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D:\Chapters and Components 02.06.2025\"/>
    </mc:Choice>
  </mc:AlternateContent>
  <xr:revisionPtr revIDLastSave="0" documentId="13_ncr:1_{C9ACF70D-27AD-4E10-B652-6FC98C89DEDA}" xr6:coauthVersionLast="47" xr6:coauthVersionMax="47" xr10:uidLastSave="{00000000-0000-0000-0000-000000000000}"/>
  <bookViews>
    <workbookView xWindow="-110" yWindow="-110" windowWidth="19420" windowHeight="10300" tabRatio="597" firstSheet="1" activeTab="1" xr2:uid="{EE45BA22-2D44-49BB-A0A6-D9CCE18BA779}"/>
  </bookViews>
  <sheets>
    <sheet name="2.01" sheetId="19" r:id="rId1"/>
    <sheet name="2.02" sheetId="20" r:id="rId2"/>
    <sheet name=" 2.03" sheetId="12" r:id="rId3"/>
    <sheet name="2.04" sheetId="13" r:id="rId4"/>
    <sheet name="2.05" sheetId="8" r:id="rId5"/>
    <sheet name="2.06" sheetId="9" r:id="rId6"/>
    <sheet name="2.07" sheetId="10" r:id="rId7"/>
    <sheet name="2.08" sheetId="11" r:id="rId8"/>
    <sheet name="2.09" sheetId="21" r:id="rId9"/>
    <sheet name="2.10 (a)" sheetId="22" r:id="rId10"/>
    <sheet name="2.10(b)" sheetId="24" r:id="rId11"/>
    <sheet name="2.11" sheetId="41" r:id="rId12"/>
    <sheet name="2.12" sheetId="42" r:id="rId13"/>
    <sheet name="2.13" sheetId="15" r:id="rId14"/>
    <sheet name="2.14(a)" sheetId="45" r:id="rId15"/>
    <sheet name="2.14(b)" sheetId="46" r:id="rId16"/>
    <sheet name="2.14(c)" sheetId="47" r:id="rId17"/>
    <sheet name="2.14(d)" sheetId="48" r:id="rId18"/>
    <sheet name="2.15a" sheetId="25" r:id="rId19"/>
    <sheet name="2.15 b" sheetId="26" r:id="rId20"/>
    <sheet name="2.16" sheetId="44" r:id="rId21"/>
    <sheet name="2.17" sheetId="31" r:id="rId22"/>
    <sheet name="2.18 a" sheetId="39" r:id="rId23"/>
    <sheet name="2.18 b" sheetId="40" r:id="rId24"/>
    <sheet name="2.19 a" sheetId="5" r:id="rId25"/>
    <sheet name="2.19 b" sheetId="29" r:id="rId26"/>
    <sheet name="2.19 c" sheetId="7" r:id="rId27"/>
    <sheet name="2.20a" sheetId="16" r:id="rId28"/>
    <sheet name="2.20b" sheetId="17" r:id="rId29"/>
    <sheet name="2.21" sheetId="6" r:id="rId30"/>
    <sheet name="2.22" sheetId="53" r:id="rId31"/>
    <sheet name="2.23" sheetId="54" r:id="rId32"/>
    <sheet name="2.24 a" sheetId="3" r:id="rId33"/>
    <sheet name="2.24 b" sheetId="4" r:id="rId34"/>
    <sheet name="2.25 (a)" sheetId="32" r:id="rId35"/>
    <sheet name="2.25 (b)" sheetId="33" r:id="rId36"/>
    <sheet name="2.25 (c)" sheetId="34" r:id="rId37"/>
    <sheet name="2.26" sheetId="35" r:id="rId38"/>
    <sheet name="2.27a " sheetId="49" r:id="rId39"/>
    <sheet name="2.27b " sheetId="50" state="hidden" r:id="rId40"/>
    <sheet name="2.27b" sheetId="52" r:id="rId41"/>
    <sheet name="2.28 (a)" sheetId="36" r:id="rId42"/>
    <sheet name="2.28 (b)" sheetId="37" r:id="rId43"/>
    <sheet name="2.29" sheetId="38" r:id="rId44"/>
    <sheet name="2.30 " sheetId="51" r:id="rId45"/>
    <sheet name="Sheet4" sheetId="30" state="hidden" r:id="rId46"/>
  </sheets>
  <definedNames>
    <definedName name="_xlnm._FilterDatabase" localSheetId="27" hidden="1">'2.20a'!$A$4:$AF$56</definedName>
    <definedName name="_xlnm._FilterDatabase" localSheetId="28" hidden="1">'2.20b'!$A$4:$AB$56</definedName>
    <definedName name="aa"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ollege" localSheetId="2">#REF!</definedName>
    <definedName name="College" localSheetId="3">#REF!</definedName>
    <definedName name="College" localSheetId="13">#REF!</definedName>
    <definedName name="College" localSheetId="27">#REF!</definedName>
    <definedName name="College" localSheetId="28">#REF!</definedName>
    <definedName name="College">#REF!</definedName>
    <definedName name="d" localSheetId="2">#REF!</definedName>
    <definedName name="d" localSheetId="3">#REF!</definedName>
    <definedName name="d" localSheetId="13">#REF!</definedName>
    <definedName name="d" localSheetId="27">#REF!</definedName>
    <definedName name="d" localSheetId="28">#REF!</definedName>
    <definedName name="d">#REF!</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 localSheetId="2">#REF!</definedName>
    <definedName name="ggg" localSheetId="3">#REF!</definedName>
    <definedName name="ggg" localSheetId="13">#REF!</definedName>
    <definedName name="ggg" localSheetId="27">#REF!</definedName>
    <definedName name="ggg" localSheetId="28">#REF!</definedName>
    <definedName name="ggg">#REF!</definedName>
    <definedName name="JR_PAGE_ANCHOR_0_1" localSheetId="2">#REF!</definedName>
    <definedName name="JR_PAGE_ANCHOR_0_1" localSheetId="3">#REF!</definedName>
    <definedName name="JR_PAGE_ANCHOR_0_1" localSheetId="13">#REF!</definedName>
    <definedName name="JR_PAGE_ANCHOR_0_1" localSheetId="27">#REF!</definedName>
    <definedName name="JR_PAGE_ANCHOR_0_1" localSheetId="28">#REF!</definedName>
    <definedName name="JR_PAGE_ANCHOR_0_1">#REF!</definedName>
    <definedName name="n" localSheetId="2" hidden="1">{#N/A,#N/A,FALSE,"Explanatory notes";#N/A,#N/A,FALSE,"Table 1A 1999";#N/A,#N/A,FALSE,"Table 2A 1999";#N/A,#N/A,FALSE,"Table 3A 1999";#N/A,#N/A,FALSE,"Table 4A 1999";#N/A,#N/A,FALSE,"Table 5A 1999";#N/A,#N/A,FALSE,"Table 6A 1999";#N/A,#N/A,FALSE,"Table 7A 1999";#N/A,#N/A,FALSE,"Table 8A 1999";#N/A,#N/A,FALSE,"Remarks"}</definedName>
    <definedName name="n" localSheetId="3" hidden="1">{#N/A,#N/A,FALSE,"Explanatory notes";#N/A,#N/A,FALSE,"Table 1A 1999";#N/A,#N/A,FALSE,"Table 2A 1999";#N/A,#N/A,FALSE,"Table 3A 1999";#N/A,#N/A,FALSE,"Table 4A 1999";#N/A,#N/A,FALSE,"Table 5A 1999";#N/A,#N/A,FALSE,"Table 6A 1999";#N/A,#N/A,FALSE,"Table 7A 1999";#N/A,#N/A,FALSE,"Table 8A 1999";#N/A,#N/A,FALSE,"Remarks"}</definedName>
    <definedName name="n" localSheetId="13" hidden="1">{#N/A,#N/A,FALSE,"Explanatory notes";#N/A,#N/A,FALSE,"Table 1A 1999";#N/A,#N/A,FALSE,"Table 2A 1999";#N/A,#N/A,FALSE,"Table 3A 1999";#N/A,#N/A,FALSE,"Table 4A 1999";#N/A,#N/A,FALSE,"Table 5A 1999";#N/A,#N/A,FALSE,"Table 6A 1999";#N/A,#N/A,FALSE,"Table 7A 1999";#N/A,#N/A,FALSE,"Table 8A 1999";#N/A,#N/A,FALSE,"Remarks"}</definedName>
    <definedName name="n" hidden="1">{#N/A,#N/A,FALSE,"Explanatory notes";#N/A,#N/A,FALSE,"Table 1A 1999";#N/A,#N/A,FALSE,"Table 2A 1999";#N/A,#N/A,FALSE,"Table 3A 1999";#N/A,#N/A,FALSE,"Table 4A 1999";#N/A,#N/A,FALSE,"Table 5A 1999";#N/A,#N/A,FALSE,"Table 6A 1999";#N/A,#N/A,FALSE,"Table 7A 1999";#N/A,#N/A,FALSE,"Table 8A 1999";#N/A,#N/A,FALSE,"Remarks"}</definedName>
    <definedName name="_xlnm.Print_Area" localSheetId="2">' 2.03'!$A$1:$I$88</definedName>
    <definedName name="_xlnm.Print_Area" localSheetId="3">'2.04'!$A$1:$I$85</definedName>
    <definedName name="_xlnm.Print_Area" localSheetId="11">'2.11'!$A$1:$O$194</definedName>
    <definedName name="_xlnm.Print_Area" localSheetId="13">'2.13'!$B$1:$W$38</definedName>
    <definedName name="_xlnm.Print_Area" localSheetId="19">'2.15 b'!$A$1:$Y$29</definedName>
    <definedName name="_xlnm.Print_Area" localSheetId="18">'2.15a'!$A$1:$O$40</definedName>
    <definedName name="_xlnm.Print_Area" localSheetId="22">'2.18 a'!$A$1:$N$52</definedName>
    <definedName name="_xlnm.Print_Area" localSheetId="23">'2.18 b'!$A$1:$O$52</definedName>
    <definedName name="_xlnm.Print_Area" localSheetId="27">'2.20a'!$A$1:$Y$56</definedName>
    <definedName name="_xlnm.Print_Area" localSheetId="28">'2.20b'!$A$1:$Z$56</definedName>
    <definedName name="_xlnm.Print_Area" localSheetId="36">'2.25 (c)'!$A$1:$I$15</definedName>
    <definedName name="_xlnm.Print_Titles" localSheetId="2">' 2.03'!$1:$5</definedName>
    <definedName name="_xlnm.Print_Titles" localSheetId="3">'2.04'!$1:$5</definedName>
    <definedName name="_xlnm.Print_Titles" localSheetId="11">'2.11'!$4:$6</definedName>
    <definedName name="_xlnm.Print_Titles" localSheetId="22">'2.18 a'!$2:$3</definedName>
    <definedName name="_xlnm.Print_Titles" localSheetId="23">'2.18 b'!$3:$4</definedName>
    <definedName name="rtrtt"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3"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2" i="54" l="1"/>
  <c r="S12" i="54" l="1"/>
  <c r="R12" i="54"/>
  <c r="P12" i="54"/>
  <c r="O12" i="54"/>
  <c r="N12" i="54"/>
  <c r="L12" i="54"/>
  <c r="I12" i="54"/>
  <c r="H12" i="54"/>
  <c r="G12" i="54"/>
  <c r="F12" i="54"/>
  <c r="E12" i="54"/>
  <c r="D12" i="54"/>
  <c r="C12" i="54"/>
  <c r="B12" i="54"/>
  <c r="S11" i="54"/>
  <c r="R11" i="54"/>
  <c r="Q11" i="54"/>
  <c r="P11" i="54"/>
  <c r="O11" i="54"/>
  <c r="N11" i="54"/>
  <c r="S10" i="54"/>
  <c r="R10" i="54"/>
  <c r="Q10" i="54"/>
  <c r="P10" i="54"/>
  <c r="O10" i="54"/>
  <c r="N10" i="54"/>
  <c r="S9" i="54"/>
  <c r="R9" i="54"/>
  <c r="Q9" i="54"/>
  <c r="P9" i="54"/>
  <c r="O9" i="54"/>
  <c r="N9" i="54"/>
  <c r="S8" i="54"/>
  <c r="R8" i="54"/>
  <c r="Q8" i="54"/>
  <c r="P8" i="54"/>
  <c r="O8" i="54"/>
  <c r="S7" i="54"/>
  <c r="R7" i="54"/>
  <c r="Q7" i="54"/>
  <c r="P7" i="54"/>
  <c r="O7" i="54"/>
  <c r="N7" i="54"/>
  <c r="S6" i="54"/>
  <c r="R6" i="54"/>
  <c r="Q6" i="54"/>
  <c r="P6" i="54"/>
  <c r="O6" i="54"/>
  <c r="N6" i="54"/>
  <c r="N41" i="53"/>
  <c r="M41" i="53"/>
  <c r="L41" i="53"/>
  <c r="K41" i="53"/>
  <c r="J41" i="53"/>
  <c r="I41" i="53"/>
  <c r="H41" i="53"/>
  <c r="G41" i="53"/>
  <c r="F41" i="53"/>
  <c r="E41" i="53"/>
  <c r="D41" i="53"/>
  <c r="C41" i="53"/>
  <c r="I47" i="50" l="1"/>
  <c r="AE46" i="50"/>
  <c r="AD46" i="50"/>
  <c r="AC46" i="50"/>
  <c r="AB46" i="50"/>
  <c r="AA46" i="50"/>
  <c r="Z46" i="50"/>
  <c r="Y46" i="50"/>
  <c r="X46" i="50"/>
  <c r="W46" i="50"/>
  <c r="V46" i="50"/>
  <c r="U46" i="50"/>
  <c r="T46" i="50"/>
  <c r="T47" i="50" s="1"/>
  <c r="S46" i="50"/>
  <c r="N46" i="50"/>
  <c r="M46" i="50"/>
  <c r="J46" i="50"/>
  <c r="L46" i="50" s="1"/>
  <c r="O46" i="50" s="1"/>
  <c r="I46" i="50"/>
  <c r="H46" i="50"/>
  <c r="F46" i="50"/>
  <c r="E46" i="50"/>
  <c r="D46" i="50"/>
  <c r="C46" i="50"/>
  <c r="L45" i="50"/>
  <c r="G45" i="50"/>
  <c r="L44" i="50"/>
  <c r="G44" i="50"/>
  <c r="Q43" i="50"/>
  <c r="Q44" i="50" s="1"/>
  <c r="Q45" i="50" s="1"/>
  <c r="L41" i="50"/>
  <c r="G41" i="50"/>
  <c r="L40" i="50"/>
  <c r="G40" i="50"/>
  <c r="Q39" i="50"/>
  <c r="Q40" i="50" s="1"/>
  <c r="Q41" i="50" s="1"/>
  <c r="L39" i="50"/>
  <c r="G39" i="50"/>
  <c r="AE37" i="50"/>
  <c r="AE47" i="50" s="1"/>
  <c r="AD37" i="50"/>
  <c r="AD47" i="50" s="1"/>
  <c r="AC37" i="50"/>
  <c r="AB37" i="50"/>
  <c r="AA37" i="50"/>
  <c r="AA47" i="50" s="1"/>
  <c r="Z37" i="50"/>
  <c r="Z47" i="50" s="1"/>
  <c r="Y37" i="50"/>
  <c r="X37" i="50"/>
  <c r="W37" i="50"/>
  <c r="W47" i="50" s="1"/>
  <c r="V37" i="50"/>
  <c r="V47" i="50" s="1"/>
  <c r="U37" i="50"/>
  <c r="T37" i="50"/>
  <c r="S37" i="50"/>
  <c r="N37" i="50"/>
  <c r="N47" i="50" s="1"/>
  <c r="M37" i="50"/>
  <c r="M47" i="50" s="1"/>
  <c r="J37" i="50"/>
  <c r="L37" i="50" s="1"/>
  <c r="I37" i="50"/>
  <c r="H37" i="50"/>
  <c r="H47" i="50" s="1"/>
  <c r="F37" i="50"/>
  <c r="E37" i="50"/>
  <c r="D37" i="50"/>
  <c r="D47" i="50" s="1"/>
  <c r="C37" i="50"/>
  <c r="C47" i="50" s="1"/>
  <c r="L36" i="50"/>
  <c r="G36" i="50"/>
  <c r="L35" i="50"/>
  <c r="G35" i="50"/>
  <c r="L34" i="50"/>
  <c r="G34" i="50"/>
  <c r="L33" i="50"/>
  <c r="G33" i="50"/>
  <c r="L32" i="50"/>
  <c r="G32" i="50"/>
  <c r="L31" i="50"/>
  <c r="G31" i="50"/>
  <c r="L30" i="50"/>
  <c r="G30" i="50"/>
  <c r="L29" i="50"/>
  <c r="G29" i="50"/>
  <c r="L28" i="50"/>
  <c r="G28" i="50"/>
  <c r="L27" i="50"/>
  <c r="G27" i="50"/>
  <c r="L26" i="50"/>
  <c r="G26" i="50"/>
  <c r="L25" i="50"/>
  <c r="G25" i="50"/>
  <c r="L24" i="50"/>
  <c r="G24" i="50"/>
  <c r="L23" i="50"/>
  <c r="G23" i="50"/>
  <c r="L22" i="50"/>
  <c r="G22" i="50"/>
  <c r="L21" i="50"/>
  <c r="G21" i="50"/>
  <c r="L20" i="50"/>
  <c r="G20" i="50"/>
  <c r="L19" i="50"/>
  <c r="G19" i="50"/>
  <c r="L18" i="50"/>
  <c r="G18" i="50"/>
  <c r="L17" i="50"/>
  <c r="G17" i="50"/>
  <c r="L16" i="50"/>
  <c r="G16" i="50"/>
  <c r="L15" i="50"/>
  <c r="G15" i="50"/>
  <c r="L14" i="50"/>
  <c r="G14" i="50"/>
  <c r="L13" i="50"/>
  <c r="G13" i="50"/>
  <c r="L12" i="50"/>
  <c r="G12" i="50"/>
  <c r="L11" i="50"/>
  <c r="G11" i="50"/>
  <c r="Q10" i="50"/>
  <c r="Q11" i="50" s="1"/>
  <c r="Q12" i="50" s="1"/>
  <c r="Q13" i="50" s="1"/>
  <c r="Q14" i="50" s="1"/>
  <c r="Q15" i="50" s="1"/>
  <c r="Q16" i="50" s="1"/>
  <c r="Q17" i="50" s="1"/>
  <c r="Q18" i="50" s="1"/>
  <c r="Q19" i="50" s="1"/>
  <c r="Q20" i="50" s="1"/>
  <c r="Q21" i="50" s="1"/>
  <c r="Q22" i="50" s="1"/>
  <c r="Q23" i="50" s="1"/>
  <c r="Q24" i="50" s="1"/>
  <c r="Q25" i="50" s="1"/>
  <c r="Q26" i="50" s="1"/>
  <c r="Q27" i="50" s="1"/>
  <c r="Q28" i="50" s="1"/>
  <c r="Q29" i="50" s="1"/>
  <c r="Q30" i="50" s="1"/>
  <c r="Q31" i="50" s="1"/>
  <c r="Q32" i="50" s="1"/>
  <c r="Q33" i="50" s="1"/>
  <c r="Q34" i="50" s="1"/>
  <c r="Q35" i="50" s="1"/>
  <c r="Q36" i="50" s="1"/>
  <c r="L10" i="50"/>
  <c r="G10" i="50"/>
  <c r="L9" i="50"/>
  <c r="G9" i="50"/>
  <c r="L8" i="50"/>
  <c r="G8" i="50"/>
  <c r="AB34" i="49"/>
  <c r="AA34" i="49"/>
  <c r="Z34" i="49"/>
  <c r="AC34" i="49" s="1"/>
  <c r="Y34" i="49"/>
  <c r="X34" i="49"/>
  <c r="W34" i="49"/>
  <c r="V34" i="49"/>
  <c r="U34" i="49"/>
  <c r="T34" i="49"/>
  <c r="S34" i="49"/>
  <c r="R34" i="49"/>
  <c r="N34" i="49"/>
  <c r="N33" i="49"/>
  <c r="N32" i="49"/>
  <c r="N31" i="49"/>
  <c r="N30" i="49"/>
  <c r="N29" i="49"/>
  <c r="N28" i="49"/>
  <c r="N27" i="49"/>
  <c r="N26" i="49"/>
  <c r="N25" i="49"/>
  <c r="N24" i="49"/>
  <c r="N23" i="49"/>
  <c r="N22" i="49"/>
  <c r="N21" i="49"/>
  <c r="N20" i="49"/>
  <c r="N19" i="49"/>
  <c r="N18" i="49"/>
  <c r="N17" i="49"/>
  <c r="N16" i="49"/>
  <c r="N15" i="49"/>
  <c r="N14" i="49"/>
  <c r="N13" i="49"/>
  <c r="N12" i="49"/>
  <c r="N11" i="49"/>
  <c r="N10" i="49"/>
  <c r="N9" i="49"/>
  <c r="N8" i="49"/>
  <c r="N7" i="49"/>
  <c r="J47" i="50" l="1"/>
  <c r="L47" i="50" s="1"/>
  <c r="O47" i="50" s="1"/>
  <c r="E47" i="50"/>
  <c r="O37" i="50"/>
  <c r="X47" i="50"/>
  <c r="AB47" i="50"/>
  <c r="G46" i="50"/>
  <c r="G47" i="50"/>
  <c r="AF46" i="50"/>
  <c r="F47" i="50"/>
  <c r="U47" i="50"/>
  <c r="Y47" i="50"/>
  <c r="AC47" i="50"/>
  <c r="AF47" i="50" s="1"/>
  <c r="S47" i="50"/>
  <c r="G37" i="50"/>
  <c r="AF37" i="50"/>
  <c r="A34" i="48"/>
  <c r="A35" i="48" s="1"/>
  <c r="A36" i="48" s="1"/>
  <c r="A37" i="48" s="1"/>
  <c r="A38" i="48" s="1"/>
  <c r="A39" i="48" s="1"/>
  <c r="A40" i="48" s="1"/>
  <c r="A33" i="47"/>
  <c r="A34" i="47" s="1"/>
  <c r="A35" i="47" s="1"/>
  <c r="A36" i="47" s="1"/>
  <c r="A37" i="47" s="1"/>
  <c r="A38" i="47" s="1"/>
  <c r="A39" i="47" s="1"/>
  <c r="A34" i="46"/>
  <c r="A35" i="46" s="1"/>
  <c r="A36" i="46" s="1"/>
  <c r="A37" i="46" s="1"/>
  <c r="A38" i="46" s="1"/>
  <c r="A39" i="46" s="1"/>
  <c r="A40" i="46" s="1"/>
  <c r="E41" i="45"/>
  <c r="D41" i="45"/>
  <c r="C41" i="45"/>
  <c r="E40" i="45"/>
  <c r="D40" i="45"/>
  <c r="C40" i="45"/>
  <c r="E39" i="45"/>
  <c r="D39" i="45"/>
  <c r="C39" i="45"/>
  <c r="E38" i="45"/>
  <c r="D38" i="45"/>
  <c r="C38" i="45"/>
  <c r="E36" i="45"/>
  <c r="D36" i="45"/>
  <c r="C36" i="45"/>
  <c r="E35" i="45"/>
  <c r="D35" i="45"/>
  <c r="C35" i="45"/>
  <c r="E34" i="45"/>
  <c r="D34" i="45"/>
  <c r="C34" i="45"/>
  <c r="A34" i="45"/>
  <c r="A35" i="45" s="1"/>
  <c r="A36" i="45" s="1"/>
  <c r="A37" i="45" s="1"/>
  <c r="A38" i="45" s="1"/>
  <c r="A39" i="45" s="1"/>
  <c r="A40" i="45" s="1"/>
  <c r="E33" i="45"/>
  <c r="D33" i="45"/>
  <c r="C33" i="45"/>
  <c r="E32" i="45"/>
  <c r="D32" i="45"/>
  <c r="C32" i="45"/>
  <c r="E31" i="45"/>
  <c r="D31" i="45"/>
  <c r="C31" i="45"/>
  <c r="E30" i="45"/>
  <c r="D30" i="45"/>
  <c r="C30" i="45"/>
  <c r="E29" i="45"/>
  <c r="D29" i="45"/>
  <c r="C29" i="45"/>
  <c r="E28" i="45"/>
  <c r="D28" i="45"/>
  <c r="C28" i="45"/>
  <c r="E27" i="45"/>
  <c r="D27" i="45"/>
  <c r="C27" i="45"/>
  <c r="E26" i="45"/>
  <c r="D26" i="45"/>
  <c r="C26" i="45"/>
  <c r="E25" i="45"/>
  <c r="D25" i="45"/>
  <c r="C25" i="45"/>
  <c r="E24" i="45"/>
  <c r="D24" i="45"/>
  <c r="C24" i="45"/>
  <c r="E23" i="45"/>
  <c r="D23" i="45"/>
  <c r="C23" i="45"/>
  <c r="E22" i="45"/>
  <c r="D22" i="45"/>
  <c r="C22" i="45"/>
  <c r="E21" i="45"/>
  <c r="D21" i="45"/>
  <c r="C21" i="45"/>
  <c r="E20" i="45"/>
  <c r="D20" i="45"/>
  <c r="C20" i="45"/>
  <c r="E19" i="45"/>
  <c r="D19" i="45"/>
  <c r="C19" i="45"/>
  <c r="E18" i="45"/>
  <c r="D18" i="45"/>
  <c r="C18" i="45"/>
  <c r="E17" i="45"/>
  <c r="D17" i="45"/>
  <c r="C17" i="45"/>
  <c r="E16" i="45"/>
  <c r="D16" i="45"/>
  <c r="C16" i="45"/>
  <c r="E15" i="45"/>
  <c r="D15" i="45"/>
  <c r="C15" i="45"/>
  <c r="E14" i="45"/>
  <c r="D14" i="45"/>
  <c r="C14" i="45"/>
  <c r="E13" i="45"/>
  <c r="D13" i="45"/>
  <c r="C13" i="45"/>
  <c r="E12" i="45"/>
  <c r="D12" i="45"/>
  <c r="C12" i="45"/>
  <c r="E11" i="45"/>
  <c r="D11" i="45"/>
  <c r="C11" i="45"/>
  <c r="E10" i="45"/>
  <c r="D10" i="45"/>
  <c r="C10" i="45"/>
  <c r="E9" i="45"/>
  <c r="D9" i="45"/>
  <c r="C9" i="45"/>
  <c r="E8" i="45"/>
  <c r="D8" i="45"/>
  <c r="C8" i="45"/>
  <c r="E7" i="45"/>
  <c r="D7" i="45"/>
  <c r="C7" i="45"/>
  <c r="E6" i="45"/>
  <c r="D6" i="45"/>
  <c r="C6" i="45"/>
  <c r="E5" i="45"/>
  <c r="D5" i="45"/>
  <c r="C5" i="45"/>
  <c r="C47" i="44" l="1"/>
  <c r="D47" i="44"/>
  <c r="E47" i="44"/>
  <c r="F47" i="44"/>
  <c r="G47" i="44"/>
  <c r="I47" i="44"/>
  <c r="J47" i="44"/>
  <c r="K47" i="44"/>
  <c r="L47" i="44"/>
  <c r="M47" i="44"/>
  <c r="N47" i="44"/>
  <c r="O47" i="44"/>
  <c r="P47" i="44"/>
  <c r="Q47" i="44"/>
  <c r="R47" i="44"/>
  <c r="S47" i="44"/>
  <c r="U47" i="44"/>
  <c r="V47" i="44"/>
  <c r="W47" i="44"/>
  <c r="X47" i="44"/>
  <c r="Y47" i="44"/>
  <c r="Z47" i="44"/>
  <c r="I42" i="39" l="1"/>
  <c r="M41" i="39"/>
  <c r="I41" i="39"/>
  <c r="M40" i="39"/>
  <c r="I40" i="39"/>
  <c r="I39" i="39"/>
  <c r="M38" i="39"/>
  <c r="I38" i="39"/>
  <c r="M37" i="39"/>
  <c r="I37" i="39"/>
  <c r="M36" i="39"/>
  <c r="I36" i="39"/>
  <c r="M35" i="39"/>
  <c r="I35" i="39"/>
  <c r="M34" i="39"/>
  <c r="I34" i="39"/>
  <c r="M33" i="39"/>
  <c r="I33" i="39"/>
  <c r="M32" i="39"/>
  <c r="I32" i="39"/>
  <c r="M31" i="39"/>
  <c r="I31" i="39"/>
  <c r="M30" i="39"/>
  <c r="I30" i="39"/>
  <c r="M29" i="39"/>
  <c r="I29" i="39"/>
  <c r="M28" i="39"/>
  <c r="I28" i="39"/>
  <c r="M27" i="39"/>
  <c r="I27" i="39"/>
  <c r="M26" i="39"/>
  <c r="I26" i="39"/>
  <c r="M25" i="39"/>
  <c r="I25" i="39"/>
  <c r="M24" i="39"/>
  <c r="I24" i="39"/>
  <c r="I23" i="39"/>
  <c r="E23" i="39"/>
  <c r="M22" i="39"/>
  <c r="I22" i="39"/>
  <c r="E22" i="39"/>
  <c r="M21" i="39"/>
  <c r="I21" i="39"/>
  <c r="E21" i="39"/>
  <c r="M20" i="39"/>
  <c r="I20" i="39"/>
  <c r="E20" i="39"/>
  <c r="M19" i="39"/>
  <c r="I19" i="39"/>
  <c r="E19" i="39"/>
  <c r="M18" i="39"/>
  <c r="I18" i="39"/>
  <c r="E18" i="39"/>
  <c r="M17" i="39"/>
  <c r="I17" i="39"/>
  <c r="E17" i="39"/>
  <c r="M16" i="39"/>
  <c r="I16" i="39"/>
  <c r="E16" i="39"/>
  <c r="M15" i="39"/>
  <c r="I15" i="39"/>
  <c r="E15" i="39"/>
  <c r="M14" i="39"/>
  <c r="I14" i="39"/>
  <c r="E14" i="39"/>
  <c r="M13" i="39"/>
  <c r="I13" i="39"/>
  <c r="E13" i="39"/>
  <c r="M12" i="39"/>
  <c r="I12" i="39"/>
  <c r="E12" i="39"/>
  <c r="M11" i="39"/>
  <c r="I11" i="39"/>
  <c r="E11" i="39"/>
  <c r="M10" i="39"/>
  <c r="I10" i="39"/>
  <c r="E10" i="39"/>
  <c r="M9" i="39"/>
  <c r="I9" i="39"/>
  <c r="E9" i="39"/>
  <c r="M8" i="39"/>
  <c r="I8" i="39"/>
  <c r="E8" i="39"/>
  <c r="M7" i="39"/>
  <c r="I7" i="39"/>
  <c r="E7" i="39"/>
  <c r="M6" i="39"/>
  <c r="I6" i="39"/>
  <c r="E6" i="39"/>
  <c r="M5" i="39"/>
  <c r="I5" i="39"/>
  <c r="E5" i="39"/>
  <c r="C29" i="38" l="1"/>
  <c r="H26" i="36"/>
  <c r="I26" i="36" s="1"/>
  <c r="F26" i="36"/>
  <c r="G26" i="36" s="1"/>
  <c r="D26" i="36"/>
  <c r="E26" i="36" s="1"/>
  <c r="C26" i="36"/>
  <c r="E29" i="33"/>
  <c r="D29" i="33"/>
  <c r="C29" i="33"/>
  <c r="G29" i="33" s="1"/>
  <c r="F29" i="33" l="1"/>
  <c r="W36" i="15" l="1"/>
  <c r="W35" i="15"/>
  <c r="W34" i="15"/>
  <c r="W33" i="15"/>
  <c r="W32" i="15"/>
  <c r="W31" i="15"/>
  <c r="W30" i="15"/>
  <c r="W29" i="15"/>
  <c r="W28" i="15"/>
  <c r="W27" i="15"/>
  <c r="W26" i="15"/>
  <c r="W25" i="15"/>
  <c r="W24" i="15"/>
  <c r="W23" i="15"/>
  <c r="W22" i="15"/>
  <c r="W21" i="15"/>
  <c r="W20" i="15"/>
  <c r="W19" i="15"/>
  <c r="W18" i="15"/>
  <c r="W17" i="15"/>
  <c r="W16" i="15"/>
  <c r="W15" i="15"/>
  <c r="W14" i="15"/>
  <c r="W13" i="15"/>
  <c r="W12" i="15"/>
  <c r="W11" i="15"/>
  <c r="W10" i="15"/>
  <c r="W9" i="15"/>
  <c r="W8" i="15"/>
  <c r="W7" i="15"/>
  <c r="W6" i="15"/>
  <c r="W5" i="15"/>
  <c r="D19" i="24" l="1"/>
  <c r="D18" i="24"/>
  <c r="D17" i="24"/>
  <c r="D16" i="24"/>
  <c r="D15" i="24"/>
  <c r="D14" i="24"/>
  <c r="D13" i="24"/>
  <c r="D12" i="24"/>
  <c r="D11" i="24"/>
  <c r="D10" i="24"/>
  <c r="D9" i="24"/>
  <c r="D8" i="24"/>
  <c r="D7" i="24"/>
  <c r="G6" i="22"/>
  <c r="G7" i="22"/>
  <c r="G8" i="22"/>
  <c r="G9" i="22"/>
  <c r="G10" i="22"/>
  <c r="G11" i="22"/>
  <c r="G12" i="22"/>
  <c r="G13" i="22"/>
  <c r="G14" i="22"/>
  <c r="G15" i="22"/>
  <c r="G16" i="22"/>
  <c r="G17" i="22"/>
  <c r="G18" i="22"/>
  <c r="G19" i="22"/>
  <c r="G20" i="22"/>
  <c r="G21" i="22"/>
  <c r="G22" i="22"/>
  <c r="G23" i="22"/>
  <c r="G24" i="22"/>
  <c r="G25" i="22"/>
  <c r="G26" i="22"/>
  <c r="G27" i="22"/>
  <c r="G28" i="22"/>
  <c r="G29" i="22"/>
  <c r="G30" i="22"/>
  <c r="J30" i="22"/>
  <c r="G31" i="22"/>
  <c r="J31" i="22" s="1"/>
  <c r="A32" i="22"/>
  <c r="A33" i="22" s="1"/>
  <c r="A34" i="22" s="1"/>
  <c r="G32" i="22"/>
  <c r="J32" i="22"/>
  <c r="J33" i="22"/>
  <c r="G34" i="22"/>
  <c r="J34" i="22"/>
  <c r="G35" i="22"/>
  <c r="J35" i="22"/>
  <c r="G36" i="22"/>
  <c r="J36" i="22"/>
  <c r="J37" i="22"/>
  <c r="E7" i="21"/>
  <c r="E8" i="21"/>
  <c r="E9" i="21"/>
  <c r="E10" i="21"/>
  <c r="E11" i="21"/>
  <c r="E12" i="21"/>
  <c r="E13" i="21"/>
  <c r="E14" i="21"/>
  <c r="E15" i="21"/>
  <c r="B16" i="21"/>
  <c r="E16" i="21" s="1"/>
  <c r="C16" i="21"/>
  <c r="D16" i="21"/>
  <c r="E17" i="21"/>
  <c r="E18" i="21"/>
  <c r="E19" i="21"/>
  <c r="E20" i="21"/>
  <c r="E21" i="21"/>
  <c r="E22" i="21"/>
  <c r="C23" i="21"/>
  <c r="E23" i="21"/>
  <c r="E24" i="21"/>
  <c r="E25" i="21"/>
  <c r="E26" i="21"/>
  <c r="E27" i="21"/>
  <c r="E28" i="21"/>
  <c r="E29" i="21"/>
  <c r="E30" i="21"/>
  <c r="E31" i="21"/>
  <c r="E32" i="21"/>
  <c r="E33" i="21"/>
  <c r="E34" i="21"/>
  <c r="E35" i="21"/>
  <c r="E36" i="21"/>
  <c r="E37" i="21"/>
  <c r="E38" i="21"/>
  <c r="B39" i="21"/>
  <c r="C39" i="21"/>
  <c r="E39" i="21"/>
  <c r="E40" i="21"/>
  <c r="E41" i="21"/>
  <c r="E42" i="21"/>
  <c r="E43" i="21"/>
  <c r="E44" i="21"/>
  <c r="E45" i="21"/>
  <c r="E46" i="21"/>
  <c r="B47" i="21"/>
  <c r="C47" i="21"/>
  <c r="E48" i="21"/>
  <c r="D87" i="19"/>
  <c r="E87" i="19"/>
  <c r="F87" i="19"/>
  <c r="D47" i="21" l="1"/>
  <c r="E47" i="21" s="1"/>
  <c r="N53" i="17"/>
  <c r="L53" i="17"/>
  <c r="S52" i="17"/>
  <c r="Y51" i="17"/>
  <c r="Y53" i="17" s="1"/>
  <c r="W51" i="17"/>
  <c r="W53" i="17" s="1"/>
  <c r="U51" i="17"/>
  <c r="U53" i="17" s="1"/>
  <c r="S51" i="17"/>
  <c r="S53" i="17" s="1"/>
  <c r="R51" i="17"/>
  <c r="R53" i="17" s="1"/>
  <c r="P51" i="17"/>
  <c r="P53" i="17" s="1"/>
  <c r="J51" i="17"/>
  <c r="H51" i="17"/>
  <c r="F51" i="17"/>
  <c r="D51" i="17"/>
  <c r="X53" i="16"/>
  <c r="X51" i="16"/>
  <c r="W51" i="16"/>
  <c r="V51" i="16"/>
  <c r="V53" i="16" s="1"/>
  <c r="U51" i="16"/>
  <c r="T51" i="16"/>
  <c r="T53" i="16" s="1"/>
  <c r="S51" i="16"/>
  <c r="R51" i="16"/>
  <c r="R53" i="16" s="1"/>
  <c r="P51" i="16"/>
  <c r="P53" i="16" s="1"/>
  <c r="N51" i="16"/>
  <c r="N53" i="16" s="1"/>
  <c r="L51" i="16"/>
  <c r="L53" i="16" s="1"/>
  <c r="D51" i="16"/>
  <c r="E30" i="3"/>
  <c r="E29" i="3"/>
  <c r="E28" i="3"/>
  <c r="E27" i="3"/>
  <c r="E26" i="3"/>
  <c r="E25" i="3"/>
  <c r="E24" i="3"/>
  <c r="E23" i="3"/>
  <c r="R79" i="9"/>
  <c r="I79" i="9"/>
  <c r="R77" i="9"/>
  <c r="Q77" i="9"/>
  <c r="Q81" i="9" s="1"/>
  <c r="P77" i="9"/>
  <c r="O77" i="9"/>
  <c r="N77" i="9"/>
  <c r="N81" i="9" s="1"/>
  <c r="M77" i="9"/>
  <c r="L77" i="9"/>
  <c r="K77" i="9"/>
  <c r="J77" i="9"/>
  <c r="I77" i="9"/>
  <c r="H77" i="9"/>
  <c r="G77" i="9"/>
  <c r="F77" i="9"/>
  <c r="E77" i="9"/>
  <c r="D77" i="9"/>
  <c r="R76" i="9"/>
  <c r="Q76" i="9"/>
  <c r="P76" i="9"/>
  <c r="P78" i="9" s="1"/>
  <c r="O76" i="9"/>
  <c r="N76" i="9"/>
  <c r="M76" i="9"/>
  <c r="L76" i="9"/>
  <c r="L78" i="9" s="1"/>
  <c r="K76" i="9"/>
  <c r="J76" i="9"/>
  <c r="I76" i="9"/>
  <c r="H76" i="9"/>
  <c r="G76" i="9"/>
  <c r="F76" i="9"/>
  <c r="E76" i="9"/>
  <c r="D76" i="9"/>
  <c r="R75" i="9"/>
  <c r="Q75" i="9"/>
  <c r="P75" i="9"/>
  <c r="O75" i="9"/>
  <c r="O78" i="9" s="1"/>
  <c r="N75" i="9"/>
  <c r="M75" i="9"/>
  <c r="L75" i="9"/>
  <c r="K75" i="9"/>
  <c r="K78" i="9" s="1"/>
  <c r="J75" i="9"/>
  <c r="I75" i="9"/>
  <c r="H75" i="9"/>
  <c r="G75" i="9"/>
  <c r="F75" i="9"/>
  <c r="E75" i="9"/>
  <c r="D75" i="9"/>
  <c r="R74" i="9"/>
  <c r="Q74" i="9"/>
  <c r="P74" i="9"/>
  <c r="O74" i="9"/>
  <c r="N74" i="9"/>
  <c r="M74" i="9"/>
  <c r="L74" i="9"/>
  <c r="R70" i="9"/>
  <c r="Q70" i="9"/>
  <c r="P70" i="9"/>
  <c r="O70" i="9"/>
  <c r="N70" i="9"/>
  <c r="M70" i="9"/>
  <c r="L70" i="9"/>
  <c r="R66" i="9"/>
  <c r="Q66" i="9"/>
  <c r="P66" i="9"/>
  <c r="O66" i="9"/>
  <c r="N66" i="9"/>
  <c r="M66" i="9"/>
  <c r="L66" i="9"/>
  <c r="R62" i="9"/>
  <c r="Q62" i="9"/>
  <c r="P62" i="9"/>
  <c r="O62" i="9"/>
  <c r="N62" i="9"/>
  <c r="M62" i="9"/>
  <c r="L62" i="9"/>
  <c r="J57" i="9"/>
  <c r="R56" i="9"/>
  <c r="Q56" i="9"/>
  <c r="P56" i="9"/>
  <c r="O56" i="9"/>
  <c r="M56" i="9"/>
  <c r="L56" i="9"/>
  <c r="K56" i="9"/>
  <c r="K81" i="9" s="1"/>
  <c r="J56" i="9"/>
  <c r="J81" i="9" s="1"/>
  <c r="I56" i="9"/>
  <c r="H56" i="9"/>
  <c r="G56" i="9"/>
  <c r="F56" i="9"/>
  <c r="F81" i="9" s="1"/>
  <c r="E56" i="9"/>
  <c r="E81" i="9" s="1"/>
  <c r="D56" i="9"/>
  <c r="D81" i="9" s="1"/>
  <c r="R55" i="9"/>
  <c r="R80" i="9" s="1"/>
  <c r="Q55" i="9"/>
  <c r="Q57" i="9" s="1"/>
  <c r="P55" i="9"/>
  <c r="P80" i="9" s="1"/>
  <c r="O55" i="9"/>
  <c r="O80" i="9" s="1"/>
  <c r="N55" i="9"/>
  <c r="N80" i="9" s="1"/>
  <c r="M55" i="9"/>
  <c r="L55" i="9"/>
  <c r="L80" i="9" s="1"/>
  <c r="K55" i="9"/>
  <c r="J55" i="9"/>
  <c r="I55" i="9"/>
  <c r="H55" i="9"/>
  <c r="G55" i="9"/>
  <c r="F55" i="9"/>
  <c r="E55" i="9"/>
  <c r="E80" i="9" s="1"/>
  <c r="D55" i="9"/>
  <c r="R54" i="9"/>
  <c r="Q54" i="9"/>
  <c r="P54" i="9"/>
  <c r="P79" i="9" s="1"/>
  <c r="O54" i="9"/>
  <c r="O79" i="9" s="1"/>
  <c r="N54" i="9"/>
  <c r="N79" i="9" s="1"/>
  <c r="M54" i="9"/>
  <c r="M79" i="9" s="1"/>
  <c r="L54" i="9"/>
  <c r="L79" i="9" s="1"/>
  <c r="K54" i="9"/>
  <c r="K79" i="9" s="1"/>
  <c r="J54" i="9"/>
  <c r="J79" i="9" s="1"/>
  <c r="I54" i="9"/>
  <c r="I57" i="9" s="1"/>
  <c r="H54" i="9"/>
  <c r="H79" i="9" s="1"/>
  <c r="G54" i="9"/>
  <c r="G57" i="9" s="1"/>
  <c r="F54" i="9"/>
  <c r="E54" i="9"/>
  <c r="D54" i="9"/>
  <c r="R53" i="9"/>
  <c r="Q53" i="9"/>
  <c r="P53" i="9"/>
  <c r="O53" i="9"/>
  <c r="N53" i="9"/>
  <c r="M53" i="9"/>
  <c r="L53" i="9"/>
  <c r="K53" i="9"/>
  <c r="R49" i="9"/>
  <c r="Q49" i="9"/>
  <c r="P49" i="9"/>
  <c r="O49" i="9"/>
  <c r="N49" i="9"/>
  <c r="M49" i="9"/>
  <c r="L49" i="9"/>
  <c r="K49" i="9"/>
  <c r="R45" i="9"/>
  <c r="Q45" i="9"/>
  <c r="P45" i="9"/>
  <c r="O45" i="9"/>
  <c r="N45" i="9"/>
  <c r="M45" i="9"/>
  <c r="L45" i="9"/>
  <c r="R41" i="9"/>
  <c r="Q41" i="9"/>
  <c r="P41" i="9"/>
  <c r="O41" i="9"/>
  <c r="N41" i="9"/>
  <c r="M41" i="9"/>
  <c r="L41" i="9"/>
  <c r="R37" i="9"/>
  <c r="Q37" i="9"/>
  <c r="P37" i="9"/>
  <c r="O37" i="9"/>
  <c r="N37" i="9"/>
  <c r="M37" i="9"/>
  <c r="L37" i="9"/>
  <c r="K37" i="9"/>
  <c r="I37" i="9"/>
  <c r="G37" i="9"/>
  <c r="R33" i="9"/>
  <c r="Q33" i="9"/>
  <c r="P33" i="9"/>
  <c r="O33" i="9"/>
  <c r="N33" i="9"/>
  <c r="M33" i="9"/>
  <c r="L33" i="9"/>
  <c r="K33" i="9"/>
  <c r="J33" i="9"/>
  <c r="I33" i="9"/>
  <c r="R29" i="9"/>
  <c r="Q29" i="9"/>
  <c r="P29" i="9"/>
  <c r="O29" i="9"/>
  <c r="N29" i="9"/>
  <c r="M29" i="9"/>
  <c r="L29" i="9"/>
  <c r="K29" i="9"/>
  <c r="I29" i="9"/>
  <c r="H29" i="9"/>
  <c r="G29" i="9"/>
  <c r="R25" i="9"/>
  <c r="Q25" i="9"/>
  <c r="P25" i="9"/>
  <c r="O25" i="9"/>
  <c r="N25" i="9"/>
  <c r="M25" i="9"/>
  <c r="L25" i="9"/>
  <c r="J25" i="9"/>
  <c r="I25" i="9"/>
  <c r="R21" i="9"/>
  <c r="Q21" i="9"/>
  <c r="P21" i="9"/>
  <c r="O21" i="9"/>
  <c r="N21" i="9"/>
  <c r="M21" i="9"/>
  <c r="L21" i="9"/>
  <c r="K21" i="9"/>
  <c r="J21" i="9"/>
  <c r="I21" i="9"/>
  <c r="H21" i="9"/>
  <c r="G21" i="9"/>
  <c r="R17" i="9"/>
  <c r="Q17" i="9"/>
  <c r="P17" i="9"/>
  <c r="O17" i="9"/>
  <c r="N17" i="9"/>
  <c r="M17" i="9"/>
  <c r="L17" i="9"/>
  <c r="K17" i="9"/>
  <c r="J17" i="9"/>
  <c r="H17" i="9"/>
  <c r="R13" i="9"/>
  <c r="Q13" i="9"/>
  <c r="P13" i="9"/>
  <c r="O13" i="9"/>
  <c r="N13" i="9"/>
  <c r="M13" i="9"/>
  <c r="L13" i="9"/>
  <c r="K13" i="9"/>
  <c r="J13" i="9"/>
  <c r="I13" i="9"/>
  <c r="H13" i="9"/>
  <c r="G13" i="9"/>
  <c r="R9" i="9"/>
  <c r="Q9" i="9"/>
  <c r="P9" i="9"/>
  <c r="O9" i="9"/>
  <c r="N9" i="9"/>
  <c r="M9" i="9"/>
  <c r="L9" i="9"/>
  <c r="K9" i="9"/>
  <c r="J9" i="9"/>
  <c r="I9" i="9"/>
  <c r="G9" i="9"/>
  <c r="W39" i="10"/>
  <c r="V39" i="10"/>
  <c r="U39" i="10"/>
  <c r="U40" i="10" s="1"/>
  <c r="T39" i="10"/>
  <c r="T40" i="10" s="1"/>
  <c r="S39" i="10"/>
  <c r="R39" i="10"/>
  <c r="Q39" i="10"/>
  <c r="P39" i="10"/>
  <c r="O39" i="10"/>
  <c r="N39" i="10"/>
  <c r="M39" i="10"/>
  <c r="L39" i="10"/>
  <c r="K39" i="10"/>
  <c r="W38" i="10"/>
  <c r="V38" i="10"/>
  <c r="U38" i="10"/>
  <c r="T38" i="10"/>
  <c r="S38" i="10"/>
  <c r="R38" i="10"/>
  <c r="Q38" i="10"/>
  <c r="Q40" i="10" s="1"/>
  <c r="P38" i="10"/>
  <c r="O38" i="10"/>
  <c r="N38" i="10"/>
  <c r="M38" i="10"/>
  <c r="M40" i="10" s="1"/>
  <c r="L38" i="10"/>
  <c r="K38" i="10"/>
  <c r="W37" i="10"/>
  <c r="W40" i="10" s="1"/>
  <c r="V37" i="10"/>
  <c r="V40" i="10" s="1"/>
  <c r="U37" i="10"/>
  <c r="T37" i="10"/>
  <c r="S37" i="10"/>
  <c r="R37" i="10"/>
  <c r="Q37" i="10"/>
  <c r="P37" i="10"/>
  <c r="O37" i="10"/>
  <c r="O40" i="10" s="1"/>
  <c r="N37" i="10"/>
  <c r="M37" i="10"/>
  <c r="L37" i="10"/>
  <c r="K37" i="10"/>
  <c r="K40" i="10" s="1"/>
  <c r="W36" i="10"/>
  <c r="V36" i="10"/>
  <c r="U36" i="10"/>
  <c r="O36" i="10"/>
  <c r="N36" i="10"/>
  <c r="M36" i="10"/>
  <c r="L36" i="10"/>
  <c r="K36" i="10"/>
  <c r="P32" i="10"/>
  <c r="O32" i="10"/>
  <c r="N32" i="10"/>
  <c r="M32" i="10"/>
  <c r="L32" i="10"/>
  <c r="K32" i="10"/>
  <c r="W28" i="10"/>
  <c r="V28" i="10"/>
  <c r="U28" i="10"/>
  <c r="T28" i="10"/>
  <c r="S28" i="10"/>
  <c r="R28" i="10"/>
  <c r="Q28" i="10"/>
  <c r="P28" i="10"/>
  <c r="O28" i="10"/>
  <c r="N28" i="10"/>
  <c r="M28" i="10"/>
  <c r="L28" i="10"/>
  <c r="K28" i="10"/>
  <c r="W24" i="10"/>
  <c r="V24" i="10"/>
  <c r="U24" i="10"/>
  <c r="T24" i="10"/>
  <c r="S24" i="10"/>
  <c r="R24" i="10"/>
  <c r="Q24" i="10"/>
  <c r="P24" i="10"/>
  <c r="O24" i="10"/>
  <c r="N24" i="10"/>
  <c r="M24" i="10"/>
  <c r="L24" i="10"/>
  <c r="K24" i="10"/>
  <c r="W20" i="10"/>
  <c r="V20" i="10"/>
  <c r="U20" i="10"/>
  <c r="T20" i="10"/>
  <c r="S20" i="10"/>
  <c r="R20" i="10"/>
  <c r="Q20" i="10"/>
  <c r="P20" i="10"/>
  <c r="O20" i="10"/>
  <c r="N20" i="10"/>
  <c r="M20" i="10"/>
  <c r="L20" i="10"/>
  <c r="K20" i="10"/>
  <c r="W16" i="10"/>
  <c r="V16" i="10"/>
  <c r="U16" i="10"/>
  <c r="T16" i="10"/>
  <c r="S16" i="10"/>
  <c r="R16" i="10"/>
  <c r="Q16" i="10"/>
  <c r="P16" i="10"/>
  <c r="O16" i="10"/>
  <c r="N16" i="10"/>
  <c r="M16" i="10"/>
  <c r="L16" i="10"/>
  <c r="K16" i="10"/>
  <c r="W12" i="10"/>
  <c r="V12" i="10"/>
  <c r="U12" i="10"/>
  <c r="T12" i="10"/>
  <c r="S12" i="10"/>
  <c r="R12" i="10"/>
  <c r="Q12" i="10"/>
  <c r="P12" i="10"/>
  <c r="O12" i="10"/>
  <c r="N12" i="10"/>
  <c r="M12" i="10"/>
  <c r="L12" i="10"/>
  <c r="K12" i="10"/>
  <c r="W8" i="10"/>
  <c r="V8" i="10"/>
  <c r="U8" i="10"/>
  <c r="T8" i="10"/>
  <c r="S8" i="10"/>
  <c r="R8" i="10"/>
  <c r="Q8" i="10"/>
  <c r="P8" i="10"/>
  <c r="O8" i="10"/>
  <c r="N8" i="10"/>
  <c r="M8" i="10"/>
  <c r="L8" i="10"/>
  <c r="K8" i="10"/>
  <c r="J61" i="11"/>
  <c r="I61" i="11"/>
  <c r="I60" i="11"/>
  <c r="J60" i="11" s="1"/>
  <c r="I59" i="11"/>
  <c r="J59" i="11" s="1"/>
  <c r="I58" i="11"/>
  <c r="J58" i="11" s="1"/>
  <c r="I57" i="11"/>
  <c r="J57" i="11" s="1"/>
  <c r="I56" i="11"/>
  <c r="J56" i="11" s="1"/>
  <c r="I55" i="11"/>
  <c r="J55" i="11" s="1"/>
  <c r="J54" i="11"/>
  <c r="I54" i="11"/>
  <c r="I53" i="11"/>
  <c r="J53" i="11" s="1"/>
  <c r="I52" i="11"/>
  <c r="J52" i="11" s="1"/>
  <c r="J51" i="11"/>
  <c r="I51" i="11"/>
  <c r="I50" i="11"/>
  <c r="J50" i="11" s="1"/>
  <c r="I49" i="11"/>
  <c r="J49" i="11" s="1"/>
  <c r="I48" i="11"/>
  <c r="J48" i="11" s="1"/>
  <c r="I47" i="11"/>
  <c r="J47" i="11" s="1"/>
  <c r="I46" i="11"/>
  <c r="J46" i="11" s="1"/>
  <c r="I45" i="11"/>
  <c r="J45" i="11" s="1"/>
  <c r="J44" i="11"/>
  <c r="I44" i="11"/>
  <c r="I43" i="11"/>
  <c r="J43" i="11" s="1"/>
  <c r="I42" i="11"/>
  <c r="J42" i="11" s="1"/>
  <c r="I41" i="11"/>
  <c r="J41" i="11" s="1"/>
  <c r="I40" i="11"/>
  <c r="J40" i="11" s="1"/>
  <c r="I39" i="11"/>
  <c r="J39" i="11" s="1"/>
  <c r="I38" i="11"/>
  <c r="J38" i="11" s="1"/>
  <c r="I37" i="11"/>
  <c r="J37" i="11" s="1"/>
  <c r="I36" i="11"/>
  <c r="J36" i="11" s="1"/>
  <c r="I35" i="11"/>
  <c r="J35" i="11" s="1"/>
  <c r="I34" i="11"/>
  <c r="J34" i="11" s="1"/>
  <c r="J33" i="11"/>
  <c r="I33" i="11"/>
  <c r="I32" i="11"/>
  <c r="J32" i="11" s="1"/>
  <c r="I31" i="11"/>
  <c r="J31" i="11" s="1"/>
  <c r="I30" i="11"/>
  <c r="J30" i="11" s="1"/>
  <c r="I29" i="11"/>
  <c r="J29" i="11" s="1"/>
  <c r="I28" i="11"/>
  <c r="J28" i="11" s="1"/>
  <c r="I27" i="11"/>
  <c r="J27" i="11" s="1"/>
  <c r="I26" i="11"/>
  <c r="F26" i="11"/>
  <c r="I25" i="11"/>
  <c r="J25" i="11" s="1"/>
  <c r="J24" i="11"/>
  <c r="I24" i="11"/>
  <c r="I23" i="11"/>
  <c r="F23" i="11"/>
  <c r="J23" i="11" s="1"/>
  <c r="J22" i="11"/>
  <c r="I22" i="11"/>
  <c r="I21" i="11"/>
  <c r="J21" i="11" s="1"/>
  <c r="I20" i="11"/>
  <c r="F20" i="11"/>
  <c r="I19" i="11"/>
  <c r="J19" i="11" s="1"/>
  <c r="I18" i="11"/>
  <c r="J18" i="11" s="1"/>
  <c r="I17" i="11"/>
  <c r="F17" i="11"/>
  <c r="J16" i="11"/>
  <c r="H16" i="11"/>
  <c r="I16" i="11" s="1"/>
  <c r="G16" i="11"/>
  <c r="F16" i="11"/>
  <c r="E16" i="11"/>
  <c r="D16" i="11"/>
  <c r="C16" i="11"/>
  <c r="I15" i="11"/>
  <c r="I14" i="11"/>
  <c r="H13" i="11"/>
  <c r="G13" i="11"/>
  <c r="F13" i="11"/>
  <c r="E13" i="11"/>
  <c r="D13" i="11"/>
  <c r="C13" i="11"/>
  <c r="I12" i="11"/>
  <c r="I11" i="11"/>
  <c r="J10" i="11"/>
  <c r="I10" i="11"/>
  <c r="H10" i="11"/>
  <c r="G10" i="11"/>
  <c r="F10" i="11"/>
  <c r="E10" i="11"/>
  <c r="D10" i="11"/>
  <c r="C10" i="11"/>
  <c r="J7" i="11"/>
  <c r="I7" i="11"/>
  <c r="H7" i="11"/>
  <c r="G7" i="11"/>
  <c r="F7" i="11"/>
  <c r="E7" i="11"/>
  <c r="D7" i="11"/>
  <c r="C7" i="11"/>
  <c r="L25" i="8"/>
  <c r="S24" i="8"/>
  <c r="R24" i="8"/>
  <c r="Q24" i="8"/>
  <c r="P24" i="8"/>
  <c r="O24" i="8"/>
  <c r="N24" i="8"/>
  <c r="M24" i="8"/>
  <c r="S23" i="8"/>
  <c r="R23" i="8"/>
  <c r="Q23" i="8"/>
  <c r="P23" i="8"/>
  <c r="O23" i="8"/>
  <c r="N23" i="8"/>
  <c r="M23" i="8"/>
  <c r="S22" i="8"/>
  <c r="S25" i="8" s="1"/>
  <c r="R22" i="8"/>
  <c r="Q22" i="8"/>
  <c r="P22" i="8"/>
  <c r="O22" i="8"/>
  <c r="O25" i="8" s="1"/>
  <c r="N22" i="8"/>
  <c r="M22" i="8"/>
  <c r="S21" i="8"/>
  <c r="R21" i="8"/>
  <c r="Q21" i="8"/>
  <c r="P21" i="8"/>
  <c r="O21" i="8"/>
  <c r="N21" i="8"/>
  <c r="S17" i="8"/>
  <c r="R17" i="8"/>
  <c r="Q17" i="8"/>
  <c r="P17" i="8"/>
  <c r="O17" i="8"/>
  <c r="N17" i="8"/>
  <c r="L17" i="8"/>
  <c r="S13" i="8"/>
  <c r="R13" i="8"/>
  <c r="Q13" i="8"/>
  <c r="P13" i="8"/>
  <c r="O13" i="8"/>
  <c r="N13" i="8"/>
  <c r="L13" i="8"/>
  <c r="S9" i="8"/>
  <c r="R9" i="8"/>
  <c r="Q9" i="8"/>
  <c r="P9" i="8"/>
  <c r="O9" i="8"/>
  <c r="N9" i="8"/>
  <c r="Q42" i="4"/>
  <c r="P42" i="4"/>
  <c r="L42" i="4"/>
  <c r="O41" i="4"/>
  <c r="N41" i="4"/>
  <c r="N42" i="4" s="1"/>
  <c r="O38" i="4"/>
  <c r="O35" i="4"/>
  <c r="O34" i="4"/>
  <c r="O33" i="4"/>
  <c r="O32" i="4"/>
  <c r="O31" i="4"/>
  <c r="O30" i="4"/>
  <c r="O27" i="4"/>
  <c r="O26" i="4"/>
  <c r="O25" i="4"/>
  <c r="O24" i="4"/>
  <c r="O23" i="4"/>
  <c r="O21" i="4"/>
  <c r="O19" i="4"/>
  <c r="O18" i="4"/>
  <c r="O17" i="4"/>
  <c r="O16" i="4"/>
  <c r="O13" i="4"/>
  <c r="O9" i="4"/>
  <c r="O8" i="4"/>
  <c r="O7" i="4"/>
  <c r="P25" i="8" l="1"/>
  <c r="N40" i="10"/>
  <c r="R25" i="8"/>
  <c r="I13" i="11"/>
  <c r="J17" i="11"/>
  <c r="J20" i="11"/>
  <c r="P40" i="10"/>
  <c r="S40" i="10"/>
  <c r="G79" i="9"/>
  <c r="G82" i="9" s="1"/>
  <c r="D80" i="9"/>
  <c r="H80" i="9"/>
  <c r="I81" i="9"/>
  <c r="M81" i="9"/>
  <c r="D57" i="9"/>
  <c r="D78" i="9"/>
  <c r="H78" i="9"/>
  <c r="I80" i="9"/>
  <c r="I82" i="9" s="1"/>
  <c r="M78" i="9"/>
  <c r="R81" i="9"/>
  <c r="E57" i="9"/>
  <c r="F57" i="9"/>
  <c r="H57" i="9"/>
  <c r="E78" i="9"/>
  <c r="I78" i="9"/>
  <c r="Q78" i="9"/>
  <c r="J80" i="9"/>
  <c r="G81" i="9"/>
  <c r="O81" i="9"/>
  <c r="O82" i="9" s="1"/>
  <c r="E79" i="9"/>
  <c r="O42" i="4"/>
  <c r="Q25" i="8"/>
  <c r="J26" i="11"/>
  <c r="L40" i="10"/>
  <c r="N82" i="9"/>
  <c r="R57" i="9"/>
  <c r="F78" i="9"/>
  <c r="J78" i="9"/>
  <c r="N78" i="9"/>
  <c r="R78" i="9"/>
  <c r="G80" i="9"/>
  <c r="K80" i="9"/>
  <c r="K82" i="9" s="1"/>
  <c r="H81" i="9"/>
  <c r="L81" i="9"/>
  <c r="L82" i="9" s="1"/>
  <c r="P81" i="9"/>
  <c r="P82" i="9" s="1"/>
  <c r="R40" i="10"/>
  <c r="E82" i="9"/>
  <c r="H82" i="9"/>
  <c r="R82" i="9"/>
  <c r="J82" i="9"/>
  <c r="F79" i="9"/>
  <c r="M57" i="9"/>
  <c r="D79" i="9"/>
  <c r="M80" i="9"/>
  <c r="M82" i="9" s="1"/>
  <c r="K57" i="9"/>
  <c r="L57" i="9"/>
  <c r="N57" i="9"/>
  <c r="O57" i="9"/>
  <c r="G78" i="9"/>
  <c r="Q80" i="9"/>
  <c r="P57" i="9"/>
  <c r="Q79" i="9"/>
  <c r="Q82" i="9" s="1"/>
  <c r="F80" i="9"/>
  <c r="F82" i="9" l="1"/>
  <c r="D8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NAD</author>
  </authors>
  <commentList>
    <comment ref="F29" authorId="0" shapeId="0" xr:uid="{57984B84-9491-4EA9-89B5-F4171BD72EF2}">
      <text>
        <r>
          <rPr>
            <b/>
            <sz val="9"/>
            <color indexed="81"/>
            <rFont val="Tahoma"/>
            <family val="2"/>
          </rPr>
          <t>NAD:</t>
        </r>
        <r>
          <rPr>
            <sz val="9"/>
            <color indexed="81"/>
            <rFont val="Tahoma"/>
            <family val="2"/>
          </rPr>
          <t xml:space="preserve">
DATA SENT ON 12.11.20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I8" authorId="0" shapeId="0" xr:uid="{2234536C-4B18-4420-AC68-457D2CD9747C}">
      <text>
        <r>
          <rPr>
            <sz val="10"/>
            <color rgb="FF000000"/>
            <rFont val="Calibri"/>
            <family val="2"/>
            <scheme val="minor"/>
          </rPr>
          <t xml:space="preserve">Inputs from Rabi21-22 Report.
</t>
        </r>
      </text>
    </comment>
  </commentList>
</comments>
</file>

<file path=xl/sharedStrings.xml><?xml version="1.0" encoding="utf-8"?>
<sst xmlns="http://schemas.openxmlformats.org/spreadsheetml/2006/main" count="5695" uniqueCount="2045">
  <si>
    <t>विवरण 2.21 : भारत में पशुधन आबादी</t>
  </si>
  <si>
    <t>Statement 2.21 : Livestock population in India</t>
  </si>
  <si>
    <t xml:space="preserve"> अखिल भारतीय जनगणना के अनुमान (संख्‍या मिलियन में)
All India census  estimates (in Million Numbers) </t>
  </si>
  <si>
    <t xml:space="preserve">क्र. सं.
S.No.
</t>
  </si>
  <si>
    <t>प्रजाति</t>
  </si>
  <si>
    <t>Species</t>
  </si>
  <si>
    <t xml:space="preserve">  मवेशी</t>
  </si>
  <si>
    <t>Cattle</t>
  </si>
  <si>
    <t xml:space="preserve">  वयस्क मादा मवेशी*</t>
  </si>
  <si>
    <t>Adult female cattle*</t>
  </si>
  <si>
    <t xml:space="preserve">  भैंस</t>
  </si>
  <si>
    <t>Buffaloes</t>
  </si>
  <si>
    <t xml:space="preserve">   वयस्क मादा भैंस**</t>
  </si>
  <si>
    <t>Adult female buffaloes**</t>
  </si>
  <si>
    <t xml:space="preserve">  कुल मवेशी एवं भैंस</t>
  </si>
  <si>
    <t>Total cattle &amp; buffaloes</t>
  </si>
  <si>
    <t xml:space="preserve">  भेड़</t>
  </si>
  <si>
    <t>Sheep</t>
  </si>
  <si>
    <t xml:space="preserve">  बकरी</t>
  </si>
  <si>
    <t>Goats</t>
  </si>
  <si>
    <t xml:space="preserve">  घोड़े और टट्टू</t>
  </si>
  <si>
    <t>Horses &amp; ponies</t>
  </si>
  <si>
    <t xml:space="preserve">  ऊॅट</t>
  </si>
  <si>
    <t>Camels</t>
  </si>
  <si>
    <t xml:space="preserve">  सुअर</t>
  </si>
  <si>
    <t>Pigs</t>
  </si>
  <si>
    <t xml:space="preserve">  खच्चर</t>
  </si>
  <si>
    <t>Mules</t>
  </si>
  <si>
    <t xml:space="preserve">  गधा</t>
  </si>
  <si>
    <t>Donkeys</t>
  </si>
  <si>
    <t xml:space="preserve">  याक</t>
  </si>
  <si>
    <t>NC</t>
  </si>
  <si>
    <t>Yaks</t>
  </si>
  <si>
    <t xml:space="preserve">  कुल पशुधन</t>
  </si>
  <si>
    <t>Total Livestock</t>
  </si>
  <si>
    <t xml:space="preserve">  मुर्गीपालन</t>
  </si>
  <si>
    <t>Poultry</t>
  </si>
  <si>
    <t xml:space="preserve">  कुत्ते</t>
  </si>
  <si>
    <t>Dogs</t>
  </si>
  <si>
    <t xml:space="preserve">  खरगोश</t>
  </si>
  <si>
    <t>Rabbits</t>
  </si>
  <si>
    <t>Source : Ministry of Fisheries, Animal Husbandry and Dairying</t>
  </si>
  <si>
    <t>स्रोत : मत्स्यपालन, पशुपालन और डेयरी मंत्रालय</t>
  </si>
  <si>
    <t xml:space="preserve">Note: 1. * : Includes number of Exotic/Crossbred and Indigenous Cattle over the age 2.5 years for Crossbred other 3 years. 2. **: Includes Buffaloes over 3 years of age. 3. NC  : Not Collected. </t>
  </si>
  <si>
    <t>Central Buckingam Canal</t>
  </si>
  <si>
    <t>Statement 2.50 : Number of animals slaughtered and Quantity of Meat Production</t>
  </si>
  <si>
    <t>विवरण 2.22 : वध किए गए पशुओं की संख्‍या तथा मांस उत्‍पादन</t>
  </si>
  <si>
    <t>विवरण 2.50 : वध किए गए पशुओं की संख्‍या तथा मांस उत्‍पादन</t>
  </si>
  <si>
    <t>Statement 2.22 : Number of animals slaughtered and Quantity of Meat Production</t>
  </si>
  <si>
    <t>S.No.
क्र. सं.</t>
  </si>
  <si>
    <t>States/ UTs</t>
  </si>
  <si>
    <t>Animal Slaughtered (In 000 nos.)
वध किए गए पशु (संख्‍या 000 में)</t>
  </si>
  <si>
    <t>Meat Production (In 000 tons) 
मांस उत्‍पादन (000 टन में)</t>
  </si>
  <si>
    <t>राज्‍य / संघ राज्‍य क्षेत्र</t>
  </si>
  <si>
    <t>क्र. सं.
S.No.</t>
  </si>
  <si>
    <t>वध किए गए पशु (संख्‍या 000 में)
Animal Slaughtered (In 000 nos.)</t>
  </si>
  <si>
    <t xml:space="preserve">मांस उत्‍पादन (000 टन में)
Meat Production (In 000 tons) </t>
  </si>
  <si>
    <t>Cattle 
मवेशी</t>
  </si>
  <si>
    <t>Buffalo
भैंस</t>
  </si>
  <si>
    <t xml:space="preserve">  Sheep
भेड़</t>
  </si>
  <si>
    <t>Goat
बकरी</t>
  </si>
  <si>
    <t>Pig
सुअर</t>
  </si>
  <si>
    <t>Poultry 
मुर्गीपालन</t>
  </si>
  <si>
    <t xml:space="preserve">मवेशी
Cattle </t>
  </si>
  <si>
    <t>भैंस
Buffalo</t>
  </si>
  <si>
    <t>भेड़
Sheep</t>
  </si>
  <si>
    <t>बकरी
Goat</t>
  </si>
  <si>
    <t>सुअर
Pig</t>
  </si>
  <si>
    <t xml:space="preserve">मुर्गीपालन
Poultry </t>
  </si>
  <si>
    <t>Andhra Pradesh</t>
  </si>
  <si>
    <t xml:space="preserve">  आंध्र प्रदेश</t>
  </si>
  <si>
    <t>Arunachal Pradesh</t>
  </si>
  <si>
    <t xml:space="preserve">  अरुणाचल प्रदेश</t>
  </si>
  <si>
    <t>Assam</t>
  </si>
  <si>
    <t xml:space="preserve">  असम</t>
  </si>
  <si>
    <t>Bihar</t>
  </si>
  <si>
    <t xml:space="preserve">  बिहार</t>
  </si>
  <si>
    <t>Chhattisgarh</t>
  </si>
  <si>
    <t xml:space="preserve">  छत्तीसगढ़</t>
  </si>
  <si>
    <t>Delhi</t>
  </si>
  <si>
    <t xml:space="preserve">  दिल्ली</t>
  </si>
  <si>
    <t>Goa</t>
  </si>
  <si>
    <t xml:space="preserve">  गोवा</t>
  </si>
  <si>
    <t>Gujarat</t>
  </si>
  <si>
    <t xml:space="preserve">  गुजरात</t>
  </si>
  <si>
    <t>Haryana</t>
  </si>
  <si>
    <t xml:space="preserve">  हरियाणा</t>
  </si>
  <si>
    <t>Himachal Pradesh</t>
  </si>
  <si>
    <t xml:space="preserve">  हिमाचल प्रदेश</t>
  </si>
  <si>
    <t>Jammu &amp; Kashmir*</t>
  </si>
  <si>
    <t xml:space="preserve">  जम्‍मू एवं कश्‍मीर</t>
  </si>
  <si>
    <t>Jammu &amp; Kashmir</t>
  </si>
  <si>
    <t>Jharkhand</t>
  </si>
  <si>
    <t xml:space="preserve">  झारखंड</t>
  </si>
  <si>
    <t>Karnataka</t>
  </si>
  <si>
    <t xml:space="preserve">  कर्नाटक</t>
  </si>
  <si>
    <t>Kerala</t>
  </si>
  <si>
    <t xml:space="preserve">  केरल</t>
  </si>
  <si>
    <t>Madhya Pradesh</t>
  </si>
  <si>
    <t xml:space="preserve">  मध्य प्रदेश</t>
  </si>
  <si>
    <t>Maharashtra</t>
  </si>
  <si>
    <t xml:space="preserve">  महाराष्ट्र</t>
  </si>
  <si>
    <t>Manipur</t>
  </si>
  <si>
    <t xml:space="preserve">  मणिपुर</t>
  </si>
  <si>
    <t>Meghalaya</t>
  </si>
  <si>
    <t xml:space="preserve">  मेघालय</t>
  </si>
  <si>
    <t>Mizoram</t>
  </si>
  <si>
    <t xml:space="preserve">  मिजोरम</t>
  </si>
  <si>
    <t>Nagaland</t>
  </si>
  <si>
    <t xml:space="preserve">  नागालैंड</t>
  </si>
  <si>
    <t>Odisha</t>
  </si>
  <si>
    <t xml:space="preserve">  ओडिशा</t>
  </si>
  <si>
    <t>Punjab</t>
  </si>
  <si>
    <t xml:space="preserve">  पंजाब</t>
  </si>
  <si>
    <t>Rajasthan</t>
  </si>
  <si>
    <t xml:space="preserve">  राजस्थान</t>
  </si>
  <si>
    <t xml:space="preserve">Sikkim </t>
  </si>
  <si>
    <t xml:space="preserve">  सिक्किम</t>
  </si>
  <si>
    <t>Tamil Nadu</t>
  </si>
  <si>
    <t xml:space="preserve">  तमिलनाडु</t>
  </si>
  <si>
    <t>Telangana</t>
  </si>
  <si>
    <t xml:space="preserve">  तेलंगाना</t>
  </si>
  <si>
    <t>Tripura</t>
  </si>
  <si>
    <t xml:space="preserve">  त्रिपुरा</t>
  </si>
  <si>
    <t>Uttar Pradesh</t>
  </si>
  <si>
    <t xml:space="preserve">  उत्तर प्रदेश</t>
  </si>
  <si>
    <t>Uttarakhand</t>
  </si>
  <si>
    <t xml:space="preserve">  उत्तराखंड</t>
  </si>
  <si>
    <t>West Bengal</t>
  </si>
  <si>
    <t xml:space="preserve">  पश्चिम बंगाल</t>
  </si>
  <si>
    <t>A&amp;N Islands</t>
  </si>
  <si>
    <t xml:space="preserve">  अंडमान एवं निकोबार द्वीप   समूह</t>
  </si>
  <si>
    <t>Andaman &amp; Nicobar Island</t>
  </si>
  <si>
    <t xml:space="preserve">  अंडमान एवं निकोबार द्वीप समूह</t>
  </si>
  <si>
    <t>Chandigarh</t>
  </si>
  <si>
    <t xml:space="preserve">  चंडीगढ़</t>
  </si>
  <si>
    <t>D.&amp; N. Haveli</t>
  </si>
  <si>
    <t>-</t>
  </si>
  <si>
    <t xml:space="preserve">  दादरा एवं नगर हवेली</t>
  </si>
  <si>
    <t>लद्दाख</t>
  </si>
  <si>
    <t>Ladakh</t>
  </si>
  <si>
    <t>Dadra &amp; Nagar Haveli</t>
  </si>
  <si>
    <t>_</t>
  </si>
  <si>
    <t>Daman &amp; Diu</t>
  </si>
  <si>
    <t xml:space="preserve">  दमन और दीव</t>
  </si>
  <si>
    <t xml:space="preserve">  दमन एवं दीव</t>
  </si>
  <si>
    <t>Lakshadweep</t>
  </si>
  <si>
    <t xml:space="preserve">  लक्षद्वीप</t>
  </si>
  <si>
    <t>Puducherry</t>
  </si>
  <si>
    <t xml:space="preserve">  पुद्दुचेरी</t>
  </si>
  <si>
    <t>Total</t>
  </si>
  <si>
    <t xml:space="preserve">  कुल</t>
  </si>
  <si>
    <t>कुल</t>
  </si>
  <si>
    <t xml:space="preserve">  Total</t>
  </si>
  <si>
    <t>स्रोत : मत्स्यपालन, पशुपालन और डेयरी मंत्रालय, राज्‍य/संघ राज्‍य क्षेत्र के पशुपालन विभाग</t>
  </si>
  <si>
    <t xml:space="preserve">स्रोत : मत्स्यपालन, पशुपालन और डेयरी मंत्रालय, राज्‍य/संघ राज्‍य क्षेत्र के पशुपालन विभाग
</t>
  </si>
  <si>
    <t>Source : Ministry of Fisheries, Animal Husbandry and Dairying, State/UT Animal Husbandry Departments</t>
  </si>
  <si>
    <t>*unified data of Jammu &amp; Kashmir and Ladakh</t>
  </si>
  <si>
    <t xml:space="preserve">विवरण 2.23 :  पशुधन और समुद्री उत्पादों का आयात  
</t>
  </si>
  <si>
    <t>Statement  2.23: Import and Export of Livestock &amp; Marine Products</t>
  </si>
  <si>
    <t xml:space="preserve">Rs in Crore/रु करोड़ में </t>
  </si>
  <si>
    <t>2015-16</t>
  </si>
  <si>
    <t>2016-17</t>
  </si>
  <si>
    <t>2017-18</t>
  </si>
  <si>
    <t>2018-19</t>
  </si>
  <si>
    <t>2019-20</t>
  </si>
  <si>
    <t>2020-21</t>
  </si>
  <si>
    <t>2021-22</t>
  </si>
  <si>
    <t>2022-23</t>
  </si>
  <si>
    <t>2023-24</t>
  </si>
  <si>
    <t>पशुधन और पशुधन उत्पाद
Livestock and Livestock Products</t>
  </si>
  <si>
    <t>Import</t>
  </si>
  <si>
    <t>Export</t>
  </si>
  <si>
    <t>पशु
Livestock</t>
  </si>
  <si>
    <t>मांस और खाद्य मांस
Meat and Edible Meat Offal</t>
  </si>
  <si>
    <t>डेयरी और पोल्ट्री उत्पाद और शहद
Dairy and Poultry Products and Honey</t>
  </si>
  <si>
    <t>पशु चारा और चारा
Animal Fodder and Feed</t>
  </si>
  <si>
    <t>कच्चे खाल और चमड़ा
Raw hide and skins &amp; leather</t>
  </si>
  <si>
    <t>कच्चे ऊन और पशु बाल
Raw Wool and Animal Hair</t>
  </si>
  <si>
    <t xml:space="preserve">कुल पशुधन और पशुधन उत्पादTotal Livestock &amp; Livestock Products
</t>
  </si>
  <si>
    <t xml:space="preserve">समुद्री उत्पाद
Marine Products
</t>
  </si>
  <si>
    <t xml:space="preserve">कुल समुद्री उत्पाद
Total Marine Products
</t>
  </si>
  <si>
    <t>स्रोत : मत्स्यपालन, पशुपालन और डेयरी मंत्रालय
Source :  Ministry of Fisheries, Animal Husbandry and Dairying</t>
  </si>
  <si>
    <t>विवरण 2.24 (ख) : राज्यवार मछली उत्पादन</t>
  </si>
  <si>
    <t>Statement 2.24 (b): State-wise Fish Production</t>
  </si>
  <si>
    <t>(in '000 tonnes/ 000'टन में))</t>
  </si>
  <si>
    <t>राज्‍य</t>
  </si>
  <si>
    <t>2005-06</t>
  </si>
  <si>
    <t>2006-07</t>
  </si>
  <si>
    <t>2007-08</t>
  </si>
  <si>
    <t>2008-09</t>
  </si>
  <si>
    <t>2009-10</t>
  </si>
  <si>
    <t>2010-11</t>
  </si>
  <si>
    <t>2011-12</t>
  </si>
  <si>
    <t>2012-13</t>
  </si>
  <si>
    <t>2013-14</t>
  </si>
  <si>
    <t>2014-15</t>
  </si>
  <si>
    <t>State</t>
  </si>
  <si>
    <t>Sikkim</t>
  </si>
  <si>
    <t>27**</t>
  </si>
  <si>
    <t>Andaman &amp; Nicobar Islands</t>
  </si>
  <si>
    <t>Dadra &amp; Nagar Haveli, Daman &amp; Diu</t>
  </si>
  <si>
    <t xml:space="preserve"> कुल</t>
  </si>
  <si>
    <t xml:space="preserve"> Total</t>
  </si>
  <si>
    <t>विवरण 2.19 (क):  रासायनिक कीटनाशकों का उपभोग</t>
  </si>
  <si>
    <t>Statement 2.19 (a): Consumption of Chemical Pesticides in India</t>
  </si>
  <si>
    <t xml:space="preserve">2018-19 
</t>
  </si>
  <si>
    <t>States/UTs</t>
  </si>
  <si>
    <t>बिहार</t>
  </si>
  <si>
    <t>छत्तीसगढ़</t>
  </si>
  <si>
    <t>गोवा</t>
  </si>
  <si>
    <t>गुजरात</t>
  </si>
  <si>
    <t>हरियाणा</t>
  </si>
  <si>
    <t>हिमाचल प्रदेश</t>
  </si>
  <si>
    <t>8**</t>
  </si>
  <si>
    <t>जम्‍मू एवं कश्‍मीर</t>
  </si>
  <si>
    <t>झारखंड</t>
  </si>
  <si>
    <t>कर्नाटक</t>
  </si>
  <si>
    <t>केरल</t>
  </si>
  <si>
    <t>मध्य प्रदेश</t>
  </si>
  <si>
    <t>महाराष्ट्र</t>
  </si>
  <si>
    <t>ओडिशा</t>
  </si>
  <si>
    <t>Orissa</t>
  </si>
  <si>
    <t>पंजाब</t>
  </si>
  <si>
    <t>NR</t>
  </si>
  <si>
    <t>राजस्थान</t>
  </si>
  <si>
    <t>तमिलनाडु</t>
  </si>
  <si>
    <t>तेलंगाना</t>
  </si>
  <si>
    <t>उत्तर प्रदेश</t>
  </si>
  <si>
    <t>उत्तराखंड</t>
  </si>
  <si>
    <t>पश्चिम बंगाल</t>
  </si>
  <si>
    <t>Sub Total</t>
  </si>
  <si>
    <t>North-Eastern</t>
  </si>
  <si>
    <t>अरुणाचल प्रदेश</t>
  </si>
  <si>
    <t>असम</t>
  </si>
  <si>
    <t>मणिपुर</t>
  </si>
  <si>
    <t>मेघालय</t>
  </si>
  <si>
    <t>Organic State</t>
  </si>
  <si>
    <t>मिजोरम</t>
  </si>
  <si>
    <t>नागालैंड</t>
  </si>
  <si>
    <t>सिक्किम</t>
  </si>
  <si>
    <t>त्रिपुरा</t>
  </si>
  <si>
    <t>Union Territories</t>
  </si>
  <si>
    <t>अंडमान एवं निकोबार दीप समूह</t>
  </si>
  <si>
    <t>Andaman &amp; Nicobar</t>
  </si>
  <si>
    <t>चंडीगढ़</t>
  </si>
  <si>
    <t>32#</t>
  </si>
  <si>
    <t>दादरा एवं नगर हवेली</t>
  </si>
  <si>
    <t>33#</t>
  </si>
  <si>
    <t>दमन एवं दीव</t>
  </si>
  <si>
    <t>दिल्ली</t>
  </si>
  <si>
    <t>लक्षद्वीप</t>
  </si>
  <si>
    <t>पुद्दुचेरी</t>
  </si>
  <si>
    <t>Pondicherry</t>
  </si>
  <si>
    <t>उप कुल</t>
  </si>
  <si>
    <t>कुल योग</t>
  </si>
  <si>
    <t>Grand Total</t>
  </si>
  <si>
    <t>स्रोत:  वनस्‍पति संरक्षण, संगरोध एवं संग्रह निदेशालय</t>
  </si>
  <si>
    <t>विवरण  2.19 (ग) : विभिन्न राज्यों में जैव कीटनाशकों के निर्माण की सहमति</t>
  </si>
  <si>
    <t xml:space="preserve">2018-19  </t>
  </si>
  <si>
    <t>आंध्र प्रदेश</t>
  </si>
  <si>
    <t>31#</t>
  </si>
  <si>
    <t>Source: Directorate of Plant Protection, Quarantine &amp; Storage . NR : Not reported by States/UTs.</t>
  </si>
  <si>
    <t>Note: 1. NR: राज्यों / संघ शासित प्रदेशों द्वारा रिपोर्ट नहीं की गई।, 2. * Unified data for Jammu and Kashmir and Ladakh till 2018-19. 3. # w.e.f. 26.01.20 the two UTs have been merged into a single UT namely ''Dadra &amp; Nagar Haveli and Daman &amp; Diu''.</t>
  </si>
  <si>
    <t>प्रमाणित</t>
  </si>
  <si>
    <t xml:space="preserve">मध्यप्रदेश </t>
  </si>
  <si>
    <t>विवरण 2.05 : प्रकार के अनुसार कोयला के भूविज्ञानी भंडारों की सूची</t>
  </si>
  <si>
    <t>Statement  2.05 : Inventory of geological reserves of coal by type</t>
  </si>
  <si>
    <t>(मिलियन टन/Million tonnes)</t>
  </si>
  <si>
    <t xml:space="preserve"> कोयला का प्रकार        
 ( वर्ष के 1 अप्रैल की स्थिति)</t>
  </si>
  <si>
    <t xml:space="preserve">Type of Coal
( As on 1st April of Year )       </t>
  </si>
  <si>
    <t xml:space="preserve"> 1. कोकिंग </t>
  </si>
  <si>
    <t xml:space="preserve">    1. Coking</t>
  </si>
  <si>
    <t xml:space="preserve"> I.  प्राइम कोकिंग</t>
  </si>
  <si>
    <t>Proved</t>
  </si>
  <si>
    <t xml:space="preserve">    I.  Prime coking </t>
  </si>
  <si>
    <t>उल्लिखित</t>
  </si>
  <si>
    <t>Indicated</t>
  </si>
  <si>
    <t>अनुमानित</t>
  </si>
  <si>
    <t>Inferred</t>
  </si>
  <si>
    <t>II  मीडियम कोकिंग</t>
  </si>
  <si>
    <t xml:space="preserve">    II.  Medium coking</t>
  </si>
  <si>
    <t xml:space="preserve">  III  सम्मिश्रणीय/  सेमी कोकिंग</t>
  </si>
  <si>
    <t>III. Blendable/ semi- 
coking</t>
  </si>
  <si>
    <t>2.   गैर कोकिंग (उच्‍च सल्‍फर सहित)</t>
  </si>
  <si>
    <t xml:space="preserve"> 2. Non-coking  
     (Including High  
      Sulphur)</t>
  </si>
  <si>
    <t xml:space="preserve">      कुल </t>
  </si>
  <si>
    <t xml:space="preserve">Total    </t>
  </si>
  <si>
    <t>स्रोत : कोयला नियंत्रक का कार्यालय,कोयला मंत्रालय/Source : Office of the Coal Controller, Ministry of Coal</t>
  </si>
  <si>
    <r>
      <rPr>
        <b/>
        <i/>
        <sz val="12"/>
        <color theme="1"/>
        <rFont val="Book Antiqua"/>
        <family val="1"/>
      </rPr>
      <t>Note:</t>
    </r>
    <r>
      <rPr>
        <i/>
        <sz val="12"/>
        <color theme="1"/>
        <rFont val="Book Antiqua"/>
        <family val="1"/>
      </rPr>
      <t xml:space="preserve">  The  coal resources of India are available in older Gondwana Formations of peninsular India and younger Tertiary formations of north- eastern region. Based  on the results of Regional Promotional Exploration, where the boreholes are normally placed 1-2 Km apart, the resources are classified into '</t>
    </r>
    <r>
      <rPr>
        <b/>
        <i/>
        <sz val="12"/>
        <color theme="1"/>
        <rFont val="Book Antiqua"/>
        <family val="1"/>
      </rPr>
      <t>Indicated'</t>
    </r>
    <r>
      <rPr>
        <i/>
        <sz val="12"/>
        <color theme="1"/>
        <rFont val="Book Antiqua"/>
        <family val="1"/>
      </rPr>
      <t xml:space="preserve"> or '</t>
    </r>
    <r>
      <rPr>
        <b/>
        <i/>
        <sz val="12"/>
        <color theme="1"/>
        <rFont val="Book Antiqua"/>
        <family val="1"/>
      </rPr>
      <t>Inferred'</t>
    </r>
    <r>
      <rPr>
        <i/>
        <sz val="12"/>
        <color theme="1"/>
        <rFont val="Book Antiqua"/>
        <family val="1"/>
      </rPr>
      <t xml:space="preserve"> category. Subsequent detailed exploration in selected  blocks, where boreholes are less than 400 meter apart,  upgrades the resources into more reliable '</t>
    </r>
    <r>
      <rPr>
        <b/>
        <i/>
        <sz val="12"/>
        <color theme="1"/>
        <rFont val="Book Antiqua"/>
        <family val="1"/>
      </rPr>
      <t>Proved</t>
    </r>
    <r>
      <rPr>
        <i/>
        <sz val="12"/>
        <color theme="1"/>
        <rFont val="Book Antiqua"/>
        <family val="1"/>
      </rPr>
      <t xml:space="preserve">' category
Total may not match due to rounding off. </t>
    </r>
  </si>
  <si>
    <t>विवरण 2.08 : कोयला और लिग्नाइट की कुल प्राथमिक आपूर्ति</t>
  </si>
  <si>
    <t xml:space="preserve"> Statement   2.08: Total Primary Supply  of Coal &amp; Lignite</t>
  </si>
  <si>
    <t xml:space="preserve">    </t>
  </si>
  <si>
    <t xml:space="preserve">                                     (मिलियन टन/Million Tonnes)</t>
  </si>
  <si>
    <t xml:space="preserve">वर्ष
Year
</t>
  </si>
  <si>
    <t>उत्‍पादन
Production</t>
  </si>
  <si>
    <t>आयात
Imports</t>
  </si>
  <si>
    <t>निर्यात
Exports</t>
  </si>
  <si>
    <t>निवल
आयात
Net
Imports</t>
  </si>
  <si>
    <t>प्रारंभिक
स्टॉक
Opening
Stock</t>
  </si>
  <si>
    <t>अंतिम
स्टॉक
Closing
Stock</t>
  </si>
  <si>
    <t>स्‍टॉक
परिवर्तन
Stock
Change</t>
  </si>
  <si>
    <t>कुल प्राथमिक
आपूर्ति
Total Primary
Supply</t>
  </si>
  <si>
    <t>Fuel</t>
  </si>
  <si>
    <t>Coal</t>
  </si>
  <si>
    <t>Type</t>
  </si>
  <si>
    <t>Lignite</t>
  </si>
  <si>
    <t>लिग्नाइट</t>
  </si>
  <si>
    <t>कोयला</t>
  </si>
  <si>
    <t xml:space="preserve">2022-23 </t>
  </si>
  <si>
    <t>स्रोत : कोयला नियंत्रक का कार्यालय, कोलकाता, कोयला मंत्रालय
Source : Office of the Coal Controller, Ministry of Coal</t>
  </si>
  <si>
    <t>Note: Total Primary supply is estimated as sum of indiginous production, Net Import &amp; Stock Change. For simplicity, only stock change of pit head stock is taken.</t>
  </si>
  <si>
    <t xml:space="preserve">विवरण 2.07 : लिग्‍नाइट के भूविज्ञानी भंडार की राज्यवार सूची </t>
  </si>
  <si>
    <t xml:space="preserve"> Statement 2.07 : Statewise inventory of geological reserve of Lignite   </t>
  </si>
  <si>
    <t>संसाधन (क्यूएमटी)</t>
  </si>
  <si>
    <t>वर्ष/Year</t>
  </si>
  <si>
    <t>Resources (QMT)</t>
  </si>
  <si>
    <t>जम्मू
एवं कश्मीर</t>
  </si>
  <si>
    <t>Jammu &amp;
Kashmir*</t>
  </si>
  <si>
    <t>Tamil
Nadu</t>
  </si>
  <si>
    <t>पश्चिम
बंगाल</t>
  </si>
  <si>
    <t>West
Bengal</t>
  </si>
  <si>
    <t>अखिल
भारत</t>
  </si>
  <si>
    <t>All India</t>
  </si>
  <si>
    <t>स्रोत : कोयला नियंत्रक का कार्यालय, कोयला मंत्रालय (आंकड़े नैवेली लिग्‍नाइट कॉरपोरेशन लिमिटेड द्वारा संकलित किए गए हैं)
Source : Office of the Coal Controller, Ministry of Coal  (Figures compiled by Neyveli Lignite Corporation Ltd.)</t>
  </si>
  <si>
    <t>Note: 1. QMT  : Quantiy in Million Tonnes. 2. *Unified data of Jammu &amp; Kashmir and Ladakh</t>
  </si>
  <si>
    <t xml:space="preserve">विवरण 2.06:  कोयला के भूविज्ञानी भंडारों की राज्यवार सूची </t>
  </si>
  <si>
    <t xml:space="preserve">Statement  2.06 :  Statewise inventory of geological reserves of coal   </t>
  </si>
  <si>
    <t>संसाधन</t>
  </si>
  <si>
    <t>Resources</t>
  </si>
  <si>
    <t>गोंडवाना कोयला क्षेत्र</t>
  </si>
  <si>
    <t>Gondwana Coal Fields</t>
  </si>
  <si>
    <t xml:space="preserve">Madhya Pradesh </t>
  </si>
  <si>
    <t xml:space="preserve">छत्‍तीसगढ़ </t>
  </si>
  <si>
    <t xml:space="preserve">Chhattisgarh </t>
  </si>
  <si>
    <t xml:space="preserve">सिक्किम </t>
  </si>
  <si>
    <t xml:space="preserve">उत्तर प्रदेश </t>
  </si>
  <si>
    <t xml:space="preserve">Uttar Pradesh </t>
  </si>
  <si>
    <t>गोंडवाना
(कुल)</t>
  </si>
  <si>
    <t>Gondwana (Total)</t>
  </si>
  <si>
    <t>तृतीयक कोयला क्षेत्र</t>
  </si>
  <si>
    <t>Tertiary Coal Fields</t>
  </si>
  <si>
    <t xml:space="preserve">अरुणाचल प्रदेश </t>
  </si>
  <si>
    <t xml:space="preserve"> Arunachal Pradesh </t>
  </si>
  <si>
    <t>असम
(तृतीयक)</t>
  </si>
  <si>
    <t>मेघालय
(तृतीयक)</t>
  </si>
  <si>
    <t xml:space="preserve">Meghalaya </t>
  </si>
  <si>
    <t>नागालैंड
(तृतीयक)</t>
  </si>
  <si>
    <t xml:space="preserve">Nagaland </t>
  </si>
  <si>
    <t>तृतीयक
कोयला क्षेत्र
(कुल)</t>
  </si>
  <si>
    <t>Tertiary Coalfields
(Total)</t>
  </si>
  <si>
    <t>भारत का (कुल)</t>
  </si>
  <si>
    <t>India (Total)</t>
  </si>
  <si>
    <t>स्रोत : कोयला नियंत्रक का कार्यालय, कोलकाता, कोयला मंत्रालय/Source : Office of the Coal Controller, Ministry of Coal</t>
  </si>
  <si>
    <t>Note: 1. Data may not add up to respective total due to rounding off. 2. Singrimari coalfield of Assam (Non- coking) is included in Gondawana coalfield, not  considered in Tertiary coalfields.</t>
  </si>
  <si>
    <t xml:space="preserve">3. Inventory of resources as on 1st April of Year. 4. Blank figures indicate nil. </t>
  </si>
  <si>
    <t>विवरण 2.24(क) : वर्षवार मछली उत्पादन - भारत</t>
  </si>
  <si>
    <t>Statement 2.24 (a): Year Wise Fish Production-India</t>
  </si>
  <si>
    <t>(लाख टन में/in lakh tonnes)</t>
  </si>
  <si>
    <t xml:space="preserve">वर्ष
 Year
</t>
  </si>
  <si>
    <t xml:space="preserve">समुद्री
Marine
</t>
  </si>
  <si>
    <t xml:space="preserve">अंतर्देशीय
Inland
</t>
  </si>
  <si>
    <t xml:space="preserve">कुल
 Total
</t>
  </si>
  <si>
    <t>1950-51</t>
  </si>
  <si>
    <t>1960-61</t>
  </si>
  <si>
    <t>1970-71</t>
  </si>
  <si>
    <t>1980-81</t>
  </si>
  <si>
    <t>1990-91</t>
  </si>
  <si>
    <t xml:space="preserve">2000-01 </t>
  </si>
  <si>
    <t xml:space="preserve">2001-02 </t>
  </si>
  <si>
    <t xml:space="preserve">2002-03  </t>
  </si>
  <si>
    <t>2003-04</t>
  </si>
  <si>
    <t>2004-05</t>
  </si>
  <si>
    <t xml:space="preserve">2009-10 </t>
  </si>
  <si>
    <t xml:space="preserve">2014-15 </t>
  </si>
  <si>
    <t xml:space="preserve">2016-17 </t>
  </si>
  <si>
    <t>स्रोत : मत्स्यपालन, पशुपालन और डेयरी मंत्रालय
Source : Ministry of Fisheries, Animal Husbandry and Dairying</t>
  </si>
  <si>
    <t>विवरण 2.03 : अयस्कों एवं खनिजों का आयात</t>
  </si>
  <si>
    <t>Statement 2.03 : Import of Ores and Minerals</t>
  </si>
  <si>
    <t>(Value in Rs.'000)</t>
  </si>
  <si>
    <t>सुपर समूह कॉम का नाम</t>
  </si>
  <si>
    <t>इकाई  Unit</t>
  </si>
  <si>
    <t>2021-22(P)</t>
  </si>
  <si>
    <t>Super Group Comm Name</t>
  </si>
  <si>
    <t>मात्रा     Quantity</t>
  </si>
  <si>
    <t>मूल्य    Value</t>
  </si>
  <si>
    <t>मात्रा    Quantity</t>
  </si>
  <si>
    <t>मूल्य   Value</t>
  </si>
  <si>
    <t>मूल्य     Value</t>
  </si>
  <si>
    <t>अपघर्षक (प्राकृतिक)</t>
  </si>
  <si>
    <t>TON</t>
  </si>
  <si>
    <t>Abrasive (natural)</t>
  </si>
  <si>
    <t>सिलखड़ी</t>
  </si>
  <si>
    <t>Alabaster</t>
  </si>
  <si>
    <t>एल्यूमिना</t>
  </si>
  <si>
    <t>Alumina</t>
  </si>
  <si>
    <t>Andalusite</t>
  </si>
  <si>
    <t>एंटीमोनी ओरेस एंड कॉन्क।</t>
  </si>
  <si>
    <t>Antimony Ores &amp; Conc.</t>
  </si>
  <si>
    <t>आर्सेनिक सल्फाइड (प्राकृतिक)</t>
  </si>
  <si>
    <t>Arsenic Sulphide (natural)</t>
  </si>
  <si>
    <t>अदह</t>
  </si>
  <si>
    <t>Asbestos</t>
  </si>
  <si>
    <t>बॉल क्ले</t>
  </si>
  <si>
    <t>Ball Clay</t>
  </si>
  <si>
    <t>बैराइट्स</t>
  </si>
  <si>
    <t>Barytes</t>
  </si>
  <si>
    <t>बॉक्साइट</t>
  </si>
  <si>
    <t>Bauxite</t>
  </si>
  <si>
    <t>बेंटोनाइट</t>
  </si>
  <si>
    <t>Bentonite</t>
  </si>
  <si>
    <t>सुहागा</t>
  </si>
  <si>
    <t>Borax</t>
  </si>
  <si>
    <t>भवन और स्मारकीय पत्थर</t>
  </si>
  <si>
    <t>Building And Monumental Stones Nes</t>
  </si>
  <si>
    <t>कैल्साइट</t>
  </si>
  <si>
    <t>Calcite</t>
  </si>
  <si>
    <t>चाक</t>
  </si>
  <si>
    <t>Chalk</t>
  </si>
  <si>
    <t>क्रोमाइट</t>
  </si>
  <si>
    <t>Chromite</t>
  </si>
  <si>
    <t>क्ले (अन्य)</t>
  </si>
  <si>
    <t>Clay (others)</t>
  </si>
  <si>
    <t>कोयला (पूर्व लिग्बाइट)</t>
  </si>
  <si>
    <t>THT</t>
  </si>
  <si>
    <t>Coal(ex Ligbite)</t>
  </si>
  <si>
    <t>कोयला, गैस पानी आदि (गैसीय हाइड्रोकार्बन को छोड़कर)</t>
  </si>
  <si>
    <t>--</t>
  </si>
  <si>
    <t>Coal,gas Water  Etc.(except Gaseous Hydrocarbons)</t>
  </si>
  <si>
    <t>कोयला: लिग्नाइट</t>
  </si>
  <si>
    <t>Coal:lignite</t>
  </si>
  <si>
    <t>कोबोल्ट ओरेस एंड कॉन्क।</t>
  </si>
  <si>
    <t>++</t>
  </si>
  <si>
    <t>Cobolt Ores &amp; Conc.</t>
  </si>
  <si>
    <t>कोक</t>
  </si>
  <si>
    <t>Coke</t>
  </si>
  <si>
    <t>कॉपर ओरेस एंड कॉन्स।</t>
  </si>
  <si>
    <t>Copper Ores &amp; Conc.</t>
  </si>
  <si>
    <t>कोरंडम (प्राकृतिक)</t>
  </si>
  <si>
    <t>Corundum (natural)</t>
  </si>
  <si>
    <t>हीरा</t>
  </si>
  <si>
    <t>**</t>
  </si>
  <si>
    <t>Diamond</t>
  </si>
  <si>
    <t>डायटोमाइट</t>
  </si>
  <si>
    <t>Diatomite</t>
  </si>
  <si>
    <t>डोलोमाइट</t>
  </si>
  <si>
    <t>Dolomite</t>
  </si>
  <si>
    <t>पृथ्वी की मिट्टी</t>
  </si>
  <si>
    <t>Earth Clay</t>
  </si>
  <si>
    <t>पन्ना (कट और अनकट)</t>
  </si>
  <si>
    <t>Emerald (cut &amp; Uncut)</t>
  </si>
  <si>
    <t>फेल्सपार (कट एंड अनकट)</t>
  </si>
  <si>
    <t>Felspar (cut &amp; Uncut)</t>
  </si>
  <si>
    <t>फेल्सपार (प्राकृतिक)</t>
  </si>
  <si>
    <t>Felspar (natural)</t>
  </si>
  <si>
    <t>आग मिट्टी</t>
  </si>
  <si>
    <t>Fire Clay</t>
  </si>
  <si>
    <t>चकमक पत्थर</t>
  </si>
  <si>
    <t>Flint</t>
  </si>
  <si>
    <t>Fluorspar</t>
  </si>
  <si>
    <t>गार्नेट (कट और अनकट)</t>
  </si>
  <si>
    <t>Garnet( Cut And Uncut)</t>
  </si>
  <si>
    <t>गार्नेट (घर्षण)</t>
  </si>
  <si>
    <t>Garnet(abrasive)</t>
  </si>
  <si>
    <t>ग्रेनाइट</t>
  </si>
  <si>
    <t>Granite</t>
  </si>
  <si>
    <t>ग्रेफाइट (प्राकृतिक)</t>
  </si>
  <si>
    <t>Graphite(natural)</t>
  </si>
  <si>
    <t>जिप्सम</t>
  </si>
  <si>
    <t>Gypsum</t>
  </si>
  <si>
    <t>लौह अयस्क</t>
  </si>
  <si>
    <t>Iron Ore</t>
  </si>
  <si>
    <t>Kaolin</t>
  </si>
  <si>
    <t>Kieselguhr</t>
  </si>
  <si>
    <t>क्यानाइट</t>
  </si>
  <si>
    <t>Kyanite</t>
  </si>
  <si>
    <t>लीड ओरेस एंड कॉन्क।</t>
  </si>
  <si>
    <t>Lead Ores &amp; Conc.</t>
  </si>
  <si>
    <t>चूना पत्थर</t>
  </si>
  <si>
    <t>Limestone</t>
  </si>
  <si>
    <t>मैग्नेसाइट</t>
  </si>
  <si>
    <t>Magnesite</t>
  </si>
  <si>
    <t>मैंगनीज के घंटे</t>
  </si>
  <si>
    <t>Manganese Ore</t>
  </si>
  <si>
    <t>संगमरमर</t>
  </si>
  <si>
    <t>Marble</t>
  </si>
  <si>
    <t>कुछ</t>
  </si>
  <si>
    <t>Mica</t>
  </si>
  <si>
    <t>मोलिब्डेनम ओरेस एंड कॉन्स।</t>
  </si>
  <si>
    <t>Molybdenum Ores &amp; Conc.</t>
  </si>
  <si>
    <t>प्राकृतिक गैस</t>
  </si>
  <si>
    <t>Natural Gas</t>
  </si>
  <si>
    <t>निकल अयस्क और कॉन्स।</t>
  </si>
  <si>
    <t>Nickel Ores &amp; Conc.</t>
  </si>
  <si>
    <t>नाइओबियम या टैंटलम ओरेस एंड कॉन्स।</t>
  </si>
  <si>
    <t>Niobium Or Tantalum Ores &amp; Conc.</t>
  </si>
  <si>
    <t>गेरू</t>
  </si>
  <si>
    <t>Ochre</t>
  </si>
  <si>
    <t>अन्य खनिज नेस</t>
  </si>
  <si>
    <t>Other Minerals Nes</t>
  </si>
  <si>
    <t>पेट्रोलियम (कच्चा)</t>
  </si>
  <si>
    <t>Petroleum (crude)</t>
  </si>
  <si>
    <t>कीमती और अर्ध-कीमती पत्थर (कटे हुए और अनकट): कुल</t>
  </si>
  <si>
    <t>Precious &amp; Semi-precious Stones (cut &amp; Uncut):total</t>
  </si>
  <si>
    <t>धातु अयस्क और सांद्रता</t>
  </si>
  <si>
    <t>KG</t>
  </si>
  <si>
    <t>Preciuos Metal Ores &amp; Concentrates</t>
  </si>
  <si>
    <t>क्वार्ट्ज और क्वार्टजाइट</t>
  </si>
  <si>
    <t>Quartz And Quartzite</t>
  </si>
  <si>
    <t>रॉक फॉस्फेट</t>
  </si>
  <si>
    <t>Rock Phosphate</t>
  </si>
  <si>
    <t>नमक (आम नमक के अलावा)</t>
  </si>
  <si>
    <t>Salt ( Other Than Common Salt)</t>
  </si>
  <si>
    <t>रेत (एक्सक्लिकेट मेटल बेयरिंग)</t>
  </si>
  <si>
    <t>Sand (excl. Metal Bearing)</t>
  </si>
  <si>
    <t>बलुआ पत्थर</t>
  </si>
  <si>
    <t>Sandstone</t>
  </si>
  <si>
    <t>सिलिका रेत</t>
  </si>
  <si>
    <t>Silica Sand</t>
  </si>
  <si>
    <t>सिलिमेनाइट</t>
  </si>
  <si>
    <t>Sillimanite</t>
  </si>
  <si>
    <t>स्लेट</t>
  </si>
  <si>
    <t>Slate</t>
  </si>
  <si>
    <t>Steatite</t>
  </si>
  <si>
    <t>सल्फर (उदात्त प्रीसिपिटेड और कोलाइडल)</t>
  </si>
  <si>
    <t>Sulphur (exc. Sublimed Precipited &amp; Colloidal)</t>
  </si>
  <si>
    <t>टिन ओरेस एंड कॉन्क।</t>
  </si>
  <si>
    <t>Tin Ores &amp; Conc.</t>
  </si>
  <si>
    <t>टाइटेनियम ओरेस और कॉन्स।</t>
  </si>
  <si>
    <t>Titanium Ores &amp; Conc.</t>
  </si>
  <si>
    <t>त्रिपोली पृथ्वी</t>
  </si>
  <si>
    <t>Tripoli Earth</t>
  </si>
  <si>
    <t>टंगस्टन ओरेस एंड कॉन्स।</t>
  </si>
  <si>
    <t>Tungsten Ores &amp; Conc.</t>
  </si>
  <si>
    <t>वैनेडियम ओरेस एंड कॉन्स।</t>
  </si>
  <si>
    <t>Vanadium Ores &amp; Conc.</t>
  </si>
  <si>
    <t>वर्मीक्यूलाइट</t>
  </si>
  <si>
    <t>Vermiculite</t>
  </si>
  <si>
    <t>विदराइट</t>
  </si>
  <si>
    <t>Witherite</t>
  </si>
  <si>
    <t>Wollastonite</t>
  </si>
  <si>
    <t>जिंक ओरेस एंड कॉन्स।</t>
  </si>
  <si>
    <t>Zinc Ores &amp; Conc.</t>
  </si>
  <si>
    <t>ज़िरकोनियम ओरेस एंड कॉन्स।</t>
  </si>
  <si>
    <t>Zirconium Ores &amp; Conc.</t>
  </si>
  <si>
    <t>स्रोत/ वाणिज्‍यिक जानकारी एवं सांख्‍यिकी महानिदेशालय,कोलकाता</t>
  </si>
  <si>
    <t>Source: Directorate General of Commercial Intelligence and Statistics, Kolkata; data as on 11.11.2022.</t>
  </si>
  <si>
    <t>Note: 1.   ** : Not Additive. 2. (P): Provisional. 3. -- : Nil ; ++ : Negligible.</t>
  </si>
  <si>
    <t>विवरण 2.04 : अयस्कों एवं खनिजों का निर्यात (पुन: निर्यात सहित)</t>
  </si>
  <si>
    <t xml:space="preserve">Statement 2.04 : Export of Ores and Minerals (including re-export)  </t>
  </si>
  <si>
    <t>मूल्य
Value</t>
  </si>
  <si>
    <t>अंडालुसाइट</t>
  </si>
  <si>
    <t>फ्लुओरसपर</t>
  </si>
  <si>
    <t xml:space="preserve">केओलिन </t>
  </si>
  <si>
    <t>कीसेलगुहर</t>
  </si>
  <si>
    <t>वोलस्टोनाइट</t>
  </si>
  <si>
    <t xml:space="preserve">Source: Directorate General of Commercial Intelligence and Statistics, Kolkata; data as on 11.11.2022                                                                        
                                                                                                              </t>
  </si>
  <si>
    <t xml:space="preserve">Note: 1.   ** : Not Additive. 2. (P): Provisional . 3. -- : Nil ; ++ : Negligible          </t>
  </si>
  <si>
    <t>New Delhi</t>
  </si>
  <si>
    <t xml:space="preserve">विवरण 2.20 (क):  कृषि उत्पाद फसलों का आयात </t>
  </si>
  <si>
    <t>Statement 2.20 (a) : Import of Agricultural Products</t>
  </si>
  <si>
    <t>उपयोगी वस्तु</t>
  </si>
  <si>
    <t xml:space="preserve">Crop 
फसलें </t>
  </si>
  <si>
    <t>2024-25#</t>
  </si>
  <si>
    <t xml:space="preserve">Commodity
</t>
  </si>
  <si>
    <t>Quantity 
मात्रा</t>
  </si>
  <si>
    <t>Value 
मूल्य</t>
  </si>
  <si>
    <t xml:space="preserve">मात्रा
Quantity ('000000 kg)
</t>
  </si>
  <si>
    <t xml:space="preserve">मूल्य
Value (in Cr)
</t>
  </si>
  <si>
    <t>मात्रा
Quantity ('000000 kg)</t>
  </si>
  <si>
    <t>मूल्य
Value (in Cr)</t>
  </si>
  <si>
    <t>चाय</t>
  </si>
  <si>
    <t>Y</t>
  </si>
  <si>
    <t>Tea</t>
  </si>
  <si>
    <t>कॉफ़ी</t>
  </si>
  <si>
    <t>Coffee</t>
  </si>
  <si>
    <t>चावल (बास्मति</t>
  </si>
  <si>
    <t>Rice - Basmati</t>
  </si>
  <si>
    <t>चावल (बासमती के अलावा)</t>
  </si>
  <si>
    <t>Rice(other than Basmati)</t>
  </si>
  <si>
    <t>गेहूँ</t>
  </si>
  <si>
    <t>Wheat</t>
  </si>
  <si>
    <t>अन्य अनाज</t>
  </si>
  <si>
    <t>Other cereals</t>
  </si>
  <si>
    <t>दलहन</t>
  </si>
  <si>
    <t>Pulses</t>
  </si>
  <si>
    <t>तम्बाकू अप्रमाणित</t>
  </si>
  <si>
    <t>Tobacco unmanufactured</t>
  </si>
  <si>
    <t>तंबाकू का निर्माण</t>
  </si>
  <si>
    <t>N</t>
  </si>
  <si>
    <t>Tobacco manufactured</t>
  </si>
  <si>
    <t>मसाले</t>
  </si>
  <si>
    <t>Spices</t>
  </si>
  <si>
    <t>काजू</t>
  </si>
  <si>
    <t>Cashew</t>
  </si>
  <si>
    <t>काजू खोल तरल</t>
  </si>
  <si>
    <t>Cashew nut shell liquid</t>
  </si>
  <si>
    <t>तिल के बीज</t>
  </si>
  <si>
    <t>Sesame seeds</t>
  </si>
  <si>
    <t>नाइजर के बीज</t>
  </si>
  <si>
    <t>Niger seeds</t>
  </si>
  <si>
    <t>मूंगफली</t>
  </si>
  <si>
    <t>Groundnut</t>
  </si>
  <si>
    <t>अन्य तेल बीज</t>
  </si>
  <si>
    <t>Other oil seeds</t>
  </si>
  <si>
    <t>वनस्पति तेल</t>
  </si>
  <si>
    <t>Vegetable oils</t>
  </si>
  <si>
    <t>तेल भोजन</t>
  </si>
  <si>
    <t>Oil meals</t>
  </si>
  <si>
    <t>ग्वारगम का भोजन</t>
  </si>
  <si>
    <t>Guargam meal</t>
  </si>
  <si>
    <t>अरंडी का तेल</t>
  </si>
  <si>
    <t>Castor oil</t>
  </si>
  <si>
    <t>चपड़ा</t>
  </si>
  <si>
    <t>Shellac</t>
  </si>
  <si>
    <t>चीनी</t>
  </si>
  <si>
    <t>Sugar</t>
  </si>
  <si>
    <t>गुड़</t>
  </si>
  <si>
    <t>Mollases</t>
  </si>
  <si>
    <t>फल / सब्जी के बीज</t>
  </si>
  <si>
    <t>Fruits/vegetable seeds</t>
  </si>
  <si>
    <t>ताजा फल</t>
  </si>
  <si>
    <t>Fresh fruits</t>
  </si>
  <si>
    <t>ताज़ी सब्जियां</t>
  </si>
  <si>
    <t>Fresh vegetables</t>
  </si>
  <si>
    <t>प्रोसेस्ड सब्जियां</t>
  </si>
  <si>
    <t>Processed vegetables</t>
  </si>
  <si>
    <t>प्रोसेस्ड फल और जूस</t>
  </si>
  <si>
    <t>Processed fruits and juices</t>
  </si>
  <si>
    <t>अनाज की तैयारी</t>
  </si>
  <si>
    <t>Cereal preparations</t>
  </si>
  <si>
    <t>कोको उत्पादों</t>
  </si>
  <si>
    <t>Cocoa products</t>
  </si>
  <si>
    <t>उत्पादों की पूर्ति की</t>
  </si>
  <si>
    <t>Milled products</t>
  </si>
  <si>
    <t>प्रसंस्कृत आइटम</t>
  </si>
  <si>
    <t>Misc processed items</t>
  </si>
  <si>
    <t>जानवरों के आवरण</t>
  </si>
  <si>
    <t>Animal casings</t>
  </si>
  <si>
    <t>भैंस का मांस</t>
  </si>
  <si>
    <t>Buffalo meat</t>
  </si>
  <si>
    <t>भेड़ / बकरी का मांस</t>
  </si>
  <si>
    <t>Sheep/goat meat</t>
  </si>
  <si>
    <t>अन्य मांस</t>
  </si>
  <si>
    <t>Other meat</t>
  </si>
  <si>
    <t>संसाधित मांस</t>
  </si>
  <si>
    <t>Processed meat</t>
  </si>
  <si>
    <t>दुग्ध उत्पाद</t>
  </si>
  <si>
    <t>Dairy products</t>
  </si>
  <si>
    <t>कुक्कुट उत्पाद</t>
  </si>
  <si>
    <t>Poultry products</t>
  </si>
  <si>
    <t>फूलों की खेती के उत्पाद</t>
  </si>
  <si>
    <t>Floriculture products</t>
  </si>
  <si>
    <t>मादक पेय</t>
  </si>
  <si>
    <t>Alcoholic beverages</t>
  </si>
  <si>
    <t>समुद्री उत्पाद</t>
  </si>
  <si>
    <t>Marine products</t>
  </si>
  <si>
    <t>आयुष और हर्बल उत्पाद</t>
  </si>
  <si>
    <t>Ayush and herbal products</t>
  </si>
  <si>
    <t>जूट, कच्चे</t>
  </si>
  <si>
    <t>Jute,raw</t>
  </si>
  <si>
    <t>जूट का हेसियन</t>
  </si>
  <si>
    <t>Jute hessian</t>
  </si>
  <si>
    <t>कपास की कच्ची भस्म अपशिष्ट सहित</t>
  </si>
  <si>
    <t>Cotton raw including Waste</t>
  </si>
  <si>
    <t>कुल कृषि आयात</t>
  </si>
  <si>
    <t>Total Agricultural Imports</t>
  </si>
  <si>
    <t>कुल राष्ट्रीय आयात</t>
  </si>
  <si>
    <t>Total National Imports</t>
  </si>
  <si>
    <t>राष्ट्रीय आयात में कृषि आयात का प्रतिशत</t>
  </si>
  <si>
    <t>% Share of Agricultural Import in National Imports</t>
  </si>
  <si>
    <t>स्रोत:वाणिज्यिक जानकारी एवं सांख्यिकी निदेशालय, कोलकाता, वाणिज्य एवं उद्योग मंत्रालय</t>
  </si>
  <si>
    <t>Source: Directorate General of Commercial Intelligence and Statistics (DGCI&amp;S), Kolkata, Ministry of Commerce, </t>
  </si>
  <si>
    <t>Note: # Trade data for FY 2024-25 have been provided till February 2025 and are provisional</t>
  </si>
  <si>
    <t xml:space="preserve"> विवरण 2.20 (ख) :कृषि उत्पाद फसलों का निर्यात  </t>
  </si>
  <si>
    <t>Statement 2.20 (b) : Export of Agricultural Products</t>
  </si>
  <si>
    <t xml:space="preserve">2020-21 </t>
  </si>
  <si>
    <t>2024-25</t>
  </si>
  <si>
    <t>Commodity</t>
  </si>
  <si>
    <t>Rice-Basmati</t>
  </si>
  <si>
    <t>Rice(Other than Basmati)</t>
  </si>
  <si>
    <t>Other Cereals</t>
  </si>
  <si>
    <t xml:space="preserve">673,534.76	</t>
  </si>
  <si>
    <t>Dairy Products</t>
  </si>
  <si>
    <t>Jute, raw</t>
  </si>
  <si>
    <t xml:space="preserve"> Jute hessian</t>
  </si>
  <si>
    <t>Total Agricultural Exports</t>
  </si>
  <si>
    <t>Total National Exports</t>
  </si>
  <si>
    <t>राष्ट्रीय निर्यात  में कृषि निर्यात  का प्रतिशत</t>
  </si>
  <si>
    <t>% Share of Agricultural Exports in National Exports</t>
  </si>
  <si>
    <t xml:space="preserve">ईंधन
का
Type of Fuel </t>
  </si>
  <si>
    <t>As on 27.03.2025 (Unit: Quantity in MT Tech. Grade)  27.03.2025 तक (यूनिट: एमटी टेक. ग्रेड में मात्रा )</t>
  </si>
  <si>
    <t>Dadra &amp; Nagar Haveli &amp; Daman &amp; Diu</t>
  </si>
  <si>
    <r>
      <t>लद्दाख</t>
    </r>
    <r>
      <rPr>
        <sz val="11"/>
        <color rgb="FF333333"/>
        <rFont val="Book Antiqua"/>
        <family val="1"/>
      </rPr>
      <t> </t>
    </r>
  </si>
  <si>
    <t>Note: 1. P: Provisional. 2. N.E. - Not Estimated.</t>
  </si>
  <si>
    <t>स्रोत: राष्‍ट्रीय खनिज सूची, भारतीय खान ब्‍यूरो, नागपुर/Source: National Mineral Inventory, Indian Bureau of Mines, Nagpur</t>
  </si>
  <si>
    <t>Zircon</t>
  </si>
  <si>
    <t>tonne</t>
  </si>
  <si>
    <t xml:space="preserve">  जिक्रोन</t>
  </si>
  <si>
    <t xml:space="preserve">  वोलास्‍टोनाइट</t>
  </si>
  <si>
    <t xml:space="preserve">  वर्मीकुलाइट</t>
  </si>
  <si>
    <t>Ore</t>
  </si>
  <si>
    <t xml:space="preserve">    अयस्‍क</t>
  </si>
  <si>
    <t>Vanadium</t>
  </si>
  <si>
    <t xml:space="preserve">  वनैडियम</t>
  </si>
  <si>
    <t>Metal</t>
  </si>
  <si>
    <t xml:space="preserve">    धातु</t>
  </si>
  <si>
    <t>Tungsten</t>
  </si>
  <si>
    <t xml:space="preserve">  टंगस्टेन</t>
  </si>
  <si>
    <t>Titanium</t>
  </si>
  <si>
    <t xml:space="preserve">  टाइटेनियम</t>
  </si>
  <si>
    <t>Tin</t>
  </si>
  <si>
    <t xml:space="preserve">  टिन</t>
  </si>
  <si>
    <t>Talc-Steatite-Soapstone</t>
  </si>
  <si>
    <t>'000 tonnes</t>
  </si>
  <si>
    <t xml:space="preserve">  टैल्क-सेलखड़ी</t>
  </si>
  <si>
    <t>Sulphur (Native)</t>
  </si>
  <si>
    <t xml:space="preserve">  सल्फर (प्राकृत)</t>
  </si>
  <si>
    <t xml:space="preserve">  स्लेट</t>
  </si>
  <si>
    <t>Silver</t>
  </si>
  <si>
    <t xml:space="preserve">  चांदी</t>
  </si>
  <si>
    <t xml:space="preserve">  सिलीमेनाइट</t>
  </si>
  <si>
    <t>Shale</t>
  </si>
  <si>
    <t xml:space="preserve">  शेल</t>
  </si>
  <si>
    <t>Sapphire</t>
  </si>
  <si>
    <t>kilogram</t>
  </si>
  <si>
    <t xml:space="preserve">  नीलम</t>
  </si>
  <si>
    <t>Ruby</t>
  </si>
  <si>
    <t xml:space="preserve">  रूबी</t>
  </si>
  <si>
    <t>Rock Salt</t>
  </si>
  <si>
    <t xml:space="preserve">  रॉक साल्‍ट</t>
  </si>
  <si>
    <t xml:space="preserve">  रॉक फास्फेट</t>
  </si>
  <si>
    <t>Rare Earth Elements (REE)</t>
  </si>
  <si>
    <t xml:space="preserve">  दुर्लभ मृदा अवयव (आरईई)</t>
  </si>
  <si>
    <t>Quartzite</t>
  </si>
  <si>
    <t xml:space="preserve">  क्वार्ट्ज़ाइट</t>
  </si>
  <si>
    <t>Quartz-Silica Sand</t>
  </si>
  <si>
    <t xml:space="preserve">  स्फटिक-सिलिका बालू</t>
  </si>
  <si>
    <t>Pyrophyllite</t>
  </si>
  <si>
    <t xml:space="preserve">  पाइरोफाइलाइट</t>
  </si>
  <si>
    <t>Pyrite</t>
  </si>
  <si>
    <t xml:space="preserve">  पाइराइट</t>
  </si>
  <si>
    <t>Potash</t>
  </si>
  <si>
    <t>million tonnes</t>
  </si>
  <si>
    <t xml:space="preserve">  पोटाश</t>
  </si>
  <si>
    <t>Platinum gp. of metals (PGM)</t>
  </si>
  <si>
    <t>tonnes of metal contained</t>
  </si>
  <si>
    <t xml:space="preserve">  धातुओं का प्‍लेटिनम जीपी (पीजीएम)</t>
  </si>
  <si>
    <t>Perlite</t>
  </si>
  <si>
    <t xml:space="preserve">  पर्लाइट</t>
  </si>
  <si>
    <t xml:space="preserve">  गैरिक</t>
  </si>
  <si>
    <t>Nickel Ore</t>
  </si>
  <si>
    <t xml:space="preserve">  निकेल अयस्‍क</t>
  </si>
  <si>
    <t>Molybdenum</t>
  </si>
  <si>
    <t xml:space="preserve">  मॉलब्डेनम</t>
  </si>
  <si>
    <t xml:space="preserve">  अभ्रक</t>
  </si>
  <si>
    <t>Marl</t>
  </si>
  <si>
    <t xml:space="preserve">  मार्ल</t>
  </si>
  <si>
    <t xml:space="preserve">  मार्बल</t>
  </si>
  <si>
    <t xml:space="preserve">  मैंगनीज अयस्क</t>
  </si>
  <si>
    <t xml:space="preserve">  मैग्नेसाइट</t>
  </si>
  <si>
    <t xml:space="preserve">  चूना पत्थर</t>
  </si>
  <si>
    <t>Lead + Zinc Metal</t>
  </si>
  <si>
    <t xml:space="preserve">    सीसा + ज़स्ता धातु</t>
  </si>
  <si>
    <t>Zinc Metal</t>
  </si>
  <si>
    <t xml:space="preserve">    ज़स्ता धातु</t>
  </si>
  <si>
    <t>Lead Metal</t>
  </si>
  <si>
    <t xml:space="preserve">    सीसा धातु</t>
  </si>
  <si>
    <t>Lead-Zinc</t>
  </si>
  <si>
    <t xml:space="preserve">  सीसा-ज़स्ता</t>
  </si>
  <si>
    <t>Laterite</t>
  </si>
  <si>
    <t xml:space="preserve">  लेटराइट</t>
  </si>
  <si>
    <t xml:space="preserve">  कायनाइट</t>
  </si>
  <si>
    <t>Iron Ore (Magnetite)</t>
  </si>
  <si>
    <t xml:space="preserve">  लौह अयस्‍क (मैग्नेटाइट)</t>
  </si>
  <si>
    <t>Iron Ore (Haematite)</t>
  </si>
  <si>
    <t xml:space="preserve">  लौह अयस्‍क (हेमाटाइट)</t>
  </si>
  <si>
    <t xml:space="preserve">  जिप्सम</t>
  </si>
  <si>
    <t>Graphite</t>
  </si>
  <si>
    <t xml:space="preserve">  ग्रेफाइट</t>
  </si>
  <si>
    <t>Granite (Dimen. stone)</t>
  </si>
  <si>
    <t>000 cubic meter</t>
  </si>
  <si>
    <t xml:space="preserve">  ग्रेनाइट (डायमेंशन स्‍टोन)</t>
  </si>
  <si>
    <t>Metal (Placer)</t>
  </si>
  <si>
    <t xml:space="preserve">tonne   </t>
  </si>
  <si>
    <t xml:space="preserve">    धातु (प्लेसर)</t>
  </si>
  <si>
    <t>Ore (Placer)</t>
  </si>
  <si>
    <t xml:space="preserve">    अयस्क (प्लेसर)</t>
  </si>
  <si>
    <t>Metal (Primary)</t>
  </si>
  <si>
    <t>धातु (प्राथमिक)</t>
  </si>
  <si>
    <t>Ore (Primary)</t>
  </si>
  <si>
    <t>अयस्क (प्राथमिक)</t>
  </si>
  <si>
    <t>Gold</t>
  </si>
  <si>
    <t xml:space="preserve">  सोना</t>
  </si>
  <si>
    <t>Garnet</t>
  </si>
  <si>
    <t xml:space="preserve">  तामड़ा</t>
  </si>
  <si>
    <t>Fuller’s Earth</t>
  </si>
  <si>
    <t xml:space="preserve">  फुलर्स अर्थ</t>
  </si>
  <si>
    <t>Fluorite</t>
  </si>
  <si>
    <t xml:space="preserve">  फ्लोराइट</t>
  </si>
  <si>
    <t>Fire clay</t>
  </si>
  <si>
    <t xml:space="preserve">  अग्निसह मृत्‍तिका</t>
  </si>
  <si>
    <t>Feldspar</t>
  </si>
  <si>
    <t xml:space="preserve">  फेल्सपार</t>
  </si>
  <si>
    <t>Emerald</t>
  </si>
  <si>
    <t>N. E.</t>
  </si>
  <si>
    <t xml:space="preserve">  पन्ना</t>
  </si>
  <si>
    <t>Dunite</t>
  </si>
  <si>
    <t xml:space="preserve">  डूनाइट</t>
  </si>
  <si>
    <t xml:space="preserve">  डोलोमाइट</t>
  </si>
  <si>
    <t xml:space="preserve">  डायटोमाइट</t>
  </si>
  <si>
    <t>Diaspore</t>
  </si>
  <si>
    <t xml:space="preserve">  प्रकीर्णश</t>
  </si>
  <si>
    <t>carats</t>
  </si>
  <si>
    <t xml:space="preserve">  हीरा</t>
  </si>
  <si>
    <t>Corundum</t>
  </si>
  <si>
    <t xml:space="preserve">  कोरंडम</t>
  </si>
  <si>
    <t xml:space="preserve">'000 tonnes   </t>
  </si>
  <si>
    <t>Copper</t>
  </si>
  <si>
    <t xml:space="preserve">  तांबा</t>
  </si>
  <si>
    <t>Cobalt (Ore)</t>
  </si>
  <si>
    <t xml:space="preserve">  कोबाल्‍ट (अयस्‍क)</t>
  </si>
  <si>
    <t xml:space="preserve">  क्रोमाइट</t>
  </si>
  <si>
    <t>China clay</t>
  </si>
  <si>
    <t xml:space="preserve">  चीनी मिट्टी</t>
  </si>
  <si>
    <t xml:space="preserve">  खडि़या</t>
  </si>
  <si>
    <t xml:space="preserve">  कैल्‍साइट</t>
  </si>
  <si>
    <t xml:space="preserve">  बोरेक्स</t>
  </si>
  <si>
    <t xml:space="preserve">  बेंटोनाइट</t>
  </si>
  <si>
    <t xml:space="preserve">  बॉक्साइट</t>
  </si>
  <si>
    <t xml:space="preserve">  बाराइटीज़</t>
  </si>
  <si>
    <t>Ball clay</t>
  </si>
  <si>
    <t xml:space="preserve">  सुघट्य मृत्‍तिका</t>
  </si>
  <si>
    <t xml:space="preserve">  ऐस्बेस्टॉस</t>
  </si>
  <si>
    <t>Apatite</t>
  </si>
  <si>
    <t xml:space="preserve">  ऐपटाइट</t>
  </si>
  <si>
    <t xml:space="preserve">11,180
</t>
  </si>
  <si>
    <t xml:space="preserve">    अयस्क</t>
  </si>
  <si>
    <t>Antimony</t>
  </si>
  <si>
    <t>एन्टिमनी</t>
  </si>
  <si>
    <t>ऐंडालुसाइट</t>
  </si>
  <si>
    <t xml:space="preserve">कुल संसाधन
Total Resources 
</t>
  </si>
  <si>
    <t xml:space="preserve">शेष संसाधन
Remaining Resources
</t>
  </si>
  <si>
    <t xml:space="preserve">रिजर्व़ 
Reserve
</t>
  </si>
  <si>
    <t xml:space="preserve">रिजर्व़  
Reserve
</t>
  </si>
  <si>
    <t xml:space="preserve">रिजर्व़  Reserve
</t>
  </si>
  <si>
    <t xml:space="preserve">कुल संसाधन
Total Resources </t>
  </si>
  <si>
    <t>शेष संसाधन
Remaining Resources</t>
  </si>
  <si>
    <t>रिजर्व़  
Reserve</t>
  </si>
  <si>
    <t>Minerals/Metal</t>
  </si>
  <si>
    <t>As on 01.04.2020 (P)</t>
  </si>
  <si>
    <t>As on 01.04.2015</t>
  </si>
  <si>
    <t>As on 01.04.2010</t>
  </si>
  <si>
    <t>As on 01.04.2005</t>
  </si>
  <si>
    <t xml:space="preserve"> यूनिट/Unit</t>
  </si>
  <si>
    <t>खनिज/धातु</t>
  </si>
  <si>
    <t>Statement 2.01 : Mineral Reserves and Resources</t>
  </si>
  <si>
    <t>विवरण 2.01 : खनिज भंडार एवं संसाधन</t>
  </si>
  <si>
    <t>3. -  not available. 4. # Minor Minerals. 5. *** Obtained as by-product from fertilizer plants and oil refineries. 6. (P): Provisional/ अनंतिम.</t>
  </si>
  <si>
    <t>Source  : Mineral Conservation &amp; Development Rules (MCDR) Returns</t>
  </si>
  <si>
    <t>Tonne</t>
  </si>
  <si>
    <t>Sulphur***</t>
  </si>
  <si>
    <t xml:space="preserve">  सल्फर***</t>
  </si>
  <si>
    <t xml:space="preserve">Selenite </t>
  </si>
  <si>
    <t xml:space="preserve">  सेलिनाइट </t>
  </si>
  <si>
    <t>Siliceous Earth</t>
  </si>
  <si>
    <t xml:space="preserve">  सिलिका पृथ्वी</t>
  </si>
  <si>
    <t>Shale#</t>
  </si>
  <si>
    <t xml:space="preserve">  शेल#</t>
  </si>
  <si>
    <t>Salt(rock)</t>
  </si>
  <si>
    <t xml:space="preserve">  नमक (रॉक)</t>
  </si>
  <si>
    <t>Moulding Sand</t>
  </si>
  <si>
    <t xml:space="preserve">  संचन बालू</t>
  </si>
  <si>
    <t>Quartz#</t>
  </si>
  <si>
    <t xml:space="preserve">  स्फटिक#</t>
  </si>
  <si>
    <t>Pyrophyllite#</t>
  </si>
  <si>
    <t xml:space="preserve">  पाइरोफाइलाइट#</t>
  </si>
  <si>
    <t>Ochre #</t>
  </si>
  <si>
    <t xml:space="preserve">  गैरिक #</t>
  </si>
  <si>
    <t>Limeshell</t>
  </si>
  <si>
    <t xml:space="preserve">  चूना कोश</t>
  </si>
  <si>
    <t>Thousand Tonnes</t>
  </si>
  <si>
    <t>Laterite#</t>
  </si>
  <si>
    <t xml:space="preserve">  लेटराइट#</t>
  </si>
  <si>
    <t>Kaolin#</t>
  </si>
  <si>
    <t xml:space="preserve">  केओलिन#</t>
  </si>
  <si>
    <t>Iolite</t>
  </si>
  <si>
    <t>Kg.</t>
  </si>
  <si>
    <t xml:space="preserve">  आयोलाइट</t>
  </si>
  <si>
    <t>Graphite (R.O.M.)</t>
  </si>
  <si>
    <t xml:space="preserve">  ग्रेफाइट (आरओएम)</t>
  </si>
  <si>
    <t>Garnet (Abrasive)</t>
  </si>
  <si>
    <t xml:space="preserve">  तामड़ा (अपघर्षी)</t>
  </si>
  <si>
    <t>Fluorite (Graded)</t>
  </si>
  <si>
    <t xml:space="preserve">  फ्लोराइट (ग्रेडेड)</t>
  </si>
  <si>
    <t>Fireclay#</t>
  </si>
  <si>
    <t xml:space="preserve">  अग्निसह मृत्‍तिका#</t>
  </si>
  <si>
    <t>Felspar#</t>
  </si>
  <si>
    <t xml:space="preserve">  फेल्सपार#</t>
  </si>
  <si>
    <t>Dunite#</t>
  </si>
  <si>
    <t xml:space="preserve">  डूनाइट#</t>
  </si>
  <si>
    <t>Dolomite#</t>
  </si>
  <si>
    <t xml:space="preserve">  डोलोमाइट#</t>
  </si>
  <si>
    <t>Carat</t>
  </si>
  <si>
    <t>Clay (Others)#</t>
  </si>
  <si>
    <t xml:space="preserve">  मृत्‍तिका (अन्‍य)#</t>
  </si>
  <si>
    <t>Calcite#</t>
  </si>
  <si>
    <t xml:space="preserve">  कैल्‍साइट#</t>
  </si>
  <si>
    <t>Phosphorite</t>
  </si>
  <si>
    <t xml:space="preserve">  फ़ॉस्फ़ोरोइट</t>
  </si>
  <si>
    <t>Non-Metallic Minerals</t>
  </si>
  <si>
    <t>गैर धात्विक खनिज</t>
  </si>
  <si>
    <t>Tin Conc.</t>
  </si>
  <si>
    <t>26383**</t>
  </si>
  <si>
    <t xml:space="preserve">  टिन सांद्र</t>
  </si>
  <si>
    <t>Zinc Conc.</t>
  </si>
  <si>
    <t xml:space="preserve">  ज़स्ता सांद्र</t>
  </si>
  <si>
    <t>Lead Conc.</t>
  </si>
  <si>
    <t xml:space="preserve">  सीसा सांद्र</t>
  </si>
  <si>
    <t>Lead &amp; Zinc Ore</t>
  </si>
  <si>
    <t xml:space="preserve">  सीसा एवं ज़स्ता अयस्क</t>
  </si>
  <si>
    <t>Iron Ore (Total)</t>
  </si>
  <si>
    <t xml:space="preserve">  लौह अयस्‍क (कुल)</t>
  </si>
  <si>
    <t>Gold  (Primary)</t>
  </si>
  <si>
    <t xml:space="preserve">  सोना (प्राथमिक)</t>
  </si>
  <si>
    <t>Gold (Total)</t>
  </si>
  <si>
    <t xml:space="preserve">  सोना (कुल)</t>
  </si>
  <si>
    <t>Gold Ore</t>
  </si>
  <si>
    <t xml:space="preserve">  सोना अयस्क</t>
  </si>
  <si>
    <t>Copper Conc.</t>
  </si>
  <si>
    <t xml:space="preserve">  ताम्र सांद्र</t>
  </si>
  <si>
    <t>Copper  Ore</t>
  </si>
  <si>
    <t xml:space="preserve">  ताम्र अयस्क </t>
  </si>
  <si>
    <t>Metallic Minerals</t>
  </si>
  <si>
    <t>धात्विक खनिज</t>
  </si>
  <si>
    <t>Petroleum (Crude)</t>
  </si>
  <si>
    <t xml:space="preserve">  पेट्रोलियम (क्रूड)</t>
  </si>
  <si>
    <t>Natural Gas (Ut.)</t>
  </si>
  <si>
    <t>M.C.M.</t>
  </si>
  <si>
    <t xml:space="preserve">  प्राकृतिक गैस</t>
  </si>
  <si>
    <t xml:space="preserve">  लिग्नाइट</t>
  </si>
  <si>
    <t xml:space="preserve">  कोयला</t>
  </si>
  <si>
    <t>Fuel Minerals</t>
  </si>
  <si>
    <t>ईंधन खनिज</t>
  </si>
  <si>
    <t>Minerals</t>
  </si>
  <si>
    <t>2024-25 (P)</t>
  </si>
  <si>
    <t>2022-23(P)</t>
  </si>
  <si>
    <t xml:space="preserve">यूनिट/Unit </t>
  </si>
  <si>
    <t>खनिज</t>
  </si>
  <si>
    <t>Statement 2.02: Production of Minerals</t>
  </si>
  <si>
    <t xml:space="preserve">विवरण 2.02 : खनिजों का उत्पादन </t>
  </si>
  <si>
    <t>Note: 1. MU: Million unit. 2. MW: Megawatt. 3. DVC: Damodar Valley Corporation. 4. Note : Total may not tally. 5. #  Lakshadweep &amp; A &amp; N Islands are stand-alone systems, power supply position of these does not form part of regional requirement and availability. 6. * Excludes the supply to Bangladesh. 7. **Unified data of Jammu &amp; Kashmir and Ladakh. 8. Power Supply Position Report has been compiled based on the data furnished by State Utilities/ Electricity Departments.</t>
  </si>
  <si>
    <t>Note : Total may not tally</t>
  </si>
  <si>
    <t>DVC: Damodar Valley Corporation</t>
  </si>
  <si>
    <t>MW: Megawatt</t>
  </si>
  <si>
    <t xml:space="preserve">MU: Million unit </t>
  </si>
  <si>
    <t xml:space="preserve">स्रोत:  केंद्रीय विद्युत प्राधिकरण/Source :Central Electricity Authority  </t>
  </si>
  <si>
    <t xml:space="preserve">स्रोत:  केंद्रीय विद्युत प्राधिकरण  </t>
  </si>
  <si>
    <t xml:space="preserve"> Source :Central Electricity Authority  </t>
  </si>
  <si>
    <t>2,49,854</t>
  </si>
  <si>
    <t>2,49,856</t>
  </si>
  <si>
    <t>16,93,599</t>
  </si>
  <si>
    <t>16,95,188</t>
  </si>
  <si>
    <t>अखिल भारत</t>
  </si>
  <si>
    <r>
      <rPr>
        <b/>
        <sz val="11"/>
        <color rgb="FF0F233D"/>
        <rFont val="Book Antiqua"/>
        <family val="1"/>
      </rPr>
      <t>All</t>
    </r>
    <r>
      <rPr>
        <sz val="11"/>
        <color rgb="FF0F233D"/>
        <rFont val="Book Antiqua"/>
        <family val="1"/>
      </rPr>
      <t xml:space="preserve"> </t>
    </r>
    <r>
      <rPr>
        <b/>
        <sz val="11"/>
        <color rgb="FF0F233D"/>
        <rFont val="Book Antiqua"/>
        <family val="1"/>
      </rPr>
      <t>India</t>
    </r>
  </si>
  <si>
    <t>ALL  INDIA</t>
  </si>
  <si>
    <t>North-Eastern Region</t>
  </si>
  <si>
    <t>पूर्वोत्‍तर जोन</t>
  </si>
  <si>
    <r>
      <rPr>
        <b/>
        <sz val="11"/>
        <color rgb="FF0F233D"/>
        <rFont val="Book Antiqua"/>
        <family val="1"/>
      </rPr>
      <t>North-Eastern</t>
    </r>
    <r>
      <rPr>
        <sz val="11"/>
        <color rgb="FF0F233D"/>
        <rFont val="Book Antiqua"/>
        <family val="1"/>
      </rPr>
      <t xml:space="preserve"> </t>
    </r>
    <r>
      <rPr>
        <b/>
        <sz val="11"/>
        <color rgb="FF0F233D"/>
        <rFont val="Book Antiqua"/>
        <family val="1"/>
      </rPr>
      <t>Region</t>
    </r>
  </si>
  <si>
    <t>NORTH EAST REGION</t>
  </si>
  <si>
    <t>Tripura*</t>
  </si>
  <si>
    <t xml:space="preserve">  त्रिपुरा  *</t>
  </si>
  <si>
    <r>
      <rPr>
        <sz val="11"/>
        <color rgb="FF0F233D"/>
        <rFont val="Book Antiqua"/>
        <family val="1"/>
      </rPr>
      <t>Tripura *</t>
    </r>
  </si>
  <si>
    <t>Tripura  *</t>
  </si>
  <si>
    <t xml:space="preserve">  नागालैंड </t>
  </si>
  <si>
    <r>
      <rPr>
        <sz val="11"/>
        <color rgb="FF0F233D"/>
        <rFont val="Book Antiqua"/>
        <family val="1"/>
      </rPr>
      <t>Nagaland</t>
    </r>
  </si>
  <si>
    <r>
      <rPr>
        <sz val="11"/>
        <color rgb="FF0F233D"/>
        <rFont val="Book Antiqua"/>
        <family val="1"/>
      </rPr>
      <t>Mizoram</t>
    </r>
  </si>
  <si>
    <r>
      <rPr>
        <sz val="11"/>
        <color rgb="FF0F233D"/>
        <rFont val="Book Antiqua"/>
        <family val="1"/>
      </rPr>
      <t>Meghalaya</t>
    </r>
  </si>
  <si>
    <r>
      <rPr>
        <sz val="11"/>
        <color rgb="FF0F233D"/>
        <rFont val="Book Antiqua"/>
        <family val="1"/>
      </rPr>
      <t>Manipur</t>
    </r>
  </si>
  <si>
    <r>
      <rPr>
        <sz val="11"/>
        <color rgb="FF0F233D"/>
        <rFont val="Book Antiqua"/>
        <family val="1"/>
      </rPr>
      <t>Assam</t>
    </r>
  </si>
  <si>
    <t xml:space="preserve">  अरुणाचल प्रदेश </t>
  </si>
  <si>
    <r>
      <rPr>
        <sz val="11"/>
        <color rgb="FF0F233D"/>
        <rFont val="Book Antiqua"/>
        <family val="1"/>
      </rPr>
      <t>Arunachal Pradesh</t>
    </r>
  </si>
  <si>
    <t xml:space="preserve">Arunachal Pradesh </t>
  </si>
  <si>
    <t>Eastern Region</t>
  </si>
  <si>
    <t>1,99,761</t>
  </si>
  <si>
    <t>2,00,134</t>
  </si>
  <si>
    <t>पूर्वोत्‍तर क्षेत्र</t>
  </si>
  <si>
    <r>
      <rPr>
        <b/>
        <sz val="11"/>
        <color rgb="FF0F233D"/>
        <rFont val="Book Antiqua"/>
        <family val="1"/>
      </rPr>
      <t>Eastern</t>
    </r>
    <r>
      <rPr>
        <sz val="11"/>
        <color rgb="FF0F233D"/>
        <rFont val="Book Antiqua"/>
        <family val="1"/>
      </rPr>
      <t xml:space="preserve"> </t>
    </r>
    <r>
      <rPr>
        <b/>
        <sz val="11"/>
        <color rgb="FF0F233D"/>
        <rFont val="Book Antiqua"/>
        <family val="1"/>
      </rPr>
      <t>Region</t>
    </r>
  </si>
  <si>
    <t>EASTERN REGION</t>
  </si>
  <si>
    <t>Andaman &amp; Nicobar#</t>
  </si>
  <si>
    <t xml:space="preserve">  अंडमान एवं निकोबार दीप समूह#</t>
  </si>
  <si>
    <r>
      <rPr>
        <sz val="11"/>
        <color rgb="FF0F233D"/>
        <rFont val="Book Antiqua"/>
        <family val="1"/>
      </rPr>
      <t>Andaman &amp; Nicobar #</t>
    </r>
  </si>
  <si>
    <t>Andaman And  Nicobar Island #</t>
  </si>
  <si>
    <r>
      <rPr>
        <sz val="11"/>
        <color rgb="FF0F233D"/>
        <rFont val="Book Antiqua"/>
        <family val="1"/>
      </rPr>
      <t>Sikkim</t>
    </r>
  </si>
  <si>
    <r>
      <rPr>
        <sz val="11"/>
        <color rgb="FF0F233D"/>
        <rFont val="Book Antiqua"/>
        <family val="1"/>
      </rPr>
      <t>West Bengal</t>
    </r>
  </si>
  <si>
    <t xml:space="preserve">  ओडिसा</t>
  </si>
  <si>
    <r>
      <rPr>
        <sz val="11"/>
        <color rgb="FF0F233D"/>
        <rFont val="Book Antiqua"/>
        <family val="1"/>
      </rPr>
      <t>Odisha</t>
    </r>
  </si>
  <si>
    <r>
      <rPr>
        <sz val="11"/>
        <color rgb="FF0F233D"/>
        <rFont val="Book Antiqua"/>
        <family val="1"/>
      </rPr>
      <t>Jharkhand</t>
    </r>
  </si>
  <si>
    <t>Damodar Valley Corporation</t>
  </si>
  <si>
    <t xml:space="preserve">  डीवीसी</t>
  </si>
  <si>
    <r>
      <rPr>
        <sz val="11"/>
        <color rgb="FF0F233D"/>
        <rFont val="Book Antiqua"/>
        <family val="1"/>
      </rPr>
      <t>Damodar Valley Corporation</t>
    </r>
  </si>
  <si>
    <t>DVC</t>
  </si>
  <si>
    <r>
      <rPr>
        <sz val="11"/>
        <color rgb="FF0F233D"/>
        <rFont val="Book Antiqua"/>
        <family val="1"/>
      </rPr>
      <t>Bihar</t>
    </r>
  </si>
  <si>
    <t>Southern Region</t>
  </si>
  <si>
    <t>4,25,353</t>
  </si>
  <si>
    <t>4,25,377</t>
  </si>
  <si>
    <t>दक्षिण क्षेत्र</t>
  </si>
  <si>
    <r>
      <rPr>
        <b/>
        <sz val="11"/>
        <color rgb="FF0F233D"/>
        <rFont val="Book Antiqua"/>
        <family val="1"/>
      </rPr>
      <t>Southern</t>
    </r>
    <r>
      <rPr>
        <sz val="11"/>
        <color rgb="FF0F233D"/>
        <rFont val="Book Antiqua"/>
        <family val="1"/>
      </rPr>
      <t xml:space="preserve"> </t>
    </r>
    <r>
      <rPr>
        <b/>
        <sz val="11"/>
        <color rgb="FF0F233D"/>
        <rFont val="Book Antiqua"/>
        <family val="1"/>
      </rPr>
      <t>Region</t>
    </r>
  </si>
  <si>
    <t>SOUTHERN REGION</t>
  </si>
  <si>
    <t>Lakshadweep#</t>
  </si>
  <si>
    <t xml:space="preserve">  लक्षद्वीप#</t>
  </si>
  <si>
    <r>
      <rPr>
        <sz val="11"/>
        <color rgb="FF0F233D"/>
        <rFont val="Book Antiqua"/>
        <family val="1"/>
      </rPr>
      <t>Lakshadweep #</t>
    </r>
  </si>
  <si>
    <t>Lakshadweep #</t>
  </si>
  <si>
    <r>
      <rPr>
        <sz val="11"/>
        <color rgb="FF0F233D"/>
        <rFont val="Book Antiqua"/>
        <family val="1"/>
      </rPr>
      <t>Puducherry</t>
    </r>
  </si>
  <si>
    <t>1,30,182</t>
  </si>
  <si>
    <t>1,30,187</t>
  </si>
  <si>
    <r>
      <rPr>
        <sz val="11"/>
        <color rgb="FF0F233D"/>
        <rFont val="Book Antiqua"/>
        <family val="1"/>
      </rPr>
      <t>Tamil Nadu</t>
    </r>
  </si>
  <si>
    <r>
      <rPr>
        <sz val="11"/>
        <color rgb="FF0F233D"/>
        <rFont val="Book Antiqua"/>
        <family val="1"/>
      </rPr>
      <t>Kerala</t>
    </r>
  </si>
  <si>
    <r>
      <rPr>
        <sz val="11"/>
        <color rgb="FF0F233D"/>
        <rFont val="Book Antiqua"/>
        <family val="1"/>
      </rPr>
      <t>Karnataka</t>
    </r>
  </si>
  <si>
    <r>
      <rPr>
        <sz val="11"/>
        <color rgb="FF0F233D"/>
        <rFont val="Book Antiqua"/>
        <family val="1"/>
      </rPr>
      <t>Telangana</t>
    </r>
  </si>
  <si>
    <t xml:space="preserve">  आंध्र प्रदेश  </t>
  </si>
  <si>
    <r>
      <rPr>
        <sz val="11"/>
        <color rgb="FF0F233D"/>
        <rFont val="Book Antiqua"/>
        <family val="1"/>
      </rPr>
      <t>Andhra Pradesh</t>
    </r>
  </si>
  <si>
    <t xml:space="preserve">Andhra Pradesh  </t>
  </si>
  <si>
    <t>Western Region</t>
  </si>
  <si>
    <t>5,29,984</t>
  </si>
  <si>
    <t>5,30,207</t>
  </si>
  <si>
    <t>पश्चिम क्षेत्र</t>
  </si>
  <si>
    <r>
      <rPr>
        <b/>
        <sz val="11"/>
        <color rgb="FF0F233D"/>
        <rFont val="Book Antiqua"/>
        <family val="1"/>
      </rPr>
      <t>Western</t>
    </r>
    <r>
      <rPr>
        <sz val="11"/>
        <color rgb="FF0F233D"/>
        <rFont val="Book Antiqua"/>
        <family val="1"/>
      </rPr>
      <t xml:space="preserve"> </t>
    </r>
    <r>
      <rPr>
        <b/>
        <sz val="11"/>
        <color rgb="FF0F233D"/>
        <rFont val="Book Antiqua"/>
        <family val="1"/>
      </rPr>
      <t>Region</t>
    </r>
  </si>
  <si>
    <t>WESTERN REGION</t>
  </si>
  <si>
    <r>
      <rPr>
        <sz val="11"/>
        <color rgb="FF0F233D"/>
        <rFont val="Book Antiqua"/>
        <family val="1"/>
      </rPr>
      <t>Goa</t>
    </r>
  </si>
  <si>
    <t>Daman &amp; Diu Dadra &amp; Nagar Haveli</t>
  </si>
  <si>
    <t xml:space="preserve"> दमन एवं दीव    दादरा एवं नगर हवेली</t>
  </si>
  <si>
    <r>
      <rPr>
        <sz val="11"/>
        <color rgb="FF0F233D"/>
        <rFont val="Book Antiqua"/>
        <family val="1"/>
      </rPr>
      <t>Dadra &amp; Nagar Haveli</t>
    </r>
  </si>
  <si>
    <t>2,02,796</t>
  </si>
  <si>
    <t>2,02,855</t>
  </si>
  <si>
    <t xml:space="preserve">  महाराष्ट्र  </t>
  </si>
  <si>
    <r>
      <rPr>
        <sz val="11"/>
        <color rgb="FF0F233D"/>
        <rFont val="Book Antiqua"/>
        <family val="1"/>
      </rPr>
      <t>Maharashtra</t>
    </r>
  </si>
  <si>
    <t xml:space="preserve">Maharashtra  </t>
  </si>
  <si>
    <t>1,04,265</t>
  </si>
  <si>
    <t>1,04,398</t>
  </si>
  <si>
    <r>
      <rPr>
        <sz val="11"/>
        <color rgb="FF0F233D"/>
        <rFont val="Book Antiqua"/>
        <family val="1"/>
      </rPr>
      <t>Madhya Pradesh</t>
    </r>
  </si>
  <si>
    <t>1,52,226</t>
  </si>
  <si>
    <t>1,52,228</t>
  </si>
  <si>
    <t xml:space="preserve">  गुजरात  </t>
  </si>
  <si>
    <r>
      <rPr>
        <sz val="11"/>
        <color rgb="FF0F233D"/>
        <rFont val="Book Antiqua"/>
        <family val="1"/>
      </rPr>
      <t>Gujarat</t>
    </r>
  </si>
  <si>
    <t xml:space="preserve">Gujarat  </t>
  </si>
  <si>
    <r>
      <rPr>
        <sz val="11"/>
        <color rgb="FF0F233D"/>
        <rFont val="Book Antiqua"/>
        <family val="1"/>
      </rPr>
      <t>Chhattisgarh</t>
    </r>
  </si>
  <si>
    <t>Northern Region</t>
  </si>
  <si>
    <t>5,17,956</t>
  </si>
  <si>
    <t>5,18,908</t>
  </si>
  <si>
    <t>उत्तरी क्षेत्र</t>
  </si>
  <si>
    <r>
      <rPr>
        <b/>
        <sz val="11"/>
        <color rgb="FF0F233D"/>
        <rFont val="Book Antiqua"/>
        <family val="1"/>
      </rPr>
      <t>Northern</t>
    </r>
    <r>
      <rPr>
        <sz val="11"/>
        <color rgb="FF0F233D"/>
        <rFont val="Book Antiqua"/>
        <family val="1"/>
      </rPr>
      <t xml:space="preserve"> </t>
    </r>
    <r>
      <rPr>
        <b/>
        <sz val="11"/>
        <color rgb="FF0F233D"/>
        <rFont val="Book Antiqua"/>
        <family val="1"/>
      </rPr>
      <t>Region</t>
    </r>
  </si>
  <si>
    <t>NORTHERN REGION</t>
  </si>
  <si>
    <r>
      <rPr>
        <sz val="11"/>
        <color rgb="FF0F233D"/>
        <rFont val="Book Antiqua"/>
        <family val="1"/>
      </rPr>
      <t>Uttarakhand</t>
    </r>
  </si>
  <si>
    <t>1,64,674</t>
  </si>
  <si>
    <t>1,64,978</t>
  </si>
  <si>
    <r>
      <rPr>
        <sz val="11"/>
        <color rgb="FF0F233D"/>
        <rFont val="Book Antiqua"/>
        <family val="1"/>
      </rPr>
      <t>Uttar Pradesh</t>
    </r>
  </si>
  <si>
    <t>1,13,537</t>
  </si>
  <si>
    <t>1,13,840</t>
  </si>
  <si>
    <t xml:space="preserve">  राजस्थान  </t>
  </si>
  <si>
    <r>
      <rPr>
        <sz val="11"/>
        <color rgb="FF0F233D"/>
        <rFont val="Book Antiqua"/>
        <family val="1"/>
      </rPr>
      <t>Rajasthan</t>
    </r>
  </si>
  <si>
    <t xml:space="preserve">Rajasthan  </t>
  </si>
  <si>
    <r>
      <rPr>
        <sz val="11"/>
        <color rgb="FF0F233D"/>
        <rFont val="Book Antiqua"/>
        <family val="1"/>
      </rPr>
      <t>Punjab</t>
    </r>
  </si>
  <si>
    <t>UT of Jammu &amp; Kashmir Ladakh</t>
  </si>
  <si>
    <t xml:space="preserve"> केंद्र शासित प्रदेश जम्मू और कश्मीर लद्दाख</t>
  </si>
  <si>
    <t xml:space="preserve">  जम्‍मू एवं कश्‍मीर </t>
  </si>
  <si>
    <t xml:space="preserve">Jammu &amp; Kashmir </t>
  </si>
  <si>
    <r>
      <rPr>
        <sz val="11"/>
        <color rgb="FF0F233D"/>
        <rFont val="Book Antiqua"/>
        <family val="1"/>
      </rPr>
      <t>Himachal Pradesh</t>
    </r>
  </si>
  <si>
    <r>
      <rPr>
        <sz val="11"/>
        <color rgb="FF0F233D"/>
        <rFont val="Book Antiqua"/>
        <family val="1"/>
      </rPr>
      <t>Haryana</t>
    </r>
  </si>
  <si>
    <t xml:space="preserve">  दिल्ली   </t>
  </si>
  <si>
    <r>
      <rPr>
        <sz val="11"/>
        <color rgb="FF0F233D"/>
        <rFont val="Book Antiqua"/>
        <family val="1"/>
      </rPr>
      <t>Delhi</t>
    </r>
  </si>
  <si>
    <t xml:space="preserve">Delhi   </t>
  </si>
  <si>
    <r>
      <rPr>
        <sz val="11"/>
        <color rgb="FF0F233D"/>
        <rFont val="Book Antiqua"/>
        <family val="1"/>
      </rPr>
      <t>Chandigarh</t>
    </r>
  </si>
  <si>
    <t xml:space="preserve">(प्रतिशत)
(%) </t>
  </si>
  <si>
    <t xml:space="preserve">एमडब्ल्यू
(MW) </t>
  </si>
  <si>
    <t xml:space="preserve">(प्रतिशत)
(%)  </t>
  </si>
  <si>
    <t xml:space="preserve">(एमयू)
(MU) </t>
  </si>
  <si>
    <t>(%) 
(प्रतिशत)</t>
  </si>
  <si>
    <t>(MW) 
एमडब्ल्यू</t>
  </si>
  <si>
    <t>(%)  
(प्रतिशत)</t>
  </si>
  <si>
    <t>(MU) 
(एमयू)</t>
  </si>
  <si>
    <t xml:space="preserve">Region/State/UTs </t>
  </si>
  <si>
    <t xml:space="preserve">पूरी न की गई मांग
Demand not met </t>
  </si>
  <si>
    <t xml:space="preserve">उच्‍चतम पूर्ति (मेगावाट)
Peak Met (MW) </t>
  </si>
  <si>
    <t xml:space="preserve">उच्‍चतम मांग (मेगावाट)
Peak Demand (MW) </t>
  </si>
  <si>
    <t xml:space="preserve">आपूर्त न की गई ऊर्जा (एमयू) 
Energy not supplied  </t>
  </si>
  <si>
    <t>आपूर्त की गई ऊर्जा (एमयू)
Energy Supplied (MU)</t>
  </si>
  <si>
    <t>ऊर्जा की आवश्‍यकता (एमयू)
Energy Requirement  (MU)</t>
  </si>
  <si>
    <t>क्षेत्र/राज्‍य/केंद्र शासित प्रदेश</t>
  </si>
  <si>
    <t>क्षेत्र/राज्‍य/संघ राज्‍य क्षेत्र</t>
  </si>
  <si>
    <t>Demand not met 
पूरी न की गई मांग</t>
  </si>
  <si>
    <t>Peak Met (MW) 
उच्‍चतम पूर्ति (मेगावाट)</t>
  </si>
  <si>
    <t>Peak Demand (MW) 
उच्‍चतम मांग (मेगावाट)</t>
  </si>
  <si>
    <t xml:space="preserve">Energy not supplied  आपूर्त न की गई ऊर्जा (एमयू) </t>
  </si>
  <si>
    <t>Energy Supplied (MU) 
आपूर्त की गई ऊर्जा (एमयू)</t>
  </si>
  <si>
    <t>Energy Requirement  (MU) 
ऊर्जा की आवश्‍यकता (एमयू)</t>
  </si>
  <si>
    <t>Region/State/UT</t>
  </si>
  <si>
    <t>Demand no met 
पूरी न की गई मांग</t>
  </si>
  <si>
    <t xml:space="preserve">Energy not supplied  
आपूर्त न की गई ऊर्जा (एमयू) </t>
  </si>
  <si>
    <t>Region/State/U.Ts.</t>
  </si>
  <si>
    <t>वर्ष/Year  2024-2025</t>
  </si>
  <si>
    <t>Year वर्ष 2019-2020</t>
  </si>
  <si>
    <t xml:space="preserve">April अप्रैल 2018- March मार्च 2019  </t>
  </si>
  <si>
    <t>*Provisional</t>
  </si>
  <si>
    <t>Statement 2.09:  State/UTwise Power Supply Position</t>
  </si>
  <si>
    <t>विवरण 2.09 :  ऊर्जा की राज्यवार स्थिति</t>
  </si>
  <si>
    <t>Statement 2.12:  State-wise energy Supply Position</t>
  </si>
  <si>
    <t>3. RES Generation during 2014-2015 onwards are as per actual generation received from utilities.</t>
  </si>
  <si>
    <t>2. RES Generation upto 2013-2014 as per normative generation.</t>
  </si>
  <si>
    <t>1. BBMB generation has been considered in State Sector.</t>
  </si>
  <si>
    <t>Note: 1. (P) : Provisional. 2. RES : Renewable Energy Sources. 3. GWh : Gigawatt hours</t>
  </si>
  <si>
    <t xml:space="preserve">स्रोत :  केंद्रीय विद्युत प्राधिकरण /Source:  Central Electricity Authority                                           </t>
  </si>
  <si>
    <t>2001-02</t>
  </si>
  <si>
    <t>1996-97</t>
  </si>
  <si>
    <t>1991-92</t>
  </si>
  <si>
    <t>1989-90</t>
  </si>
  <si>
    <t>1984-85</t>
  </si>
  <si>
    <t>1979-80</t>
  </si>
  <si>
    <t>1978-79</t>
  </si>
  <si>
    <t>1973-74</t>
  </si>
  <si>
    <t>1968-69</t>
  </si>
  <si>
    <t>1965-66</t>
  </si>
  <si>
    <t>1955-56</t>
  </si>
  <si>
    <t xml:space="preserve">कुल
Total
</t>
  </si>
  <si>
    <t xml:space="preserve">डीजल
Diesel  
</t>
  </si>
  <si>
    <t xml:space="preserve">गैस
 Gas    
</t>
  </si>
  <si>
    <t xml:space="preserve"> कोयला / लिग्नाइट
Coal / Lignite 
</t>
  </si>
  <si>
    <t xml:space="preserve">कुल 
 Total  
</t>
  </si>
  <si>
    <t xml:space="preserve">परमाणु
Nuclear 
</t>
  </si>
  <si>
    <t>Thermal 
थर्मल</t>
  </si>
  <si>
    <t xml:space="preserve">हाइड्रो
Hydro
</t>
  </si>
  <si>
    <t xml:space="preserve">वर्ष 
Year
</t>
  </si>
  <si>
    <t>वर्ष</t>
  </si>
  <si>
    <t>Year</t>
  </si>
  <si>
    <t>Electricity(Gwh)</t>
  </si>
  <si>
    <t>सकल आयात</t>
  </si>
  <si>
    <t>निर्यात</t>
  </si>
  <si>
    <t>शुद्ध आयात</t>
  </si>
  <si>
    <t>Gross Imports</t>
  </si>
  <si>
    <t>Exports</t>
  </si>
  <si>
    <t>Net Imports</t>
  </si>
  <si>
    <t xml:space="preserve">2018-19 </t>
  </si>
  <si>
    <t xml:space="preserve">2019-20 </t>
  </si>
  <si>
    <t>2023-24 (P)</t>
  </si>
  <si>
    <t>(P): Provisional./अनंतिम.</t>
  </si>
  <si>
    <t>Source: Directorate of Plant Protection, Quarantine &amp; Storage, Ministry of Agriculture and Farmer Welfare</t>
  </si>
  <si>
    <t>Note : 1. Excluding Atomic and Minor Minerals. 2. **Data of Tin Concentrate  and Iolite for 2021-22 is taken from their Monthly returns for that period.</t>
  </si>
  <si>
    <t>मूल्य  
 Value</t>
  </si>
  <si>
    <t xml:space="preserve"> विवरण 2.15 (क) : प्रमुख फसलों के तहत क्षेत्रफल </t>
  </si>
  <si>
    <t>Statement 2.15 (a) : Area under major crops</t>
  </si>
  <si>
    <t>(Thousand Hectares/हजार हेक्टेयर में)</t>
  </si>
  <si>
    <t>Year
 वर्ष</t>
  </si>
  <si>
    <t xml:space="preserve">Foodgrains
खाद्यान्न </t>
  </si>
  <si>
    <t xml:space="preserve">Rice
चावल </t>
  </si>
  <si>
    <t>Jowar
ज्वार</t>
  </si>
  <si>
    <t xml:space="preserve">Bajra
बाजरा </t>
  </si>
  <si>
    <t>Maize
मक्‍का</t>
  </si>
  <si>
    <t>Ragi/ Marua
रागी/मरुआ</t>
  </si>
  <si>
    <t xml:space="preserve">Wheat
गेहूँ </t>
  </si>
  <si>
    <t>Barley
जौ</t>
  </si>
  <si>
    <t>Other Cereals &amp; Millets
अन्य अनाज एवं मोटा अनाज</t>
  </si>
  <si>
    <t>Total Cereals &amp; Millets
कुल अनाज एवं मोटा अनाज</t>
  </si>
  <si>
    <t xml:space="preserve">Gram 
चना </t>
  </si>
  <si>
    <t>Tur or Arhar 
तूर या अरहर</t>
  </si>
  <si>
    <t>Other pulses (Excl. Gram &amp; Tur or Arhar) 
अन्य दलहन (चना एवं तूर या अरहर को छोड़कर)</t>
  </si>
  <si>
    <t>Total Pulses
कुल दलहन</t>
  </si>
  <si>
    <t xml:space="preserve">Total Foodgrains
कुल खाद्यान्न </t>
  </si>
  <si>
    <t xml:space="preserve">1970-71 </t>
  </si>
  <si>
    <t xml:space="preserve">1980-81 </t>
  </si>
  <si>
    <t xml:space="preserve">1990-91 </t>
  </si>
  <si>
    <t xml:space="preserve">1991-92 </t>
  </si>
  <si>
    <t xml:space="preserve">1992-93 </t>
  </si>
  <si>
    <t xml:space="preserve">1993-94 </t>
  </si>
  <si>
    <t>1994-95</t>
  </si>
  <si>
    <t xml:space="preserve">1995-96 </t>
  </si>
  <si>
    <t xml:space="preserve">1996-97 </t>
  </si>
  <si>
    <t xml:space="preserve">1997-98 </t>
  </si>
  <si>
    <t xml:space="preserve">1998-99 </t>
  </si>
  <si>
    <t xml:space="preserve">1999-00 </t>
  </si>
  <si>
    <t xml:space="preserve">2004-05 </t>
  </si>
  <si>
    <t>Sources: Economics, Statistics &amp; Evaluation Division, Ministry of Agriculture and Farmers Welfare</t>
  </si>
  <si>
    <t>स्रोत :  अर्थ, सांख्यिकी एवं मूल्यांकन प्रभाग, कृषि एवं किसान कल्‍याण मंत्रालय</t>
  </si>
  <si>
    <t>Note: * As per 2nd Advance Estimates (Kharif &amp; Rabi only excl. summer).</t>
  </si>
  <si>
    <t>विवरण 2.15 (ख) : प्रमुख फसलों का उत्पादन</t>
  </si>
  <si>
    <t>Statement 2.15 ( b) : Production of major crops</t>
  </si>
  <si>
    <t>(in Million Tonnes/मिलियन टन में)</t>
  </si>
  <si>
    <t>फसल</t>
  </si>
  <si>
    <t>2024-25*</t>
  </si>
  <si>
    <t>Crop</t>
  </si>
  <si>
    <t xml:space="preserve"> चावल</t>
  </si>
  <si>
    <t>Rice</t>
  </si>
  <si>
    <t xml:space="preserve"> गेहूँ</t>
  </si>
  <si>
    <t>Rabi</t>
  </si>
  <si>
    <t xml:space="preserve"> मोटे अनाज</t>
  </si>
  <si>
    <t>Kharif</t>
  </si>
  <si>
    <t>Coarse Cereals</t>
  </si>
  <si>
    <t xml:space="preserve"> अनाज</t>
  </si>
  <si>
    <t>Cereals</t>
  </si>
  <si>
    <t xml:space="preserve"> कुल दालें</t>
  </si>
  <si>
    <t>Total Pulses</t>
  </si>
  <si>
    <t xml:space="preserve"> कुल खाद्यान्न</t>
  </si>
  <si>
    <t>Total Foodgrains</t>
  </si>
  <si>
    <t>(लाख टनो में)</t>
  </si>
  <si>
    <t>(In Lakh Tonnes)</t>
  </si>
  <si>
    <t xml:space="preserve"> मूंगफली</t>
  </si>
  <si>
    <t xml:space="preserve"> अरंडी के बीज</t>
  </si>
  <si>
    <t>Castorseed</t>
  </si>
  <si>
    <t xml:space="preserve"> तिल</t>
  </si>
  <si>
    <t>Sesamum</t>
  </si>
  <si>
    <t>रामतिल</t>
  </si>
  <si>
    <t>Nigerseed</t>
  </si>
  <si>
    <t>रेपसीड एवं सरसों</t>
  </si>
  <si>
    <t>Rapeseed &amp; Mustard</t>
  </si>
  <si>
    <t>अलसी</t>
  </si>
  <si>
    <t>Linseed</t>
  </si>
  <si>
    <t xml:space="preserve"> कुसुम/कुसुंभ</t>
  </si>
  <si>
    <t>Safflower</t>
  </si>
  <si>
    <t xml:space="preserve"> सूरजमुखी</t>
  </si>
  <si>
    <t>Sunflower</t>
  </si>
  <si>
    <t xml:space="preserve"> सोयाबीन</t>
  </si>
  <si>
    <t>Soybean</t>
  </si>
  <si>
    <t xml:space="preserve"> कुल नौ तिलहन</t>
  </si>
  <si>
    <t>Total Nine Oilseeds</t>
  </si>
  <si>
    <t xml:space="preserve"> कपास #</t>
  </si>
  <si>
    <t>Cotton #</t>
  </si>
  <si>
    <t xml:space="preserve"> जूट # #</t>
  </si>
  <si>
    <t>Jute # #</t>
  </si>
  <si>
    <t xml:space="preserve"> मेस्टा # #</t>
  </si>
  <si>
    <t>Mesta # #</t>
  </si>
  <si>
    <t xml:space="preserve"> जूट और मेस्टा # #</t>
  </si>
  <si>
    <t>Jute &amp; Mesta # #</t>
  </si>
  <si>
    <t xml:space="preserve"> गन्ना</t>
  </si>
  <si>
    <t>Sugarcane</t>
  </si>
  <si>
    <t>Source: Economics, Statistics &amp; Evaluation Division, Ministry of Agriculture and Farmers Welfare</t>
  </si>
  <si>
    <t xml:space="preserve">Note: 1. #: Lakh bales of 170 kgs each # #: lakh bales of 180 kgs each. 2. *2nd Advance Estimates (Kharif &amp; Rabi only excl. summer) as on 10.03.2025.  </t>
  </si>
  <si>
    <t>Statement 2.10 (b): Year-wise Import and Export of Electricity (GWh)</t>
  </si>
  <si>
    <t>विवरण 2.10 (b): वर्ष-वार बिजली का आयात और निर्यात (GWh)</t>
  </si>
  <si>
    <t>विवरण 2.10 (a):  स्रोत और सेक्‍टर के अनुसार विद्युत का वार्षिक सकल उत्‍पादन</t>
  </si>
  <si>
    <t>Statement  2.10 (a):  Annual gross generation of power by source and by sector</t>
  </si>
  <si>
    <t>विवरण 2.19 (ख): कीटनाशकों की उपभोग (तकनीकी ग्रेड सामग्री)</t>
  </si>
  <si>
    <t>Statement 2.19 (b): Consumption of Pesticides (Technical Grade Material)</t>
  </si>
  <si>
    <t>[ हजार टन में/ In Thousand Tonnes]</t>
  </si>
  <si>
    <t xml:space="preserve">मात्रा
Quantity
</t>
  </si>
  <si>
    <t>2002-03</t>
  </si>
  <si>
    <t xml:space="preserve">स्रोत :  कृषि सांख्यिकी एक झलक , अर्थशास्त्र और सांख्यिकी निदेशालय,  कृषि सहयोग और किसान कल्याण विभाग, कृषि एंव किसान कल्याण मंत्रालय </t>
  </si>
  <si>
    <r>
      <rPr>
        <b/>
        <i/>
        <sz val="10"/>
        <color theme="1"/>
        <rFont val="Book Antiqua"/>
        <family val="1"/>
      </rPr>
      <t>Source :</t>
    </r>
    <r>
      <rPr>
        <i/>
        <sz val="10"/>
        <color theme="1"/>
        <rFont val="Book Antiqua"/>
        <family val="1"/>
      </rPr>
      <t xml:space="preserve"> Agriculture Statistics at a Glance 2023, Directorate of Economics and Statistics, Department of Agriculture, Cooperation and Farmers Welfare, Ministry of Agriculture and Farmers Welfare</t>
    </r>
  </si>
  <si>
    <t>विवरण 2.13: जैविक खेती के अंतर्गत राज्यवार क्षेत्र (मान्यता प्राप्त प्रमाणन निकायों के अंतर्गत पंजीकृत)
Statement 2.13: State-wise Area under Organic Farming (Registered under accredited certification bodies)</t>
  </si>
  <si>
    <t>वर्ष/Year 2023-24 
(क्षेत्रफल (हेक्टेयर)/area in hectares)</t>
  </si>
  <si>
    <t xml:space="preserve">
क्रम सं
S. NO.</t>
  </si>
  <si>
    <t xml:space="preserve">राज्य 
State </t>
  </si>
  <si>
    <t>जैविक क्षेत्र (हेक्टेयर में)
Organic Area (In Ha)</t>
  </si>
  <si>
    <t>रूपांतरण क्षेत्र (हेक्टेयर में)
Conversion Area(In Ha)</t>
  </si>
  <si>
    <t>कुल क्षेत्रफल (हेक्टेयर में)
Total Area (In Ha)</t>
  </si>
  <si>
    <t>वन्य संग्रह के अंतर्गत क्षेत्र (Area under Wild Collection</t>
  </si>
  <si>
    <t xml:space="preserve"> </t>
  </si>
  <si>
    <r>
      <t xml:space="preserve">        MoS</t>
    </r>
    <r>
      <rPr>
        <vertAlign val="subscript"/>
        <sz val="11"/>
        <color theme="1"/>
        <rFont val="Book Antiqua"/>
        <family val="1"/>
      </rPr>
      <t>2</t>
    </r>
    <r>
      <rPr>
        <sz val="11"/>
        <color theme="1"/>
        <rFont val="Book Antiqua"/>
        <family val="1"/>
      </rPr>
      <t xml:space="preserve"> युक्‍त</t>
    </r>
  </si>
  <si>
    <r>
      <t>Contained MoS</t>
    </r>
    <r>
      <rPr>
        <vertAlign val="subscript"/>
        <sz val="11"/>
        <color theme="1"/>
        <rFont val="Book Antiqua"/>
        <family val="1"/>
      </rPr>
      <t>2</t>
    </r>
  </si>
  <si>
    <r>
      <t xml:space="preserve">        WO</t>
    </r>
    <r>
      <rPr>
        <vertAlign val="subscript"/>
        <sz val="11"/>
        <color theme="1"/>
        <rFont val="Book Antiqua"/>
        <family val="1"/>
      </rPr>
      <t>3</t>
    </r>
    <r>
      <rPr>
        <sz val="11"/>
        <color theme="1"/>
        <rFont val="Book Antiqua"/>
        <family val="1"/>
      </rPr>
      <t xml:space="preserve"> युक्‍त</t>
    </r>
  </si>
  <si>
    <r>
      <t>Contained WO</t>
    </r>
    <r>
      <rPr>
        <vertAlign val="subscript"/>
        <sz val="11"/>
        <color theme="1"/>
        <rFont val="Book Antiqua"/>
        <family val="1"/>
      </rPr>
      <t>3</t>
    </r>
  </si>
  <si>
    <r>
      <t xml:space="preserve">        V</t>
    </r>
    <r>
      <rPr>
        <vertAlign val="subscript"/>
        <sz val="11"/>
        <color theme="1"/>
        <rFont val="Book Antiqua"/>
        <family val="1"/>
      </rPr>
      <t>2</t>
    </r>
    <r>
      <rPr>
        <sz val="11"/>
        <color theme="1"/>
        <rFont val="Book Antiqua"/>
        <family val="1"/>
      </rPr>
      <t>O</t>
    </r>
    <r>
      <rPr>
        <vertAlign val="subscript"/>
        <sz val="11"/>
        <color theme="1"/>
        <rFont val="Book Antiqua"/>
        <family val="1"/>
      </rPr>
      <t>3</t>
    </r>
    <r>
      <rPr>
        <sz val="11"/>
        <color theme="1"/>
        <rFont val="Book Antiqua"/>
        <family val="1"/>
      </rPr>
      <t xml:space="preserve"> युक्‍त</t>
    </r>
  </si>
  <si>
    <r>
      <t>Contained V</t>
    </r>
    <r>
      <rPr>
        <vertAlign val="subscript"/>
        <sz val="11"/>
        <color theme="1"/>
        <rFont val="Book Antiqua"/>
        <family val="1"/>
      </rPr>
      <t>2</t>
    </r>
    <r>
      <rPr>
        <sz val="11"/>
        <color theme="1"/>
        <rFont val="Book Antiqua"/>
        <family val="1"/>
      </rPr>
      <t>O</t>
    </r>
    <r>
      <rPr>
        <vertAlign val="subscript"/>
        <sz val="11"/>
        <color theme="1"/>
        <rFont val="Book Antiqua"/>
        <family val="1"/>
      </rPr>
      <t>3</t>
    </r>
  </si>
  <si>
    <t>15.2</t>
  </si>
  <si>
    <t>15.3</t>
  </si>
  <si>
    <t>S.No</t>
  </si>
  <si>
    <t>2019-2020</t>
  </si>
  <si>
    <t>2020-2021</t>
  </si>
  <si>
    <t>2021-2022</t>
  </si>
  <si>
    <t>2022-2023</t>
  </si>
  <si>
    <t>2023-2024</t>
  </si>
  <si>
    <t>D.D.T.</t>
  </si>
  <si>
    <t>MALATHION</t>
  </si>
  <si>
    <t>DIMETHOATE</t>
  </si>
  <si>
    <t>D.D.V.P.</t>
  </si>
  <si>
    <t>QUINALPHOS</t>
  </si>
  <si>
    <t>MONOCROTOPHOS</t>
  </si>
  <si>
    <t>PHOSPHAMIDON</t>
  </si>
  <si>
    <t>PHORATE</t>
  </si>
  <si>
    <t>ETHION</t>
  </si>
  <si>
    <t>FENVALERATE</t>
  </si>
  <si>
    <t>CYPERMETHRIN</t>
  </si>
  <si>
    <t>ACEPHATE</t>
  </si>
  <si>
    <t>CHLORPYRIPHOS</t>
  </si>
  <si>
    <t>TRIAZOPHOS</t>
  </si>
  <si>
    <t>TEMEPHOS</t>
  </si>
  <si>
    <t>DELTAMETHRIN</t>
  </si>
  <si>
    <t>ALPHAMETHRIN</t>
  </si>
  <si>
    <t>PROFENOFOS TECHNICAL</t>
  </si>
  <si>
    <t>PRETILACHLOR TECHNICAL</t>
  </si>
  <si>
    <t>LAMBDA CYHALOTHRIN</t>
  </si>
  <si>
    <t>PHENTHOATE</t>
  </si>
  <si>
    <t>PERMETHRIN TECH</t>
  </si>
  <si>
    <t>IMIDACALOPRID TECH</t>
  </si>
  <si>
    <t>CAPTAN &amp; CAPTAFOL</t>
  </si>
  <si>
    <t>ZIRAM(THIO BARBAMATE)</t>
  </si>
  <si>
    <t>CARBENDZIM(BAVISTIN)</t>
  </si>
  <si>
    <t>MANCOZAB</t>
  </si>
  <si>
    <t>HEXACONAZOLE</t>
  </si>
  <si>
    <t>METCONAZOLE</t>
  </si>
  <si>
    <t>2, 4-D</t>
  </si>
  <si>
    <t>BUTACHLOR</t>
  </si>
  <si>
    <t>ETHOFUMESATE TECHNICAL</t>
  </si>
  <si>
    <t>THIAMETHOXAM TECHNICAL</t>
  </si>
  <si>
    <t>PENDIMETHALIN</t>
  </si>
  <si>
    <t>METRIBUZIN</t>
  </si>
  <si>
    <t>TRICLOPYR ACID TECH</t>
  </si>
  <si>
    <t>ISOPROTURON</t>
  </si>
  <si>
    <t>GLYPHOSATE</t>
  </si>
  <si>
    <t>DIURON</t>
  </si>
  <si>
    <t>ATRAZIN</t>
  </si>
  <si>
    <t>ZINC PHOSPHIDE</t>
  </si>
  <si>
    <t>ALUMINIUM PHOSPHIDE</t>
  </si>
  <si>
    <t>DICOFOL</t>
  </si>
  <si>
    <t>Statement 2.17: Installed Capacity and Production of Pesticides and Insecticides during FY 2019-20 to 2024-25.</t>
  </si>
  <si>
    <t>आंकड़े एमटी में / Figures in MT</t>
  </si>
  <si>
    <t>क्र.सं.
Product</t>
  </si>
  <si>
    <t xml:space="preserve"> उत्पाद स्थापित
Installed Capacity</t>
  </si>
  <si>
    <t xml:space="preserve"> क्षमता उत्पादन
Production</t>
  </si>
  <si>
    <t xml:space="preserve">स्रोत: सांख्यिकी और निगरानी प्रभाग, रसायन और उर्वरक विभाग, रसायन और उर्वरक मंत्रालय
Source: Statistics and Monitoring Division, Department of Chemicals and Pertrochemicals, Ministry of Chemicals and Fertilisers
</t>
  </si>
  <si>
    <t>3. Currently, Installed Capacity data for the FY 2024-25 is not available.</t>
  </si>
  <si>
    <t>* Data is provisional and may be revised based on further feedback from the units.</t>
  </si>
  <si>
    <t xml:space="preserve">Note: 1. Information on Production and Installed Capacity of Pesticides &amp; Insecticides is based on MPRs received manufacturer under large and Medium Scale units only monitored by S&amp;M Division of DCPC.
2. Information on  Production and Installed Capacity of Pesticides &amp; Insecticides includes only Technical Grade.  </t>
  </si>
  <si>
    <t xml:space="preserve">अक्षय ऊर्जा स्रोत
Renewable Energy Source
</t>
  </si>
  <si>
    <t>In MT Tech Grade / इकाई: एमटी टेक ग्रेड</t>
  </si>
  <si>
    <t>Statement  2.55 (a) : Water availability in India</t>
  </si>
  <si>
    <t>विवरण 2.25 (क) : भारत में पानी की उपलब्‍धता</t>
  </si>
  <si>
    <t>विवरण 2.55 (a) : भारत में पानी की उपलब्‍धता</t>
  </si>
  <si>
    <t>Statement  2.25 (a) : Water availability in India</t>
  </si>
  <si>
    <t xml:space="preserve">Items </t>
  </si>
  <si>
    <t xml:space="preserve">Quantity 
मात्रा                    </t>
  </si>
  <si>
    <t>मद</t>
  </si>
  <si>
    <t xml:space="preserve">मात्रा
Quantity 
        </t>
  </si>
  <si>
    <t>Annual Precipitation (including snowfall)</t>
  </si>
  <si>
    <t>4000 BCM</t>
  </si>
  <si>
    <t>वार्षिक वर्षण (हिमपात सहित)</t>
  </si>
  <si>
    <t xml:space="preserve">औसत वार्षिक वर्षण </t>
  </si>
  <si>
    <t>3728.78 BCM</t>
  </si>
  <si>
    <t xml:space="preserve">Average Annual Precipitation </t>
  </si>
  <si>
    <t>Average Annual Availability</t>
  </si>
  <si>
    <t>1869 BCM</t>
  </si>
  <si>
    <t>औसत वार्षिक उपलब्धता</t>
  </si>
  <si>
    <t>2115.95 BCM</t>
  </si>
  <si>
    <t xml:space="preserve">     (i)  Per Capita Water Availability (2001) in cubic 
       metres</t>
  </si>
  <si>
    <t>1816Cu.M</t>
  </si>
  <si>
    <t>(i)  प्रति व्‍यक्ति जल उपलब्‍धता (2001) घनमीटर में</t>
  </si>
  <si>
    <t>(i)  प्रति व्‍यक्ति जल उपलब्‍धता (2011 जनगणना)  घनमीटर में</t>
  </si>
  <si>
    <t>1748.72 Cu.M</t>
  </si>
  <si>
    <t>Per Capita Water Availability for population in cubic metres</t>
  </si>
  <si>
    <t>Estimated Utilizable Water Resources</t>
  </si>
  <si>
    <t>1123 BCM</t>
  </si>
  <si>
    <t>उपयोग के योग्‍य अनुमानित जल संसाधन</t>
  </si>
  <si>
    <t>1136.90 BCM</t>
  </si>
  <si>
    <t>Total Annual Utilizable Water Resources</t>
  </si>
  <si>
    <t xml:space="preserve">      (i)   Surface Water Resources</t>
  </si>
  <si>
    <t>690 BCM</t>
  </si>
  <si>
    <t xml:space="preserve">    (i) भूपृष्‍ठ जल संसाधन</t>
  </si>
  <si>
    <t xml:space="preserve">     (ii)   Ground Water Resources</t>
  </si>
  <si>
    <t>433 BCM</t>
  </si>
  <si>
    <t xml:space="preserve">   (ii) भौमजल संसाधन</t>
  </si>
  <si>
    <t>446.90 BCM</t>
  </si>
  <si>
    <t>BCM: Billion Cubic Meters; CuM: Cubic Meter.</t>
  </si>
  <si>
    <t>Note: 1. BCM: Billion Cubic Meters; CuM: Cubic Meter. 2. Population considered of 2011 Census</t>
  </si>
  <si>
    <t>विवरण 2.25 (ख) : जल संसाधन - घाटीवार</t>
  </si>
  <si>
    <t>Statement 2.25 (b): Water resources -Basinwise</t>
  </si>
  <si>
    <t xml:space="preserve">  S. No.  क्र. सं.</t>
  </si>
  <si>
    <t>नदी का नाम/Name of the River</t>
  </si>
  <si>
    <t xml:space="preserve">औसत वार्षिक उपलब्‍धता (घन किलोमीटर प्रतिवर्ष)$
Average Annual Availability (cubic km/year) </t>
  </si>
  <si>
    <t xml:space="preserve">अनुमानित जनसंख्या (Million/मिलियन) #
Estimated population </t>
  </si>
  <si>
    <t xml:space="preserve">प्रति व्यक्ति औसत जल उपलब्धता का अनुमान (cum)
Estimated per Capita Average Water Availability </t>
  </si>
  <si>
    <r>
      <t>Indus (Eastern)</t>
    </r>
    <r>
      <rPr>
        <b/>
        <sz val="11"/>
        <color theme="1"/>
        <rFont val="Book Antiqua"/>
        <family val="1"/>
      </rPr>
      <t>#</t>
    </r>
  </si>
  <si>
    <r>
      <t>Indus (Western)</t>
    </r>
    <r>
      <rPr>
        <b/>
        <sz val="11"/>
        <color theme="1"/>
        <rFont val="Book Antiqua"/>
        <family val="1"/>
      </rPr>
      <t>##</t>
    </r>
  </si>
  <si>
    <t>Area of North Ladakh not draining into Indus</t>
  </si>
  <si>
    <t>Negligible</t>
  </si>
  <si>
    <t>Ganga</t>
  </si>
  <si>
    <t>Brahmaputra</t>
  </si>
  <si>
    <t>Barak &amp; Others</t>
  </si>
  <si>
    <t>Sabarmati</t>
  </si>
  <si>
    <t>Mahi</t>
  </si>
  <si>
    <t>Narmada</t>
  </si>
  <si>
    <t>Tapi</t>
  </si>
  <si>
    <t>Mahanadi</t>
  </si>
  <si>
    <t>Godavari</t>
  </si>
  <si>
    <t>Krishna</t>
  </si>
  <si>
    <t>Pennar</t>
  </si>
  <si>
    <t>Cauvery</t>
  </si>
  <si>
    <t>Subernarekha</t>
  </si>
  <si>
    <t>Brahmani-Baitarani</t>
  </si>
  <si>
    <t>WFR from Tapi to Tadri</t>
  </si>
  <si>
    <t>WFR from Tadri to Kanyakumari</t>
  </si>
  <si>
    <t>EFR between Mahanadi &amp; Pennar</t>
  </si>
  <si>
    <t>EFR between Pennar &amp; Kanyakumari</t>
  </si>
  <si>
    <t>WFR of Kutch &amp; Saurashtra including Luni</t>
  </si>
  <si>
    <t>Area of inland drainage in Rajasthan</t>
  </si>
  <si>
    <t>Minor rivers draining into Myanmar &amp; Bangladesh</t>
  </si>
  <si>
    <t>Note:- # Ravi, Beas, Satluj &amp; Ghaggar.   ## Indus, Jhelum &amp; Chenab</t>
  </si>
  <si>
    <t>विवरण 2.25 ( ग ) : भारत में पानी की प्रक्षेपित मांग</t>
  </si>
  <si>
    <t>Statement 2.25 (c): Projected Water Demand  in India</t>
  </si>
  <si>
    <t xml:space="preserve"> (विभिन्‍न प्रयोग के अनुसार/By Different Use)</t>
  </si>
  <si>
    <r>
      <rPr>
        <b/>
        <sz val="11"/>
        <rFont val="Book Antiqua"/>
        <family val="1"/>
      </rPr>
      <t>क्षेत्र</t>
    </r>
  </si>
  <si>
    <t xml:space="preserve">पानी की मांग बीसीएम में 
Water Demand in  BCM 
</t>
  </si>
  <si>
    <t xml:space="preserve">Sector       </t>
  </si>
  <si>
    <t xml:space="preserve">एनसीआईडब्ल्यूआरडी
 NCIWRD
</t>
  </si>
  <si>
    <t xml:space="preserve">निम्न
Low 
</t>
  </si>
  <si>
    <t xml:space="preserve">उच्‍च
High 
</t>
  </si>
  <si>
    <t>सिंचाई</t>
  </si>
  <si>
    <t>Irrigation</t>
  </si>
  <si>
    <t>पेयजल</t>
  </si>
  <si>
    <t>Drinking Water</t>
  </si>
  <si>
    <t>उद्योग</t>
  </si>
  <si>
    <t>Industry</t>
  </si>
  <si>
    <t>ऊर्जा</t>
  </si>
  <si>
    <t>Energy</t>
  </si>
  <si>
    <t>अन्य</t>
  </si>
  <si>
    <t>Other</t>
  </si>
  <si>
    <t>Note: 1. BCM: Billion Cubic Meters. 2. MoWR RD &amp; GR:Ministry of Water Resources, River Development &amp; Ganga Rejuvenation. 3. NCIWRD: National Commission on Integrated Water Resources Development.</t>
  </si>
  <si>
    <t xml:space="preserve">विवरण 2.26: धारा में जल प्रवाह </t>
  </si>
  <si>
    <t xml:space="preserve">Statement  2.26: Water flow in stream </t>
  </si>
  <si>
    <t xml:space="preserve">(एमसीएम/MCM)    </t>
  </si>
  <si>
    <t>घाटी/नदी का नाम</t>
  </si>
  <si>
    <t xml:space="preserve"> औसत#
 Average#
</t>
  </si>
  <si>
    <t xml:space="preserve">न्‍यूनतम#
Minimum# 
</t>
  </si>
  <si>
    <t xml:space="preserve">अधिकतम#
Maximum#  
</t>
  </si>
  <si>
    <t>Name of Basin/River</t>
  </si>
  <si>
    <t xml:space="preserve">मानसून
Monsoon
</t>
  </si>
  <si>
    <t xml:space="preserve">गैर मानसून
Non-Monsoon 
</t>
  </si>
  <si>
    <t xml:space="preserve">वार्षिक
Annual
</t>
  </si>
  <si>
    <t xml:space="preserve"> महानदी</t>
  </si>
  <si>
    <t xml:space="preserve"> सुवर्णरेखा आदि</t>
  </si>
  <si>
    <t xml:space="preserve">Subernekha </t>
  </si>
  <si>
    <t xml:space="preserve"> ब्रह्माणी</t>
  </si>
  <si>
    <t>Brahmani</t>
  </si>
  <si>
    <t xml:space="preserve"> गोदावरी</t>
  </si>
  <si>
    <t xml:space="preserve"> कृष्णा</t>
  </si>
  <si>
    <t xml:space="preserve"> कावेरी</t>
  </si>
  <si>
    <t xml:space="preserve"> पेन्नार</t>
  </si>
  <si>
    <t xml:space="preserve">पूर्व की ओर महानदी से पेन्नार तक बहने वाली नदियां </t>
  </si>
  <si>
    <t xml:space="preserve">East Flowing Rivers from Mahanandi to  Pennar </t>
  </si>
  <si>
    <t xml:space="preserve">पूर्व की ओर पेन्नार से कन्याकुमारी तक बहने वाली नदियां </t>
  </si>
  <si>
    <t xml:space="preserve">East Flowing Rivers from  Pennar to Kanyakumari </t>
  </si>
  <si>
    <t xml:space="preserve"> नर्मदा</t>
  </si>
  <si>
    <t xml:space="preserve"> ताप्ती</t>
  </si>
  <si>
    <t>पश्चिम की ओर तापी से ताड़ी तक बहने वाली नदियां</t>
  </si>
  <si>
    <t>West Flowing Rivers Tapi from  to Tadri</t>
  </si>
  <si>
    <t>पश्चिम की ओर ताड़ी से कन्याकुमारी तक बहने वाली नदियां</t>
  </si>
  <si>
    <t>West Flowing Rivers from Tadri to Kanyakumari</t>
  </si>
  <si>
    <t xml:space="preserve"> माही</t>
  </si>
  <si>
    <t xml:space="preserve">Mahi    </t>
  </si>
  <si>
    <t xml:space="preserve"> साबरमती</t>
  </si>
  <si>
    <t>पश्चिम की ओर कच्छ, सौराष्ट्र सहित लूनी तक बहने वाली नदियां</t>
  </si>
  <si>
    <t>WFR of Kutch, Saurashtra Including Luni</t>
  </si>
  <si>
    <t>स्रोत : हाइड्रोलॉजिकल डेटा निदेशालय, केंद्रीय जल आयोग/ Source : Hydrological Data Dte., Central Water Commission</t>
  </si>
  <si>
    <t>Note: 1.  Sitewise Monsoon, Non-Monsoon &amp; Annual flow of water from 2012-13 to 2021-2022. 2. #   Average, minimum and maximum values of respective sites of each Basin/River. 3. MCM :Million Cubic Meter. 4. `- Indicates Nil/NA/0.</t>
  </si>
  <si>
    <t>विवरण 2.28 (क): देश के जलाशयों के बेसिन-वार भंडारण की स्थिति</t>
  </si>
  <si>
    <t>Statement 2.28 (a) : Basin-wise Storage Status of Reservoirs of the Country</t>
  </si>
  <si>
    <t>(As  on 17.04.2025)</t>
  </si>
  <si>
    <t xml:space="preserve">बेसिन का नाम
Name of Basin
</t>
  </si>
  <si>
    <t xml:space="preserve">एफआरएल (बीसीएम) में लाइव क्षमता
Live Capacity at FRL (BCM)
</t>
  </si>
  <si>
    <t xml:space="preserve">वर्तमान साल
Current Year
</t>
  </si>
  <si>
    <t xml:space="preserve">पिछले साल
Last Year
</t>
  </si>
  <si>
    <t xml:space="preserve">अंतिम 10 साल का औसत
Last 10 Years Average
</t>
  </si>
  <si>
    <t xml:space="preserve">भंडारण (बीसीएम)
Storage (BCM)
</t>
  </si>
  <si>
    <t xml:space="preserve">एफआरएल पर लाइव क्षमता का% के रूप में संग्रहण
Storage as % of Live Capacity at FRL
</t>
  </si>
  <si>
    <t>Barak &amp; Other</t>
  </si>
  <si>
    <t>Brahmani &amp; Baitarni</t>
  </si>
  <si>
    <t>East Flowing Rivers Between Mahanadi &amp; Pennar</t>
  </si>
  <si>
    <t>East Flowing Rivers Between Pennar &amp; Kanyakumari</t>
  </si>
  <si>
    <t>Indus</t>
  </si>
  <si>
    <t>Subarnarekha</t>
  </si>
  <si>
    <t>West Flowing Rivers From Tadri To Kanyakumari</t>
  </si>
  <si>
    <t>West Flowing Rivers From Tapi To Tadri</t>
  </si>
  <si>
    <t>West Flowing Rivers Of Kutch &amp; Saurashtra Including Luni</t>
  </si>
  <si>
    <t xml:space="preserve">कुल /Total
</t>
  </si>
  <si>
    <t xml:space="preserve">स्रोत:  केंद्रीय जल आयोग/ Source :  Central Water Commission   </t>
  </si>
  <si>
    <t>Note: 1. BCM : Billion Cubic Metres. 2. FRL : Full Reservoir Level</t>
  </si>
  <si>
    <t>Statement 2.28 (b): Storage Status of Reservoirs of the Country</t>
  </si>
  <si>
    <t>विवरण 2.28 (ख): देश के जलाशयों की भंडारण स्थिति</t>
  </si>
  <si>
    <t>Region / State</t>
  </si>
  <si>
    <t>Number of Reservoirs Monitored
 निगरानी वाले  जलाशयों की संख्या</t>
  </si>
  <si>
    <t>Live Capacity at FRL (BCM)
एफआरएल (बीसीएम) में लाइव क्षमता</t>
  </si>
  <si>
    <t>Live Storage (BCM)
लाइव भंडारण (बीसीएम)</t>
  </si>
  <si>
    <t>Storage as % of Live Capacity at FRL
एफआरएल पर लाइव क्षमता का% के रूप में संग्रहण</t>
  </si>
  <si>
    <t>क्षेत्र / राज्य</t>
  </si>
  <si>
    <t xml:space="preserve">हिमाचल प्रदेश </t>
  </si>
  <si>
    <t xml:space="preserve">पंजाब </t>
  </si>
  <si>
    <t xml:space="preserve">राजस्थान </t>
  </si>
  <si>
    <t>उप- कुल</t>
  </si>
  <si>
    <t>Sub- Total</t>
  </si>
  <si>
    <t>पूर्वी क्षेत्र</t>
  </si>
  <si>
    <t>नगालैंड</t>
  </si>
  <si>
    <t>पश्चिमी क्षेत्र</t>
  </si>
  <si>
    <t>Gujrat</t>
  </si>
  <si>
    <t>केन्द्रीय क्षेत्र</t>
  </si>
  <si>
    <t>Central Region</t>
  </si>
  <si>
    <t>Chattisgarh</t>
  </si>
  <si>
    <t xml:space="preserve">मध्य प्रदेश </t>
  </si>
  <si>
    <t xml:space="preserve">उत्तराखंड </t>
  </si>
  <si>
    <t>दक्षिणी भाग</t>
  </si>
  <si>
    <t xml:space="preserve">आंध्र प्रदेश </t>
  </si>
  <si>
    <t xml:space="preserve">कर्नाटक </t>
  </si>
  <si>
    <t xml:space="preserve">केरल </t>
  </si>
  <si>
    <t xml:space="preserve">तमिलनाडु </t>
  </si>
  <si>
    <t>स्रोत: केंद्रीय जल आयोग/ Source :  Central Water Commission</t>
  </si>
  <si>
    <t>विवरण 2.29: नदी बेसिन-वार जलग्रहण क्षेत्र, औसत जल संसाधन क्षमता और उपयोग योग्य जल संसाधन क्षमता</t>
  </si>
  <si>
    <t>Statement 2.29 : River basin-wise catchment area, average water resources potential and  utilisable water resources potential</t>
  </si>
  <si>
    <t>(in BCM)</t>
  </si>
  <si>
    <t xml:space="preserve">  जलग्रहण क्षेत्रफल (वर्ग कि.मी.)$ 
Catchment  Area (Sq. Km.)</t>
  </si>
  <si>
    <t xml:space="preserve">उपयोग योग्य सतही जल संसाधन
Utilisable Surface Water Resources#
</t>
  </si>
  <si>
    <t>Note:- # Ravi, Beas, Satluj &amp; Ghaggar.  ## Indus, Jhelum &amp; Chenab</t>
  </si>
  <si>
    <t>वर्ष
Year</t>
  </si>
  <si>
    <t>खपत
Consumption</t>
  </si>
  <si>
    <t>उत्पादन
Production</t>
  </si>
  <si>
    <t>P</t>
  </si>
  <si>
    <t>K</t>
  </si>
  <si>
    <t>कुल
TOTAL</t>
  </si>
  <si>
    <t>(लाख टन) / (Lakh Tonnes)</t>
  </si>
  <si>
    <t>1981-82</t>
  </si>
  <si>
    <t>1982-83</t>
  </si>
  <si>
    <t>1983-84</t>
  </si>
  <si>
    <t>1985-86</t>
  </si>
  <si>
    <t>1986-87</t>
  </si>
  <si>
    <t>1987-88</t>
  </si>
  <si>
    <t>1988-89</t>
  </si>
  <si>
    <t>1992-93</t>
  </si>
  <si>
    <t>1993-94</t>
  </si>
  <si>
    <t>1995-96</t>
  </si>
  <si>
    <t>1997-98</t>
  </si>
  <si>
    <t>1998-99</t>
  </si>
  <si>
    <t>2000-01</t>
  </si>
  <si>
    <t xml:space="preserve"> *</t>
  </si>
  <si>
    <t>*</t>
  </si>
  <si>
    <t xml:space="preserve">2023-24 </t>
  </si>
  <si>
    <t xml:space="preserve">* There was no import of Urea in 2000-01, 2002-03 and 2003-04 in Government account.   </t>
  </si>
  <si>
    <t>Note : 1. Figures relate to imports made on Govt. Account only.</t>
  </si>
  <si>
    <t xml:space="preserve">            2. The imports made after decanalisation of phosphatic fertilisers (w.e.f. 17.9.1992) and potassic fertilisers (w.e.f. 17.6.1993) include </t>
  </si>
  <si>
    <t xml:space="preserve">                the quantities  imported by private parties also. N  : Nitrogen               P  : Phosphorous        K   : Potash (Potassium)</t>
  </si>
  <si>
    <t>(हजार टन / Thousand Tonnes)</t>
  </si>
  <si>
    <t>क्र.सं
S. No</t>
  </si>
  <si>
    <t>राज्य क्षेत्र
State/Zone</t>
  </si>
  <si>
    <t xml:space="preserve">    P</t>
  </si>
  <si>
    <t>South Zone</t>
  </si>
  <si>
    <t xml:space="preserve">A&amp;N Islands   </t>
  </si>
  <si>
    <t>कुल (SZ)</t>
  </si>
  <si>
    <t>SZ TOTAL</t>
  </si>
  <si>
    <t xml:space="preserve">West Zone </t>
  </si>
  <si>
    <t xml:space="preserve">Daman &amp; Diu </t>
  </si>
  <si>
    <t xml:space="preserve">D&amp;N Haveli </t>
  </si>
  <si>
    <t>कुल (WZ)</t>
  </si>
  <si>
    <t>WZ TOTAL</t>
  </si>
  <si>
    <t xml:space="preserve">North Zone </t>
  </si>
  <si>
    <t xml:space="preserve">Delhi  </t>
  </si>
  <si>
    <t>कुल (NZ)</t>
  </si>
  <si>
    <t>NZ TOTAL</t>
  </si>
  <si>
    <t xml:space="preserve">East Zone </t>
  </si>
  <si>
    <t>कुल (EZ)</t>
  </si>
  <si>
    <t>EZ TOTAL</t>
  </si>
  <si>
    <t xml:space="preserve">North East Zone </t>
  </si>
  <si>
    <t>कुल (NE)</t>
  </si>
  <si>
    <t>NE TOTAL</t>
  </si>
  <si>
    <t>ALL INDIA</t>
  </si>
  <si>
    <t>जंगल
Forests</t>
  </si>
  <si>
    <t>खेती के लिए अनुपलब्ध
Not available for cultivation</t>
  </si>
  <si>
    <t xml:space="preserve"> परती भूमि को छोड़कर अन्य बंजर भूमि
Other uncultivated land excluding Fallow Land</t>
  </si>
  <si>
    <t xml:space="preserve">
शुद्ध क्षेत्रफल बोया गया
Net area Sown</t>
  </si>
  <si>
    <t xml:space="preserve">
कुल फसल क्षेत्र
Total Cropped Area</t>
  </si>
  <si>
    <t>एक से अधिक बार बोया गया क्षेत्र
Area sown more than once</t>
  </si>
  <si>
    <t xml:space="preserve">
गैर-कृषि-सांस्कृतिक उपयोगों के अंतर्गत क्षेत्र
Area under non-agri-cultural uses</t>
  </si>
  <si>
    <t>बंजर एवं कृषि-अयोग्य भूमि
 Barren &amp; uncultur-able land</t>
  </si>
  <si>
    <t>कुल 
Total</t>
  </si>
  <si>
    <t>स्थायी चरागाह और अन्य चरागाह भूमि
Permanent pastures &amp; other grazing lands</t>
  </si>
  <si>
    <t xml:space="preserve">
विविध वृक्ष फसलों एवं उपवनों के अंतर्गत भूमि (शुद्ध बोए गए क्षेत्र में शामिल नहीं)
Land under misc. tree crops &amp; groves (not incl. in net area sown)</t>
  </si>
  <si>
    <t>कृषि योग्य बंजर भूमि
Culturable waste land</t>
  </si>
  <si>
    <t xml:space="preserve">कुल
Total </t>
  </si>
  <si>
    <t>वर्तमान परती भूमि के अलावा अन्य परती भूमि
Fallow lands other than current fallows</t>
  </si>
  <si>
    <t>वर्तमान परती
Current fallows</t>
  </si>
  <si>
    <t>6643*</t>
  </si>
  <si>
    <t>छत्तीसगढ</t>
  </si>
  <si>
    <t>हरयाणा</t>
  </si>
  <si>
    <t>2021-22(p)</t>
  </si>
  <si>
    <t>1660*</t>
  </si>
  <si>
    <t>2019-20*</t>
  </si>
  <si>
    <t>2020-21*</t>
  </si>
  <si>
    <t>2021-22*</t>
  </si>
  <si>
    <t>2022-23(p)</t>
  </si>
  <si>
    <t>334*</t>
  </si>
  <si>
    <t>2020-21(p)</t>
  </si>
  <si>
    <t>674*</t>
  </si>
  <si>
    <t>2*</t>
  </si>
  <si>
    <t>2022-23*</t>
  </si>
  <si>
    <t>20*</t>
  </si>
  <si>
    <t>जम्मू और कश्मीर</t>
  </si>
  <si>
    <t>227*</t>
  </si>
  <si>
    <t>228*</t>
  </si>
  <si>
    <t>3*</t>
  </si>
  <si>
    <t>पुदुचेरी</t>
  </si>
  <si>
    <t>स्रोत: भूमि उपयोग सांख्यिकी एक नज़र में, कृषि एवं किसान कल्याण विभाग, कृषि एवं किसान कल्याण मंत्रालय / Source: Land Use Statistics at a Glance, DA &amp; FW, Ministry of Agriculture and Farmers Welfare</t>
  </si>
  <si>
    <t xml:space="preserve">Note 1. '0' means area is less than 500 hectares. </t>
  </si>
  <si>
    <t>2. *: The figures related to area under forest are taken from latest “State of Forest Report,” of the Forest Survey of India, Dehradun. The other categories of land use,  net area sown and area under crops as the case may be, are taken from latest Agriculture Census or are estimated based on latest available year data received from the States/Uts respectively.</t>
  </si>
  <si>
    <t>(Thousand Hectares)</t>
  </si>
  <si>
    <t>Source of Irrigation</t>
  </si>
  <si>
    <t>Net Irrigated Area (Col.4 to 8)</t>
  </si>
  <si>
    <t>Gross Irrigated Area</t>
  </si>
  <si>
    <t>Area Irrigated More than once (col. 10-9)</t>
  </si>
  <si>
    <t>Canals</t>
  </si>
  <si>
    <t>Tanks</t>
  </si>
  <si>
    <t>Tube-Wells</t>
  </si>
  <si>
    <t>Other Wells</t>
  </si>
  <si>
    <t>Other source</t>
  </si>
  <si>
    <t>Govt.</t>
  </si>
  <si>
    <t>Private</t>
  </si>
  <si>
    <t xml:space="preserve">1950-51 </t>
  </si>
  <si>
    <t xml:space="preserve">1951-52 </t>
  </si>
  <si>
    <t>1952-53</t>
  </si>
  <si>
    <t xml:space="preserve">1953-54 </t>
  </si>
  <si>
    <t xml:space="preserve">1954-55 </t>
  </si>
  <si>
    <t xml:space="preserve">1955-56 </t>
  </si>
  <si>
    <t xml:space="preserve">1956-57 </t>
  </si>
  <si>
    <t xml:space="preserve">1957-58 </t>
  </si>
  <si>
    <t xml:space="preserve">1958-59 </t>
  </si>
  <si>
    <t xml:space="preserve">1959-60 </t>
  </si>
  <si>
    <t xml:space="preserve">1961-62 </t>
  </si>
  <si>
    <t xml:space="preserve">1962-63 </t>
  </si>
  <si>
    <t xml:space="preserve">1963-64 </t>
  </si>
  <si>
    <t>1964-65</t>
  </si>
  <si>
    <t xml:space="preserve">1965-66 </t>
  </si>
  <si>
    <t>1966-67</t>
  </si>
  <si>
    <t xml:space="preserve">1967-68 </t>
  </si>
  <si>
    <t xml:space="preserve">1968-69 </t>
  </si>
  <si>
    <t xml:space="preserve">1969-70 </t>
  </si>
  <si>
    <t>1971-72</t>
  </si>
  <si>
    <t>1972-73</t>
  </si>
  <si>
    <t xml:space="preserve">1973-74 </t>
  </si>
  <si>
    <t>1974-75</t>
  </si>
  <si>
    <t>1975-76</t>
  </si>
  <si>
    <t>1976-77</t>
  </si>
  <si>
    <t>1977-78</t>
  </si>
  <si>
    <t xml:space="preserve">1978-79 </t>
  </si>
  <si>
    <t xml:space="preserve">1981-82 </t>
  </si>
  <si>
    <t xml:space="preserve">1985-86 </t>
  </si>
  <si>
    <t xml:space="preserve">1986-87 </t>
  </si>
  <si>
    <t xml:space="preserve">1987-88 </t>
  </si>
  <si>
    <t xml:space="preserve">1988-89 </t>
  </si>
  <si>
    <t xml:space="preserve">1989-90 </t>
  </si>
  <si>
    <t>Cont..</t>
  </si>
  <si>
    <t>विवरण 2.12 : विभिन्‍न स्रोतों से निवल सिंचित क्षेत्रफल और सकल सिंचित क्षेत्रफल – अखिल भारत</t>
  </si>
  <si>
    <t>Statement 2.12: Net area irrigated from different sources and gross irrigated area  - All India</t>
  </si>
  <si>
    <t>(हज़ार हेक्टेयर/Thousand Hectares)</t>
  </si>
  <si>
    <t xml:space="preserve">वर्ष
Year      </t>
  </si>
  <si>
    <t>सिंचाई के स्रोत
Source of Irrigation</t>
  </si>
  <si>
    <t xml:space="preserve">निवल सिंचित क्षेत्र     
Net Irrigated Area
</t>
  </si>
  <si>
    <t xml:space="preserve">सकल सिंचित क्षेत्र
Gross Irrigated Area 
</t>
  </si>
  <si>
    <t xml:space="preserve"> क्षेत्रफल जिसमें एक से अधिक बार सिंचाई होती है
Area Irrigated More than once</t>
  </si>
  <si>
    <t xml:space="preserve">नहर
Canals </t>
  </si>
  <si>
    <t xml:space="preserve">टैंक
Tanks 
</t>
  </si>
  <si>
    <t xml:space="preserve">ट्यूबवेल
Tube-Wells </t>
  </si>
  <si>
    <t xml:space="preserve"> अन्य कूप
Other Wells</t>
  </si>
  <si>
    <t xml:space="preserve">अन्‍य स्रोत
Other source
</t>
  </si>
  <si>
    <t>Govt. 
सरकारी</t>
  </si>
  <si>
    <t>Private
 निजी</t>
  </si>
  <si>
    <t>Total
कुल</t>
  </si>
  <si>
    <t>1999-00</t>
  </si>
  <si>
    <t>स्रोत: भूमि उपयोग सांख्यिकी एक नज़र में, कृषि एवं किसान कल्याण विभाग, कृषि एवं किसान कल्याण मंत्रालय / Source: Land Use Statistics at a Glance, Department of Agriculture &amp; F, M/o  Agriculture and Farmers Welfare.</t>
  </si>
  <si>
    <t>विवरण 2.16 : जैव उर्वरकों का राज्‍यवार उत्‍पादन</t>
  </si>
  <si>
    <t xml:space="preserve"> Statement 2.16: State-wise Production of Biofertilizers</t>
  </si>
  <si>
    <t xml:space="preserve">जैव उर्वरक का वास्तविक उत्पादन
Actual production of biofertilizers
</t>
  </si>
  <si>
    <t>Carrier +Liquid based (in MT) कैरियर + द्रव आधारित (मीट्रिक टन में)</t>
  </si>
  <si>
    <t>Carrier based (in MT) कैरियर आधारित (मीट्रिक टन)</t>
  </si>
  <si>
    <t>Carrier based (in metric tonnes) 
कैरियर आधारित (मीट्रिक टन)</t>
  </si>
  <si>
    <t>Liquid Based (in KL)
द्रव आधारित (केएल में)</t>
  </si>
  <si>
    <t xml:space="preserve">कैरियर आधारित (मीट्रिक टन)
Carrier based (in metric tonnes) 
</t>
  </si>
  <si>
    <t xml:space="preserve">द्रव आधारित (केएल में)
Liquid Based   (in KL) 
</t>
  </si>
  <si>
    <t xml:space="preserve">  आंध्र प्रदेश </t>
  </si>
  <si>
    <t xml:space="preserve">Andhra Pradesh </t>
  </si>
  <si>
    <t xml:space="preserve">  कर्नाटक </t>
  </si>
  <si>
    <t xml:space="preserve">Karnataka </t>
  </si>
  <si>
    <t xml:space="preserve">  तमिलनाडु </t>
  </si>
  <si>
    <t xml:space="preserve">Tamil Nadu </t>
  </si>
  <si>
    <t>Telengana</t>
  </si>
  <si>
    <t>West Zone</t>
  </si>
  <si>
    <t xml:space="preserve">  छत्तीसगढ़ </t>
  </si>
  <si>
    <t xml:space="preserve">  गुजरात </t>
  </si>
  <si>
    <t xml:space="preserve">Gujarat </t>
  </si>
  <si>
    <t xml:space="preserve">  गोवा </t>
  </si>
  <si>
    <t xml:space="preserve">Goa </t>
  </si>
  <si>
    <t xml:space="preserve">  मध्य प्रदेश </t>
  </si>
  <si>
    <t xml:space="preserve">  महाराष्ट्र </t>
  </si>
  <si>
    <t xml:space="preserve">Maharashtra </t>
  </si>
  <si>
    <t xml:space="preserve">  राजस्थान </t>
  </si>
  <si>
    <t xml:space="preserve">Rajasthan </t>
  </si>
  <si>
    <t>Dadar &amp; Nagar Haveli</t>
  </si>
  <si>
    <t>North Zone</t>
  </si>
  <si>
    <t xml:space="preserve">  हरियाणा </t>
  </si>
  <si>
    <t xml:space="preserve">Haryana </t>
  </si>
  <si>
    <t xml:space="preserve">Jammu &amp; Kashmir* </t>
  </si>
  <si>
    <t xml:space="preserve">  पंजाब </t>
  </si>
  <si>
    <t xml:space="preserve">Punjab </t>
  </si>
  <si>
    <t xml:space="preserve">  उत्तर प्रदेश </t>
  </si>
  <si>
    <t xml:space="preserve">  उत्तराखंड </t>
  </si>
  <si>
    <t xml:space="preserve">Uttarakhand </t>
  </si>
  <si>
    <t>पूर्व जोन</t>
  </si>
  <si>
    <t xml:space="preserve">  झारखंड </t>
  </si>
  <si>
    <t xml:space="preserve">Jharkhand </t>
  </si>
  <si>
    <t xml:space="preserve">  पश्चिम बंगाल </t>
  </si>
  <si>
    <t xml:space="preserve">West Bengal </t>
  </si>
  <si>
    <t xml:space="preserve">  मणिपुर </t>
  </si>
  <si>
    <t xml:space="preserve">Manipur </t>
  </si>
  <si>
    <t xml:space="preserve">  मेघालय </t>
  </si>
  <si>
    <t xml:space="preserve">  सिक्किम </t>
  </si>
  <si>
    <t xml:space="preserve">  त्रिपुरा </t>
  </si>
  <si>
    <t xml:space="preserve">Tripura </t>
  </si>
  <si>
    <t>स्रोत: राष्‍ट्रीय जैविक कृषि केंद्र, कृषि एवं सहयोग विभाग, कृषि एवं किसान कल्‍याण मंत्रालय</t>
  </si>
  <si>
    <t>Source:  National Center of Organic Farming, Department  of Agriculture  Cooperation &amp; Farmers Welfare</t>
  </si>
  <si>
    <t>Note: *unified data of Jammu &amp; Kashmir and Ladakh</t>
  </si>
  <si>
    <t>दक्षिण  क्षेत्र</t>
  </si>
  <si>
    <t>पूर्वोत्‍तर  क्षेत्र</t>
  </si>
  <si>
    <t xml:space="preserve">     
विवरण 2.11: राज्यवार भूमि उपयोग वर्गीकरण -2019-20 से 2022-23
Statement 2.11: State-wise Land Use Classification -2019-20 to 2022-23</t>
  </si>
  <si>
    <t>(हजार हेक्टेयर) /Thousand Hectares)</t>
  </si>
  <si>
    <t>परती भूमि
Fallow Lands</t>
  </si>
  <si>
    <t>Note: *: Provisional</t>
  </si>
  <si>
    <t>खेती योग्य क्षेत्रफल
Cultivated Area</t>
  </si>
  <si>
    <t xml:space="preserve">कुल  क्षेत्रफल
Total  Area 
</t>
  </si>
  <si>
    <t>सीज़न
Season</t>
  </si>
  <si>
    <t>Statement 2.19 (c ): Consumption of bio pesticides formulation in various States / UTs</t>
  </si>
  <si>
    <t>केंद्र शासित प्रदेश</t>
  </si>
  <si>
    <t xml:space="preserve"> विवरण 2.14  (क):आउटपुट- वानिकी का राज्यवार मूल्य  (वर्तमान कीमतों पर)</t>
  </si>
  <si>
    <t>Statement 2.14 (a) : State-wise value of Output - Forestry (At Current Prices)</t>
  </si>
  <si>
    <t>( रुपए लाख में/Rs. In Lakh )</t>
  </si>
  <si>
    <t>क्र.सं
S.No</t>
  </si>
  <si>
    <t>राज्य/केंद्र शासित प्रदेश</t>
  </si>
  <si>
    <t>जम्मू और कश्मीर और लद्दाख</t>
  </si>
  <si>
    <t>Jammu &amp; Kashmir and Ladakh</t>
  </si>
  <si>
    <t>A &amp; N Island</t>
  </si>
  <si>
    <t>डी एंड एन हवेली</t>
  </si>
  <si>
    <t>D &amp; N Haveli</t>
  </si>
  <si>
    <t>दमन और दीव</t>
  </si>
  <si>
    <t>एन सी टी दिल्ली</t>
  </si>
  <si>
    <t>N C T Delhi</t>
  </si>
  <si>
    <r>
      <rPr>
        <i/>
        <sz val="11"/>
        <color theme="1"/>
        <rFont val="Book Antiqua"/>
        <family val="1"/>
      </rPr>
      <t xml:space="preserve">स्रोत: राष्ट्रीय लेखा प्रभाग (एनएडी), सांख्यिकी और कार्यक्रम कार्यान्वयन मंत्रालय
</t>
    </r>
    <r>
      <rPr>
        <i/>
        <sz val="12"/>
        <color theme="1"/>
        <rFont val="Times New Roman"/>
        <family val="1"/>
      </rPr>
      <t>Source: National Accounts Divison (NAD), Ministry of Statistics and Programme Implementation</t>
    </r>
  </si>
  <si>
    <t>विवरण 2.14 (ख) : उत्पादन का राज्यवार मूल्य - औद्योगिक लकड़ी (वर्तमान कीमतों पर)</t>
  </si>
  <si>
    <t>Statement 2.14 (b) :  State-wise value of Output - Industrial Wood (At Current Prices)</t>
  </si>
  <si>
    <t>( रुपए लाख में/Rs. in Lakh )</t>
  </si>
  <si>
    <t>States</t>
  </si>
  <si>
    <t>विवरण 2.14 (ग ) : उत्पादन का राज्यवार मूल्य - ईंधन (वर्तमान कीमतों पर)</t>
  </si>
  <si>
    <t>Statement  2.14  (c):  State-wise value of Output - Fuelwood(At Current Prices)</t>
  </si>
  <si>
    <t>Jammu &amp; Kashmir and ladakh</t>
  </si>
  <si>
    <t>विवरण 2.14 (घ) : उत्पादन का राज्य-वार मूल्य - गैर-इमारती लकड़ी वन उत्पाद (मौजूदा कीमतों पर)</t>
  </si>
  <si>
    <t>Statement 2.14 (d) :  State-wise value of Output - Non-Timber Forest Products (At Current Prices)</t>
  </si>
  <si>
    <t>Statement 2.60 (a): Basin- Wise dynamic ground water resources, India 2017</t>
  </si>
  <si>
    <t>विवरण 2.27  (क) बेसिन के अनुसार भौमजल संसाधन, भारत  2020</t>
  </si>
  <si>
    <t>विवरण 2.60  (क) घाट के अनुसार भौमजल संसाधन, भारत 2017</t>
  </si>
  <si>
    <t xml:space="preserve">Statement 2.27 (a): Basin- Wise dynamic ground water resources, India 2020 </t>
  </si>
  <si>
    <t>(in MCM)</t>
  </si>
  <si>
    <t>(in Ham)</t>
  </si>
  <si>
    <t>S. No.
 क्र. सं.</t>
  </si>
  <si>
    <t xml:space="preserve">Basin/State/District </t>
  </si>
  <si>
    <t>Monsoon Season
 मानसून काल</t>
  </si>
  <si>
    <t>Non-Monsoon Season 
गैर मानसून काल</t>
  </si>
  <si>
    <t xml:space="preserve">Total Annual Recharge कुल वार्षिक पुनर्भरण </t>
  </si>
  <si>
    <t>Annual Extractable Resources 
वार्षिक निष्कर्षण संसाधन</t>
  </si>
  <si>
    <t>Extraction due to Irrigation Needs 
सिंचाई आवश्यकताओं के कारण निकासी</t>
  </si>
  <si>
    <t>Extraction due to Domestic and Industrial Needs घरेलू और औद्योगिक आवश्यकताओं के कारण निकासी</t>
  </si>
  <si>
    <t>Total Annual Extraction from all needs
 सभी आवश्यकताओं से कुल वार्षिक निकासी</t>
  </si>
  <si>
    <t xml:space="preserve"> Projected Demand for Domestic needs as on Year 2025
 वर्ष 2025 तक घरेलू जरूरतों के लिए प्रक्षेपित मांग</t>
  </si>
  <si>
    <t>Allocation for Future Use 
भविष्य के उपयोग के लिए आवंटन</t>
  </si>
  <si>
    <t>State of Extraction
 भौमजल निष्कर्षण का स्तर (प्रतिशत)</t>
  </si>
  <si>
    <t>घाटी/ राज्य/ जिला</t>
  </si>
  <si>
    <t xml:space="preserve"> मानसून काल
Monsoon Season
</t>
  </si>
  <si>
    <t xml:space="preserve">गैर मानसून काल
Non-Monsoon Season 
</t>
  </si>
  <si>
    <t xml:space="preserve">कुल वार्षिक पुनर्भरण 
Total Annual Recharge 
</t>
  </si>
  <si>
    <t xml:space="preserve">वार्षिक निष्कर्षण संसाधन
Annual Extractable Resources 
</t>
  </si>
  <si>
    <t xml:space="preserve">सिंचाई आवश्यकताओं के लिए निकासी
Extraction for Irrigation Needs 
</t>
  </si>
  <si>
    <t xml:space="preserve">घरेलू और औद्योगिक आवश्यकताओं के लिए निकासी
Extraction for Domestic and Industrial Needs 
</t>
  </si>
  <si>
    <t xml:space="preserve"> सभी आवश्यकताओं के लिए कुल वार्षिक निकासी
Total Annual Extraction for all needs
</t>
  </si>
  <si>
    <t xml:space="preserve">वर्ष 2025 तक घरेलू जरूरतों के लिए प्रक्षेपित मांग
 Projected Demand for Domestic needs as on Year 2025
 </t>
  </si>
  <si>
    <t xml:space="preserve">भविष्य के उपयोग के लिए आवंटन
Allocation for Future Use 
</t>
  </si>
  <si>
    <t xml:space="preserve">भौमजल निष्कर्षण का स्तर (प्रतिशत)
State of Extraction
 </t>
  </si>
  <si>
    <t xml:space="preserve">Recharge Due to Rainfall during monsoon Season 
मानसून काल में  बारिश के कारण पुनर्भरण </t>
  </si>
  <si>
    <t xml:space="preserve">Recharge Due to Other Sources during monsoon Season  
मानसून काल में अन्य स्रोतों के कारण पुनर्भरण </t>
  </si>
  <si>
    <t>Recharge Due to Rainfall during non-monsoon Season 
गैर मानसून काल में  वर्षा के कारण पुनर्भरण</t>
  </si>
  <si>
    <t xml:space="preserve">Recharge Due to Other Sources during non- monsoon Season 
गैर मानसून काल में  अन्य स्रोतों के कारण पुनर्भरण </t>
  </si>
  <si>
    <t xml:space="preserve">मानसून काल में  बारिश के कारण पुनर्भरण
Recharge Due to Rainfall during monsoon Season 
 </t>
  </si>
  <si>
    <t xml:space="preserve">मानसून काल में अन्य स्रोतों के कारण पुनर्भरण 
Recharge Due to Other Sources during monsoon Season  
</t>
  </si>
  <si>
    <t>(1)</t>
  </si>
  <si>
    <t>(2)</t>
  </si>
  <si>
    <t>(3)</t>
  </si>
  <si>
    <t>(4)</t>
  </si>
  <si>
    <t>(5)</t>
  </si>
  <si>
    <t>(6)</t>
  </si>
  <si>
    <t>(7)=(3+4+5+6)</t>
  </si>
  <si>
    <t>(8)</t>
  </si>
  <si>
    <t>(9)</t>
  </si>
  <si>
    <t>(10)</t>
  </si>
  <si>
    <t>(11)=(9+10)</t>
  </si>
  <si>
    <t>(12)</t>
  </si>
  <si>
    <t>(13)</t>
  </si>
  <si>
    <t>(14)=(11/8)</t>
  </si>
  <si>
    <t xml:space="preserve">Andaman &amp; Nicobar Basin </t>
  </si>
  <si>
    <t>अंडमान और निकोबार घाटी</t>
  </si>
  <si>
    <t xml:space="preserve">Area of North Ladakha not draining into Indus Basin </t>
  </si>
  <si>
    <t>उत्तरी लद्दाख का क्षेत्र जो सिंधु बेसिन में नहीं बहता</t>
  </si>
  <si>
    <t xml:space="preserve">Barak &amp; Other Basin </t>
  </si>
  <si>
    <t>बराक और अन्य बेसिन</t>
  </si>
  <si>
    <t xml:space="preserve">Brahmani &amp; Baitarani basin </t>
  </si>
  <si>
    <t>ब्राह्मणी &amp; बैतरनी बेसिन</t>
  </si>
  <si>
    <t xml:space="preserve">Brahmhaputra basin </t>
  </si>
  <si>
    <t>ब्रह्मपुत्र बेसिन</t>
  </si>
  <si>
    <t xml:space="preserve">Cauvery basin </t>
  </si>
  <si>
    <t>कावेरी बेसिन</t>
  </si>
  <si>
    <t xml:space="preserve">Drainage Area of Lakshadweep Islands Basin </t>
  </si>
  <si>
    <t>लक्षद्वीप द्वीप समूह बेसिन का जल निकासी क्षेत्र</t>
  </si>
  <si>
    <t xml:space="preserve">East flowing rivers between Godavari and Krishna Basin </t>
  </si>
  <si>
    <t>गोदावरी और कृष्णा बेसिन के बीच पूर्व में बहने वाली नदियाँ</t>
  </si>
  <si>
    <t xml:space="preserve">East flowing rivers between Krishna and Pennar Basin </t>
  </si>
  <si>
    <t>कृष्णा और पेन्नार बेसिन के बीच पूर्व में बहने वाली नदियाँ</t>
  </si>
  <si>
    <t xml:space="preserve">East flowing rivers between Mahanadi and Godavari Basin </t>
  </si>
  <si>
    <t>महानदी और गोदावरी बेसिन के बीच पूर्व में बहने वाली नदियाँ</t>
  </si>
  <si>
    <t xml:space="preserve">East flowing rivers between Pennar and Cauvery Basin </t>
  </si>
  <si>
    <t>पेन्नार और कावेरी बेसिन के बीच पूर्व में बहने वाली नदियाँ</t>
  </si>
  <si>
    <t xml:space="preserve">East flowing rivers South of Cauvery Basin </t>
  </si>
  <si>
    <t>पूर्वी बहने वाली नदियाँ कावेरी बेसिन के दक्षिण में</t>
  </si>
  <si>
    <t xml:space="preserve">Ganga basin </t>
  </si>
  <si>
    <t>गंगा  बेसिन</t>
  </si>
  <si>
    <t xml:space="preserve">Godavari basin </t>
  </si>
  <si>
    <t>गोदावरी बेसिन</t>
  </si>
  <si>
    <t xml:space="preserve">Indus (Up to border) Basin </t>
  </si>
  <si>
    <t>सिंधु (सीमा तक) बेसिन</t>
  </si>
  <si>
    <t xml:space="preserve">Krishna basin </t>
  </si>
  <si>
    <t xml:space="preserve">
कृष्णा बेसिन</t>
  </si>
  <si>
    <t xml:space="preserve">Mahanadi basin </t>
  </si>
  <si>
    <t>महानदी बेसिन</t>
  </si>
  <si>
    <t xml:space="preserve">Mahi basin </t>
  </si>
  <si>
    <t>माही बेसिन</t>
  </si>
  <si>
    <t xml:space="preserve">Minor rivers draining into Bangladesh Basin </t>
  </si>
  <si>
    <t>बांग्लादेश बेसिन में बहने वाली छोटी नदियाँ</t>
  </si>
  <si>
    <t xml:space="preserve">Minor rivers draining into Myanmar Basin </t>
  </si>
  <si>
    <t>म्यांमार बेसिन में बहने वाली छोटी नदियाँ</t>
  </si>
  <si>
    <t xml:space="preserve">Narmada basin  </t>
  </si>
  <si>
    <t>नर्मदा बेसिन</t>
  </si>
  <si>
    <t xml:space="preserve">Pennar Basin </t>
  </si>
  <si>
    <t>पेन्नर बेसिन</t>
  </si>
  <si>
    <t xml:space="preserve">Sabarmati Basin </t>
  </si>
  <si>
    <t>साबरमती बेसिन</t>
  </si>
  <si>
    <t xml:space="preserve">Subarnarekha Basin </t>
  </si>
  <si>
    <t>सुवर्णरेखा बेसिन</t>
  </si>
  <si>
    <t xml:space="preserve">Tapi Basin </t>
  </si>
  <si>
    <t>तापी बेसन</t>
  </si>
  <si>
    <t xml:space="preserve">West flowing rivers of Kutch and Saurashtra including Luni Basin </t>
  </si>
  <si>
    <t>लुनी बेसिन सहित कच्छ और सौराष्ट्र की पश्चिम बहने वाली नदियाँ</t>
  </si>
  <si>
    <t xml:space="preserve">West flowing rivers South of Tapi Basin </t>
  </si>
  <si>
    <t>तापी बेसिन के दक्षिण में बहने वाली पश्चिम की नदियाँ</t>
  </si>
  <si>
    <t xml:space="preserve">Source: Central Ground Water Board, Dynamic Ground Water Resources of India, (as on 31st March, 2017) </t>
  </si>
  <si>
    <t xml:space="preserve">स्रोत: केंद्रीय भौमजल बोर्ड, भारत के गतिशील भौमजल संसाधन ( मार्च, 2020 की स्थिति के अनुसार) </t>
  </si>
  <si>
    <t xml:space="preserve">स्रोत: केंद्रीय भौमजल बोर्ड, भारत के गतिशील भौमजल संसाधन (31 मार्च, 2017 की स्थिति के अनुसार) </t>
  </si>
  <si>
    <t>MCM: Million Cubic Meter.</t>
  </si>
  <si>
    <t xml:space="preserve">Source: Central Ground Water Board, Dynamic Ground Water Resources of India, (as on March, 2020) </t>
  </si>
  <si>
    <t>Note: 1. Dynamic Ground Water resources of unclassified basins of India (in Ham) as on March 2020. 2. Blank cell denote Not Available. 3. Ham: Hectare meter.</t>
  </si>
  <si>
    <t>Statement 2.59 (b):  State- Wise ground water resources, India 2017</t>
  </si>
  <si>
    <t>विवरण 2.27 (ख) :  राज्‍यवार भू जल संसाधन, भारत 2023</t>
  </si>
  <si>
    <t>विवरण 2.59 (ख) :  राज्‍यवार भौमजल संसाधन, भारत 2017</t>
  </si>
  <si>
    <t>Statement 2.27 (b):  State- Wise ground water resources, India 2023</t>
  </si>
  <si>
    <t>Unit:BCM/Yr यूनिट : बीसीएम प्रतिवर्ष</t>
  </si>
  <si>
    <t xml:space="preserve">यूनिट : बीसीएम प्रतिवर्ष/Unit:BCM/Yr </t>
  </si>
  <si>
    <t xml:space="preserve">Annual Replenishable  Ground Water Resources 
वार्षिक भरणीय भौमजल संसाधन </t>
  </si>
  <si>
    <t>Total 
कुल</t>
  </si>
  <si>
    <t xml:space="preserve">Natural Dischage during non-monsoon season 
मानसून से भिन्‍न मौसम के दौरान प्राकृतिक विसर्जन </t>
  </si>
  <si>
    <t>Net Annual Ground Water Availability 
भौमजल की निवल वार्षिक उपलब्धता</t>
  </si>
  <si>
    <t xml:space="preserve">Annual Ground  Water Draft 
वार्षिक भौमजल ड्राफ्ट </t>
  </si>
  <si>
    <t>Projected Demand for Domestic and Industrial uses upto
 2025
 तक घरेलू एवं औद्योगिक प्रयोगों के लिए प्रक्षेपित मांग</t>
  </si>
  <si>
    <t>Ground Water availability for future irrigation
भावी सिंचाई के लिए भौमजल उपलब्धता</t>
  </si>
  <si>
    <t>#Stage of Ground Water Development (%)
#भौमजल विकास का स्तर (प्रतिशत)</t>
  </si>
  <si>
    <t xml:space="preserve">वार्षिक भरणीय भौमजल संसाधन 
Annual Replenishable  Ground Water Resources 
</t>
  </si>
  <si>
    <t xml:space="preserve">कुल
Total 
</t>
  </si>
  <si>
    <t xml:space="preserve">मानसून से भिन्‍न मौसम के दौरान प्राकृतिक विसर्जन 
Natural Dischage during non-monsoon season 
</t>
  </si>
  <si>
    <t xml:space="preserve">भौमजल की निवल वार्षिक उपलब्धता
Net Annual Ground Water Availability 
</t>
  </si>
  <si>
    <t xml:space="preserve">वार्षिक भौमजल ड्राफ्ट 
Annual Ground  Water Draft 
</t>
  </si>
  <si>
    <t xml:space="preserve">तक घरेलू एवं औद्योगिक प्रयोगों के लिए प्रक्षेपित मांग
Projected Demand for Domestic and Industrial uses upto
 2025
 </t>
  </si>
  <si>
    <t xml:space="preserve">भावी सिंचाई के लिए भौमजल उपलब्धता
Ground Water availability for future irrigation
</t>
  </si>
  <si>
    <t xml:space="preserve">#भौमजल विकास का स्तर (प्रतिशत)
#Stage of Ground Water Development (%)
</t>
  </si>
  <si>
    <t>Monsoon  Season
मानसून काल</t>
  </si>
  <si>
    <t>Non-monsoon Season
गैर मानसून काल</t>
  </si>
  <si>
    <t>Irrigation
सिंचाई</t>
  </si>
  <si>
    <t>Domestic and Industrial uses 
घरेलू एवं औद्योगिक प्रयोग</t>
  </si>
  <si>
    <t xml:space="preserve">मानसून काल
Monsoon  Season
</t>
  </si>
  <si>
    <t xml:space="preserve">गैर मानसून काल
Non-monsoon Season
</t>
  </si>
  <si>
    <t xml:space="preserve">सिंचाई
Irrigation
</t>
  </si>
  <si>
    <t xml:space="preserve">औद्योगिक प्रयोग
  Industrial uses 
</t>
  </si>
  <si>
    <t xml:space="preserve">घरेलू प्रयोग
Domestic Uses </t>
  </si>
  <si>
    <t>Recharge from rainfall 
वर्षा से पुनर्भरण</t>
  </si>
  <si>
    <t>Recharge from other sources 
अन्‍य स्रोतों से पुनर्भरण</t>
  </si>
  <si>
    <t>Recharge from rainfall
वर्षा से पुनर्भरण</t>
  </si>
  <si>
    <t>Recharge from other source 
अन्‍य स्रोतों से पुनर्भरण</t>
  </si>
  <si>
    <t xml:space="preserve">वर्षा से पुनर्भरण
Recharge from rainfall 
</t>
  </si>
  <si>
    <t xml:space="preserve">अन्‍य स्रोतों से पुनर्भरण
Recharge from other sources 
</t>
  </si>
  <si>
    <t xml:space="preserve">वर्षा से पुनर्भरण
Recharge from rainfall
</t>
  </si>
  <si>
    <t xml:space="preserve">अन्‍य स्रोतों से पुनर्भरण
Recharge from other source 
</t>
  </si>
  <si>
    <t>West Bengal**</t>
  </si>
  <si>
    <t>Total State</t>
  </si>
  <si>
    <t>कुल राज्य</t>
  </si>
  <si>
    <t>संघ राज्‍य क्षेत्र</t>
  </si>
  <si>
    <t>Andaman And Nicobar Islands</t>
  </si>
  <si>
    <t>Dadara &amp; Nagar Haveli</t>
  </si>
  <si>
    <t xml:space="preserve">  दादरा एवं नगर हवेली और दमन एवं दीव</t>
  </si>
  <si>
    <t>Dadara &amp; Nagar Haveli and Daman &amp; Diu</t>
  </si>
  <si>
    <t>Jammu and Kashmir</t>
  </si>
  <si>
    <t xml:space="preserve">  लद्दाख</t>
  </si>
  <si>
    <t xml:space="preserve">संघ राज्‍य क्षेत्र </t>
  </si>
  <si>
    <t xml:space="preserve">कुल योग </t>
  </si>
  <si>
    <t>स्रोत:  भारत के गतिशील भौमजल संसाधन पर राष्ट्रीय संकलन, 2023 ,केंद्रीय भौमजल बोर्ड/Source: National Compilation on Dynamic Groundwater Resources of India, 2023, Central Ground Water Board</t>
  </si>
  <si>
    <t># : The stage of Ground water development is to be computed as : E/N (Where  E: Existing Gross draft for all uses and N: Net annual availability.)</t>
  </si>
  <si>
    <t>Note: 1. # : The stage of Ground water development is to be computed as : E/N (Where  E: Existing Gross draft (Col. 13) for all uses and N: Net annual availability (Col. 9).). 2. BCM: Billion Cubic Meter.</t>
  </si>
  <si>
    <t>**The Ground Water resources assessment as on 2013 has been considered for the state of West Bengal</t>
  </si>
  <si>
    <t>3. **The Ground Water resources assessment as on 2013 has been considered for the state of West Bengal</t>
  </si>
  <si>
    <t>*Unified data of Jammu &amp; Kashmir and Ladakh</t>
  </si>
  <si>
    <t>4. Data on Ground Water Extraction for Industries is not available for Karnataka, Punjab &amp; Uttar Pradesh and is  available only for 2 districts of Maharashtra.</t>
  </si>
  <si>
    <t>विवरण 2.30 : पड़ोसी देशों के साथ जल साझा करने वाली संधियाँ</t>
  </si>
  <si>
    <t>Statement 2.30 :  Water Sharing Treaties with Neighbouring Countries</t>
  </si>
  <si>
    <t>The Government of India have signed three treaties namely, (i) India-Bangladesh for sharing of waters of river Ganga at Farakka on 12th December 1996, (ii) India- Nepal (Mahakali Treaty) for development of water resources of Mahakali river (known as Sharda in India) on 12th February 1996 and (iii) The Indus Waters Treaty(India-Pakistan) in 1960. In addition there are agreements with Nepal on Kosi and Gandak.</t>
  </si>
  <si>
    <t xml:space="preserve">Brief details of water sharing treaty with neighbouring countries are given below: </t>
  </si>
  <si>
    <r>
      <t>1)</t>
    </r>
    <r>
      <rPr>
        <b/>
        <sz val="11"/>
        <color theme="1"/>
        <rFont val="Book Antiqua"/>
        <family val="1"/>
      </rPr>
      <t xml:space="preserve">     </t>
    </r>
    <r>
      <rPr>
        <b/>
        <u/>
        <sz val="11"/>
        <color theme="1"/>
        <rFont val="Book Antiqua"/>
        <family val="1"/>
      </rPr>
      <t>India - Bangladesh Treaty:</t>
    </r>
    <r>
      <rPr>
        <sz val="11"/>
        <color theme="1"/>
        <rFont val="Book Antiqua"/>
        <family val="1"/>
      </rPr>
      <t xml:space="preserve"> The Treaty provides for sharing of waters of river Ganga at Farakka during lean period (1st January to 31st May),as per the following formula:</t>
    </r>
  </si>
  <si>
    <t>Availability at Farakka</t>
  </si>
  <si>
    <t>Share of India</t>
  </si>
  <si>
    <t>Share of Bangladesh</t>
  </si>
  <si>
    <t>70,000 cusecs or less</t>
  </si>
  <si>
    <t>70,000 cusecs-75,000 cusecs</t>
  </si>
  <si>
    <t>Balance of flow</t>
  </si>
  <si>
    <t>35,000 cusec</t>
  </si>
  <si>
    <t>75,000 cusecs or more</t>
  </si>
  <si>
    <t>40,000 cusecs</t>
  </si>
  <si>
    <t xml:space="preserve">Subject to the condition that India and Bangladesh each shall receive guaranteed 35,000 cusecs of water in alternate three 10-day periods during the period March 11 to May 10.The treaty is for 30 years and is being implemented successfully. </t>
  </si>
  <si>
    <r>
      <t>2)</t>
    </r>
    <r>
      <rPr>
        <b/>
        <sz val="11"/>
        <color theme="1"/>
        <rFont val="Book Antiqua"/>
        <family val="1"/>
      </rPr>
      <t xml:space="preserve">     </t>
    </r>
    <r>
      <rPr>
        <b/>
        <u/>
        <sz val="11"/>
        <color theme="1"/>
        <rFont val="Book Antiqua"/>
        <family val="1"/>
      </rPr>
      <t xml:space="preserve"> Mahakali Treaty:</t>
    </r>
    <r>
      <rPr>
        <sz val="11"/>
        <color theme="1"/>
        <rFont val="Book Antiqua"/>
        <family val="1"/>
      </rPr>
      <t xml:space="preserve"> The Treaty provides for integrated development of Mahakali river which is guided by the principles of equality, mutual benefit and no harm to either Party. The development of Pancheshwar Multipurpose Project is centrepiece of the Treaty.</t>
    </r>
  </si>
  <si>
    <t>It is valid for 75 years with the provision to be reviewed by both the Parties at ten (10) years interval or earlier as required by either Party and make amendments thereto, if necessary. The sharing of water at various points is as follows:</t>
  </si>
  <si>
    <t>S. No.</t>
  </si>
  <si>
    <t>Point</t>
  </si>
  <si>
    <t>Nepal’s share</t>
  </si>
  <si>
    <t>India’s share</t>
  </si>
  <si>
    <t>Sharda Barrage</t>
  </si>
  <si>
    <t>28.35 m3 /s (1000 cusecs) in wet season (15th May to 15th October)</t>
  </si>
  <si>
    <t>Remaining water</t>
  </si>
  <si>
    <t>4.25 m3 /s (150 cusecs) in dry season (16thOctober to 14th May)</t>
  </si>
  <si>
    <t>10 m3 /s (350 cusecs) for maintaining ecosystem of river</t>
  </si>
  <si>
    <t>Tanakpur Barrage</t>
  </si>
  <si>
    <t>28.35 m3 /s (1000 cusecs) in wet season (15thMay to 15th October</t>
  </si>
  <si>
    <t>8.50 m3 /s (300 cusecs) in dry season (16thOctober to 14th May)</t>
  </si>
  <si>
    <t>10 m3 /s (350 cusecs) for irrigation of Dodhara Chandani area of Nepal</t>
  </si>
  <si>
    <r>
      <t xml:space="preserve">3)     </t>
    </r>
    <r>
      <rPr>
        <b/>
        <u/>
        <sz val="11"/>
        <color theme="1"/>
        <rFont val="Book Antiqua"/>
        <family val="1"/>
      </rPr>
      <t>Indus Water Treaty:</t>
    </r>
    <r>
      <rPr>
        <sz val="11"/>
        <color theme="1"/>
        <rFont val="Book Antiqua"/>
        <family val="1"/>
      </rPr>
      <t xml:space="preserve">  India had signed the Indus Waters Treaty with Pakistan under the aegis of the World Bank in 1960. The main features of the Treaty are as under:</t>
    </r>
  </si>
  <si>
    <t>a)      Under the provision of Treaty, all the waters of the three Eastern Rivers (Ravi, Beas, Sutlej with their tributaries) were allocated to India for the unrestricted use, while that of Western Rivers (Indus, Jhelum, Chenab with their tributaries) were allocated to Pakistan. However, India is permitted to use the waters of Western Rivers for domestic, non-consumptive, specified agricultural use and generation of hydro-electric power through Run of River (ROR) projects on the Western rivers as per criteria mentioned in the Treaty.</t>
  </si>
  <si>
    <t>b)        India can build storage projects on the Western Rivers to create storages up to 3.6 Million Acre Feet (MAF) for general, power and flood protection purposes (river- wise and use- wise storages that can be created and the criteria are defined in the Treaty).</t>
  </si>
  <si>
    <t>Jammu And Kashmir</t>
  </si>
  <si>
    <r>
      <rPr>
        <b/>
        <sz val="11"/>
        <rFont val="Book Antiqua"/>
        <family val="1"/>
      </rPr>
      <t>Andaman And
Nicobar</t>
    </r>
  </si>
  <si>
    <r>
      <rPr>
        <b/>
        <sz val="11"/>
        <rFont val="Book Antiqua"/>
        <family val="1"/>
      </rPr>
      <t>Dadra and Nagar Haveli and Daman
and Diu</t>
    </r>
  </si>
  <si>
    <t>स्रोत:  भारत के गतिशील भौमजल संसाधन पर राष्ट्रीय संकलन, 2024 ,केंद्रीय भौमजल बोर्ड/Source: National Compilation on Dynamic Groundwater Resources of India, 2024, Central Ground Water Board</t>
  </si>
  <si>
    <r>
      <rPr>
        <sz val="12"/>
        <rFont val="Book Antiqua"/>
        <family val="1"/>
      </rPr>
      <t>Note- For National compilation, Evapotranspiration loss of Arunanchal Pradesh, Assam, Meghalaya, Tripura and Lakshadweep has been added in Total Natural Discharges.</t>
    </r>
  </si>
  <si>
    <r>
      <rPr>
        <sz val="12"/>
        <rFont val="Book Antiqua"/>
        <family val="1"/>
      </rPr>
      <t>*Minor discrepancies in numbers may arise due to rounding at various levels and in case of Punjab 0.31 bcm contribution from lateral flows.</t>
    </r>
  </si>
  <si>
    <t>Statement 2.27 (b):  State- Wise ground water resources, India 2024</t>
  </si>
  <si>
    <t>विवरण 2.27 (ख) :  राज्‍यवार भू जल संसाधन, भारत 2024</t>
  </si>
  <si>
    <t>अण्डमान और निकोबार द्वीपसमूह</t>
  </si>
  <si>
    <t>दादरा और नगर हवेली एवं दमन और दीव </t>
  </si>
  <si>
    <t>लद्दाख़</t>
  </si>
  <si>
    <t>सिंधु(पूर्वी)#</t>
  </si>
  <si>
    <t>सिंधु(पश्चिमी)##</t>
  </si>
  <si>
    <t>उत्तरी लद्दाख का वह क्षेत्र जहाँ सिन्धु नदी में जल प्रवाह नहीं होता</t>
  </si>
  <si>
    <t>गंगा</t>
  </si>
  <si>
    <t>ब्रह्मपुत्र</t>
  </si>
  <si>
    <t>बराक और अन्य</t>
  </si>
  <si>
    <t>साबरमती</t>
  </si>
  <si>
    <t>माही</t>
  </si>
  <si>
    <t>नर्मदा</t>
  </si>
  <si>
    <t>तापी</t>
  </si>
  <si>
    <t>महानदी</t>
  </si>
  <si>
    <t>गोदावरी</t>
  </si>
  <si>
    <t>कृष्ण</t>
  </si>
  <si>
    <t>पेन्नार</t>
  </si>
  <si>
    <t>कावेरी</t>
  </si>
  <si>
    <t>स्वर्णरेखा</t>
  </si>
  <si>
    <t>ब्राह्मणी-बैतरणी</t>
  </si>
  <si>
    <t>तापी से ताड़ी तक डब्ल्यूएफआर</t>
  </si>
  <si>
    <t>ताड़ी से कन्याकुमारी तक डब्ल्यूएफआर</t>
  </si>
  <si>
    <t>महानदी और पेन्नार के बीच ईएफआर</t>
  </si>
  <si>
    <t>पेन्नार और कन्याकुमारी के बीच ईएफआर</t>
  </si>
  <si>
    <t>लूनी सहित कच्छ और सौराष्ट्र का डब्ल्यूएफआर</t>
  </si>
  <si>
    <t>राजस्थान में अंतर्देशीय जल निकासी का क्षेत्र</t>
  </si>
  <si>
    <t>म्यांमार और बांग्लादेश में बहने वाली छोटी नदियाँ</t>
  </si>
  <si>
    <t>Name of the River</t>
  </si>
  <si>
    <t>नदी का नाम/</t>
  </si>
  <si>
    <r>
      <rPr>
        <sz val="11"/>
        <rFont val="Book Antiqua"/>
        <family val="1"/>
      </rPr>
      <t xml:space="preserve">(Year / वर्ष 2018)     </t>
    </r>
    <r>
      <rPr>
        <b/>
        <sz val="11"/>
        <rFont val="Book Antiqua"/>
        <family val="1"/>
      </rPr>
      <t xml:space="preserve">                       </t>
    </r>
  </si>
  <si>
    <r>
      <rPr>
        <sz val="11"/>
        <rFont val="Book Antiqua"/>
        <family val="1"/>
      </rPr>
      <t xml:space="preserve">(Year / वर्ष 2019-20)     </t>
    </r>
    <r>
      <rPr>
        <b/>
        <sz val="11"/>
        <rFont val="Book Antiqua"/>
        <family val="1"/>
      </rPr>
      <t xml:space="preserve">                       </t>
    </r>
  </si>
  <si>
    <t>( वर्ष/Year  2023-24)</t>
  </si>
  <si>
    <t>D.&amp; N. Haveli and Daman &amp; Diu</t>
  </si>
  <si>
    <t>स्रोत: केंद्रीय विद्युत प्राधिकरण, विद्युत मंत्रालय/Sources:Central Electricity Authority, Ministry of Power</t>
  </si>
  <si>
    <t xml:space="preserve">
</t>
  </si>
  <si>
    <t>आंध्र प्रदेश/ANDHRA PRADESH</t>
  </si>
  <si>
    <t>अरुणाचल प्रदेश/ARUNACHAL PRADESH</t>
  </si>
  <si>
    <t>असम/ASSAM</t>
  </si>
  <si>
    <t>बिहार/BIHAR</t>
  </si>
  <si>
    <t>छत्तीसगढ/CHHATTISGARH</t>
  </si>
  <si>
    <t>गोवा/GOA</t>
  </si>
  <si>
    <t xml:space="preserve">गुजरात/GUJARAT </t>
  </si>
  <si>
    <t>हरयाणा/HARYANA</t>
  </si>
  <si>
    <t>हिमाचल प्रदेश/HIMACHAL  PRADESH</t>
  </si>
  <si>
    <t>झारखंड/JHARKHAND</t>
  </si>
  <si>
    <t>कर्नाटक/KARNATAKA</t>
  </si>
  <si>
    <t>केरल/KERALA</t>
  </si>
  <si>
    <t>मध्य प्रदेश/MADHYA PRADESH</t>
  </si>
  <si>
    <t>महाराष्ट्र*/MAHARASHTRA*</t>
  </si>
  <si>
    <t>मणिपुर*/MANIPUR*</t>
  </si>
  <si>
    <t>मेघालय/MEGHALAYA</t>
  </si>
  <si>
    <t>मिजोरम/MIZORAM</t>
  </si>
  <si>
    <t>नगालैंड/NAGALAND</t>
  </si>
  <si>
    <t>ओडिशा/ODISHA</t>
  </si>
  <si>
    <t>पंजाब/PUNJAB</t>
  </si>
  <si>
    <t>राजस्थान/RAJASTHAN</t>
  </si>
  <si>
    <t>सिक्किम*/SIKKIM*</t>
  </si>
  <si>
    <t>तमिलनाडु/TAMIL NADU</t>
  </si>
  <si>
    <t>तेलंगाना/TELANGANA</t>
  </si>
  <si>
    <t>त्रिपुरा/TRIPURA</t>
  </si>
  <si>
    <t>उत्तराखंड/UTTARAKHAND</t>
  </si>
  <si>
    <t>उत्तर प्रदेश/UTTAR PRADESH</t>
  </si>
  <si>
    <t>पश्चिम बंगाल/WEST BENGAL</t>
  </si>
  <si>
    <t>अंडमान एवं निकोबार द्वीप समूह*/ANDAMAN &amp; NICOBAR ISLANDS*</t>
  </si>
  <si>
    <t>दादर और नगर हवेली तथा दमन और दीव/DADAR AND NAGAR HAVELI AND DAMAN AND DIU</t>
  </si>
  <si>
    <t xml:space="preserve">चंडीगढ़/CHANDIGARH </t>
  </si>
  <si>
    <t>दिल्ली/DELHI</t>
  </si>
  <si>
    <t>जम्मू और कश्मीर/JAMMU &amp; KASHMIR</t>
  </si>
  <si>
    <t>लद्दाख/LADAKH</t>
  </si>
  <si>
    <t>लक्षद्वीप/LAKSHADWEEP</t>
  </si>
  <si>
    <t>पुदुचेरी/PUDUCHERRY</t>
  </si>
  <si>
    <t>अखिल भारत/ALL INDIA</t>
  </si>
  <si>
    <t>स्रोत: उर्वरक विभाग, कृषि एवं किसान कल्याण विभाग 
Source:  Department of Fertilizers, Department of Agriculture &amp; Farmers Welfare</t>
  </si>
  <si>
    <r>
      <rPr>
        <i/>
        <sz val="11"/>
        <rFont val="Book Antiqua"/>
        <family val="1"/>
      </rPr>
      <t>स्रोत: एम एफ एम एस पोर्टल, कृषि एवं किसान कल्याण विभाग / Source</t>
    </r>
    <r>
      <rPr>
        <sz val="11"/>
        <rFont val="Book Antiqua"/>
        <family val="1"/>
      </rPr>
      <t xml:space="preserve">: mFMS Portal, Department of Agriculture and Farmer's Welfare
</t>
    </r>
    <r>
      <rPr>
        <b/>
        <sz val="11"/>
        <rFont val="Book Antiqua"/>
        <family val="1"/>
      </rPr>
      <t>N  : Nitrogen               P  : Phosphorous        K   : Potash (Potassium)</t>
    </r>
    <r>
      <rPr>
        <sz val="11"/>
        <rFont val="Book Antiqua"/>
        <family val="1"/>
      </rPr>
      <t xml:space="preserve">
</t>
    </r>
  </si>
  <si>
    <t>स्रोत: एकीकृत जल संसाधन विकास पर राष्ट्रीय आयोग की रिपोर्ट, 1999, केंद्रीय जल आयोग
Source:  Report of National Commission on Integrated Water Resources Development, 1999, Central Water Commision</t>
  </si>
  <si>
    <t xml:space="preserve">स्रोत: i) $: भारत के जल संसाधनों का आकलन-2024, केंद्रीय जल आयोग ii) #: "विविध उपयोगों के लिए जल की उपलब्धता और आवश्यकता का आकलन-2000" पर स्थायी उप-समिति की रिपोर्ट
Source  : i) $: Assessment of Water Resources of India-2024, Central Water Commission ii)  #: Report of the Standing Sub-Committee on "Assessment of Availability &amp; requirement of Water for Diverse uses-2000"                                                             
    </t>
  </si>
  <si>
    <t xml:space="preserve">स्रोत: i) $: भारत के जल संसाधनों का आकलन-2024, केंद्रीय जल आयोग ii) #: एकीकृत जल संसाधन विकास पर राष्ट्रीय आयोग की रिपोर्ट, 1999
Source  : i) $: Assessment of Water Resources of India-2024, Central Water Commission ii)  #: Report of National Commission on Integrated Water Resources Development, 1999                                                            
    </t>
  </si>
  <si>
    <t>विवरण 2.17: वित्त वर्ष 2019-20 से 2024-25 के दौरान कीटनाशकों और कीटनाशकों की स्थापित क्षमता और उत्पादन</t>
  </si>
  <si>
    <t>स्रोत: i) भारत के गतिशील भूजल संसाधन - 2024, केंद्रीय भूजल बोर्ड ii) भारत के जल संसाधनों का आकलन-2024, केंद्रीय जल आयोग
Source: i) Dynamic Ground Water Resources of India - 2024, Central Ground Water Board  ii) Assessment of Water Resources of India-2024, Central Water Commission</t>
  </si>
  <si>
    <t>बिजली (GWh)</t>
  </si>
  <si>
    <t>स्रोत: कृषि और प्रसंस्कृत खाद्य उत्पाद निर्यात विकास प्राधिकरण
Source: National Programme for Organic Production, Agricultural and Processed Food Products Export Development Authority (APEDA)
https://apeda.gov.in/national-programme-for-organic-production-npop</t>
  </si>
  <si>
    <t xml:space="preserve">विवरण 2.18 (क): उर्वरकों की खपत, उत्पादन और आयात
Statement 2.18 (a):  Consumption, Production and Import of Fertilisers </t>
  </si>
  <si>
    <t>2.18 (ख): पोषक तत्वों (एन, पी और के) के संदर्भ में उर्वरकों की राज्यवार खपत
2.18 (b):  State-wise Consumption of Fertilisers  in Terms of Nutrients (N, P &amp; K)</t>
  </si>
  <si>
    <t>आयातित यूरिया की
लागत एवं मालभाड़ा मूल्य
Cost &amp; Freight Value of Imported Urea</t>
  </si>
  <si>
    <t>(गीगावाट घंटा/in GWh  )</t>
  </si>
  <si>
    <t xml:space="preserve">Note: estimated number of animals from rural and urban area are taken together. 2. - not received/not available. </t>
  </si>
  <si>
    <t>दादरा एवं नगर हवेली  और दमन और दीव</t>
  </si>
  <si>
    <t xml:space="preserve">वर्ष 2025 तक घरेलू एवं औद्योगिक प्रयोगों के लिए प्रक्षेपित मांग
Projected Demand for Domestic and Industrial uses upto
 2025
 </t>
  </si>
  <si>
    <t xml:space="preserve">Area of North Ladakh not draining into Indus Basin </t>
  </si>
  <si>
    <t xml:space="preserve">एफआरएल पर लाइव क्षमता का % के रूप में संग्रहण
Storage as % of Live Capacity at FRL
</t>
  </si>
  <si>
    <t>Note: 1. BCM : Billion Cubic Metres. 2. FRL : Full Reservoir Level
http://www.cwc.gov.in/reservoir-storage</t>
  </si>
  <si>
    <t xml:space="preserve"> ( ₹ Crore)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</si>
</sst>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 #,##0_ ;_ * \-#,##0_ ;_ * &quot;-&quot;_ ;_ @_ "/>
    <numFmt numFmtId="43" formatCode="_ * #,##0.00_ ;_ * \-#,##0.00_ ;_ * &quot;-&quot;??_ ;_ @_ "/>
    <numFmt numFmtId="164" formatCode="_(* #,##0.00_);_(* \(#,##0.00\);_(* &quot;-&quot;??_);_(@_)"/>
    <numFmt numFmtId="165" formatCode="0;[Red]0"/>
    <numFmt numFmtId="166" formatCode="_ * #,##0_ ;_ * \-#,##0_ ;_ * &quot;-&quot;??_ ;_ @_ "/>
    <numFmt numFmtId="167" formatCode="0.0"/>
    <numFmt numFmtId="168" formatCode="_(* #,##0_);_(* \(#,##0\);_(* &quot;-&quot;??_);_(@_)"/>
    <numFmt numFmtId="169" formatCode="0.000"/>
    <numFmt numFmtId="170" formatCode="#,##0.0"/>
    <numFmt numFmtId="171" formatCode="0.00_)"/>
    <numFmt numFmtId="172" formatCode="0_);[Red]\(0\)"/>
    <numFmt numFmtId="173" formatCode="0_)"/>
    <numFmt numFmtId="174" formatCode="0.0000"/>
    <numFmt numFmtId="175" formatCode="0.00000"/>
  </numFmts>
  <fonts count="81">
    <font>
      <sz val="11"/>
      <color theme="1"/>
      <name val="Calibri"/>
      <family val="2"/>
      <scheme val="minor"/>
    </font>
    <font>
      <b/>
      <sz val="12"/>
      <color theme="1"/>
      <name val="Book Antiqua"/>
      <family val="1"/>
    </font>
    <font>
      <sz val="11"/>
      <name val="Calibri"/>
      <family val="2"/>
    </font>
    <font>
      <b/>
      <sz val="12"/>
      <color theme="1"/>
      <name val="Calibri"/>
      <family val="2"/>
    </font>
    <font>
      <sz val="11"/>
      <color theme="1"/>
      <name val="Book Antiqua"/>
      <family val="1"/>
    </font>
    <font>
      <sz val="12"/>
      <color theme="1"/>
      <name val="Calibri"/>
      <family val="2"/>
    </font>
    <font>
      <b/>
      <sz val="11"/>
      <color theme="1"/>
      <name val="Book Antiqua"/>
      <family val="1"/>
    </font>
    <font>
      <sz val="11"/>
      <color theme="1"/>
      <name val="Calibri"/>
      <family val="2"/>
    </font>
    <font>
      <b/>
      <sz val="11"/>
      <color theme="1"/>
      <name val="Calibri"/>
      <family val="2"/>
    </font>
    <font>
      <i/>
      <sz val="10"/>
      <color theme="1"/>
      <name val="Book Antiqua"/>
      <family val="1"/>
    </font>
    <font>
      <b/>
      <i/>
      <sz val="10"/>
      <color theme="1"/>
      <name val="Book Antiqua"/>
      <family val="1"/>
    </font>
    <font>
      <i/>
      <sz val="11"/>
      <color theme="1"/>
      <name val="Book Antiqua"/>
      <family val="1"/>
    </font>
    <font>
      <sz val="10"/>
      <name val="Arial"/>
      <family val="2"/>
    </font>
    <font>
      <sz val="10"/>
      <color rgb="FF000000"/>
      <name val="Calibri"/>
      <family val="2"/>
      <scheme val="minor"/>
    </font>
    <font>
      <sz val="10"/>
      <color theme="1"/>
      <name val="Calibri"/>
      <family val="2"/>
    </font>
    <font>
      <i/>
      <sz val="12"/>
      <color theme="1"/>
      <name val="Book Antiqua"/>
      <family val="1"/>
    </font>
    <font>
      <b/>
      <i/>
      <sz val="12"/>
      <color theme="1"/>
      <name val="Book Antiqua"/>
      <family val="1"/>
    </font>
    <font>
      <sz val="11"/>
      <color rgb="FF000000"/>
      <name val="Arial"/>
      <family val="2"/>
    </font>
    <font>
      <sz val="11"/>
      <color theme="1"/>
      <name val="Calibri"/>
      <family val="2"/>
      <scheme val="minor"/>
    </font>
    <font>
      <b/>
      <sz val="11"/>
      <color theme="1"/>
      <name val="Calibri"/>
      <family val="2"/>
      <scheme val="minor"/>
    </font>
    <font>
      <b/>
      <sz val="12"/>
      <color theme="1"/>
      <name val="Book Antiqua"/>
      <family val="1"/>
    </font>
    <font>
      <sz val="11"/>
      <name val="Calibri"/>
      <family val="2"/>
      <scheme val="minor"/>
    </font>
    <font>
      <sz val="11"/>
      <color theme="1"/>
      <name val="Book Antiqua"/>
      <family val="1"/>
    </font>
    <font>
      <b/>
      <sz val="11"/>
      <name val="Book Antiqua"/>
      <family val="1"/>
    </font>
    <font>
      <sz val="11"/>
      <color rgb="FF000000"/>
      <name val="Book Antiqua"/>
      <family val="1"/>
    </font>
    <font>
      <b/>
      <sz val="11"/>
      <color theme="1"/>
      <name val="Book Antiqua"/>
      <family val="1"/>
    </font>
    <font>
      <i/>
      <sz val="10"/>
      <color theme="1"/>
      <name val="Book Antiqua"/>
      <family val="1"/>
    </font>
    <font>
      <i/>
      <sz val="10"/>
      <color theme="1"/>
      <name val="Calibri"/>
      <family val="2"/>
      <scheme val="minor"/>
    </font>
    <font>
      <i/>
      <sz val="10"/>
      <name val="Calibri"/>
      <family val="2"/>
      <scheme val="minor"/>
    </font>
    <font>
      <b/>
      <sz val="11"/>
      <color rgb="FF000000"/>
      <name val="Book Antiqua"/>
      <family val="1"/>
    </font>
    <font>
      <b/>
      <sz val="12"/>
      <name val="Calibri"/>
      <family val="2"/>
      <scheme val="minor"/>
    </font>
    <font>
      <b/>
      <sz val="12"/>
      <name val="Book Antiqua"/>
      <family val="1"/>
    </font>
    <font>
      <b/>
      <sz val="11"/>
      <name val="Calibri"/>
      <family val="2"/>
      <scheme val="minor"/>
    </font>
    <font>
      <sz val="10"/>
      <name val="Calibri"/>
      <family val="2"/>
      <scheme val="minor"/>
    </font>
    <font>
      <sz val="11"/>
      <name val="Book Antiqua"/>
      <family val="1"/>
    </font>
    <font>
      <sz val="12"/>
      <name val="Calibri"/>
      <family val="2"/>
      <scheme val="minor"/>
    </font>
    <font>
      <i/>
      <sz val="10"/>
      <name val="Book Antiqua"/>
      <family val="1"/>
    </font>
    <font>
      <sz val="11"/>
      <color rgb="FF000000"/>
      <name val="Calibri"/>
      <family val="2"/>
      <scheme val="minor"/>
    </font>
    <font>
      <b/>
      <sz val="11"/>
      <color rgb="FFFF0000"/>
      <name val="Book Antiqua"/>
      <family val="1"/>
    </font>
    <font>
      <sz val="11"/>
      <color rgb="FF333333"/>
      <name val="Book Antiqua"/>
      <family val="1"/>
    </font>
    <font>
      <sz val="10"/>
      <name val="Book Antiqua"/>
      <family val="1"/>
    </font>
    <font>
      <i/>
      <sz val="11"/>
      <name val="Book Antiqua"/>
      <family val="1"/>
    </font>
    <font>
      <b/>
      <sz val="11"/>
      <color rgb="FF0F233D"/>
      <name val="Book Antiqua"/>
      <family val="1"/>
    </font>
    <font>
      <sz val="11"/>
      <color rgb="FF0F233D"/>
      <name val="Book Antiqua"/>
      <family val="1"/>
    </font>
    <font>
      <sz val="11"/>
      <color rgb="FFFF0000"/>
      <name val="Book Antiqua"/>
      <family val="1"/>
    </font>
    <font>
      <b/>
      <sz val="12"/>
      <color theme="1"/>
      <name val="Times New Roman"/>
      <family val="1"/>
    </font>
    <font>
      <sz val="12"/>
      <color theme="1"/>
      <name val="Times New Roman"/>
      <family val="1"/>
    </font>
    <font>
      <b/>
      <sz val="12"/>
      <color indexed="8"/>
      <name val="Times New Roman"/>
      <family val="1"/>
    </font>
    <font>
      <sz val="12"/>
      <color indexed="8"/>
      <name val="Times New Roman"/>
      <family val="1"/>
    </font>
    <font>
      <i/>
      <sz val="12"/>
      <color indexed="8"/>
      <name val="Times New Roman"/>
      <family val="1"/>
    </font>
    <font>
      <sz val="12"/>
      <color theme="1"/>
      <name val="Book Antiqua"/>
      <family val="1"/>
    </font>
    <font>
      <sz val="12"/>
      <name val="Book Antiqua"/>
      <family val="1"/>
    </font>
    <font>
      <sz val="12"/>
      <color theme="1"/>
      <name val="Calibri"/>
      <family val="2"/>
      <scheme val="minor"/>
    </font>
    <font>
      <sz val="12"/>
      <name val="Calibri"/>
      <family val="2"/>
    </font>
    <font>
      <vertAlign val="subscript"/>
      <sz val="11"/>
      <color theme="1"/>
      <name val="Book Antiqua"/>
      <family val="1"/>
    </font>
    <font>
      <sz val="10"/>
      <color indexed="8"/>
      <name val="匠牥晩††††††††††"/>
    </font>
    <font>
      <sz val="11"/>
      <color indexed="8"/>
      <name val="Book Antiqua"/>
      <family val="1"/>
    </font>
    <font>
      <b/>
      <sz val="11"/>
      <color indexed="8"/>
      <name val="Book Antiqua"/>
      <family val="1"/>
    </font>
    <font>
      <b/>
      <sz val="10"/>
      <name val="Book Antiqua"/>
      <family val="1"/>
    </font>
    <font>
      <sz val="10"/>
      <color theme="1"/>
      <name val="Book Antiqua"/>
      <family val="1"/>
    </font>
    <font>
      <u/>
      <sz val="11"/>
      <color theme="10"/>
      <name val="Calibri"/>
      <family val="2"/>
      <scheme val="minor"/>
    </font>
    <font>
      <u/>
      <sz val="11"/>
      <color theme="10"/>
      <name val="Calibri"/>
      <family val="2"/>
    </font>
    <font>
      <b/>
      <sz val="10"/>
      <color theme="1"/>
      <name val="Book Antiqua"/>
      <family val="1"/>
    </font>
    <font>
      <sz val="11"/>
      <color theme="0"/>
      <name val="Book Antiqua"/>
      <family val="1"/>
    </font>
    <font>
      <b/>
      <sz val="14"/>
      <color rgb="FF1F1F1F"/>
      <name val="Arial"/>
      <family val="2"/>
    </font>
    <font>
      <b/>
      <i/>
      <sz val="11"/>
      <name val="Book Antiqua"/>
      <family val="1"/>
    </font>
    <font>
      <b/>
      <sz val="14"/>
      <color rgb="FF1F1F1F"/>
      <name val="Inherit"/>
    </font>
    <font>
      <b/>
      <sz val="12"/>
      <name val="Arial"/>
      <family val="2"/>
    </font>
    <font>
      <sz val="10"/>
      <name val="Courier"/>
      <family val="3"/>
    </font>
    <font>
      <b/>
      <sz val="12"/>
      <name val="Times New Roman"/>
      <family val="1"/>
    </font>
    <font>
      <sz val="12"/>
      <name val="Times New Roman"/>
      <family val="1"/>
    </font>
    <font>
      <sz val="11"/>
      <color rgb="FF1F1F1F"/>
      <name val="Book Antiqua"/>
      <family val="1"/>
    </font>
    <font>
      <b/>
      <sz val="11"/>
      <color rgb="FF1F1F1F"/>
      <name val="Book Antiqua"/>
      <family val="1"/>
    </font>
    <font>
      <i/>
      <sz val="12"/>
      <color theme="1"/>
      <name val="Times New Roman"/>
      <family val="1"/>
    </font>
    <font>
      <sz val="10"/>
      <color rgb="FF1F1F1F"/>
      <name val="Book Antiqua"/>
      <family val="1"/>
    </font>
    <font>
      <b/>
      <sz val="9"/>
      <color indexed="81"/>
      <name val="Tahoma"/>
      <family val="2"/>
    </font>
    <font>
      <sz val="9"/>
      <color indexed="81"/>
      <name val="Tahoma"/>
      <family val="2"/>
    </font>
    <font>
      <b/>
      <u/>
      <sz val="11"/>
      <color theme="1"/>
      <name val="Book Antiqua"/>
      <family val="1"/>
    </font>
    <font>
      <i/>
      <sz val="12"/>
      <name val="Book Antiqua"/>
      <family val="1"/>
    </font>
    <font>
      <u/>
      <sz val="11"/>
      <color theme="10"/>
      <name val="Book Antiqua"/>
      <family val="1"/>
    </font>
    <font>
      <sz val="12"/>
      <color rgb="FF1F1F1F"/>
      <name val="Book Antiqua"/>
      <family val="1"/>
    </font>
  </fonts>
  <fills count="10">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theme="0"/>
        <bgColor rgb="FF9CC2E5"/>
      </patternFill>
    </fill>
    <fill>
      <patternFill patternType="solid">
        <fgColor theme="0"/>
        <bgColor rgb="FFDEEAF6"/>
      </patternFill>
    </fill>
    <fill>
      <patternFill patternType="solid">
        <fgColor theme="0"/>
        <bgColor rgb="FFBDD6EE"/>
      </patternFill>
    </fill>
    <fill>
      <patternFill patternType="solid">
        <fgColor theme="8" tint="0.79998168889431442"/>
        <bgColor indexed="64"/>
      </patternFill>
    </fill>
    <fill>
      <patternFill patternType="solid">
        <fgColor theme="6" tint="0.59999389629810485"/>
        <bgColor indexed="65"/>
      </patternFill>
    </fill>
    <fill>
      <patternFill patternType="solid">
        <fgColor rgb="FFF8F9FA"/>
        <bgColor indexed="64"/>
      </patternFill>
    </fill>
  </fills>
  <borders count="63">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double">
        <color rgb="FF00B0F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rgb="FF000000"/>
      </left>
      <right style="thin">
        <color rgb="FF0F233D"/>
      </right>
      <top style="thin">
        <color rgb="FF0F233D"/>
      </top>
      <bottom style="thin">
        <color rgb="FF000000"/>
      </bottom>
      <diagonal/>
    </border>
    <border>
      <left style="thin">
        <color rgb="FF0F233D"/>
      </left>
      <right style="thin">
        <color rgb="FF000000"/>
      </right>
      <top style="thin">
        <color rgb="FF0F233D"/>
      </top>
      <bottom style="thin">
        <color rgb="FF000000"/>
      </bottom>
      <diagonal/>
    </border>
    <border>
      <left style="thin">
        <color rgb="FF0F233D"/>
      </left>
      <right style="thin">
        <color rgb="FF0F233D"/>
      </right>
      <top style="thin">
        <color rgb="FF0F233D"/>
      </top>
      <bottom style="thin">
        <color rgb="FF000000"/>
      </bottom>
      <diagonal/>
    </border>
    <border>
      <left/>
      <right/>
      <top/>
      <bottom style="medium">
        <color rgb="FF000000"/>
      </bottom>
      <diagonal/>
    </border>
    <border>
      <left/>
      <right/>
      <top style="medium">
        <color rgb="FF000000"/>
      </top>
      <bottom style="medium">
        <color rgb="FF000000"/>
      </bottom>
      <diagonal/>
    </border>
    <border>
      <left style="thin">
        <color theme="1"/>
      </left>
      <right style="thin">
        <color theme="1"/>
      </right>
      <top style="thin">
        <color theme="1"/>
      </top>
      <bottom style="thin">
        <color theme="1"/>
      </bottom>
      <diagonal/>
    </border>
    <border>
      <left/>
      <right/>
      <top style="thin">
        <color theme="1"/>
      </top>
      <bottom/>
      <diagonal/>
    </border>
    <border>
      <left style="thin">
        <color theme="1"/>
      </left>
      <right/>
      <top/>
      <bottom/>
      <diagonal/>
    </border>
    <border>
      <left style="thin">
        <color theme="1"/>
      </left>
      <right/>
      <top/>
      <bottom style="thin">
        <color theme="1"/>
      </bottom>
      <diagonal/>
    </border>
    <border>
      <left/>
      <right/>
      <top/>
      <bottom style="thin">
        <color theme="1"/>
      </bottom>
      <diagonal/>
    </border>
    <border>
      <left style="thin">
        <color rgb="FF000000"/>
      </left>
      <right style="thin">
        <color auto="1"/>
      </right>
      <top style="thin">
        <color indexed="64"/>
      </top>
      <bottom style="thin">
        <color indexed="64"/>
      </bottom>
      <diagonal/>
    </border>
    <border>
      <left style="thin">
        <color auto="1"/>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auto="1"/>
      </right>
      <top style="medium">
        <color rgb="FF000000"/>
      </top>
      <bottom style="medium">
        <color rgb="FF000000"/>
      </bottom>
      <diagonal/>
    </border>
    <border>
      <left style="thin">
        <color auto="1"/>
      </left>
      <right style="medium">
        <color rgb="FF000000"/>
      </right>
      <top style="medium">
        <color rgb="FF000000"/>
      </top>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thin">
        <color auto="1"/>
      </right>
      <top style="medium">
        <color rgb="FF000000"/>
      </top>
      <bottom/>
      <diagonal/>
    </border>
    <border>
      <left style="thin">
        <color auto="1"/>
      </left>
      <right style="medium">
        <color rgb="FF000000"/>
      </right>
      <top/>
      <bottom/>
      <diagonal/>
    </border>
    <border>
      <left style="medium">
        <color rgb="FF000000"/>
      </left>
      <right style="medium">
        <color rgb="FF000000"/>
      </right>
      <top/>
      <bottom/>
      <diagonal/>
    </border>
    <border>
      <left style="medium">
        <color rgb="FF000000"/>
      </left>
      <right style="thin">
        <color auto="1"/>
      </right>
      <top/>
      <bottom/>
      <diagonal/>
    </border>
    <border>
      <left style="medium">
        <color rgb="FF000000"/>
      </left>
      <right style="thin">
        <color auto="1"/>
      </right>
      <top/>
      <bottom style="medium">
        <color rgb="FF000000"/>
      </bottom>
      <diagonal/>
    </border>
    <border>
      <left style="thin">
        <color auto="1"/>
      </left>
      <right style="medium">
        <color rgb="FF000000"/>
      </right>
      <top/>
      <bottom style="thin">
        <color indexed="64"/>
      </bottom>
      <diagonal/>
    </border>
    <border>
      <left style="medium">
        <color rgb="FF000000"/>
      </left>
      <right style="medium">
        <color rgb="FF000000"/>
      </right>
      <top/>
      <bottom style="thin">
        <color indexed="64"/>
      </bottom>
      <diagonal/>
    </border>
    <border>
      <left/>
      <right style="medium">
        <color rgb="FF000000"/>
      </right>
      <top/>
      <bottom style="thin">
        <color indexed="64"/>
      </bottom>
      <diagonal/>
    </border>
    <border>
      <left style="medium">
        <color rgb="FF000000"/>
      </left>
      <right style="thin">
        <color auto="1"/>
      </right>
      <top/>
      <bottom style="thin">
        <color indexed="64"/>
      </bottom>
      <diagonal/>
    </border>
    <border>
      <left style="thin">
        <color theme="1"/>
      </left>
      <right/>
      <top style="thin">
        <color theme="1"/>
      </top>
      <bottom/>
      <diagonal/>
    </border>
    <border>
      <left/>
      <right style="thin">
        <color theme="1"/>
      </right>
      <top style="thin">
        <color theme="1"/>
      </top>
      <bottom/>
      <diagonal/>
    </border>
    <border>
      <left/>
      <right style="thin">
        <color theme="1"/>
      </right>
      <top/>
      <bottom/>
      <diagonal/>
    </border>
    <border>
      <left/>
      <right style="thin">
        <color theme="1"/>
      </right>
      <top/>
      <bottom style="thin">
        <color theme="1"/>
      </bottom>
      <diagonal/>
    </border>
    <border>
      <left style="thin">
        <color theme="1"/>
      </left>
      <right style="thin">
        <color theme="1"/>
      </right>
      <top style="thin">
        <color theme="1"/>
      </top>
      <bottom/>
      <diagonal/>
    </border>
  </borders>
  <cellStyleXfs count="19">
    <xf numFmtId="0" fontId="0" fillId="0" borderId="0"/>
    <xf numFmtId="0" fontId="18" fillId="0" borderId="0"/>
    <xf numFmtId="43" fontId="18" fillId="0" borderId="0" applyFont="0" applyFill="0" applyBorder="0" applyAlignment="0" applyProtection="0"/>
    <xf numFmtId="0" fontId="18" fillId="0" borderId="0"/>
    <xf numFmtId="0" fontId="12" fillId="0" borderId="0"/>
    <xf numFmtId="43" fontId="18" fillId="0" borderId="0" applyFont="0" applyFill="0" applyBorder="0" applyAlignment="0" applyProtection="0"/>
    <xf numFmtId="164" fontId="18" fillId="0" borderId="0" applyFont="0" applyFill="0" applyBorder="0" applyAlignment="0" applyProtection="0"/>
    <xf numFmtId="0" fontId="18" fillId="0" borderId="0"/>
    <xf numFmtId="0" fontId="12" fillId="0" borderId="0"/>
    <xf numFmtId="0" fontId="55" fillId="0" borderId="0"/>
    <xf numFmtId="0" fontId="12" fillId="0" borderId="0"/>
    <xf numFmtId="0" fontId="12" fillId="0" borderId="0"/>
    <xf numFmtId="0" fontId="61" fillId="0" borderId="0" applyNumberFormat="0" applyFill="0" applyBorder="0" applyAlignment="0" applyProtection="0">
      <alignment vertical="top"/>
      <protection locked="0"/>
    </xf>
    <xf numFmtId="0" fontId="18" fillId="8" borderId="0" applyNumberFormat="0" applyBorder="0" applyAlignment="0" applyProtection="0"/>
    <xf numFmtId="0" fontId="60" fillId="0" borderId="0" applyNumberFormat="0" applyFill="0" applyBorder="0" applyAlignment="0" applyProtection="0"/>
    <xf numFmtId="0" fontId="68" fillId="0" borderId="0"/>
    <xf numFmtId="0" fontId="12" fillId="0" borderId="0"/>
    <xf numFmtId="0" fontId="12" fillId="0" borderId="0"/>
    <xf numFmtId="0" fontId="18" fillId="0" borderId="0"/>
  </cellStyleXfs>
  <cellXfs count="1673">
    <xf numFmtId="0" fontId="0" fillId="0" borderId="0" xfId="0"/>
    <xf numFmtId="1" fontId="4" fillId="2" borderId="6" xfId="0" applyNumberFormat="1" applyFont="1" applyFill="1" applyBorder="1" applyAlignment="1">
      <alignment horizontal="right" vertical="center"/>
    </xf>
    <xf numFmtId="0" fontId="4" fillId="2" borderId="6" xfId="0" applyFont="1" applyFill="1" applyBorder="1" applyAlignment="1">
      <alignment horizontal="right" vertical="center"/>
    </xf>
    <xf numFmtId="1" fontId="6" fillId="2" borderId="6" xfId="0" applyNumberFormat="1" applyFont="1" applyFill="1" applyBorder="1" applyAlignment="1">
      <alignment horizontal="right" vertical="center"/>
    </xf>
    <xf numFmtId="1" fontId="6" fillId="2" borderId="11" xfId="0" applyNumberFormat="1" applyFont="1" applyFill="1" applyBorder="1" applyAlignment="1">
      <alignment horizontal="right" vertical="center"/>
    </xf>
    <xf numFmtId="0" fontId="6" fillId="2" borderId="6" xfId="0" applyFont="1" applyFill="1" applyBorder="1" applyAlignment="1">
      <alignment horizontal="center" vertical="center" wrapText="1"/>
    </xf>
    <xf numFmtId="0" fontId="4" fillId="2" borderId="6" xfId="0" applyFont="1" applyFill="1" applyBorder="1" applyAlignment="1">
      <alignment horizontal="center" vertical="center" wrapText="1"/>
    </xf>
    <xf numFmtId="1" fontId="6" fillId="2" borderId="7" xfId="0" applyNumberFormat="1" applyFont="1" applyFill="1" applyBorder="1" applyAlignment="1">
      <alignment horizontal="center" vertical="center" wrapText="1"/>
    </xf>
    <xf numFmtId="1" fontId="6" fillId="2" borderId="6" xfId="0" applyNumberFormat="1" applyFont="1" applyFill="1" applyBorder="1" applyAlignment="1">
      <alignment horizontal="center" vertical="center" wrapText="1"/>
    </xf>
    <xf numFmtId="2" fontId="4" fillId="2" borderId="6" xfId="0" applyNumberFormat="1" applyFont="1" applyFill="1" applyBorder="1" applyAlignment="1">
      <alignment horizontal="center" vertical="center"/>
    </xf>
    <xf numFmtId="1" fontId="6" fillId="2" borderId="7" xfId="0" applyNumberFormat="1" applyFont="1" applyFill="1" applyBorder="1" applyAlignment="1">
      <alignment horizontal="center" vertical="center"/>
    </xf>
    <xf numFmtId="0" fontId="34" fillId="3" borderId="22" xfId="0" applyFont="1" applyFill="1" applyBorder="1" applyAlignment="1">
      <alignment horizontal="center" vertical="center"/>
    </xf>
    <xf numFmtId="41" fontId="34" fillId="3" borderId="22" xfId="0" applyNumberFormat="1" applyFont="1" applyFill="1" applyBorder="1" applyAlignment="1">
      <alignment horizontal="right" vertical="center"/>
    </xf>
    <xf numFmtId="0" fontId="34" fillId="3" borderId="22" xfId="0" applyFont="1" applyFill="1" applyBorder="1" applyAlignment="1">
      <alignment horizontal="right" vertical="center"/>
    </xf>
    <xf numFmtId="0" fontId="34" fillId="3" borderId="22" xfId="0" applyFont="1" applyFill="1" applyBorder="1" applyAlignment="1">
      <alignment vertical="center"/>
    </xf>
    <xf numFmtId="0" fontId="30" fillId="3" borderId="22" xfId="0" applyFont="1" applyFill="1" applyBorder="1" applyAlignment="1">
      <alignment horizontal="center" vertical="center"/>
    </xf>
    <xf numFmtId="0" fontId="21" fillId="3" borderId="22" xfId="0" applyFont="1" applyFill="1" applyBorder="1" applyAlignment="1">
      <alignment horizontal="center" vertical="center"/>
    </xf>
    <xf numFmtId="0" fontId="23" fillId="3" borderId="22" xfId="0" applyFont="1" applyFill="1" applyBorder="1" applyAlignment="1">
      <alignment horizontal="center" vertical="center"/>
    </xf>
    <xf numFmtId="0" fontId="23" fillId="3" borderId="22" xfId="0" applyFont="1" applyFill="1" applyBorder="1" applyAlignment="1">
      <alignment horizontal="center" vertical="center" wrapText="1"/>
    </xf>
    <xf numFmtId="0" fontId="32" fillId="3" borderId="22" xfId="0" applyFont="1" applyFill="1" applyBorder="1" applyAlignment="1">
      <alignment horizontal="center" vertical="center" wrapText="1"/>
    </xf>
    <xf numFmtId="0" fontId="32" fillId="3" borderId="22" xfId="0" applyFont="1" applyFill="1" applyBorder="1" applyAlignment="1">
      <alignment horizontal="center" vertical="center"/>
    </xf>
    <xf numFmtId="0" fontId="21" fillId="3" borderId="22" xfId="0" quotePrefix="1" applyFont="1" applyFill="1" applyBorder="1" applyAlignment="1">
      <alignment horizontal="center" vertical="center"/>
    </xf>
    <xf numFmtId="2" fontId="34" fillId="3" borderId="22" xfId="0" applyNumberFormat="1" applyFont="1" applyFill="1" applyBorder="1" applyAlignment="1">
      <alignment horizontal="center" vertical="center"/>
    </xf>
    <xf numFmtId="2" fontId="22" fillId="3" borderId="22" xfId="0" applyNumberFormat="1" applyFont="1" applyFill="1" applyBorder="1" applyAlignment="1">
      <alignment horizontal="center" vertical="center"/>
    </xf>
    <xf numFmtId="2" fontId="21" fillId="3" borderId="22" xfId="0" applyNumberFormat="1" applyFont="1" applyFill="1" applyBorder="1" applyAlignment="1">
      <alignment horizontal="center" vertical="center"/>
    </xf>
    <xf numFmtId="43" fontId="34" fillId="3" borderId="22" xfId="0" applyNumberFormat="1" applyFont="1" applyFill="1" applyBorder="1" applyAlignment="1">
      <alignment horizontal="center" vertical="center"/>
    </xf>
    <xf numFmtId="43" fontId="21" fillId="3" borderId="22" xfId="0" applyNumberFormat="1" applyFont="1" applyFill="1" applyBorder="1" applyAlignment="1">
      <alignment horizontal="center" vertical="center"/>
    </xf>
    <xf numFmtId="0" fontId="19" fillId="3" borderId="22" xfId="0" applyFont="1" applyFill="1" applyBorder="1" applyAlignment="1">
      <alignment horizontal="center" vertical="center" wrapText="1"/>
    </xf>
    <xf numFmtId="0" fontId="37" fillId="3" borderId="22" xfId="0" applyFont="1" applyFill="1" applyBorder="1" applyAlignment="1">
      <alignment horizontal="center" vertical="center" wrapText="1"/>
    </xf>
    <xf numFmtId="0" fontId="0" fillId="3" borderId="22" xfId="0" applyFill="1" applyBorder="1" applyAlignment="1">
      <alignment horizontal="center" vertical="center" wrapText="1"/>
    </xf>
    <xf numFmtId="0" fontId="34" fillId="3" borderId="22" xfId="0" applyFont="1" applyFill="1" applyBorder="1" applyAlignment="1">
      <alignment horizontal="center" vertical="center" wrapText="1"/>
    </xf>
    <xf numFmtId="43" fontId="23" fillId="3" borderId="22" xfId="0" applyNumberFormat="1" applyFont="1" applyFill="1" applyBorder="1" applyAlignment="1">
      <alignment horizontal="center" vertical="center"/>
    </xf>
    <xf numFmtId="43" fontId="38" fillId="3" borderId="22" xfId="0" applyNumberFormat="1" applyFont="1" applyFill="1" applyBorder="1" applyAlignment="1">
      <alignment horizontal="center" vertical="center"/>
    </xf>
    <xf numFmtId="0" fontId="21" fillId="3" borderId="22" xfId="0" applyFont="1" applyFill="1" applyBorder="1" applyAlignment="1">
      <alignment horizontal="center" vertical="center" wrapText="1"/>
    </xf>
    <xf numFmtId="0" fontId="37" fillId="3" borderId="22" xfId="0" applyFont="1" applyFill="1" applyBorder="1" applyAlignment="1">
      <alignment horizontal="center" vertical="center"/>
    </xf>
    <xf numFmtId="0" fontId="0" fillId="3" borderId="22" xfId="0" applyFill="1" applyBorder="1" applyAlignment="1">
      <alignment horizontal="center" vertical="center"/>
    </xf>
    <xf numFmtId="0" fontId="21" fillId="3" borderId="0" xfId="0" applyFont="1" applyFill="1" applyAlignment="1">
      <alignment vertical="center"/>
    </xf>
    <xf numFmtId="0" fontId="23" fillId="3" borderId="21" xfId="0" applyFont="1" applyFill="1" applyBorder="1" applyAlignment="1">
      <alignment horizontal="center" vertical="center"/>
    </xf>
    <xf numFmtId="0" fontId="34" fillId="3" borderId="22" xfId="0" applyFont="1" applyFill="1" applyBorder="1" applyAlignment="1">
      <alignment horizontal="left" indent="1"/>
    </xf>
    <xf numFmtId="0" fontId="34" fillId="3" borderId="22" xfId="0" applyFont="1" applyFill="1" applyBorder="1"/>
    <xf numFmtId="43" fontId="34" fillId="3" borderId="22" xfId="0" applyNumberFormat="1" applyFont="1" applyFill="1" applyBorder="1"/>
    <xf numFmtId="0" fontId="34" fillId="3" borderId="22" xfId="0" applyFont="1" applyFill="1" applyBorder="1" applyAlignment="1">
      <alignment horizontal="right"/>
    </xf>
    <xf numFmtId="2" fontId="21" fillId="3" borderId="0" xfId="0" applyNumberFormat="1" applyFont="1" applyFill="1"/>
    <xf numFmtId="0" fontId="0" fillId="3" borderId="0" xfId="0" applyFill="1"/>
    <xf numFmtId="0" fontId="21" fillId="3" borderId="0" xfId="0" applyFont="1" applyFill="1"/>
    <xf numFmtId="0" fontId="34" fillId="3" borderId="22" xfId="0" applyFont="1" applyFill="1" applyBorder="1" applyAlignment="1">
      <alignment horizontal="left" wrapText="1" indent="1"/>
    </xf>
    <xf numFmtId="0" fontId="34" fillId="3" borderId="22" xfId="0" applyFont="1" applyFill="1" applyBorder="1" applyAlignment="1">
      <alignment horizontal="right" wrapText="1"/>
    </xf>
    <xf numFmtId="0" fontId="23" fillId="3" borderId="22" xfId="0" applyFont="1" applyFill="1" applyBorder="1"/>
    <xf numFmtId="43" fontId="23" fillId="3" borderId="22" xfId="0" applyNumberFormat="1" applyFont="1" applyFill="1" applyBorder="1"/>
    <xf numFmtId="0" fontId="23" fillId="3" borderId="22" xfId="0" applyFont="1" applyFill="1" applyBorder="1" applyAlignment="1">
      <alignment horizontal="right"/>
    </xf>
    <xf numFmtId="0" fontId="23" fillId="3" borderId="22" xfId="0" applyFont="1" applyFill="1" applyBorder="1" applyAlignment="1">
      <alignment horizontal="right" vertical="center"/>
    </xf>
    <xf numFmtId="43" fontId="23" fillId="3" borderId="22" xfId="0" applyNumberFormat="1" applyFont="1" applyFill="1" applyBorder="1" applyAlignment="1">
      <alignment horizontal="right" vertical="center"/>
    </xf>
    <xf numFmtId="0" fontId="23" fillId="3" borderId="22" xfId="0" applyFont="1" applyFill="1" applyBorder="1" applyAlignment="1">
      <alignment horizontal="right" wrapText="1"/>
    </xf>
    <xf numFmtId="0" fontId="36" fillId="3" borderId="23" xfId="0" applyFont="1" applyFill="1" applyBorder="1" applyAlignment="1">
      <alignment horizontal="left" vertical="center"/>
    </xf>
    <xf numFmtId="0" fontId="34" fillId="3" borderId="0" xfId="0" applyFont="1" applyFill="1"/>
    <xf numFmtId="0" fontId="34" fillId="3" borderId="24" xfId="0" applyFont="1" applyFill="1" applyBorder="1"/>
    <xf numFmtId="0" fontId="36" fillId="3" borderId="23" xfId="0" applyFont="1" applyFill="1" applyBorder="1" applyAlignment="1">
      <alignment vertical="top"/>
    </xf>
    <xf numFmtId="0" fontId="34" fillId="3" borderId="22" xfId="0" applyFont="1" applyFill="1" applyBorder="1" applyAlignment="1">
      <alignment vertical="top"/>
    </xf>
    <xf numFmtId="0" fontId="34" fillId="3" borderId="22" xfId="0" applyFont="1" applyFill="1" applyBorder="1" applyAlignment="1">
      <alignment horizontal="left" vertical="top" wrapText="1"/>
    </xf>
    <xf numFmtId="0" fontId="34" fillId="3" borderId="0" xfId="0" applyFont="1" applyFill="1" applyAlignment="1">
      <alignment horizontal="left" vertical="top" wrapText="1"/>
    </xf>
    <xf numFmtId="0" fontId="26" fillId="3" borderId="25" xfId="0" applyFont="1" applyFill="1" applyBorder="1"/>
    <xf numFmtId="0" fontId="34" fillId="3" borderId="26" xfId="0" applyFont="1" applyFill="1" applyBorder="1"/>
    <xf numFmtId="0" fontId="34" fillId="3" borderId="27" xfId="0" applyFont="1" applyFill="1" applyBorder="1"/>
    <xf numFmtId="0" fontId="4" fillId="2" borderId="6" xfId="0" applyFont="1" applyFill="1" applyBorder="1" applyAlignment="1">
      <alignment horizontal="right" vertical="center" wrapText="1"/>
    </xf>
    <xf numFmtId="1" fontId="4" fillId="2" borderId="7" xfId="0" applyNumberFormat="1" applyFont="1" applyFill="1" applyBorder="1" applyAlignment="1">
      <alignment horizontal="center" vertical="center"/>
    </xf>
    <xf numFmtId="1" fontId="4" fillId="2" borderId="6" xfId="0" applyNumberFormat="1" applyFont="1" applyFill="1" applyBorder="1" applyAlignment="1">
      <alignment horizontal="center" vertical="center"/>
    </xf>
    <xf numFmtId="1" fontId="4" fillId="2" borderId="10" xfId="0" applyNumberFormat="1" applyFont="1" applyFill="1" applyBorder="1" applyAlignment="1">
      <alignment horizontal="center" vertical="center"/>
    </xf>
    <xf numFmtId="1" fontId="6" fillId="2" borderId="6" xfId="0" applyNumberFormat="1" applyFont="1" applyFill="1" applyBorder="1" applyAlignment="1">
      <alignment horizontal="center" vertical="center"/>
    </xf>
    <xf numFmtId="2" fontId="6" fillId="2" borderId="6" xfId="0" applyNumberFormat="1" applyFont="1" applyFill="1" applyBorder="1" applyAlignment="1">
      <alignment horizontal="center" vertical="center"/>
    </xf>
    <xf numFmtId="1" fontId="4" fillId="2" borderId="12" xfId="0" applyNumberFormat="1" applyFont="1" applyFill="1" applyBorder="1" applyAlignment="1">
      <alignment horizontal="center" vertical="center"/>
    </xf>
    <xf numFmtId="1" fontId="6" fillId="2" borderId="11" xfId="0" applyNumberFormat="1" applyFont="1" applyFill="1" applyBorder="1" applyAlignment="1">
      <alignment horizontal="center" vertical="center"/>
    </xf>
    <xf numFmtId="0" fontId="4" fillId="2" borderId="6" xfId="0" applyFont="1" applyFill="1" applyBorder="1" applyAlignment="1">
      <alignment horizontal="left" vertical="center" wrapText="1"/>
    </xf>
    <xf numFmtId="2" fontId="4" fillId="2" borderId="14" xfId="0" applyNumberFormat="1" applyFont="1" applyFill="1" applyBorder="1" applyAlignment="1">
      <alignment horizontal="center" vertical="center"/>
    </xf>
    <xf numFmtId="1" fontId="6" fillId="2" borderId="12" xfId="0" applyNumberFormat="1" applyFont="1" applyFill="1" applyBorder="1" applyAlignment="1">
      <alignment horizontal="center" vertical="center"/>
    </xf>
    <xf numFmtId="2" fontId="4" fillId="2" borderId="11" xfId="0" applyNumberFormat="1" applyFont="1" applyFill="1" applyBorder="1" applyAlignment="1">
      <alignment horizontal="center" vertical="center"/>
    </xf>
    <xf numFmtId="0" fontId="34" fillId="3" borderId="27" xfId="0" applyFont="1" applyFill="1" applyBorder="1" applyAlignment="1">
      <alignment horizontal="right" vertical="center"/>
    </xf>
    <xf numFmtId="0" fontId="23" fillId="3" borderId="22" xfId="0" applyFont="1" applyFill="1" applyBorder="1" applyAlignment="1">
      <alignment vertical="center" wrapText="1"/>
    </xf>
    <xf numFmtId="0" fontId="34" fillId="3" borderId="22" xfId="0" applyFont="1" applyFill="1" applyBorder="1" applyAlignment="1">
      <alignment vertical="center" wrapText="1"/>
    </xf>
    <xf numFmtId="167" fontId="34" fillId="3" borderId="22" xfId="0" applyNumberFormat="1" applyFont="1" applyFill="1" applyBorder="1" applyAlignment="1">
      <alignment vertical="center" wrapText="1"/>
    </xf>
    <xf numFmtId="167" fontId="34" fillId="3" borderId="22" xfId="0" applyNumberFormat="1" applyFont="1" applyFill="1" applyBorder="1" applyAlignment="1">
      <alignment vertical="center"/>
    </xf>
    <xf numFmtId="1" fontId="34" fillId="3" borderId="22" xfId="0" applyNumberFormat="1" applyFont="1" applyFill="1" applyBorder="1" applyAlignment="1">
      <alignment vertical="center" wrapText="1"/>
    </xf>
    <xf numFmtId="1" fontId="34" fillId="3" borderId="22" xfId="0" applyNumberFormat="1" applyFont="1" applyFill="1" applyBorder="1" applyAlignment="1">
      <alignment vertical="center"/>
    </xf>
    <xf numFmtId="0" fontId="34" fillId="3" borderId="22" xfId="0" applyFont="1" applyFill="1" applyBorder="1" applyAlignment="1">
      <alignment horizontal="left" vertical="center" wrapText="1"/>
    </xf>
    <xf numFmtId="167" fontId="23" fillId="3" borderId="22" xfId="0" applyNumberFormat="1" applyFont="1" applyFill="1" applyBorder="1" applyAlignment="1">
      <alignment vertical="center" wrapText="1"/>
    </xf>
    <xf numFmtId="0" fontId="23" fillId="3" borderId="22" xfId="0" applyFont="1" applyFill="1" applyBorder="1" applyAlignment="1">
      <alignment vertical="center"/>
    </xf>
    <xf numFmtId="167" fontId="23" fillId="3" borderId="22" xfId="0" applyNumberFormat="1" applyFont="1" applyFill="1" applyBorder="1" applyAlignment="1">
      <alignment vertical="center"/>
    </xf>
    <xf numFmtId="1" fontId="23" fillId="3" borderId="22" xfId="0" applyNumberFormat="1" applyFont="1" applyFill="1" applyBorder="1" applyAlignment="1">
      <alignment vertical="center" wrapText="1"/>
    </xf>
    <xf numFmtId="0" fontId="21" fillId="3" borderId="22" xfId="0" applyFont="1" applyFill="1" applyBorder="1"/>
    <xf numFmtId="0" fontId="21" fillId="3" borderId="0" xfId="4" applyFont="1" applyFill="1" applyAlignment="1">
      <alignment vertical="center"/>
    </xf>
    <xf numFmtId="0" fontId="34" fillId="3" borderId="0" xfId="4" applyFont="1" applyFill="1" applyAlignment="1">
      <alignment vertical="center"/>
    </xf>
    <xf numFmtId="0" fontId="23" fillId="3" borderId="22" xfId="4" applyFont="1" applyFill="1" applyBorder="1" applyAlignment="1">
      <alignment horizontal="center" vertical="center" wrapText="1"/>
    </xf>
    <xf numFmtId="166" fontId="34" fillId="3" borderId="22" xfId="5" applyNumberFormat="1" applyFont="1" applyFill="1" applyBorder="1" applyAlignment="1">
      <alignment horizontal="right" vertical="center"/>
    </xf>
    <xf numFmtId="166" fontId="34" fillId="3" borderId="22" xfId="0" applyNumberFormat="1" applyFont="1" applyFill="1" applyBorder="1" applyAlignment="1">
      <alignment horizontal="right" vertical="center"/>
    </xf>
    <xf numFmtId="167" fontId="23" fillId="3" borderId="22" xfId="0" applyNumberFormat="1" applyFont="1" applyFill="1" applyBorder="1" applyAlignment="1">
      <alignment horizontal="right" vertical="center"/>
    </xf>
    <xf numFmtId="3" fontId="34" fillId="3" borderId="22" xfId="0" applyNumberFormat="1" applyFont="1" applyFill="1" applyBorder="1" applyAlignment="1">
      <alignment horizontal="right" vertical="center"/>
    </xf>
    <xf numFmtId="167" fontId="34" fillId="3" borderId="22" xfId="0" applyNumberFormat="1" applyFont="1" applyFill="1" applyBorder="1" applyAlignment="1">
      <alignment horizontal="right" vertical="center"/>
    </xf>
    <xf numFmtId="0" fontId="34" fillId="3" borderId="22" xfId="4" applyFont="1" applyFill="1" applyBorder="1" applyAlignment="1">
      <alignment vertical="center"/>
    </xf>
    <xf numFmtId="0" fontId="34" fillId="3" borderId="20" xfId="4" applyFont="1" applyFill="1" applyBorder="1" applyAlignment="1">
      <alignment vertical="center"/>
    </xf>
    <xf numFmtId="0" fontId="34" fillId="3" borderId="21" xfId="0" applyFont="1" applyFill="1" applyBorder="1" applyAlignment="1">
      <alignment horizontal="right" vertical="center"/>
    </xf>
    <xf numFmtId="0" fontId="34" fillId="3" borderId="22" xfId="4" applyFont="1" applyFill="1" applyBorder="1" applyAlignment="1">
      <alignment vertical="center" wrapText="1"/>
    </xf>
    <xf numFmtId="0" fontId="34" fillId="3" borderId="21" xfId="0" applyFont="1" applyFill="1" applyBorder="1" applyAlignment="1">
      <alignment horizontal="right" vertical="center" wrapText="1"/>
    </xf>
    <xf numFmtId="166" fontId="23" fillId="3" borderId="22" xfId="5" applyNumberFormat="1" applyFont="1" applyFill="1" applyBorder="1" applyAlignment="1">
      <alignment horizontal="right" vertical="center"/>
    </xf>
    <xf numFmtId="3" fontId="23" fillId="3" borderId="22" xfId="0" applyNumberFormat="1" applyFont="1" applyFill="1" applyBorder="1" applyAlignment="1">
      <alignment horizontal="right" vertical="center"/>
    </xf>
    <xf numFmtId="0" fontId="23" fillId="3" borderId="22" xfId="4" applyFont="1" applyFill="1" applyBorder="1" applyAlignment="1">
      <alignment vertical="center"/>
    </xf>
    <xf numFmtId="0" fontId="23" fillId="3" borderId="20" xfId="4" applyFont="1" applyFill="1" applyBorder="1" applyAlignment="1">
      <alignment vertical="center"/>
    </xf>
    <xf numFmtId="0" fontId="23" fillId="3" borderId="21" xfId="0" applyFont="1" applyFill="1" applyBorder="1" applyAlignment="1">
      <alignment horizontal="right" vertical="center"/>
    </xf>
    <xf numFmtId="166" fontId="44" fillId="3" borderId="22" xfId="5" applyNumberFormat="1" applyFont="1" applyFill="1" applyBorder="1" applyAlignment="1">
      <alignment horizontal="right" vertical="center"/>
    </xf>
    <xf numFmtId="0" fontId="34" fillId="3" borderId="22" xfId="4" applyFont="1" applyFill="1" applyBorder="1" applyAlignment="1">
      <alignment horizontal="right" vertical="center" wrapText="1"/>
    </xf>
    <xf numFmtId="0" fontId="34" fillId="3" borderId="19" xfId="4" applyFont="1" applyFill="1" applyBorder="1" applyAlignment="1">
      <alignment vertical="center"/>
    </xf>
    <xf numFmtId="0" fontId="34" fillId="3" borderId="20" xfId="4" applyFont="1" applyFill="1" applyBorder="1" applyAlignment="1">
      <alignment vertical="center" wrapText="1"/>
    </xf>
    <xf numFmtId="0" fontId="34" fillId="3" borderId="17" xfId="0" applyFont="1" applyFill="1" applyBorder="1" applyAlignment="1">
      <alignment vertical="center"/>
    </xf>
    <xf numFmtId="166" fontId="34" fillId="3" borderId="17" xfId="5" applyNumberFormat="1" applyFont="1" applyFill="1" applyBorder="1" applyAlignment="1">
      <alignment horizontal="right" vertical="center"/>
    </xf>
    <xf numFmtId="3" fontId="34" fillId="3" borderId="17" xfId="0" applyNumberFormat="1" applyFont="1" applyFill="1" applyBorder="1" applyAlignment="1">
      <alignment horizontal="right" vertical="center"/>
    </xf>
    <xf numFmtId="167" fontId="23" fillId="3" borderId="17" xfId="0" applyNumberFormat="1" applyFont="1" applyFill="1" applyBorder="1" applyAlignment="1">
      <alignment horizontal="right" vertical="center"/>
    </xf>
    <xf numFmtId="167" fontId="34" fillId="3" borderId="17" xfId="0" applyNumberFormat="1" applyFont="1" applyFill="1" applyBorder="1" applyAlignment="1">
      <alignment horizontal="right" vertical="center"/>
    </xf>
    <xf numFmtId="0" fontId="34" fillId="3" borderId="17" xfId="4" applyFont="1" applyFill="1" applyBorder="1" applyAlignment="1">
      <alignment vertical="center"/>
    </xf>
    <xf numFmtId="0" fontId="34" fillId="3" borderId="28" xfId="4" applyFont="1" applyFill="1" applyBorder="1" applyAlignment="1">
      <alignment vertical="center"/>
    </xf>
    <xf numFmtId="0" fontId="4" fillId="3" borderId="6" xfId="0" applyFont="1" applyFill="1" applyBorder="1" applyAlignment="1">
      <alignment horizontal="left" vertical="top" wrapText="1"/>
    </xf>
    <xf numFmtId="3" fontId="42" fillId="3" borderId="6" xfId="0" applyNumberFormat="1" applyFont="1" applyFill="1" applyBorder="1" applyAlignment="1">
      <alignment horizontal="right" vertical="top" shrinkToFit="1"/>
    </xf>
    <xf numFmtId="167" fontId="42" fillId="3" borderId="6" xfId="0" applyNumberFormat="1" applyFont="1" applyFill="1" applyBorder="1" applyAlignment="1">
      <alignment horizontal="right" vertical="top" shrinkToFit="1"/>
    </xf>
    <xf numFmtId="3" fontId="42" fillId="3" borderId="34" xfId="0" applyNumberFormat="1" applyFont="1" applyFill="1" applyBorder="1" applyAlignment="1">
      <alignment horizontal="right" vertical="top" shrinkToFit="1"/>
    </xf>
    <xf numFmtId="3" fontId="42" fillId="3" borderId="33" xfId="0" applyNumberFormat="1" applyFont="1" applyFill="1" applyBorder="1" applyAlignment="1">
      <alignment horizontal="right" vertical="top" shrinkToFit="1"/>
    </xf>
    <xf numFmtId="167" fontId="42" fillId="3" borderId="32" xfId="0" applyNumberFormat="1" applyFont="1" applyFill="1" applyBorder="1" applyAlignment="1">
      <alignment horizontal="right" vertical="top" shrinkToFit="1"/>
    </xf>
    <xf numFmtId="0" fontId="23" fillId="3" borderId="17" xfId="4" applyFont="1" applyFill="1" applyBorder="1" applyAlignment="1">
      <alignment vertical="center"/>
    </xf>
    <xf numFmtId="0" fontId="41" fillId="3" borderId="23" xfId="4" applyFont="1" applyFill="1" applyBorder="1" applyAlignment="1">
      <alignment horizontal="left" vertical="center"/>
    </xf>
    <xf numFmtId="0" fontId="41" fillId="3" borderId="0" xfId="4" applyFont="1" applyFill="1" applyAlignment="1">
      <alignment horizontal="left" vertical="center"/>
    </xf>
    <xf numFmtId="0" fontId="36" fillId="3" borderId="22" xfId="4" applyFont="1" applyFill="1" applyBorder="1" applyAlignment="1">
      <alignment horizontal="left" vertical="center"/>
    </xf>
    <xf numFmtId="0" fontId="40" fillId="3" borderId="0" xfId="4" applyFont="1" applyFill="1" applyAlignment="1">
      <alignment vertical="center"/>
    </xf>
    <xf numFmtId="0" fontId="36" fillId="3" borderId="0" xfId="4" applyFont="1" applyFill="1" applyAlignment="1">
      <alignment horizontal="left" vertical="center"/>
    </xf>
    <xf numFmtId="0" fontId="40" fillId="3" borderId="24" xfId="4" applyFont="1" applyFill="1" applyBorder="1" applyAlignment="1">
      <alignment vertical="center"/>
    </xf>
    <xf numFmtId="0" fontId="34" fillId="3" borderId="23" xfId="4" applyFont="1" applyFill="1" applyBorder="1" applyAlignment="1">
      <alignment horizontal="left" vertical="center" wrapText="1"/>
    </xf>
    <xf numFmtId="0" fontId="34" fillId="3" borderId="0" xfId="4" applyFont="1" applyFill="1" applyAlignment="1">
      <alignment horizontal="left" vertical="center"/>
    </xf>
    <xf numFmtId="0" fontId="34" fillId="3" borderId="0" xfId="4" applyFont="1" applyFill="1" applyAlignment="1">
      <alignment horizontal="left" vertical="center" wrapText="1"/>
    </xf>
    <xf numFmtId="0" fontId="21" fillId="3" borderId="0" xfId="4" applyFont="1" applyFill="1"/>
    <xf numFmtId="0" fontId="21" fillId="3" borderId="22" xfId="4" applyFont="1" applyFill="1" applyBorder="1"/>
    <xf numFmtId="0" fontId="21" fillId="3" borderId="0" xfId="7" applyFont="1" applyFill="1" applyAlignment="1">
      <alignment vertical="center"/>
    </xf>
    <xf numFmtId="0" fontId="21" fillId="3" borderId="0" xfId="7" applyFont="1" applyFill="1" applyAlignment="1">
      <alignment horizontal="center" vertical="center"/>
    </xf>
    <xf numFmtId="0" fontId="35" fillId="3" borderId="0" xfId="7" applyFont="1" applyFill="1" applyAlignment="1">
      <alignment horizontal="center" vertical="center"/>
    </xf>
    <xf numFmtId="0" fontId="34" fillId="3" borderId="19" xfId="0" applyFont="1" applyFill="1" applyBorder="1" applyAlignment="1">
      <alignment horizontal="center" vertical="center"/>
    </xf>
    <xf numFmtId="0" fontId="21" fillId="3" borderId="23" xfId="0" applyFont="1" applyFill="1" applyBorder="1" applyAlignment="1">
      <alignment horizontal="left"/>
    </xf>
    <xf numFmtId="0" fontId="33" fillId="3" borderId="0" xfId="7" applyFont="1" applyFill="1"/>
    <xf numFmtId="0" fontId="33" fillId="3" borderId="24" xfId="7" applyFont="1" applyFill="1" applyBorder="1"/>
    <xf numFmtId="0" fontId="21" fillId="3" borderId="0" xfId="7" applyFont="1" applyFill="1"/>
    <xf numFmtId="0" fontId="33" fillId="3" borderId="0" xfId="7" applyFont="1" applyFill="1" applyAlignment="1">
      <alignment wrapText="1"/>
    </xf>
    <xf numFmtId="0" fontId="33" fillId="3" borderId="24" xfId="7" applyFont="1" applyFill="1" applyBorder="1" applyAlignment="1">
      <alignment wrapText="1"/>
    </xf>
    <xf numFmtId="0" fontId="21" fillId="3" borderId="25" xfId="0" applyFont="1" applyFill="1" applyBorder="1" applyAlignment="1">
      <alignment horizontal="left"/>
    </xf>
    <xf numFmtId="0" fontId="33" fillId="3" borderId="26" xfId="7" applyFont="1" applyFill="1" applyBorder="1"/>
    <xf numFmtId="0" fontId="33" fillId="3" borderId="27" xfId="7" applyFont="1" applyFill="1" applyBorder="1"/>
    <xf numFmtId="0" fontId="21" fillId="3" borderId="0" xfId="7" applyFont="1" applyFill="1" applyAlignment="1">
      <alignment horizontal="center"/>
    </xf>
    <xf numFmtId="0" fontId="46" fillId="3" borderId="22" xfId="0" applyFont="1" applyFill="1" applyBorder="1"/>
    <xf numFmtId="0" fontId="47" fillId="3" borderId="22" xfId="0" applyFont="1" applyFill="1" applyBorder="1" applyAlignment="1">
      <alignment horizontal="center"/>
    </xf>
    <xf numFmtId="0" fontId="47" fillId="3" borderId="22" xfId="0" applyFont="1" applyFill="1" applyBorder="1" applyAlignment="1">
      <alignment horizontal="center" vertical="center"/>
    </xf>
    <xf numFmtId="2" fontId="48" fillId="3" borderId="22" xfId="2" applyNumberFormat="1" applyFont="1" applyFill="1" applyBorder="1" applyAlignment="1"/>
    <xf numFmtId="2" fontId="48" fillId="3" borderId="22" xfId="2" applyNumberFormat="1" applyFont="1" applyFill="1" applyBorder="1" applyAlignment="1">
      <alignment horizontal="center"/>
    </xf>
    <xf numFmtId="2" fontId="48" fillId="3" borderId="22" xfId="0" applyNumberFormat="1" applyFont="1" applyFill="1" applyBorder="1"/>
    <xf numFmtId="2" fontId="48" fillId="3" borderId="22" xfId="0" applyNumberFormat="1" applyFont="1" applyFill="1" applyBorder="1" applyAlignment="1">
      <alignment horizontal="center"/>
    </xf>
    <xf numFmtId="2" fontId="48" fillId="3" borderId="22" xfId="0" applyNumberFormat="1" applyFont="1" applyFill="1" applyBorder="1" applyAlignment="1">
      <alignment vertical="center"/>
    </xf>
    <xf numFmtId="2" fontId="48" fillId="3" borderId="22" xfId="0" applyNumberFormat="1" applyFont="1" applyFill="1" applyBorder="1" applyAlignment="1">
      <alignment horizontal="center" vertical="center"/>
    </xf>
    <xf numFmtId="2" fontId="47" fillId="3" borderId="22" xfId="2" applyNumberFormat="1" applyFont="1" applyFill="1" applyBorder="1" applyAlignment="1">
      <alignment horizontal="center" vertical="center"/>
    </xf>
    <xf numFmtId="2" fontId="47" fillId="3" borderId="22" xfId="2" quotePrefix="1" applyNumberFormat="1" applyFont="1" applyFill="1" applyBorder="1" applyAlignment="1">
      <alignment horizontal="center" vertical="center"/>
    </xf>
    <xf numFmtId="0" fontId="47" fillId="3" borderId="22" xfId="0" applyFont="1" applyFill="1" applyBorder="1" applyAlignment="1">
      <alignment horizontal="left" vertical="center" wrapText="1"/>
    </xf>
    <xf numFmtId="0" fontId="21" fillId="3" borderId="0" xfId="1" applyFont="1" applyFill="1"/>
    <xf numFmtId="0" fontId="23" fillId="3" borderId="18" xfId="0" applyFont="1" applyFill="1" applyBorder="1" applyAlignment="1">
      <alignment horizontal="center" vertical="center" wrapText="1"/>
    </xf>
    <xf numFmtId="0" fontId="25" fillId="3" borderId="22" xfId="0" applyFont="1" applyFill="1" applyBorder="1" applyAlignment="1">
      <alignment horizontal="right"/>
    </xf>
    <xf numFmtId="0" fontId="25" fillId="3" borderId="22" xfId="0" applyFont="1" applyFill="1" applyBorder="1" applyAlignment="1">
      <alignment horizontal="right" wrapText="1"/>
    </xf>
    <xf numFmtId="0" fontId="25" fillId="3" borderId="17" xfId="0" applyFont="1" applyFill="1" applyBorder="1" applyAlignment="1">
      <alignment horizontal="right"/>
    </xf>
    <xf numFmtId="0" fontId="21" fillId="3" borderId="22" xfId="1" applyFont="1" applyFill="1" applyBorder="1"/>
    <xf numFmtId="0" fontId="25" fillId="3" borderId="19" xfId="0" applyFont="1" applyFill="1" applyBorder="1" applyAlignment="1">
      <alignment horizontal="right"/>
    </xf>
    <xf numFmtId="0" fontId="27" fillId="3" borderId="25" xfId="0" applyFont="1" applyFill="1" applyBorder="1"/>
    <xf numFmtId="0" fontId="27" fillId="3" borderId="26" xfId="0" applyFont="1" applyFill="1" applyBorder="1"/>
    <xf numFmtId="0" fontId="28" fillId="3" borderId="27" xfId="1" applyFont="1" applyFill="1" applyBorder="1"/>
    <xf numFmtId="0" fontId="21" fillId="3" borderId="0" xfId="1" applyFont="1" applyFill="1" applyAlignment="1">
      <alignment horizontal="left" wrapText="1"/>
    </xf>
    <xf numFmtId="0" fontId="29" fillId="3" borderId="22" xfId="0" applyFont="1" applyFill="1" applyBorder="1" applyAlignment="1">
      <alignment vertical="center"/>
    </xf>
    <xf numFmtId="0" fontId="29" fillId="3" borderId="20" xfId="0" applyFont="1" applyFill="1" applyBorder="1" applyAlignment="1">
      <alignment vertical="center"/>
    </xf>
    <xf numFmtId="0" fontId="0" fillId="3" borderId="22" xfId="0" applyFill="1" applyBorder="1"/>
    <xf numFmtId="0" fontId="14" fillId="3" borderId="0" xfId="0" applyFont="1" applyFill="1" applyAlignment="1">
      <alignment vertical="center"/>
    </xf>
    <xf numFmtId="0" fontId="6" fillId="3" borderId="4" xfId="0" applyFont="1" applyFill="1" applyBorder="1" applyAlignment="1">
      <alignment horizontal="center" vertical="center" wrapText="1"/>
    </xf>
    <xf numFmtId="0" fontId="4" fillId="3" borderId="0" xfId="0" applyFont="1" applyFill="1" applyAlignment="1">
      <alignment horizontal="left" vertical="center"/>
    </xf>
    <xf numFmtId="0" fontId="6" fillId="3" borderId="0" xfId="0" applyFont="1" applyFill="1" applyAlignment="1">
      <alignment vertical="center"/>
    </xf>
    <xf numFmtId="0" fontId="4" fillId="3" borderId="0" xfId="0" applyFont="1" applyFill="1" applyAlignment="1">
      <alignment vertical="center"/>
    </xf>
    <xf numFmtId="0" fontId="4" fillId="3" borderId="9" xfId="0" applyFont="1" applyFill="1" applyBorder="1" applyAlignment="1">
      <alignment vertical="center"/>
    </xf>
    <xf numFmtId="0" fontId="6" fillId="4" borderId="6" xfId="0" applyFont="1" applyFill="1" applyBorder="1" applyAlignment="1">
      <alignment horizontal="center" vertical="center"/>
    </xf>
    <xf numFmtId="0" fontId="6" fillId="4" borderId="12" xfId="0" applyFont="1" applyFill="1" applyBorder="1" applyAlignment="1">
      <alignment horizontal="center" vertical="center"/>
    </xf>
    <xf numFmtId="0" fontId="7" fillId="5" borderId="0" xfId="0" applyFont="1" applyFill="1" applyAlignment="1">
      <alignment horizontal="center" vertical="center"/>
    </xf>
    <xf numFmtId="0" fontId="6" fillId="4" borderId="12" xfId="0" applyFont="1" applyFill="1" applyBorder="1" applyAlignment="1">
      <alignment vertical="center" wrapText="1"/>
    </xf>
    <xf numFmtId="0" fontId="4" fillId="4" borderId="13" xfId="0" applyFont="1" applyFill="1" applyBorder="1" applyAlignment="1">
      <alignment horizontal="left" vertical="top"/>
    </xf>
    <xf numFmtId="0" fontId="4" fillId="4" borderId="13" xfId="0" applyFont="1" applyFill="1" applyBorder="1" applyAlignment="1">
      <alignment vertical="center"/>
    </xf>
    <xf numFmtId="0" fontId="6" fillId="4" borderId="7" xfId="0" applyFont="1" applyFill="1" applyBorder="1" applyAlignment="1">
      <alignment horizontal="right" vertical="center" wrapText="1"/>
    </xf>
    <xf numFmtId="0" fontId="6" fillId="3" borderId="6" xfId="0" applyFont="1" applyFill="1" applyBorder="1" applyAlignment="1">
      <alignment vertical="top"/>
    </xf>
    <xf numFmtId="0" fontId="4" fillId="3" borderId="6" xfId="0" applyFont="1" applyFill="1" applyBorder="1" applyAlignment="1">
      <alignment vertical="center"/>
    </xf>
    <xf numFmtId="3" fontId="4" fillId="3" borderId="6" xfId="0" applyNumberFormat="1" applyFont="1" applyFill="1" applyBorder="1" applyAlignment="1">
      <alignment vertical="center"/>
    </xf>
    <xf numFmtId="3" fontId="4" fillId="3" borderId="6" xfId="0" applyNumberFormat="1" applyFont="1" applyFill="1" applyBorder="1" applyAlignment="1">
      <alignment horizontal="right" vertical="center"/>
    </xf>
    <xf numFmtId="0" fontId="6" fillId="6" borderId="6" xfId="0" applyFont="1" applyFill="1" applyBorder="1" applyAlignment="1">
      <alignment vertical="top"/>
    </xf>
    <xf numFmtId="0" fontId="4" fillId="6" borderId="6" xfId="0" applyFont="1" applyFill="1" applyBorder="1" applyAlignment="1">
      <alignment vertical="center"/>
    </xf>
    <xf numFmtId="3" fontId="4" fillId="6" borderId="6" xfId="0" applyNumberFormat="1" applyFont="1" applyFill="1" applyBorder="1" applyAlignment="1">
      <alignment vertical="center"/>
    </xf>
    <xf numFmtId="3" fontId="4" fillId="6" borderId="6" xfId="0" applyNumberFormat="1" applyFont="1" applyFill="1" applyBorder="1" applyAlignment="1">
      <alignment horizontal="right" vertical="center"/>
    </xf>
    <xf numFmtId="0" fontId="6" fillId="6" borderId="6" xfId="0" applyFont="1" applyFill="1" applyBorder="1" applyAlignment="1">
      <alignment vertical="center"/>
    </xf>
    <xf numFmtId="3" fontId="6" fillId="6" borderId="6" xfId="0" applyNumberFormat="1" applyFont="1" applyFill="1" applyBorder="1" applyAlignment="1">
      <alignment vertical="center"/>
    </xf>
    <xf numFmtId="3" fontId="6" fillId="6" borderId="6" xfId="0" applyNumberFormat="1" applyFont="1" applyFill="1" applyBorder="1" applyAlignment="1">
      <alignment horizontal="right" vertical="center"/>
    </xf>
    <xf numFmtId="0" fontId="6" fillId="3" borderId="6" xfId="0" applyFont="1" applyFill="1" applyBorder="1" applyAlignment="1">
      <alignment vertical="center"/>
    </xf>
    <xf numFmtId="3" fontId="6" fillId="3" borderId="6" xfId="0" applyNumberFormat="1" applyFont="1" applyFill="1" applyBorder="1" applyAlignment="1">
      <alignment vertical="center"/>
    </xf>
    <xf numFmtId="3" fontId="6" fillId="3" borderId="6" xfId="0" applyNumberFormat="1" applyFont="1" applyFill="1" applyBorder="1" applyAlignment="1">
      <alignment horizontal="right" vertical="center"/>
    </xf>
    <xf numFmtId="0" fontId="9" fillId="3" borderId="4" xfId="0" applyFont="1" applyFill="1" applyBorder="1" applyAlignment="1">
      <alignment horizontal="left" vertical="center"/>
    </xf>
    <xf numFmtId="0" fontId="9" fillId="3" borderId="0" xfId="0" applyFont="1" applyFill="1" applyAlignment="1">
      <alignment horizontal="left" vertical="center"/>
    </xf>
    <xf numFmtId="0" fontId="9" fillId="3" borderId="0" xfId="0" applyFont="1" applyFill="1" applyAlignment="1">
      <alignment vertical="center"/>
    </xf>
    <xf numFmtId="0" fontId="9" fillId="3" borderId="5" xfId="0" applyFont="1" applyFill="1" applyBorder="1" applyAlignment="1">
      <alignment vertical="center"/>
    </xf>
    <xf numFmtId="0" fontId="14" fillId="3" borderId="0" xfId="0" applyFont="1" applyFill="1"/>
    <xf numFmtId="0" fontId="14" fillId="3" borderId="0" xfId="0" applyFont="1" applyFill="1" applyAlignment="1">
      <alignment horizontal="center"/>
    </xf>
    <xf numFmtId="0" fontId="14" fillId="3" borderId="0" xfId="0" applyFont="1" applyFill="1" applyAlignment="1">
      <alignment wrapText="1"/>
    </xf>
    <xf numFmtId="0" fontId="14" fillId="3" borderId="0" xfId="0" applyFont="1" applyFill="1" applyAlignment="1">
      <alignment horizontal="left"/>
    </xf>
    <xf numFmtId="0" fontId="14" fillId="3" borderId="6" xfId="0" applyFont="1" applyFill="1" applyBorder="1"/>
    <xf numFmtId="0" fontId="14" fillId="3" borderId="6" xfId="0" applyFont="1" applyFill="1" applyBorder="1" applyAlignment="1">
      <alignment wrapText="1"/>
    </xf>
    <xf numFmtId="0" fontId="14" fillId="3" borderId="6" xfId="0" applyFont="1" applyFill="1" applyBorder="1" applyAlignment="1">
      <alignment horizontal="left"/>
    </xf>
    <xf numFmtId="0" fontId="7" fillId="3" borderId="0" xfId="0" applyFont="1" applyFill="1" applyAlignment="1">
      <alignment vertical="center"/>
    </xf>
    <xf numFmtId="0" fontId="4" fillId="3" borderId="4" xfId="0" applyFont="1" applyFill="1" applyBorder="1" applyAlignment="1">
      <alignment vertical="center"/>
    </xf>
    <xf numFmtId="0" fontId="4" fillId="3" borderId="0" xfId="0" applyFont="1" applyFill="1" applyAlignment="1">
      <alignment horizontal="center" vertical="center"/>
    </xf>
    <xf numFmtId="1" fontId="4" fillId="3" borderId="0" xfId="0" applyNumberFormat="1" applyFont="1" applyFill="1" applyAlignment="1">
      <alignment horizontal="center" vertical="center"/>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xf>
    <xf numFmtId="0" fontId="8" fillId="5" borderId="0" xfId="0" applyFont="1" applyFill="1" applyAlignment="1">
      <alignment horizontal="center" vertical="center"/>
    </xf>
    <xf numFmtId="0" fontId="6" fillId="4" borderId="6" xfId="0" applyFont="1" applyFill="1" applyBorder="1" applyAlignment="1">
      <alignment vertical="center" wrapText="1"/>
    </xf>
    <xf numFmtId="0" fontId="4" fillId="4" borderId="7" xfId="0" applyFont="1" applyFill="1" applyBorder="1" applyAlignment="1">
      <alignment vertical="center"/>
    </xf>
    <xf numFmtId="0" fontId="4" fillId="4" borderId="6" xfId="0" applyFont="1" applyFill="1" applyBorder="1" applyAlignment="1">
      <alignment vertical="center"/>
    </xf>
    <xf numFmtId="0" fontId="7" fillId="3" borderId="0" xfId="0" applyFont="1" applyFill="1" applyAlignment="1">
      <alignment horizontal="center" vertical="center"/>
    </xf>
    <xf numFmtId="0" fontId="4" fillId="3" borderId="11" xfId="0" applyFont="1" applyFill="1" applyBorder="1" applyAlignment="1">
      <alignment horizontal="center" vertical="center" wrapText="1"/>
    </xf>
    <xf numFmtId="0" fontId="4" fillId="3" borderId="6" xfId="0" applyFont="1" applyFill="1" applyBorder="1" applyAlignment="1">
      <alignment horizontal="left" vertical="center"/>
    </xf>
    <xf numFmtId="41" fontId="4" fillId="3" borderId="7" xfId="0" applyNumberFormat="1" applyFont="1" applyFill="1" applyBorder="1" applyAlignment="1">
      <alignment horizontal="right" vertical="center"/>
    </xf>
    <xf numFmtId="41" fontId="4" fillId="3" borderId="6" xfId="0" applyNumberFormat="1" applyFont="1" applyFill="1" applyBorder="1" applyAlignment="1">
      <alignment horizontal="right" vertical="center"/>
    </xf>
    <xf numFmtId="0" fontId="4" fillId="3" borderId="12" xfId="0" applyFont="1" applyFill="1" applyBorder="1" applyAlignment="1">
      <alignment horizontal="right" vertical="center"/>
    </xf>
    <xf numFmtId="0" fontId="4" fillId="5" borderId="6" xfId="0" applyFont="1" applyFill="1" applyBorder="1" applyAlignment="1">
      <alignment horizontal="left" vertical="center"/>
    </xf>
    <xf numFmtId="41" fontId="4" fillId="5" borderId="7" xfId="0" applyNumberFormat="1" applyFont="1" applyFill="1" applyBorder="1" applyAlignment="1">
      <alignment horizontal="right" vertical="center"/>
    </xf>
    <xf numFmtId="41" fontId="4" fillId="5" borderId="6" xfId="0" applyNumberFormat="1" applyFont="1" applyFill="1" applyBorder="1" applyAlignment="1">
      <alignment horizontal="right" vertical="center"/>
    </xf>
    <xf numFmtId="0" fontId="4" fillId="5" borderId="12" xfId="0" applyFont="1" applyFill="1" applyBorder="1" applyAlignment="1">
      <alignment horizontal="right" vertical="center"/>
    </xf>
    <xf numFmtId="0" fontId="6" fillId="5" borderId="6" xfId="0" applyFont="1" applyFill="1" applyBorder="1" applyAlignment="1">
      <alignment horizontal="left" vertical="center"/>
    </xf>
    <xf numFmtId="41" fontId="6" fillId="5" borderId="7" xfId="0" applyNumberFormat="1" applyFont="1" applyFill="1" applyBorder="1" applyAlignment="1">
      <alignment horizontal="right" vertical="center"/>
    </xf>
    <xf numFmtId="41" fontId="6" fillId="5" borderId="6" xfId="0" applyNumberFormat="1" applyFont="1" applyFill="1" applyBorder="1" applyAlignment="1">
      <alignment horizontal="right" vertical="center"/>
    </xf>
    <xf numFmtId="0" fontId="6" fillId="5" borderId="12" xfId="0" applyFont="1" applyFill="1" applyBorder="1" applyAlignment="1">
      <alignment horizontal="right" vertical="center"/>
    </xf>
    <xf numFmtId="0" fontId="8" fillId="3" borderId="0" xfId="0" applyFont="1" applyFill="1" applyAlignment="1">
      <alignment vertical="center"/>
    </xf>
    <xf numFmtId="0" fontId="4" fillId="3" borderId="14" xfId="0" applyFont="1" applyFill="1" applyBorder="1" applyAlignment="1">
      <alignment horizontal="left" vertical="center"/>
    </xf>
    <xf numFmtId="41" fontId="4" fillId="3" borderId="10" xfId="0" applyNumberFormat="1" applyFont="1" applyFill="1" applyBorder="1" applyAlignment="1">
      <alignment horizontal="right" vertical="center"/>
    </xf>
    <xf numFmtId="41" fontId="4" fillId="3" borderId="14" xfId="0" applyNumberFormat="1" applyFont="1" applyFill="1" applyBorder="1" applyAlignment="1">
      <alignment horizontal="right" vertical="center"/>
    </xf>
    <xf numFmtId="0" fontId="4" fillId="3" borderId="8" xfId="0" applyFont="1" applyFill="1" applyBorder="1" applyAlignment="1">
      <alignment horizontal="right" vertical="center"/>
    </xf>
    <xf numFmtId="0" fontId="6" fillId="3" borderId="11" xfId="0" applyFont="1" applyFill="1" applyBorder="1" applyAlignment="1">
      <alignment horizontal="left" vertical="center"/>
    </xf>
    <xf numFmtId="41" fontId="6" fillId="3" borderId="3" xfId="0" applyNumberFormat="1" applyFont="1" applyFill="1" applyBorder="1" applyAlignment="1">
      <alignment horizontal="right" vertical="center"/>
    </xf>
    <xf numFmtId="41" fontId="6" fillId="3" borderId="11" xfId="0" applyNumberFormat="1" applyFont="1" applyFill="1" applyBorder="1" applyAlignment="1">
      <alignment horizontal="right" vertical="center"/>
    </xf>
    <xf numFmtId="41" fontId="6" fillId="3" borderId="6" xfId="0" applyNumberFormat="1" applyFont="1" applyFill="1" applyBorder="1" applyAlignment="1">
      <alignment horizontal="right" vertical="center"/>
    </xf>
    <xf numFmtId="0" fontId="6" fillId="3" borderId="12" xfId="0" applyFont="1" applyFill="1" applyBorder="1" applyAlignment="1">
      <alignment horizontal="right" vertical="center"/>
    </xf>
    <xf numFmtId="0" fontId="6" fillId="3" borderId="6" xfId="0" applyFont="1" applyFill="1" applyBorder="1" applyAlignment="1">
      <alignment horizontal="left" vertical="center"/>
    </xf>
    <xf numFmtId="0" fontId="6" fillId="5" borderId="14" xfId="0" applyFont="1" applyFill="1" applyBorder="1" applyAlignment="1">
      <alignment horizontal="left" vertical="center"/>
    </xf>
    <xf numFmtId="41" fontId="6" fillId="5" borderId="10" xfId="0" applyNumberFormat="1" applyFont="1" applyFill="1" applyBorder="1" applyAlignment="1">
      <alignment horizontal="right" vertical="center"/>
    </xf>
    <xf numFmtId="41" fontId="6" fillId="5" borderId="14" xfId="0" applyNumberFormat="1" applyFont="1" applyFill="1" applyBorder="1" applyAlignment="1">
      <alignment horizontal="right" vertical="center"/>
    </xf>
    <xf numFmtId="0" fontId="6" fillId="4" borderId="6" xfId="0" applyFont="1" applyFill="1" applyBorder="1" applyAlignment="1">
      <alignment vertical="center"/>
    </xf>
    <xf numFmtId="0" fontId="4" fillId="4" borderId="6" xfId="0" applyFont="1" applyFill="1" applyBorder="1" applyAlignment="1">
      <alignment horizontal="left" vertical="center"/>
    </xf>
    <xf numFmtId="41" fontId="4" fillId="4" borderId="7" xfId="0" applyNumberFormat="1" applyFont="1" applyFill="1" applyBorder="1" applyAlignment="1">
      <alignment horizontal="right" vertical="center"/>
    </xf>
    <xf numFmtId="41" fontId="4" fillId="4" borderId="6" xfId="0" applyNumberFormat="1" applyFont="1" applyFill="1" applyBorder="1" applyAlignment="1">
      <alignment horizontal="right" vertical="center"/>
    </xf>
    <xf numFmtId="0" fontId="4" fillId="4" borderId="12" xfId="0" applyFont="1" applyFill="1" applyBorder="1" applyAlignment="1">
      <alignment horizontal="right" vertical="center"/>
    </xf>
    <xf numFmtId="41" fontId="6" fillId="3" borderId="7" xfId="0" applyNumberFormat="1" applyFont="1" applyFill="1" applyBorder="1" applyAlignment="1">
      <alignment horizontal="right" vertical="center"/>
    </xf>
    <xf numFmtId="0" fontId="6" fillId="3" borderId="6" xfId="0" applyFont="1" applyFill="1" applyBorder="1" applyAlignment="1">
      <alignment horizontal="right" vertical="center"/>
    </xf>
    <xf numFmtId="0" fontId="6" fillId="5" borderId="6" xfId="0" applyFont="1" applyFill="1" applyBorder="1" applyAlignment="1">
      <alignment horizontal="right" vertical="center"/>
    </xf>
    <xf numFmtId="1" fontId="9" fillId="3" borderId="0" xfId="0" applyNumberFormat="1" applyFont="1" applyFill="1" applyAlignment="1">
      <alignment horizontal="right" vertical="center"/>
    </xf>
    <xf numFmtId="1" fontId="9" fillId="3" borderId="0" xfId="0" applyNumberFormat="1" applyFont="1" applyFill="1" applyAlignment="1">
      <alignment vertical="center"/>
    </xf>
    <xf numFmtId="0" fontId="4" fillId="3" borderId="5" xfId="0" applyFont="1" applyFill="1" applyBorder="1" applyAlignment="1">
      <alignment horizontal="center" vertical="center"/>
    </xf>
    <xf numFmtId="0" fontId="9" fillId="3" borderId="8" xfId="0" applyFont="1" applyFill="1" applyBorder="1" applyAlignment="1">
      <alignment vertical="center"/>
    </xf>
    <xf numFmtId="0" fontId="9" fillId="3" borderId="9" xfId="0" applyFont="1" applyFill="1" applyBorder="1" applyAlignment="1">
      <alignment vertical="center"/>
    </xf>
    <xf numFmtId="1" fontId="9" fillId="3" borderId="9" xfId="0" applyNumberFormat="1" applyFont="1" applyFill="1" applyBorder="1" applyAlignment="1">
      <alignment vertical="center"/>
    </xf>
    <xf numFmtId="0" fontId="4" fillId="3" borderId="10" xfId="0" applyFont="1" applyFill="1" applyBorder="1" applyAlignment="1">
      <alignment horizontal="center" vertical="center"/>
    </xf>
    <xf numFmtId="0" fontId="17" fillId="3" borderId="0" xfId="0" applyFont="1" applyFill="1"/>
    <xf numFmtId="1" fontId="7" fillId="3" borderId="0" xfId="0" applyNumberFormat="1" applyFont="1" applyFill="1" applyAlignment="1">
      <alignment vertical="center"/>
    </xf>
    <xf numFmtId="0" fontId="7" fillId="3" borderId="4" xfId="0" applyFont="1" applyFill="1" applyBorder="1" applyAlignment="1">
      <alignment vertical="center"/>
    </xf>
    <xf numFmtId="0" fontId="6" fillId="4" borderId="6" xfId="0" applyFont="1" applyFill="1" applyBorder="1" applyAlignment="1">
      <alignment horizontal="right" vertical="center"/>
    </xf>
    <xf numFmtId="0" fontId="4" fillId="3" borderId="6" xfId="0" applyFont="1" applyFill="1" applyBorder="1" applyAlignment="1">
      <alignment horizontal="center" vertical="center"/>
    </xf>
    <xf numFmtId="2" fontId="4" fillId="3" borderId="6" xfId="0" applyNumberFormat="1" applyFont="1" applyFill="1" applyBorder="1" applyAlignment="1">
      <alignment vertical="center"/>
    </xf>
    <xf numFmtId="0" fontId="4" fillId="3" borderId="6" xfId="0" applyFont="1" applyFill="1" applyBorder="1" applyAlignment="1">
      <alignment horizontal="right" vertical="center"/>
    </xf>
    <xf numFmtId="0" fontId="6" fillId="3" borderId="6" xfId="0" applyFont="1" applyFill="1" applyBorder="1" applyAlignment="1">
      <alignment horizontal="center" vertical="center"/>
    </xf>
    <xf numFmtId="2" fontId="6" fillId="3" borderId="6" xfId="0" applyNumberFormat="1" applyFont="1" applyFill="1" applyBorder="1" applyAlignment="1">
      <alignment vertical="center"/>
    </xf>
    <xf numFmtId="0" fontId="4" fillId="3" borderId="8" xfId="0" applyFont="1" applyFill="1" applyBorder="1" applyAlignment="1">
      <alignment horizontal="left" vertical="center"/>
    </xf>
    <xf numFmtId="0" fontId="4" fillId="3" borderId="9" xfId="0" applyFont="1" applyFill="1" applyBorder="1" applyAlignment="1">
      <alignment horizontal="left" vertical="center"/>
    </xf>
    <xf numFmtId="0" fontId="6" fillId="4" borderId="14" xfId="0" applyFont="1" applyFill="1" applyBorder="1" applyAlignment="1">
      <alignment horizontal="left" vertical="center" wrapText="1"/>
    </xf>
    <xf numFmtId="0" fontId="6" fillId="4" borderId="14" xfId="0" applyFont="1" applyFill="1" applyBorder="1" applyAlignment="1">
      <alignment horizontal="right" vertical="center" wrapText="1"/>
    </xf>
    <xf numFmtId="0" fontId="7" fillId="5" borderId="0" xfId="0" applyFont="1" applyFill="1" applyAlignment="1">
      <alignment horizontal="center" vertical="top"/>
    </xf>
    <xf numFmtId="0" fontId="4" fillId="3" borderId="1" xfId="0" applyFont="1" applyFill="1" applyBorder="1" applyAlignment="1">
      <alignment horizontal="left" vertical="center"/>
    </xf>
    <xf numFmtId="0" fontId="4" fillId="3" borderId="6" xfId="0" applyFont="1" applyFill="1" applyBorder="1" applyAlignment="1">
      <alignment horizontal="left" vertical="top"/>
    </xf>
    <xf numFmtId="0" fontId="4" fillId="3" borderId="6" xfId="0" applyFont="1" applyFill="1" applyBorder="1" applyAlignment="1">
      <alignment vertical="top"/>
    </xf>
    <xf numFmtId="0" fontId="4" fillId="3" borderId="4" xfId="0" applyFont="1" applyFill="1" applyBorder="1" applyAlignment="1">
      <alignment horizontal="left" vertical="center"/>
    </xf>
    <xf numFmtId="0" fontId="4" fillId="3" borderId="15" xfId="0" applyFont="1" applyFill="1" applyBorder="1" applyAlignment="1">
      <alignment horizontal="left" vertical="center"/>
    </xf>
    <xf numFmtId="0" fontId="6" fillId="3" borderId="15" xfId="0" applyFont="1" applyFill="1" applyBorder="1" applyAlignment="1">
      <alignment horizontal="left" vertical="center"/>
    </xf>
    <xf numFmtId="0" fontId="6" fillId="3" borderId="6" xfId="0" applyFont="1" applyFill="1" applyBorder="1" applyAlignment="1">
      <alignment horizontal="left" vertical="top"/>
    </xf>
    <xf numFmtId="0" fontId="4" fillId="3" borderId="16" xfId="0" applyFont="1" applyFill="1" applyBorder="1" applyAlignment="1">
      <alignment horizontal="center" vertical="center"/>
    </xf>
    <xf numFmtId="2" fontId="4" fillId="3" borderId="6" xfId="0" applyNumberFormat="1" applyFont="1" applyFill="1" applyBorder="1" applyAlignment="1">
      <alignment horizontal="right" vertical="center"/>
    </xf>
    <xf numFmtId="0" fontId="6" fillId="3" borderId="16" xfId="0" applyFont="1" applyFill="1" applyBorder="1" applyAlignment="1">
      <alignment horizontal="center" vertical="center"/>
    </xf>
    <xf numFmtId="0" fontId="4" fillId="6" borderId="6" xfId="0" applyFont="1" applyFill="1" applyBorder="1" applyAlignment="1">
      <alignment horizontal="left" vertical="center"/>
    </xf>
    <xf numFmtId="0" fontId="4" fillId="6" borderId="6" xfId="0" applyFont="1" applyFill="1" applyBorder="1" applyAlignment="1">
      <alignment horizontal="right" vertical="center"/>
    </xf>
    <xf numFmtId="2" fontId="7" fillId="3" borderId="0" xfId="0" applyNumberFormat="1" applyFont="1" applyFill="1" applyAlignment="1">
      <alignment vertical="center"/>
    </xf>
    <xf numFmtId="0" fontId="6" fillId="6" borderId="6" xfId="0" applyFont="1" applyFill="1" applyBorder="1" applyAlignment="1">
      <alignment horizontal="left" vertical="center"/>
    </xf>
    <xf numFmtId="2" fontId="6" fillId="6" borderId="7" xfId="0" applyNumberFormat="1" applyFont="1" applyFill="1" applyBorder="1" applyAlignment="1">
      <alignment vertical="center"/>
    </xf>
    <xf numFmtId="0" fontId="6" fillId="6" borderId="6" xfId="0" applyFont="1" applyFill="1" applyBorder="1" applyAlignment="1">
      <alignment horizontal="right" vertical="center"/>
    </xf>
    <xf numFmtId="0" fontId="4" fillId="6" borderId="14" xfId="0" applyFont="1" applyFill="1" applyBorder="1" applyAlignment="1">
      <alignment horizontal="left" vertical="center"/>
    </xf>
    <xf numFmtId="0" fontId="4" fillId="6" borderId="14" xfId="0" applyFont="1" applyFill="1" applyBorder="1" applyAlignment="1">
      <alignment horizontal="right" vertical="center"/>
    </xf>
    <xf numFmtId="0" fontId="4" fillId="3" borderId="11" xfId="0" applyFont="1" applyFill="1" applyBorder="1" applyAlignment="1">
      <alignment horizontal="left" vertical="center"/>
    </xf>
    <xf numFmtId="0" fontId="4" fillId="3" borderId="11" xfId="0" applyFont="1" applyFill="1" applyBorder="1" applyAlignment="1">
      <alignment horizontal="right" vertical="center"/>
    </xf>
    <xf numFmtId="0" fontId="7" fillId="3" borderId="0" xfId="0" applyFont="1" applyFill="1" applyAlignment="1">
      <alignment horizontal="left"/>
    </xf>
    <xf numFmtId="0" fontId="7" fillId="3" borderId="0" xfId="0" applyFont="1" applyFill="1" applyAlignment="1">
      <alignment horizontal="left" vertical="top"/>
    </xf>
    <xf numFmtId="0" fontId="7" fillId="3" borderId="0" xfId="0" applyFont="1" applyFill="1"/>
    <xf numFmtId="0" fontId="7" fillId="3" borderId="0" xfId="0" applyFont="1" applyFill="1" applyAlignment="1">
      <alignment vertical="top"/>
    </xf>
    <xf numFmtId="3" fontId="34" fillId="3" borderId="22" xfId="4" applyNumberFormat="1" applyFont="1" applyFill="1" applyBorder="1" applyAlignment="1">
      <alignment horizontal="center" vertical="center"/>
    </xf>
    <xf numFmtId="167" fontId="34" fillId="3" borderId="22" xfId="4" applyNumberFormat="1" applyFont="1" applyFill="1" applyBorder="1" applyAlignment="1">
      <alignment horizontal="center" vertical="center"/>
    </xf>
    <xf numFmtId="168" fontId="29" fillId="3" borderId="22" xfId="6" applyNumberFormat="1" applyFont="1" applyFill="1" applyBorder="1" applyAlignment="1">
      <alignment horizontal="center" vertical="center" shrinkToFit="1"/>
    </xf>
    <xf numFmtId="3" fontId="23" fillId="3" borderId="22" xfId="4" applyNumberFormat="1" applyFont="1" applyFill="1" applyBorder="1" applyAlignment="1">
      <alignment horizontal="center" vertical="center"/>
    </xf>
    <xf numFmtId="167" fontId="29" fillId="3" borderId="22" xfId="0" applyNumberFormat="1" applyFont="1" applyFill="1" applyBorder="1" applyAlignment="1">
      <alignment horizontal="center" vertical="center" shrinkToFit="1"/>
    </xf>
    <xf numFmtId="3" fontId="6" fillId="3" borderId="22" xfId="0" applyNumberFormat="1" applyFont="1" applyFill="1" applyBorder="1" applyAlignment="1">
      <alignment horizontal="center" vertical="center"/>
    </xf>
    <xf numFmtId="167" fontId="23" fillId="3" borderId="22" xfId="4" applyNumberFormat="1" applyFont="1" applyFill="1" applyBorder="1" applyAlignment="1">
      <alignment horizontal="center" vertical="center"/>
    </xf>
    <xf numFmtId="1" fontId="34" fillId="3" borderId="22" xfId="4" applyNumberFormat="1" applyFont="1" applyFill="1" applyBorder="1" applyAlignment="1">
      <alignment horizontal="center" vertical="center"/>
    </xf>
    <xf numFmtId="167" fontId="24" fillId="3" borderId="22" xfId="0" applyNumberFormat="1" applyFont="1" applyFill="1" applyBorder="1" applyAlignment="1">
      <alignment horizontal="center" vertical="center" shrinkToFit="1"/>
    </xf>
    <xf numFmtId="3" fontId="29" fillId="3" borderId="22" xfId="0" applyNumberFormat="1" applyFont="1" applyFill="1" applyBorder="1" applyAlignment="1">
      <alignment horizontal="center" vertical="center" shrinkToFit="1"/>
    </xf>
    <xf numFmtId="41" fontId="34" fillId="3" borderId="22" xfId="0" applyNumberFormat="1" applyFont="1" applyFill="1" applyBorder="1" applyAlignment="1">
      <alignment horizontal="center" vertical="center"/>
    </xf>
    <xf numFmtId="3" fontId="34" fillId="3" borderId="22" xfId="0" applyNumberFormat="1" applyFont="1" applyFill="1" applyBorder="1" applyAlignment="1">
      <alignment horizontal="center" vertical="center"/>
    </xf>
    <xf numFmtId="0" fontId="1" fillId="3" borderId="0" xfId="0" applyFont="1" applyFill="1" applyAlignment="1">
      <alignment horizontal="center" vertical="center"/>
    </xf>
    <xf numFmtId="41" fontId="23" fillId="3" borderId="22" xfId="0" applyNumberFormat="1" applyFont="1" applyFill="1" applyBorder="1" applyAlignment="1">
      <alignment horizontal="left" vertical="center"/>
    </xf>
    <xf numFmtId="41" fontId="23" fillId="3" borderId="22" xfId="0" applyNumberFormat="1" applyFont="1" applyFill="1" applyBorder="1" applyAlignment="1">
      <alignment horizontal="right" vertical="center"/>
    </xf>
    <xf numFmtId="41" fontId="34" fillId="3" borderId="22" xfId="0" applyNumberFormat="1" applyFont="1" applyFill="1" applyBorder="1" applyAlignment="1">
      <alignment horizontal="left" vertical="center"/>
    </xf>
    <xf numFmtId="41" fontId="34" fillId="3" borderId="17" xfId="0" applyNumberFormat="1" applyFont="1" applyFill="1" applyBorder="1" applyAlignment="1">
      <alignment horizontal="right" vertical="center"/>
    </xf>
    <xf numFmtId="41" fontId="34" fillId="3" borderId="20" xfId="0" applyNumberFormat="1" applyFont="1" applyFill="1" applyBorder="1" applyAlignment="1">
      <alignment horizontal="left" vertical="center"/>
    </xf>
    <xf numFmtId="41" fontId="23" fillId="3" borderId="22" xfId="0" applyNumberFormat="1" applyFont="1" applyFill="1" applyBorder="1" applyAlignment="1">
      <alignment horizontal="center" vertical="center"/>
    </xf>
    <xf numFmtId="41" fontId="23" fillId="3" borderId="22" xfId="0" applyNumberFormat="1" applyFont="1" applyFill="1" applyBorder="1" applyAlignment="1">
      <alignment horizontal="center" vertical="center" wrapText="1"/>
    </xf>
    <xf numFmtId="41" fontId="34" fillId="3" borderId="17" xfId="0" applyNumberFormat="1" applyFont="1" applyFill="1" applyBorder="1" applyAlignment="1">
      <alignment horizontal="center" vertical="center"/>
    </xf>
    <xf numFmtId="0" fontId="0" fillId="3" borderId="0" xfId="0" applyFill="1" applyAlignment="1">
      <alignment horizontal="center" vertical="center"/>
    </xf>
    <xf numFmtId="43" fontId="0" fillId="3" borderId="0" xfId="0" applyNumberFormat="1" applyFill="1" applyAlignment="1">
      <alignment horizontal="center" vertical="center"/>
    </xf>
    <xf numFmtId="0" fontId="0" fillId="3" borderId="0" xfId="0" applyFill="1" applyAlignment="1">
      <alignment horizontal="left" vertical="center"/>
    </xf>
    <xf numFmtId="2" fontId="23" fillId="3" borderId="22" xfId="0" applyNumberFormat="1" applyFont="1" applyFill="1" applyBorder="1" applyAlignment="1">
      <alignment horizontal="center" vertical="center"/>
    </xf>
    <xf numFmtId="1" fontId="34" fillId="3" borderId="22" xfId="0" applyNumberFormat="1" applyFont="1" applyFill="1" applyBorder="1" applyAlignment="1">
      <alignment horizontal="center" vertical="center"/>
    </xf>
    <xf numFmtId="0" fontId="24" fillId="3" borderId="22" xfId="0" applyFont="1" applyFill="1" applyBorder="1" applyAlignment="1">
      <alignment horizontal="center" vertical="center"/>
    </xf>
    <xf numFmtId="0" fontId="22" fillId="3" borderId="22" xfId="0" applyFont="1" applyFill="1" applyBorder="1" applyAlignment="1">
      <alignment horizontal="center"/>
    </xf>
    <xf numFmtId="0" fontId="22" fillId="3" borderId="17" xfId="0" applyFont="1" applyFill="1" applyBorder="1" applyAlignment="1">
      <alignment horizontal="center"/>
    </xf>
    <xf numFmtId="0" fontId="24" fillId="3" borderId="20" xfId="0" applyFont="1" applyFill="1" applyBorder="1" applyAlignment="1">
      <alignment horizontal="center" vertical="center"/>
    </xf>
    <xf numFmtId="0" fontId="22" fillId="3" borderId="19" xfId="0" applyFont="1" applyFill="1" applyBorder="1" applyAlignment="1">
      <alignment horizontal="center"/>
    </xf>
    <xf numFmtId="0" fontId="24" fillId="3" borderId="22" xfId="0" applyFont="1" applyFill="1" applyBorder="1" applyAlignment="1">
      <alignment horizontal="center" vertical="center" wrapText="1"/>
    </xf>
    <xf numFmtId="0" fontId="25" fillId="3" borderId="22" xfId="0" applyFont="1" applyFill="1" applyBorder="1" applyAlignment="1">
      <alignment horizontal="center"/>
    </xf>
    <xf numFmtId="0" fontId="9" fillId="3" borderId="20" xfId="0" applyFont="1" applyFill="1" applyBorder="1" applyAlignment="1">
      <alignment vertical="center"/>
    </xf>
    <xf numFmtId="0" fontId="9" fillId="3" borderId="31" xfId="0" applyFont="1" applyFill="1" applyBorder="1" applyAlignment="1">
      <alignment vertical="center"/>
    </xf>
    <xf numFmtId="0" fontId="9" fillId="3" borderId="21" xfId="0" applyFont="1" applyFill="1" applyBorder="1" applyAlignment="1">
      <alignment vertical="center"/>
    </xf>
    <xf numFmtId="0" fontId="9" fillId="3" borderId="22" xfId="0" applyFont="1" applyFill="1" applyBorder="1" applyAlignment="1">
      <alignment horizontal="left" vertical="center"/>
    </xf>
    <xf numFmtId="0" fontId="25" fillId="3" borderId="22" xfId="0" applyFont="1" applyFill="1" applyBorder="1"/>
    <xf numFmtId="3" fontId="4" fillId="3" borderId="6" xfId="0" applyNumberFormat="1" applyFont="1" applyFill="1" applyBorder="1" applyAlignment="1">
      <alignment horizontal="center" vertical="center"/>
    </xf>
    <xf numFmtId="165" fontId="4" fillId="3" borderId="6" xfId="0" applyNumberFormat="1" applyFont="1" applyFill="1" applyBorder="1" applyAlignment="1">
      <alignment horizontal="center" vertical="center"/>
    </xf>
    <xf numFmtId="3" fontId="4" fillId="6" borderId="6" xfId="0" applyNumberFormat="1" applyFont="1" applyFill="1" applyBorder="1" applyAlignment="1">
      <alignment horizontal="center" vertical="center"/>
    </xf>
    <xf numFmtId="3" fontId="6" fillId="6" borderId="6" xfId="0" applyNumberFormat="1" applyFont="1" applyFill="1" applyBorder="1" applyAlignment="1">
      <alignment horizontal="center" vertical="center"/>
    </xf>
    <xf numFmtId="3" fontId="6" fillId="3" borderId="6" xfId="0" applyNumberFormat="1" applyFont="1" applyFill="1" applyBorder="1" applyAlignment="1">
      <alignment horizontal="center" vertical="center"/>
    </xf>
    <xf numFmtId="0" fontId="4" fillId="3" borderId="0" xfId="0" applyFont="1" applyFill="1"/>
    <xf numFmtId="0" fontId="50" fillId="3" borderId="0" xfId="0" applyFont="1" applyFill="1" applyAlignment="1">
      <alignment vertical="center"/>
    </xf>
    <xf numFmtId="0" fontId="50" fillId="3" borderId="0" xfId="0" applyFont="1" applyFill="1"/>
    <xf numFmtId="0" fontId="1" fillId="4" borderId="6" xfId="0" applyFont="1" applyFill="1" applyBorder="1" applyAlignment="1">
      <alignment horizontal="center" vertical="center"/>
    </xf>
    <xf numFmtId="0" fontId="1" fillId="4" borderId="12" xfId="0" applyFont="1" applyFill="1" applyBorder="1" applyAlignment="1">
      <alignment horizontal="center" vertical="center"/>
    </xf>
    <xf numFmtId="0" fontId="50" fillId="5" borderId="0" xfId="0" applyFont="1" applyFill="1" applyAlignment="1">
      <alignment horizontal="center" vertical="center"/>
    </xf>
    <xf numFmtId="0" fontId="1" fillId="4" borderId="6" xfId="0" applyFont="1" applyFill="1" applyBorder="1" applyAlignment="1">
      <alignment horizontal="right" vertical="center"/>
    </xf>
    <xf numFmtId="0" fontId="50" fillId="3" borderId="6" xfId="0" applyFont="1" applyFill="1" applyBorder="1" applyAlignment="1">
      <alignment horizontal="center" vertical="center"/>
    </xf>
    <xf numFmtId="0" fontId="50" fillId="3" borderId="6" xfId="0" applyFont="1" applyFill="1" applyBorder="1" applyAlignment="1">
      <alignment vertical="center"/>
    </xf>
    <xf numFmtId="2" fontId="50" fillId="3" borderId="6" xfId="0" applyNumberFormat="1" applyFont="1" applyFill="1" applyBorder="1" applyAlignment="1">
      <alignment vertical="center"/>
    </xf>
    <xf numFmtId="43" fontId="50" fillId="3" borderId="6" xfId="0" applyNumberFormat="1" applyFont="1" applyFill="1" applyBorder="1" applyAlignment="1">
      <alignment vertical="center"/>
    </xf>
    <xf numFmtId="166" fontId="50" fillId="3" borderId="6" xfId="0" applyNumberFormat="1" applyFont="1" applyFill="1" applyBorder="1" applyAlignment="1">
      <alignment vertical="center"/>
    </xf>
    <xf numFmtId="0" fontId="50" fillId="3" borderId="6" xfId="0" applyFont="1" applyFill="1" applyBorder="1" applyAlignment="1">
      <alignment horizontal="right" vertical="center"/>
    </xf>
    <xf numFmtId="0" fontId="50" fillId="5" borderId="6" xfId="0" applyFont="1" applyFill="1" applyBorder="1" applyAlignment="1">
      <alignment vertical="center"/>
    </xf>
    <xf numFmtId="2" fontId="50" fillId="5" borderId="6" xfId="0" applyNumberFormat="1" applyFont="1" applyFill="1" applyBorder="1" applyAlignment="1">
      <alignment vertical="center"/>
    </xf>
    <xf numFmtId="43" fontId="50" fillId="5" borderId="6" xfId="0" applyNumberFormat="1" applyFont="1" applyFill="1" applyBorder="1" applyAlignment="1">
      <alignment vertical="center"/>
    </xf>
    <xf numFmtId="166" fontId="50" fillId="5" borderId="6" xfId="0" applyNumberFormat="1" applyFont="1" applyFill="1" applyBorder="1" applyAlignment="1">
      <alignment vertical="center"/>
    </xf>
    <xf numFmtId="0" fontId="1" fillId="5" borderId="6" xfId="0" applyFont="1" applyFill="1" applyBorder="1" applyAlignment="1">
      <alignment vertical="center"/>
    </xf>
    <xf numFmtId="2" fontId="1" fillId="5" borderId="6" xfId="0" applyNumberFormat="1" applyFont="1" applyFill="1" applyBorder="1" applyAlignment="1">
      <alignment vertical="center"/>
    </xf>
    <xf numFmtId="43" fontId="1" fillId="5" borderId="6" xfId="0" applyNumberFormat="1" applyFont="1" applyFill="1" applyBorder="1" applyAlignment="1">
      <alignment vertical="center"/>
    </xf>
    <xf numFmtId="166" fontId="1" fillId="5" borderId="6" xfId="0" applyNumberFormat="1" applyFont="1" applyFill="1" applyBorder="1" applyAlignment="1">
      <alignment vertical="center"/>
    </xf>
    <xf numFmtId="0" fontId="1" fillId="3" borderId="0" xfId="0" applyFont="1" applyFill="1" applyAlignment="1">
      <alignment vertical="center"/>
    </xf>
    <xf numFmtId="0" fontId="1" fillId="3" borderId="6" xfId="0" applyFont="1" applyFill="1" applyBorder="1" applyAlignment="1">
      <alignment vertical="center"/>
    </xf>
    <xf numFmtId="2" fontId="1" fillId="3" borderId="6" xfId="0" applyNumberFormat="1" applyFont="1" applyFill="1" applyBorder="1" applyAlignment="1">
      <alignment vertical="center"/>
    </xf>
    <xf numFmtId="43" fontId="1" fillId="3" borderId="6" xfId="0" applyNumberFormat="1" applyFont="1" applyFill="1" applyBorder="1" applyAlignment="1">
      <alignment vertical="center"/>
    </xf>
    <xf numFmtId="166" fontId="1" fillId="3" borderId="6" xfId="0" applyNumberFormat="1" applyFont="1" applyFill="1" applyBorder="1" applyAlignment="1">
      <alignment vertical="center"/>
    </xf>
    <xf numFmtId="1" fontId="50" fillId="3" borderId="0" xfId="0" applyNumberFormat="1" applyFont="1" applyFill="1" applyAlignment="1">
      <alignment vertical="center"/>
    </xf>
    <xf numFmtId="0" fontId="50" fillId="3" borderId="0" xfId="0" applyFont="1" applyFill="1" applyAlignment="1">
      <alignment horizontal="left" vertical="center"/>
    </xf>
    <xf numFmtId="2" fontId="4" fillId="3" borderId="6" xfId="0" applyNumberFormat="1" applyFont="1" applyFill="1" applyBorder="1" applyAlignment="1">
      <alignment horizontal="center" vertical="center"/>
    </xf>
    <xf numFmtId="2" fontId="4" fillId="3" borderId="14" xfId="0" applyNumberFormat="1" applyFont="1" applyFill="1" applyBorder="1" applyAlignment="1">
      <alignment horizontal="center" vertical="center"/>
    </xf>
    <xf numFmtId="2" fontId="6" fillId="3" borderId="6" xfId="0" applyNumberFormat="1" applyFont="1" applyFill="1" applyBorder="1" applyAlignment="1">
      <alignment horizontal="center" vertical="center"/>
    </xf>
    <xf numFmtId="3" fontId="4" fillId="4" borderId="6" xfId="0" applyNumberFormat="1" applyFont="1" applyFill="1" applyBorder="1" applyAlignment="1">
      <alignment horizontal="center" vertical="center"/>
    </xf>
    <xf numFmtId="3" fontId="4" fillId="5" borderId="6" xfId="0" applyNumberFormat="1" applyFont="1" applyFill="1" applyBorder="1" applyAlignment="1">
      <alignment horizontal="center" vertical="center"/>
    </xf>
    <xf numFmtId="3" fontId="6" fillId="5" borderId="6" xfId="0" applyNumberFormat="1" applyFont="1" applyFill="1" applyBorder="1" applyAlignment="1">
      <alignment horizontal="center" vertical="center"/>
    </xf>
    <xf numFmtId="3" fontId="4" fillId="3" borderId="14" xfId="0" applyNumberFormat="1" applyFont="1" applyFill="1" applyBorder="1" applyAlignment="1">
      <alignment horizontal="center" vertical="center"/>
    </xf>
    <xf numFmtId="3" fontId="6" fillId="3" borderId="11" xfId="0" applyNumberFormat="1" applyFont="1" applyFill="1" applyBorder="1" applyAlignment="1">
      <alignment horizontal="center" vertical="center"/>
    </xf>
    <xf numFmtId="3" fontId="6" fillId="5" borderId="14" xfId="0" applyNumberFormat="1" applyFont="1" applyFill="1" applyBorder="1" applyAlignment="1">
      <alignment horizontal="center" vertical="center"/>
    </xf>
    <xf numFmtId="0" fontId="50" fillId="3" borderId="6" xfId="0" applyFont="1" applyFill="1" applyBorder="1" applyAlignment="1">
      <alignment horizontal="left" vertical="center"/>
    </xf>
    <xf numFmtId="0" fontId="50" fillId="5" borderId="6" xfId="0" applyFont="1" applyFill="1" applyBorder="1" applyAlignment="1">
      <alignment horizontal="left" vertical="center"/>
    </xf>
    <xf numFmtId="0" fontId="1" fillId="5" borderId="6" xfId="0" applyFont="1" applyFill="1" applyBorder="1" applyAlignment="1">
      <alignment horizontal="left" vertical="center"/>
    </xf>
    <xf numFmtId="0" fontId="1" fillId="3" borderId="6" xfId="0" applyFont="1" applyFill="1" applyBorder="1" applyAlignment="1">
      <alignment horizontal="left" vertical="center"/>
    </xf>
    <xf numFmtId="0" fontId="50" fillId="3" borderId="0" xfId="0" applyFont="1" applyFill="1" applyAlignment="1">
      <alignment horizontal="right" vertical="center"/>
    </xf>
    <xf numFmtId="1" fontId="50" fillId="3" borderId="6" xfId="0" applyNumberFormat="1" applyFont="1" applyFill="1" applyBorder="1" applyAlignment="1">
      <alignment horizontal="center" vertical="center"/>
    </xf>
    <xf numFmtId="1" fontId="50" fillId="5" borderId="6" xfId="0" applyNumberFormat="1" applyFont="1" applyFill="1" applyBorder="1" applyAlignment="1">
      <alignment horizontal="center" vertical="center"/>
    </xf>
    <xf numFmtId="1" fontId="1" fillId="5" borderId="6" xfId="0" applyNumberFormat="1" applyFont="1" applyFill="1" applyBorder="1" applyAlignment="1">
      <alignment horizontal="center" vertical="center"/>
    </xf>
    <xf numFmtId="1" fontId="50" fillId="3" borderId="6" xfId="0" applyNumberFormat="1" applyFont="1" applyFill="1" applyBorder="1" applyAlignment="1">
      <alignment horizontal="center" vertical="center" wrapText="1"/>
    </xf>
    <xf numFmtId="1" fontId="1" fillId="3" borderId="6" xfId="0" applyNumberFormat="1" applyFont="1" applyFill="1" applyBorder="1" applyAlignment="1">
      <alignment horizontal="center" vertical="center"/>
    </xf>
    <xf numFmtId="2" fontId="6" fillId="4" borderId="15" xfId="0" applyNumberFormat="1" applyFont="1" applyFill="1" applyBorder="1" applyAlignment="1">
      <alignment horizontal="center" vertical="center" wrapText="1"/>
    </xf>
    <xf numFmtId="2" fontId="6" fillId="4" borderId="6" xfId="0" applyNumberFormat="1" applyFont="1" applyFill="1" applyBorder="1" applyAlignment="1">
      <alignment horizontal="center" vertical="center" wrapText="1"/>
    </xf>
    <xf numFmtId="2" fontId="4" fillId="3" borderId="6" xfId="0" applyNumberFormat="1" applyFont="1" applyFill="1" applyBorder="1" applyAlignment="1">
      <alignment horizontal="right" vertical="center" wrapText="1"/>
    </xf>
    <xf numFmtId="2" fontId="6" fillId="3" borderId="6" xfId="0" applyNumberFormat="1" applyFont="1" applyFill="1" applyBorder="1" applyAlignment="1">
      <alignment horizontal="right" vertical="center"/>
    </xf>
    <xf numFmtId="2" fontId="4" fillId="6" borderId="7" xfId="0" applyNumberFormat="1" applyFont="1" applyFill="1" applyBorder="1" applyAlignment="1">
      <alignment horizontal="center" vertical="center"/>
    </xf>
    <xf numFmtId="2" fontId="4" fillId="6" borderId="6" xfId="0" applyNumberFormat="1" applyFont="1" applyFill="1" applyBorder="1" applyAlignment="1">
      <alignment horizontal="center" vertical="center"/>
    </xf>
    <xf numFmtId="2" fontId="4" fillId="3" borderId="7" xfId="0" applyNumberFormat="1" applyFont="1" applyFill="1" applyBorder="1" applyAlignment="1">
      <alignment horizontal="center" vertical="center"/>
    </xf>
    <xf numFmtId="2" fontId="6" fillId="6" borderId="7" xfId="0" applyNumberFormat="1" applyFont="1" applyFill="1" applyBorder="1" applyAlignment="1">
      <alignment horizontal="center" vertical="center"/>
    </xf>
    <xf numFmtId="2" fontId="6" fillId="6" borderId="6"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2" fontId="4" fillId="6" borderId="10" xfId="0" applyNumberFormat="1" applyFont="1" applyFill="1" applyBorder="1" applyAlignment="1">
      <alignment horizontal="center" vertical="center"/>
    </xf>
    <xf numFmtId="2" fontId="4" fillId="6" borderId="14" xfId="0" applyNumberFormat="1" applyFont="1" applyFill="1" applyBorder="1" applyAlignment="1">
      <alignment horizontal="center" vertical="center"/>
    </xf>
    <xf numFmtId="2" fontId="4" fillId="3" borderId="3" xfId="0" applyNumberFormat="1" applyFont="1" applyFill="1" applyBorder="1" applyAlignment="1">
      <alignment horizontal="center" vertical="center"/>
    </xf>
    <xf numFmtId="2" fontId="4" fillId="3" borderId="11" xfId="0" applyNumberFormat="1" applyFont="1" applyFill="1" applyBorder="1" applyAlignment="1">
      <alignment horizontal="center" vertical="center"/>
    </xf>
    <xf numFmtId="2" fontId="4" fillId="3" borderId="10" xfId="0" applyNumberFormat="1" applyFont="1" applyFill="1" applyBorder="1" applyAlignment="1">
      <alignment horizontal="center" vertical="center"/>
    </xf>
    <xf numFmtId="0" fontId="21" fillId="3" borderId="22" xfId="4" applyFont="1" applyFill="1" applyBorder="1" applyAlignment="1">
      <alignment vertical="center"/>
    </xf>
    <xf numFmtId="1" fontId="23" fillId="3" borderId="22" xfId="7" applyNumberFormat="1" applyFont="1" applyFill="1" applyBorder="1" applyAlignment="1">
      <alignment horizontal="center" vertical="center" wrapText="1"/>
    </xf>
    <xf numFmtId="1" fontId="23" fillId="3" borderId="19" xfId="7" applyNumberFormat="1" applyFont="1" applyFill="1" applyBorder="1" applyAlignment="1">
      <alignment horizontal="center" vertical="center" wrapText="1"/>
    </xf>
    <xf numFmtId="1" fontId="34" fillId="3" borderId="19" xfId="0" applyNumberFormat="1" applyFont="1" applyFill="1" applyBorder="1" applyAlignment="1">
      <alignment horizontal="center" vertical="center"/>
    </xf>
    <xf numFmtId="1" fontId="4" fillId="3" borderId="22" xfId="0" applyNumberFormat="1" applyFont="1" applyFill="1" applyBorder="1" applyAlignment="1">
      <alignment horizontal="center"/>
    </xf>
    <xf numFmtId="0" fontId="4" fillId="3" borderId="22" xfId="0" applyFont="1" applyFill="1" applyBorder="1" applyAlignment="1">
      <alignment horizontal="center"/>
    </xf>
    <xf numFmtId="0" fontId="33" fillId="3" borderId="0" xfId="7" applyFont="1" applyFill="1" applyAlignment="1">
      <alignment horizontal="center" vertical="top"/>
    </xf>
    <xf numFmtId="0" fontId="33" fillId="3" borderId="0" xfId="7" applyFont="1" applyFill="1" applyAlignment="1">
      <alignment horizontal="center" vertical="top" wrapText="1"/>
    </xf>
    <xf numFmtId="0" fontId="33" fillId="3" borderId="26" xfId="7" applyFont="1" applyFill="1" applyBorder="1" applyAlignment="1">
      <alignment horizontal="center" vertical="top"/>
    </xf>
    <xf numFmtId="0" fontId="6" fillId="2" borderId="6" xfId="0" applyFont="1" applyFill="1" applyBorder="1" applyAlignment="1">
      <alignment horizontal="right" vertical="center" wrapText="1"/>
    </xf>
    <xf numFmtId="1" fontId="4" fillId="2" borderId="7" xfId="0" applyNumberFormat="1" applyFont="1" applyFill="1" applyBorder="1" applyAlignment="1">
      <alignment horizontal="center" vertical="center" wrapText="1"/>
    </xf>
    <xf numFmtId="0" fontId="6" fillId="0" borderId="6" xfId="0" applyFont="1" applyBorder="1" applyAlignment="1">
      <alignment horizontal="center" vertical="center" wrapText="1"/>
    </xf>
    <xf numFmtId="1" fontId="4" fillId="2" borderId="6" xfId="0" applyNumberFormat="1" applyFont="1" applyFill="1" applyBorder="1" applyAlignment="1">
      <alignment horizontal="center" vertical="center" wrapText="1"/>
    </xf>
    <xf numFmtId="2" fontId="4" fillId="2" borderId="6" xfId="0" applyNumberFormat="1" applyFont="1" applyFill="1" applyBorder="1" applyAlignment="1">
      <alignment horizontal="center" vertical="center" wrapText="1"/>
    </xf>
    <xf numFmtId="1" fontId="4" fillId="2" borderId="10" xfId="0" applyNumberFormat="1" applyFont="1" applyFill="1" applyBorder="1" applyAlignment="1">
      <alignment horizontal="center" vertical="center" wrapText="1"/>
    </xf>
    <xf numFmtId="1" fontId="6" fillId="2" borderId="12" xfId="0" applyNumberFormat="1" applyFont="1" applyFill="1" applyBorder="1" applyAlignment="1">
      <alignment horizontal="center" vertical="center" wrapText="1"/>
    </xf>
    <xf numFmtId="2" fontId="6" fillId="2" borderId="6" xfId="0" applyNumberFormat="1" applyFont="1" applyFill="1" applyBorder="1" applyAlignment="1">
      <alignment horizontal="center" vertical="center" wrapText="1"/>
    </xf>
    <xf numFmtId="1" fontId="6" fillId="2" borderId="6" xfId="0" applyNumberFormat="1" applyFont="1" applyFill="1" applyBorder="1" applyAlignment="1">
      <alignment horizontal="right" vertical="center" wrapText="1"/>
    </xf>
    <xf numFmtId="0" fontId="6" fillId="2" borderId="6" xfId="0" applyFont="1" applyFill="1" applyBorder="1" applyAlignment="1">
      <alignment horizontal="left" vertical="center" wrapText="1"/>
    </xf>
    <xf numFmtId="1" fontId="4" fillId="2" borderId="12" xfId="0" applyNumberFormat="1" applyFont="1" applyFill="1" applyBorder="1" applyAlignment="1">
      <alignment horizontal="center" vertical="center" wrapText="1"/>
    </xf>
    <xf numFmtId="1" fontId="4" fillId="2" borderId="6" xfId="0" applyNumberFormat="1" applyFont="1" applyFill="1" applyBorder="1" applyAlignment="1">
      <alignment horizontal="right" vertical="center" wrapText="1"/>
    </xf>
    <xf numFmtId="1" fontId="4" fillId="2" borderId="6" xfId="0" applyNumberFormat="1" applyFont="1" applyFill="1" applyBorder="1" applyAlignment="1">
      <alignment horizontal="left" vertical="center" wrapText="1"/>
    </xf>
    <xf numFmtId="2" fontId="6" fillId="2" borderId="3" xfId="0" applyNumberFormat="1" applyFont="1" applyFill="1" applyBorder="1" applyAlignment="1">
      <alignment horizontal="center" vertical="center" wrapText="1"/>
    </xf>
    <xf numFmtId="2" fontId="6" fillId="2" borderId="7" xfId="0" applyNumberFormat="1" applyFont="1" applyFill="1" applyBorder="1" applyAlignment="1">
      <alignment horizontal="center" vertical="center" wrapText="1"/>
    </xf>
    <xf numFmtId="2" fontId="4" fillId="2" borderId="13" xfId="0" applyNumberFormat="1" applyFont="1" applyFill="1" applyBorder="1" applyAlignment="1">
      <alignment horizontal="center" vertical="center" wrapText="1"/>
    </xf>
    <xf numFmtId="2" fontId="4" fillId="2" borderId="7" xfId="0" applyNumberFormat="1" applyFont="1" applyFill="1" applyBorder="1" applyAlignment="1">
      <alignment horizontal="center" vertical="center" wrapText="1"/>
    </xf>
    <xf numFmtId="2" fontId="4" fillId="2" borderId="11" xfId="0" applyNumberFormat="1" applyFont="1" applyFill="1" applyBorder="1" applyAlignment="1">
      <alignment horizontal="center" vertical="center" wrapText="1"/>
    </xf>
    <xf numFmtId="2" fontId="4" fillId="2" borderId="14" xfId="0" applyNumberFormat="1" applyFont="1" applyFill="1" applyBorder="1" applyAlignment="1">
      <alignment horizontal="center" vertical="center" wrapText="1"/>
    </xf>
    <xf numFmtId="1" fontId="11" fillId="2" borderId="7" xfId="0" applyNumberFormat="1" applyFont="1" applyFill="1" applyBorder="1" applyAlignment="1">
      <alignment horizontal="center" vertical="center" wrapText="1"/>
    </xf>
    <xf numFmtId="1" fontId="11" fillId="2" borderId="6" xfId="0" applyNumberFormat="1" applyFont="1" applyFill="1" applyBorder="1" applyAlignment="1">
      <alignment horizontal="center" vertical="center" wrapText="1"/>
    </xf>
    <xf numFmtId="2" fontId="11" fillId="2" borderId="6" xfId="0" applyNumberFormat="1" applyFont="1" applyFill="1" applyBorder="1" applyAlignment="1">
      <alignment horizontal="center" vertical="center" wrapText="1"/>
    </xf>
    <xf numFmtId="1" fontId="6" fillId="2" borderId="11" xfId="0" applyNumberFormat="1" applyFont="1" applyFill="1" applyBorder="1" applyAlignment="1">
      <alignment horizontal="center" vertical="center" wrapText="1"/>
    </xf>
    <xf numFmtId="2" fontId="6" fillId="2" borderId="11" xfId="0" applyNumberFormat="1" applyFont="1" applyFill="1" applyBorder="1" applyAlignment="1">
      <alignment horizontal="center" vertical="center" wrapText="1"/>
    </xf>
    <xf numFmtId="1" fontId="6" fillId="2" borderId="11" xfId="0" applyNumberFormat="1" applyFont="1" applyFill="1" applyBorder="1" applyAlignment="1">
      <alignment horizontal="right" vertical="center" wrapText="1"/>
    </xf>
    <xf numFmtId="2" fontId="38" fillId="3" borderId="22" xfId="0" applyNumberFormat="1" applyFont="1" applyFill="1" applyBorder="1" applyAlignment="1">
      <alignment horizontal="center" vertical="center"/>
    </xf>
    <xf numFmtId="0" fontId="36" fillId="3" borderId="31" xfId="0" applyFont="1" applyFill="1" applyBorder="1" applyAlignment="1">
      <alignment vertical="center"/>
    </xf>
    <xf numFmtId="2" fontId="22" fillId="3" borderId="22" xfId="0" applyNumberFormat="1" applyFont="1" applyFill="1" applyBorder="1" applyAlignment="1">
      <alignment horizontal="center"/>
    </xf>
    <xf numFmtId="2" fontId="34" fillId="3" borderId="22" xfId="0" applyNumberFormat="1" applyFont="1" applyFill="1" applyBorder="1" applyAlignment="1">
      <alignment horizontal="center"/>
    </xf>
    <xf numFmtId="2" fontId="22" fillId="3" borderId="20" xfId="0" applyNumberFormat="1" applyFont="1" applyFill="1" applyBorder="1" applyAlignment="1">
      <alignment horizontal="center"/>
    </xf>
    <xf numFmtId="2" fontId="23" fillId="3" borderId="20" xfId="0" applyNumberFormat="1" applyFont="1" applyFill="1" applyBorder="1" applyAlignment="1">
      <alignment horizontal="center" vertical="center"/>
    </xf>
    <xf numFmtId="0" fontId="3" fillId="3" borderId="0" xfId="0" applyFont="1" applyFill="1" applyAlignment="1">
      <alignment horizontal="center" vertical="top"/>
    </xf>
    <xf numFmtId="0" fontId="1" fillId="3" borderId="4" xfId="0" applyFont="1" applyFill="1" applyBorder="1" applyAlignment="1">
      <alignment horizontal="center" vertical="center"/>
    </xf>
    <xf numFmtId="0" fontId="5" fillId="3" borderId="0" xfId="0" applyFont="1" applyFill="1" applyAlignment="1">
      <alignment horizontal="right" vertical="center"/>
    </xf>
    <xf numFmtId="2" fontId="5" fillId="3" borderId="0" xfId="0" applyNumberFormat="1" applyFont="1" applyFill="1" applyAlignment="1">
      <alignment horizontal="right" vertical="center"/>
    </xf>
    <xf numFmtId="0" fontId="5" fillId="5" borderId="0" xfId="0" applyFont="1" applyFill="1" applyAlignment="1">
      <alignment vertical="center"/>
    </xf>
    <xf numFmtId="0" fontId="5" fillId="5" borderId="6" xfId="0" applyFont="1" applyFill="1" applyBorder="1" applyAlignment="1">
      <alignment vertical="center"/>
    </xf>
    <xf numFmtId="0" fontId="4" fillId="6" borderId="6" xfId="0" applyFont="1" applyFill="1" applyBorder="1" applyAlignment="1">
      <alignment horizontal="center" vertical="center"/>
    </xf>
    <xf numFmtId="0" fontId="4" fillId="6" borderId="6" xfId="0" applyFont="1" applyFill="1" applyBorder="1" applyAlignment="1">
      <alignment horizontal="right" vertical="center" wrapText="1"/>
    </xf>
    <xf numFmtId="0" fontId="7" fillId="3" borderId="6" xfId="0" applyFont="1" applyFill="1" applyBorder="1"/>
    <xf numFmtId="2" fontId="6" fillId="4" borderId="7" xfId="0" applyNumberFormat="1" applyFont="1" applyFill="1" applyBorder="1" applyAlignment="1">
      <alignment horizontal="center" vertical="center"/>
    </xf>
    <xf numFmtId="2" fontId="6" fillId="4" borderId="6" xfId="0" applyNumberFormat="1" applyFont="1" applyFill="1" applyBorder="1" applyAlignment="1">
      <alignment horizontal="center" vertical="center"/>
    </xf>
    <xf numFmtId="0" fontId="6" fillId="3" borderId="22" xfId="0" applyFont="1" applyFill="1" applyBorder="1" applyAlignment="1">
      <alignment horizontal="center" vertical="center"/>
    </xf>
    <xf numFmtId="0" fontId="1" fillId="4" borderId="6" xfId="0" applyFont="1" applyFill="1" applyBorder="1" applyAlignment="1">
      <alignment horizontal="center" vertical="center" wrapText="1"/>
    </xf>
    <xf numFmtId="2" fontId="50" fillId="3" borderId="6" xfId="0" applyNumberFormat="1" applyFont="1" applyFill="1" applyBorder="1" applyAlignment="1">
      <alignment horizontal="right" vertical="center"/>
    </xf>
    <xf numFmtId="0" fontId="50" fillId="6" borderId="6" xfId="0" applyFont="1" applyFill="1" applyBorder="1" applyAlignment="1">
      <alignment horizontal="center" vertical="center"/>
    </xf>
    <xf numFmtId="0" fontId="50" fillId="6" borderId="6" xfId="0" applyFont="1" applyFill="1" applyBorder="1" applyAlignment="1">
      <alignment vertical="center"/>
    </xf>
    <xf numFmtId="2" fontId="50" fillId="6" borderId="7" xfId="0" applyNumberFormat="1" applyFont="1" applyFill="1" applyBorder="1" applyAlignment="1">
      <alignment vertical="center"/>
    </xf>
    <xf numFmtId="2" fontId="50" fillId="6" borderId="6" xfId="0" applyNumberFormat="1" applyFont="1" applyFill="1" applyBorder="1" applyAlignment="1">
      <alignment vertical="center"/>
    </xf>
    <xf numFmtId="2" fontId="50" fillId="6" borderId="6" xfId="0" applyNumberFormat="1" applyFont="1" applyFill="1" applyBorder="1" applyAlignment="1">
      <alignment horizontal="right" vertical="center"/>
    </xf>
    <xf numFmtId="0" fontId="50" fillId="6" borderId="6" xfId="0" applyFont="1" applyFill="1" applyBorder="1" applyAlignment="1">
      <alignment horizontal="right" vertical="center"/>
    </xf>
    <xf numFmtId="0" fontId="50" fillId="5" borderId="0" xfId="0" applyFont="1" applyFill="1" applyAlignment="1">
      <alignment vertical="center"/>
    </xf>
    <xf numFmtId="2" fontId="50" fillId="3" borderId="7" xfId="0" applyNumberFormat="1" applyFont="1" applyFill="1" applyBorder="1" applyAlignment="1">
      <alignment vertical="center"/>
    </xf>
    <xf numFmtId="0" fontId="50" fillId="3" borderId="6" xfId="0" applyFont="1" applyFill="1" applyBorder="1" applyAlignment="1">
      <alignment vertical="center" wrapText="1"/>
    </xf>
    <xf numFmtId="0" fontId="50" fillId="3" borderId="6" xfId="0" applyFont="1" applyFill="1" applyBorder="1" applyAlignment="1">
      <alignment horizontal="right" vertical="center" wrapText="1"/>
    </xf>
    <xf numFmtId="0" fontId="1" fillId="4" borderId="6" xfId="0" applyFont="1" applyFill="1" applyBorder="1" applyAlignment="1">
      <alignment vertical="center"/>
    </xf>
    <xf numFmtId="2" fontId="1" fillId="4" borderId="6" xfId="0" applyNumberFormat="1" applyFont="1" applyFill="1" applyBorder="1" applyAlignment="1">
      <alignment horizontal="right" vertical="center"/>
    </xf>
    <xf numFmtId="0" fontId="50" fillId="3" borderId="6" xfId="0" applyFont="1" applyFill="1" applyBorder="1"/>
    <xf numFmtId="0" fontId="5" fillId="3" borderId="0" xfId="0" applyFont="1" applyFill="1" applyAlignment="1">
      <alignment vertical="center"/>
    </xf>
    <xf numFmtId="0" fontId="52" fillId="3" borderId="0" xfId="0" applyFont="1" applyFill="1"/>
    <xf numFmtId="0" fontId="50" fillId="3" borderId="4" xfId="0" applyFont="1" applyFill="1" applyBorder="1" applyAlignment="1">
      <alignment horizontal="center" vertical="center" wrapText="1"/>
    </xf>
    <xf numFmtId="0" fontId="50" fillId="3" borderId="0" xfId="0" applyFont="1" applyFill="1" applyAlignment="1">
      <alignment horizontal="center" vertical="center" wrapText="1"/>
    </xf>
    <xf numFmtId="2" fontId="5" fillId="3" borderId="0" xfId="0" applyNumberFormat="1" applyFont="1" applyFill="1" applyAlignment="1">
      <alignment vertical="center"/>
    </xf>
    <xf numFmtId="0" fontId="50" fillId="3" borderId="14" xfId="0" applyFont="1" applyFill="1" applyBorder="1" applyAlignment="1">
      <alignment horizontal="center" vertical="center"/>
    </xf>
    <xf numFmtId="2" fontId="50" fillId="3" borderId="14" xfId="0" applyNumberFormat="1" applyFont="1" applyFill="1" applyBorder="1" applyAlignment="1">
      <alignment horizontal="center" vertical="center"/>
    </xf>
    <xf numFmtId="0" fontId="5" fillId="3" borderId="0" xfId="0" applyFont="1" applyFill="1"/>
    <xf numFmtId="0" fontId="5" fillId="5" borderId="0" xfId="0" applyFont="1" applyFill="1"/>
    <xf numFmtId="2" fontId="50" fillId="6" borderId="6" xfId="0" applyNumberFormat="1" applyFont="1" applyFill="1" applyBorder="1" applyAlignment="1">
      <alignment horizontal="center" vertical="center"/>
    </xf>
    <xf numFmtId="2" fontId="50" fillId="3" borderId="6" xfId="0" applyNumberFormat="1" applyFont="1" applyFill="1" applyBorder="1" applyAlignment="1">
      <alignment horizontal="center" vertical="center"/>
    </xf>
    <xf numFmtId="0" fontId="5" fillId="3" borderId="6" xfId="0" applyFont="1" applyFill="1" applyBorder="1"/>
    <xf numFmtId="0" fontId="0" fillId="0" borderId="0" xfId="0" applyAlignment="1">
      <alignment horizontal="center" vertical="center" wrapText="1"/>
    </xf>
    <xf numFmtId="1" fontId="11" fillId="2" borderId="5" xfId="0" applyNumberFormat="1" applyFont="1" applyFill="1" applyBorder="1" applyAlignment="1">
      <alignment horizontal="right" vertical="center" wrapText="1"/>
    </xf>
    <xf numFmtId="0" fontId="11" fillId="2" borderId="5" xfId="0" applyFont="1" applyFill="1" applyBorder="1" applyAlignment="1">
      <alignment horizontal="right" vertical="center" wrapText="1"/>
    </xf>
    <xf numFmtId="0" fontId="0" fillId="0" borderId="0" xfId="0" applyAlignment="1">
      <alignment horizontal="left" vertical="center" wrapText="1"/>
    </xf>
    <xf numFmtId="0" fontId="0" fillId="0" borderId="0" xfId="0" applyAlignment="1">
      <alignment horizontal="right" vertical="center" wrapText="1"/>
    </xf>
    <xf numFmtId="1" fontId="6" fillId="2" borderId="14" xfId="0" applyNumberFormat="1" applyFont="1" applyFill="1" applyBorder="1" applyAlignment="1">
      <alignment horizontal="center" vertical="center" wrapText="1"/>
    </xf>
    <xf numFmtId="0" fontId="6" fillId="2" borderId="14" xfId="0" applyFont="1" applyFill="1" applyBorder="1" applyAlignment="1">
      <alignment horizontal="left" vertical="center" wrapText="1"/>
    </xf>
    <xf numFmtId="1" fontId="6" fillId="2" borderId="10" xfId="0" applyNumberFormat="1" applyFont="1" applyFill="1" applyBorder="1" applyAlignment="1">
      <alignment horizontal="center" vertical="center" wrapText="1"/>
    </xf>
    <xf numFmtId="1" fontId="6" fillId="2" borderId="14" xfId="0" applyNumberFormat="1" applyFont="1" applyFill="1" applyBorder="1" applyAlignment="1">
      <alignment horizontal="right" vertical="center"/>
    </xf>
    <xf numFmtId="0" fontId="4" fillId="2" borderId="6" xfId="0" applyFont="1" applyFill="1" applyBorder="1" applyAlignment="1">
      <alignment horizontal="left"/>
    </xf>
    <xf numFmtId="1" fontId="6" fillId="2" borderId="7" xfId="0" applyNumberFormat="1" applyFont="1" applyFill="1" applyBorder="1" applyAlignment="1">
      <alignment horizontal="left" vertical="center"/>
    </xf>
    <xf numFmtId="1" fontId="6" fillId="2" borderId="6" xfId="0" applyNumberFormat="1" applyFont="1" applyFill="1" applyBorder="1" applyAlignment="1">
      <alignment horizontal="right"/>
    </xf>
    <xf numFmtId="0" fontId="6" fillId="2" borderId="6" xfId="0" applyFont="1" applyFill="1" applyBorder="1" applyAlignment="1">
      <alignment vertical="center" wrapText="1"/>
    </xf>
    <xf numFmtId="1" fontId="4" fillId="2" borderId="7" xfId="0" applyNumberFormat="1" applyFont="1" applyFill="1" applyBorder="1" applyAlignment="1">
      <alignment horizontal="right" vertical="center"/>
    </xf>
    <xf numFmtId="2" fontId="4" fillId="2" borderId="12" xfId="0" applyNumberFormat="1" applyFont="1" applyFill="1" applyBorder="1" applyAlignment="1">
      <alignment horizontal="right" vertical="center"/>
    </xf>
    <xf numFmtId="1" fontId="4" fillId="2" borderId="12" xfId="0" applyNumberFormat="1" applyFont="1" applyFill="1" applyBorder="1" applyAlignment="1">
      <alignment horizontal="right" vertical="center"/>
    </xf>
    <xf numFmtId="1" fontId="4" fillId="2" borderId="6" xfId="0" applyNumberFormat="1" applyFont="1" applyFill="1" applyBorder="1" applyAlignment="1">
      <alignment horizontal="right"/>
    </xf>
    <xf numFmtId="1" fontId="4" fillId="2" borderId="14" xfId="0" applyNumberFormat="1" applyFont="1" applyFill="1" applyBorder="1" applyAlignment="1">
      <alignment horizontal="center" vertical="center"/>
    </xf>
    <xf numFmtId="1" fontId="4" fillId="2" borderId="6" xfId="0" applyNumberFormat="1" applyFont="1" applyFill="1" applyBorder="1" applyAlignment="1">
      <alignment horizontal="left"/>
    </xf>
    <xf numFmtId="2" fontId="4" fillId="2" borderId="12" xfId="0" applyNumberFormat="1" applyFont="1" applyFill="1" applyBorder="1" applyAlignment="1">
      <alignment horizontal="center" vertical="center"/>
    </xf>
    <xf numFmtId="0" fontId="4" fillId="2" borderId="6" xfId="0" applyFont="1" applyFill="1" applyBorder="1" applyAlignment="1">
      <alignment horizontal="left" wrapText="1"/>
    </xf>
    <xf numFmtId="1" fontId="4" fillId="2" borderId="11" xfId="0" applyNumberFormat="1" applyFont="1" applyFill="1" applyBorder="1" applyAlignment="1">
      <alignment horizontal="center" vertical="center"/>
    </xf>
    <xf numFmtId="1" fontId="6" fillId="2" borderId="1" xfId="0" applyNumberFormat="1" applyFont="1" applyFill="1" applyBorder="1" applyAlignment="1">
      <alignment horizontal="center" vertical="center" wrapText="1"/>
    </xf>
    <xf numFmtId="1" fontId="6" fillId="2" borderId="3" xfId="0" applyNumberFormat="1" applyFont="1" applyFill="1" applyBorder="1" applyAlignment="1">
      <alignment horizontal="left" vertical="center"/>
    </xf>
    <xf numFmtId="1" fontId="6" fillId="2" borderId="1" xfId="0" applyNumberFormat="1" applyFont="1" applyFill="1" applyBorder="1" applyAlignment="1">
      <alignment horizontal="center" vertical="center"/>
    </xf>
    <xf numFmtId="0" fontId="0" fillId="0" borderId="22" xfId="0" applyBorder="1"/>
    <xf numFmtId="1" fontId="11" fillId="0" borderId="22" xfId="0" applyNumberFormat="1" applyFont="1" applyBorder="1" applyAlignment="1">
      <alignment horizontal="right"/>
    </xf>
    <xf numFmtId="0" fontId="0" fillId="0" borderId="0" xfId="0" applyAlignment="1">
      <alignment horizontal="center" wrapText="1"/>
    </xf>
    <xf numFmtId="0" fontId="0" fillId="0" borderId="0" xfId="0" applyAlignment="1">
      <alignment horizontal="left"/>
    </xf>
    <xf numFmtId="0" fontId="0" fillId="0" borderId="0" xfId="0" applyAlignment="1">
      <alignment horizontal="center"/>
    </xf>
    <xf numFmtId="0" fontId="0" fillId="0" borderId="0" xfId="0" applyAlignment="1">
      <alignment horizontal="right"/>
    </xf>
    <xf numFmtId="2" fontId="1" fillId="4" borderId="6" xfId="0" applyNumberFormat="1" applyFont="1" applyFill="1" applyBorder="1" applyAlignment="1">
      <alignment horizontal="center" vertical="center"/>
    </xf>
    <xf numFmtId="3" fontId="23" fillId="3" borderId="22" xfId="0" applyNumberFormat="1" applyFont="1" applyFill="1" applyBorder="1" applyAlignment="1">
      <alignment horizontal="center" vertical="center"/>
    </xf>
    <xf numFmtId="3" fontId="34" fillId="3" borderId="17" xfId="0" applyNumberFormat="1" applyFont="1" applyFill="1" applyBorder="1" applyAlignment="1">
      <alignment horizontal="center" vertical="center"/>
    </xf>
    <xf numFmtId="0" fontId="18" fillId="2" borderId="0" xfId="0" applyFont="1" applyFill="1"/>
    <xf numFmtId="0" fontId="6" fillId="2" borderId="4" xfId="0" applyFont="1" applyFill="1" applyBorder="1" applyAlignment="1">
      <alignment horizontal="center" vertical="center"/>
    </xf>
    <xf numFmtId="0" fontId="6" fillId="2" borderId="0" xfId="0" applyFont="1" applyFill="1" applyAlignment="1">
      <alignment horizontal="center" vertical="center"/>
    </xf>
    <xf numFmtId="0" fontId="7" fillId="2" borderId="0" xfId="0" applyFont="1" applyFill="1" applyAlignment="1">
      <alignment horizontal="center" vertical="center"/>
    </xf>
    <xf numFmtId="0" fontId="8" fillId="2" borderId="0" xfId="0" applyFont="1" applyFill="1" applyAlignment="1">
      <alignment horizontal="center" vertical="center" wrapText="1"/>
    </xf>
    <xf numFmtId="0" fontId="4" fillId="2" borderId="6" xfId="0" applyFont="1" applyFill="1" applyBorder="1"/>
    <xf numFmtId="167" fontId="4" fillId="2" borderId="6" xfId="0" applyNumberFormat="1" applyFont="1" applyFill="1" applyBorder="1" applyAlignment="1">
      <alignment horizontal="center"/>
    </xf>
    <xf numFmtId="41" fontId="4" fillId="2" borderId="6" xfId="0" applyNumberFormat="1" applyFont="1" applyFill="1" applyBorder="1"/>
    <xf numFmtId="41" fontId="7" fillId="2" borderId="0" xfId="0" applyNumberFormat="1" applyFont="1" applyFill="1"/>
    <xf numFmtId="0" fontId="4" fillId="2" borderId="12" xfId="0" applyFont="1" applyFill="1" applyBorder="1"/>
    <xf numFmtId="0" fontId="9" fillId="2" borderId="1" xfId="0" applyFont="1" applyFill="1" applyBorder="1"/>
    <xf numFmtId="0" fontId="4" fillId="2" borderId="2" xfId="0" applyFont="1" applyFill="1" applyBorder="1"/>
    <xf numFmtId="0" fontId="4" fillId="2" borderId="3" xfId="0" applyFont="1" applyFill="1" applyBorder="1"/>
    <xf numFmtId="0" fontId="9" fillId="2" borderId="4" xfId="0" applyFont="1" applyFill="1" applyBorder="1" applyAlignment="1">
      <alignment vertical="top"/>
    </xf>
    <xf numFmtId="0" fontId="4" fillId="2" borderId="0" xfId="0" applyFont="1" applyFill="1"/>
    <xf numFmtId="0" fontId="4" fillId="2" borderId="5" xfId="0" applyFont="1" applyFill="1" applyBorder="1"/>
    <xf numFmtId="0" fontId="9" fillId="2" borderId="8" xfId="0" applyFont="1" applyFill="1" applyBorder="1" applyAlignment="1">
      <alignment vertical="top"/>
    </xf>
    <xf numFmtId="0" fontId="4" fillId="2" borderId="9" xfId="0" applyFont="1" applyFill="1" applyBorder="1"/>
    <xf numFmtId="0" fontId="4" fillId="2" borderId="10" xfId="0" applyFont="1" applyFill="1" applyBorder="1"/>
    <xf numFmtId="1" fontId="7" fillId="2" borderId="0" xfId="0" applyNumberFormat="1" applyFont="1" applyFill="1"/>
    <xf numFmtId="0" fontId="7" fillId="2" borderId="6" xfId="0" applyFont="1" applyFill="1" applyBorder="1"/>
    <xf numFmtId="0" fontId="6" fillId="2" borderId="22" xfId="0" applyFont="1" applyFill="1" applyBorder="1" applyAlignment="1">
      <alignment horizontal="center" vertical="center" wrapText="1"/>
    </xf>
    <xf numFmtId="0" fontId="4" fillId="2" borderId="22" xfId="0" applyFont="1" applyFill="1" applyBorder="1" applyAlignment="1">
      <alignment vertical="center"/>
    </xf>
    <xf numFmtId="0" fontId="4" fillId="0" borderId="22" xfId="0" applyFont="1" applyBorder="1"/>
    <xf numFmtId="0" fontId="4" fillId="2" borderId="22" xfId="0" applyFont="1" applyFill="1" applyBorder="1" applyAlignment="1">
      <alignment horizontal="right" vertical="center"/>
    </xf>
    <xf numFmtId="0" fontId="4" fillId="2" borderId="22" xfId="0" applyFont="1" applyFill="1" applyBorder="1" applyAlignment="1">
      <alignment horizontal="center" vertical="center"/>
    </xf>
    <xf numFmtId="0" fontId="4" fillId="2" borderId="22" xfId="0" applyFont="1" applyFill="1" applyBorder="1" applyAlignment="1">
      <alignment horizontal="left" vertical="center" wrapText="1"/>
    </xf>
    <xf numFmtId="0" fontId="4" fillId="2" borderId="22" xfId="0" applyFont="1" applyFill="1" applyBorder="1" applyAlignment="1">
      <alignment horizontal="right" vertical="center" wrapText="1"/>
    </xf>
    <xf numFmtId="167" fontId="4" fillId="2" borderId="22" xfId="0" applyNumberFormat="1" applyFont="1" applyFill="1" applyBorder="1" applyAlignment="1">
      <alignment vertical="center" wrapText="1"/>
    </xf>
    <xf numFmtId="167" fontId="4" fillId="2" borderId="22" xfId="0" applyNumberFormat="1" applyFont="1" applyFill="1" applyBorder="1" applyAlignment="1">
      <alignment horizontal="center" vertical="center" wrapText="1"/>
    </xf>
    <xf numFmtId="0" fontId="4" fillId="2" borderId="22" xfId="0" applyFont="1" applyFill="1" applyBorder="1" applyAlignment="1">
      <alignment vertical="center" wrapText="1"/>
    </xf>
    <xf numFmtId="2" fontId="4" fillId="2" borderId="22" xfId="0" applyNumberFormat="1" applyFont="1" applyFill="1" applyBorder="1" applyAlignment="1">
      <alignment horizontal="center" vertical="center" wrapText="1"/>
    </xf>
    <xf numFmtId="0" fontId="4" fillId="0" borderId="22" xfId="0" applyFont="1" applyBorder="1" applyAlignment="1">
      <alignment horizontal="center"/>
    </xf>
    <xf numFmtId="0" fontId="6" fillId="2" borderId="22" xfId="0" applyFont="1" applyFill="1" applyBorder="1" applyAlignment="1">
      <alignment vertical="center"/>
    </xf>
    <xf numFmtId="167" fontId="4" fillId="2" borderId="22" xfId="0" applyNumberFormat="1" applyFont="1" applyFill="1" applyBorder="1" applyAlignment="1">
      <alignment horizontal="right" vertical="center" wrapText="1"/>
    </xf>
    <xf numFmtId="0" fontId="6" fillId="2" borderId="22" xfId="0" applyFont="1" applyFill="1" applyBorder="1" applyAlignment="1">
      <alignment horizontal="right" vertical="center" wrapText="1"/>
    </xf>
    <xf numFmtId="0" fontId="11" fillId="2" borderId="22" xfId="0" applyFont="1" applyFill="1" applyBorder="1" applyAlignment="1">
      <alignment vertical="center"/>
    </xf>
    <xf numFmtId="0" fontId="4" fillId="2" borderId="20" xfId="0" applyFont="1" applyFill="1" applyBorder="1" applyAlignment="1">
      <alignment vertical="center"/>
    </xf>
    <xf numFmtId="0" fontId="4" fillId="2" borderId="31" xfId="0" applyFont="1" applyFill="1" applyBorder="1" applyAlignment="1">
      <alignment vertical="center"/>
    </xf>
    <xf numFmtId="0" fontId="4" fillId="2" borderId="21" xfId="0" applyFont="1" applyFill="1" applyBorder="1" applyAlignment="1">
      <alignment vertical="center"/>
    </xf>
    <xf numFmtId="0" fontId="11" fillId="2" borderId="20" xfId="0" applyFont="1" applyFill="1" applyBorder="1" applyAlignment="1">
      <alignment vertical="top"/>
    </xf>
    <xf numFmtId="0" fontId="11" fillId="2" borderId="31" xfId="0" applyFont="1" applyFill="1" applyBorder="1" applyAlignment="1">
      <alignment vertical="top"/>
    </xf>
    <xf numFmtId="0" fontId="11" fillId="2" borderId="21" xfId="0" applyFont="1" applyFill="1" applyBorder="1" applyAlignment="1">
      <alignment vertical="top"/>
    </xf>
    <xf numFmtId="0" fontId="4" fillId="2" borderId="22" xfId="0" applyFont="1" applyFill="1" applyBorder="1"/>
    <xf numFmtId="0" fontId="11" fillId="2" borderId="20" xfId="0" applyFont="1" applyFill="1" applyBorder="1"/>
    <xf numFmtId="0" fontId="11" fillId="2" borderId="31" xfId="0" applyFont="1" applyFill="1" applyBorder="1"/>
    <xf numFmtId="0" fontId="11" fillId="2" borderId="21" xfId="0" applyFont="1" applyFill="1" applyBorder="1"/>
    <xf numFmtId="0" fontId="4" fillId="2" borderId="22" xfId="0" applyFont="1" applyFill="1" applyBorder="1" applyAlignment="1">
      <alignment wrapText="1"/>
    </xf>
    <xf numFmtId="0" fontId="0" fillId="3" borderId="0" xfId="0" applyFill="1" applyAlignment="1">
      <alignment vertical="center"/>
    </xf>
    <xf numFmtId="0" fontId="6" fillId="3" borderId="22" xfId="0" applyFont="1" applyFill="1" applyBorder="1" applyAlignment="1">
      <alignment horizontal="center" vertical="center" wrapText="1"/>
    </xf>
    <xf numFmtId="0" fontId="32" fillId="3" borderId="0" xfId="0" applyFont="1" applyFill="1" applyAlignment="1">
      <alignment wrapText="1"/>
    </xf>
    <xf numFmtId="0" fontId="4" fillId="3" borderId="22" xfId="0" applyFont="1" applyFill="1" applyBorder="1" applyAlignment="1">
      <alignment horizontal="center" vertical="center"/>
    </xf>
    <xf numFmtId="2" fontId="4" fillId="3" borderId="22" xfId="0" applyNumberFormat="1" applyFont="1" applyFill="1" applyBorder="1" applyAlignment="1">
      <alignment horizontal="right" vertical="center"/>
    </xf>
    <xf numFmtId="1" fontId="32" fillId="3" borderId="0" xfId="8" applyNumberFormat="1" applyFont="1" applyFill="1" applyAlignment="1">
      <alignment horizontal="right" vertical="center"/>
    </xf>
    <xf numFmtId="0" fontId="21" fillId="3" borderId="22" xfId="0" applyFont="1" applyFill="1" applyBorder="1" applyAlignment="1">
      <alignment vertical="center"/>
    </xf>
    <xf numFmtId="0" fontId="22" fillId="3" borderId="22" xfId="0" applyFont="1" applyFill="1" applyBorder="1" applyAlignment="1">
      <alignment vertical="center" wrapText="1"/>
    </xf>
    <xf numFmtId="167" fontId="23" fillId="3" borderId="22" xfId="0" applyNumberFormat="1" applyFont="1" applyFill="1" applyBorder="1"/>
    <xf numFmtId="0" fontId="24" fillId="3" borderId="22" xfId="0" applyFont="1" applyFill="1" applyBorder="1"/>
    <xf numFmtId="0" fontId="0" fillId="3" borderId="22" xfId="0" applyFill="1" applyBorder="1" applyAlignment="1">
      <alignment vertical="center"/>
    </xf>
    <xf numFmtId="0" fontId="6" fillId="3" borderId="21" xfId="0" applyFont="1" applyFill="1" applyBorder="1" applyAlignment="1">
      <alignment vertical="center" wrapText="1"/>
    </xf>
    <xf numFmtId="2" fontId="4" fillId="3" borderId="0" xfId="0" applyNumberFormat="1" applyFont="1" applyFill="1" applyAlignment="1">
      <alignment horizontal="center"/>
    </xf>
    <xf numFmtId="2" fontId="4" fillId="3" borderId="0" xfId="0" applyNumberFormat="1" applyFont="1" applyFill="1" applyAlignment="1">
      <alignment horizontal="center" vertical="center"/>
    </xf>
    <xf numFmtId="2" fontId="6" fillId="3" borderId="22" xfId="0" applyNumberFormat="1" applyFont="1" applyFill="1" applyBorder="1" applyAlignment="1">
      <alignment horizontal="center" vertical="center" wrapText="1"/>
    </xf>
    <xf numFmtId="2" fontId="4" fillId="3" borderId="22" xfId="0" applyNumberFormat="1" applyFont="1" applyFill="1" applyBorder="1" applyAlignment="1">
      <alignment horizontal="left" vertical="top" wrapText="1"/>
    </xf>
    <xf numFmtId="2" fontId="4" fillId="3" borderId="22" xfId="0" quotePrefix="1" applyNumberFormat="1" applyFont="1" applyFill="1" applyBorder="1" applyAlignment="1">
      <alignment horizontal="center" vertical="center"/>
    </xf>
    <xf numFmtId="2" fontId="4" fillId="3" borderId="22" xfId="0" applyNumberFormat="1" applyFont="1" applyFill="1" applyBorder="1" applyAlignment="1">
      <alignment horizontal="center" vertical="center"/>
    </xf>
    <xf numFmtId="3" fontId="4" fillId="3" borderId="22" xfId="0" applyNumberFormat="1" applyFont="1" applyFill="1" applyBorder="1" applyAlignment="1">
      <alignment horizontal="center" vertical="center"/>
    </xf>
    <xf numFmtId="2" fontId="4" fillId="3" borderId="22" xfId="0" applyNumberFormat="1" applyFont="1" applyFill="1" applyBorder="1" applyAlignment="1">
      <alignment horizontal="right" vertical="top" wrapText="1" indent="1"/>
    </xf>
    <xf numFmtId="3" fontId="4" fillId="3" borderId="6" xfId="0" applyNumberFormat="1" applyFont="1" applyFill="1" applyBorder="1" applyAlignment="1">
      <alignment horizontal="center" vertical="center" shrinkToFit="1"/>
    </xf>
    <xf numFmtId="3" fontId="4" fillId="3" borderId="6" xfId="0" applyNumberFormat="1" applyFont="1" applyFill="1" applyBorder="1" applyAlignment="1">
      <alignment horizontal="center" vertical="center" wrapText="1"/>
    </xf>
    <xf numFmtId="2" fontId="4" fillId="3" borderId="22" xfId="0" applyNumberFormat="1" applyFont="1" applyFill="1" applyBorder="1" applyAlignment="1">
      <alignment horizontal="left" vertical="top"/>
    </xf>
    <xf numFmtId="3" fontId="4" fillId="3" borderId="0" xfId="0" applyNumberFormat="1" applyFont="1" applyFill="1" applyAlignment="1">
      <alignment horizontal="center" vertical="center"/>
    </xf>
    <xf numFmtId="2" fontId="4" fillId="3" borderId="22" xfId="0" applyNumberFormat="1" applyFont="1" applyFill="1" applyBorder="1" applyAlignment="1">
      <alignment horizontal="right" vertical="top" indent="1"/>
    </xf>
    <xf numFmtId="2" fontId="4" fillId="3" borderId="6" xfId="0" applyNumberFormat="1" applyFont="1" applyFill="1" applyBorder="1" applyAlignment="1">
      <alignment horizontal="center" vertical="center" shrinkToFit="1"/>
    </xf>
    <xf numFmtId="2" fontId="4" fillId="3" borderId="17" xfId="0" applyNumberFormat="1" applyFont="1" applyFill="1" applyBorder="1" applyAlignment="1">
      <alignment horizontal="left" vertical="top" wrapText="1"/>
    </xf>
    <xf numFmtId="2" fontId="4" fillId="3" borderId="17" xfId="0" quotePrefix="1" applyNumberFormat="1" applyFont="1" applyFill="1" applyBorder="1" applyAlignment="1">
      <alignment horizontal="center" vertical="center"/>
    </xf>
    <xf numFmtId="2" fontId="4" fillId="3" borderId="17" xfId="0" applyNumberFormat="1" applyFont="1" applyFill="1" applyBorder="1" applyAlignment="1">
      <alignment horizontal="center" vertical="center"/>
    </xf>
    <xf numFmtId="3" fontId="4" fillId="3" borderId="17" xfId="0" applyNumberFormat="1" applyFont="1" applyFill="1" applyBorder="1" applyAlignment="1">
      <alignment horizontal="center" vertical="center"/>
    </xf>
    <xf numFmtId="3" fontId="4" fillId="3" borderId="11" xfId="0" applyNumberFormat="1" applyFont="1" applyFill="1" applyBorder="1" applyAlignment="1">
      <alignment horizontal="center" vertical="center" shrinkToFit="1"/>
    </xf>
    <xf numFmtId="2" fontId="4" fillId="3" borderId="17" xfId="0" applyNumberFormat="1" applyFont="1" applyFill="1" applyBorder="1" applyAlignment="1">
      <alignment horizontal="right" vertical="top" wrapText="1" indent="1"/>
    </xf>
    <xf numFmtId="3" fontId="4" fillId="3" borderId="22" xfId="0" applyNumberFormat="1" applyFont="1" applyFill="1" applyBorder="1" applyAlignment="1">
      <alignment horizontal="center" vertical="center" wrapText="1"/>
    </xf>
    <xf numFmtId="2" fontId="4" fillId="3" borderId="19" xfId="0" applyNumberFormat="1" applyFont="1" applyFill="1" applyBorder="1" applyAlignment="1">
      <alignment horizontal="left" vertical="top" wrapText="1"/>
    </xf>
    <xf numFmtId="2" fontId="4" fillId="3" borderId="19" xfId="0" applyNumberFormat="1" applyFont="1" applyFill="1" applyBorder="1" applyAlignment="1">
      <alignment horizontal="center" vertical="center"/>
    </xf>
    <xf numFmtId="3" fontId="4" fillId="3" borderId="19" xfId="0" applyNumberFormat="1" applyFont="1" applyFill="1" applyBorder="1" applyAlignment="1">
      <alignment horizontal="center" vertical="center"/>
    </xf>
    <xf numFmtId="3" fontId="4" fillId="3" borderId="14" xfId="0" applyNumberFormat="1" applyFont="1" applyFill="1" applyBorder="1" applyAlignment="1">
      <alignment horizontal="center" vertical="center" shrinkToFit="1"/>
    </xf>
    <xf numFmtId="2" fontId="4" fillId="3" borderId="19" xfId="0" applyNumberFormat="1" applyFont="1" applyFill="1" applyBorder="1" applyAlignment="1">
      <alignment horizontal="right" vertical="top" wrapText="1" indent="1"/>
    </xf>
    <xf numFmtId="2" fontId="4" fillId="3" borderId="22" xfId="0" applyNumberFormat="1" applyFont="1" applyFill="1" applyBorder="1" applyAlignment="1">
      <alignment horizontal="center" vertical="center" wrapText="1"/>
    </xf>
    <xf numFmtId="2" fontId="4" fillId="3" borderId="24" xfId="0" applyNumberFormat="1" applyFont="1" applyFill="1" applyBorder="1" applyAlignment="1">
      <alignment horizontal="center" vertical="center" wrapText="1"/>
    </xf>
    <xf numFmtId="2" fontId="4" fillId="3" borderId="26" xfId="0" applyNumberFormat="1" applyFont="1" applyFill="1" applyBorder="1" applyAlignment="1">
      <alignment horizontal="center" vertical="center"/>
    </xf>
    <xf numFmtId="2" fontId="4" fillId="3" borderId="27" xfId="0" applyNumberFormat="1" applyFont="1" applyFill="1" applyBorder="1" applyAlignment="1">
      <alignment horizontal="center" vertical="center" wrapText="1"/>
    </xf>
    <xf numFmtId="2" fontId="4" fillId="3" borderId="0" xfId="0" applyNumberFormat="1" applyFont="1" applyFill="1" applyAlignment="1">
      <alignment horizontal="center" vertical="top"/>
    </xf>
    <xf numFmtId="2" fontId="4" fillId="3" borderId="0" xfId="0" applyNumberFormat="1" applyFont="1" applyFill="1" applyAlignment="1">
      <alignment horizontal="left" wrapText="1"/>
    </xf>
    <xf numFmtId="49" fontId="4" fillId="3" borderId="22" xfId="0" applyNumberFormat="1" applyFont="1" applyFill="1" applyBorder="1" applyAlignment="1">
      <alignment horizontal="center" vertical="top"/>
    </xf>
    <xf numFmtId="49" fontId="4" fillId="3" borderId="20" xfId="0" applyNumberFormat="1" applyFont="1" applyFill="1" applyBorder="1" applyAlignment="1">
      <alignment horizontal="center" vertical="top"/>
    </xf>
    <xf numFmtId="0" fontId="6" fillId="3" borderId="22" xfId="0" applyFont="1" applyFill="1" applyBorder="1"/>
    <xf numFmtId="0" fontId="4" fillId="3" borderId="22" xfId="0" applyFont="1" applyFill="1" applyBorder="1"/>
    <xf numFmtId="0" fontId="4" fillId="3" borderId="22" xfId="0" applyFont="1" applyFill="1" applyBorder="1" applyAlignment="1">
      <alignment wrapText="1"/>
    </xf>
    <xf numFmtId="0" fontId="4" fillId="3" borderId="22" xfId="0" applyFont="1" applyFill="1" applyBorder="1" applyAlignment="1">
      <alignment horizontal="center" vertical="center" wrapText="1"/>
    </xf>
    <xf numFmtId="0" fontId="56" fillId="3" borderId="22" xfId="9" applyFont="1" applyFill="1" applyBorder="1" applyAlignment="1">
      <alignment horizontal="center" vertical="center"/>
    </xf>
    <xf numFmtId="0" fontId="6" fillId="3" borderId="28" xfId="0" applyFont="1" applyFill="1" applyBorder="1" applyAlignment="1">
      <alignment horizontal="center"/>
    </xf>
    <xf numFmtId="0" fontId="6" fillId="3" borderId="29" xfId="0" applyFont="1" applyFill="1" applyBorder="1" applyAlignment="1">
      <alignment wrapText="1"/>
    </xf>
    <xf numFmtId="0" fontId="57" fillId="3" borderId="22" xfId="9" applyFont="1" applyFill="1" applyBorder="1" applyAlignment="1">
      <alignment horizontal="center" vertical="center"/>
    </xf>
    <xf numFmtId="0" fontId="50" fillId="3" borderId="0" xfId="0" applyFont="1" applyFill="1" applyAlignment="1">
      <alignment horizontal="center" vertical="center"/>
    </xf>
    <xf numFmtId="0" fontId="50" fillId="5" borderId="6" xfId="0" applyFont="1" applyFill="1" applyBorder="1" applyAlignment="1">
      <alignment horizontal="center" vertical="center"/>
    </xf>
    <xf numFmtId="0" fontId="1" fillId="5" borderId="6" xfId="0" applyFont="1" applyFill="1" applyBorder="1" applyAlignment="1">
      <alignment horizontal="center" vertical="center"/>
    </xf>
    <xf numFmtId="0" fontId="1" fillId="3" borderId="6" xfId="0" applyFont="1" applyFill="1" applyBorder="1" applyAlignment="1">
      <alignment horizontal="center" vertical="center"/>
    </xf>
    <xf numFmtId="0" fontId="34" fillId="0" borderId="22" xfId="0" applyFont="1" applyBorder="1"/>
    <xf numFmtId="0" fontId="21" fillId="3" borderId="22" xfId="0" applyFont="1" applyFill="1" applyBorder="1" applyAlignment="1">
      <alignment horizontal="center"/>
    </xf>
    <xf numFmtId="0" fontId="23" fillId="3" borderId="17" xfId="0" applyFont="1" applyFill="1" applyBorder="1" applyAlignment="1">
      <alignment horizontal="center" vertical="center" wrapText="1"/>
    </xf>
    <xf numFmtId="0" fontId="23" fillId="3" borderId="19" xfId="0" applyFont="1" applyFill="1" applyBorder="1" applyAlignment="1">
      <alignment horizontal="center" vertical="center" wrapText="1"/>
    </xf>
    <xf numFmtId="0" fontId="23" fillId="3" borderId="21" xfId="0" applyFont="1" applyFill="1" applyBorder="1" applyAlignment="1">
      <alignment horizontal="center" vertical="center" wrapText="1"/>
    </xf>
    <xf numFmtId="0" fontId="34" fillId="0" borderId="0" xfId="0" applyFont="1" applyAlignment="1">
      <alignment vertical="center"/>
    </xf>
    <xf numFmtId="0" fontId="23" fillId="7" borderId="22" xfId="0" applyFont="1" applyFill="1" applyBorder="1" applyAlignment="1">
      <alignment horizontal="center" vertical="center" wrapText="1"/>
    </xf>
    <xf numFmtId="0" fontId="23" fillId="7" borderId="22" xfId="10" applyFont="1" applyFill="1" applyBorder="1" applyAlignment="1">
      <alignment horizontal="center" vertical="center"/>
    </xf>
    <xf numFmtId="0" fontId="23" fillId="7" borderId="20" xfId="10" applyFont="1" applyFill="1" applyBorder="1" applyAlignment="1">
      <alignment horizontal="center" vertical="center"/>
    </xf>
    <xf numFmtId="0" fontId="23" fillId="3" borderId="22" xfId="10" applyFont="1" applyFill="1" applyBorder="1" applyAlignment="1">
      <alignment horizontal="center" vertical="center"/>
    </xf>
    <xf numFmtId="0" fontId="34" fillId="7" borderId="0" xfId="0" applyFont="1" applyFill="1" applyAlignment="1">
      <alignment vertical="center"/>
    </xf>
    <xf numFmtId="0" fontId="34" fillId="0" borderId="22" xfId="0" applyFont="1" applyBorder="1" applyAlignment="1">
      <alignment horizontal="center" vertical="center"/>
    </xf>
    <xf numFmtId="0" fontId="34" fillId="0" borderId="22" xfId="0" applyFont="1" applyBorder="1" applyAlignment="1">
      <alignment vertical="center"/>
    </xf>
    <xf numFmtId="0" fontId="34" fillId="0" borderId="20" xfId="0" applyFont="1" applyBorder="1" applyAlignment="1">
      <alignment vertical="center"/>
    </xf>
    <xf numFmtId="0" fontId="34" fillId="3" borderId="22" xfId="0" applyFont="1" applyFill="1" applyBorder="1" applyAlignment="1">
      <alignment horizontal="left" vertical="center"/>
    </xf>
    <xf numFmtId="0" fontId="34" fillId="0" borderId="22" xfId="0" applyFont="1" applyBorder="1" applyAlignment="1">
      <alignment horizontal="center" vertical="top"/>
    </xf>
    <xf numFmtId="0" fontId="34" fillId="0" borderId="22" xfId="0" applyFont="1" applyBorder="1" applyAlignment="1">
      <alignment horizontal="center"/>
    </xf>
    <xf numFmtId="0" fontId="34" fillId="0" borderId="0" xfId="0" applyFont="1"/>
    <xf numFmtId="0" fontId="34" fillId="7" borderId="0" xfId="0" applyFont="1" applyFill="1"/>
    <xf numFmtId="0" fontId="34" fillId="0" borderId="22" xfId="0" applyFont="1" applyBorder="1" applyAlignment="1">
      <alignment vertical="center" wrapText="1"/>
    </xf>
    <xf numFmtId="0" fontId="34" fillId="0" borderId="20" xfId="0" applyFont="1" applyBorder="1" applyAlignment="1">
      <alignment vertical="center" wrapText="1"/>
    </xf>
    <xf numFmtId="0" fontId="34" fillId="0" borderId="23" xfId="0" applyFont="1" applyBorder="1" applyAlignment="1">
      <alignment horizontal="center" vertical="center"/>
    </xf>
    <xf numFmtId="0" fontId="34" fillId="0" borderId="0" xfId="0" applyFont="1" applyAlignment="1">
      <alignment horizontal="center" vertical="center"/>
    </xf>
    <xf numFmtId="0" fontId="34" fillId="0" borderId="25" xfId="0" applyFont="1" applyBorder="1" applyAlignment="1">
      <alignment vertical="center"/>
    </xf>
    <xf numFmtId="0" fontId="34" fillId="0" borderId="26" xfId="0" applyFont="1" applyBorder="1" applyAlignment="1">
      <alignment vertical="center"/>
    </xf>
    <xf numFmtId="0" fontId="4" fillId="0" borderId="0" xfId="0" applyFont="1"/>
    <xf numFmtId="0" fontId="23" fillId="3" borderId="22" xfId="1" applyFont="1" applyFill="1" applyBorder="1" applyAlignment="1">
      <alignment horizontal="center" vertical="center" wrapText="1"/>
    </xf>
    <xf numFmtId="0" fontId="23" fillId="3" borderId="22" xfId="1" applyFont="1" applyFill="1" applyBorder="1" applyAlignment="1">
      <alignment horizontal="left" vertical="center"/>
    </xf>
    <xf numFmtId="0" fontId="4" fillId="3" borderId="22" xfId="0" applyFont="1" applyFill="1" applyBorder="1" applyAlignment="1">
      <alignment horizontal="left" vertical="center"/>
    </xf>
    <xf numFmtId="0" fontId="4" fillId="3" borderId="0" xfId="0" applyFont="1" applyFill="1" applyAlignment="1">
      <alignment horizontal="left"/>
    </xf>
    <xf numFmtId="0" fontId="23" fillId="3" borderId="22" xfId="11" applyFont="1" applyFill="1" applyBorder="1" applyAlignment="1">
      <alignment horizontal="center" vertical="center" wrapText="1"/>
    </xf>
    <xf numFmtId="0" fontId="34" fillId="3" borderId="0" xfId="0" applyFont="1" applyFill="1" applyAlignment="1">
      <alignment vertical="top" wrapText="1"/>
    </xf>
    <xf numFmtId="0" fontId="34" fillId="3" borderId="22" xfId="11" applyFont="1" applyFill="1" applyBorder="1" applyAlignment="1">
      <alignment horizontal="right" vertical="top" wrapText="1"/>
    </xf>
    <xf numFmtId="0" fontId="23" fillId="3" borderId="22" xfId="0" applyFont="1" applyFill="1" applyBorder="1" applyAlignment="1">
      <alignment horizontal="center" vertical="top" wrapText="1"/>
    </xf>
    <xf numFmtId="0" fontId="34" fillId="3" borderId="0" xfId="0" applyFont="1" applyFill="1" applyAlignment="1">
      <alignment horizontal="center" vertical="top" wrapText="1"/>
    </xf>
    <xf numFmtId="0" fontId="34" fillId="3" borderId="22" xfId="0" applyFont="1" applyFill="1" applyBorder="1" applyAlignment="1">
      <alignment horizontal="center" vertical="top" wrapText="1"/>
    </xf>
    <xf numFmtId="0" fontId="34" fillId="3" borderId="22" xfId="11" applyFont="1" applyFill="1" applyBorder="1" applyAlignment="1">
      <alignment horizontal="left" vertical="top" wrapText="1"/>
    </xf>
    <xf numFmtId="0" fontId="34" fillId="3" borderId="22" xfId="11" applyFont="1" applyFill="1" applyBorder="1" applyAlignment="1">
      <alignment horizontal="center" vertical="center" wrapText="1"/>
    </xf>
    <xf numFmtId="0" fontId="23" fillId="3" borderId="22" xfId="11" applyFont="1" applyFill="1" applyBorder="1" applyAlignment="1">
      <alignment horizontal="left" vertical="top" wrapText="1"/>
    </xf>
    <xf numFmtId="0" fontId="23" fillId="3" borderId="22" xfId="11" applyFont="1" applyFill="1" applyBorder="1" applyAlignment="1">
      <alignment horizontal="right" vertical="top" wrapText="1"/>
    </xf>
    <xf numFmtId="0" fontId="34" fillId="3" borderId="0" xfId="0" applyFont="1" applyFill="1" applyAlignment="1">
      <alignment horizontal="center" vertical="center" wrapText="1"/>
    </xf>
    <xf numFmtId="0" fontId="34" fillId="3" borderId="22" xfId="0" applyFont="1" applyFill="1" applyBorder="1" applyAlignment="1">
      <alignment vertical="top" wrapText="1"/>
    </xf>
    <xf numFmtId="0" fontId="59" fillId="3" borderId="0" xfId="0" applyFont="1" applyFill="1"/>
    <xf numFmtId="0" fontId="58" fillId="3" borderId="0" xfId="0" applyFont="1" applyFill="1" applyAlignment="1">
      <alignment horizontal="center" vertical="center"/>
    </xf>
    <xf numFmtId="0" fontId="40" fillId="3" borderId="23" xfId="0" applyFont="1" applyFill="1" applyBorder="1" applyAlignment="1">
      <alignment vertical="top"/>
    </xf>
    <xf numFmtId="0" fontId="40" fillId="3" borderId="0" xfId="0" applyFont="1" applyFill="1" applyAlignment="1">
      <alignment horizontal="left" vertical="top"/>
    </xf>
    <xf numFmtId="0" fontId="40" fillId="3" borderId="0" xfId="0" applyFont="1" applyFill="1" applyAlignment="1">
      <alignment horizontal="center" vertical="center"/>
    </xf>
    <xf numFmtId="0" fontId="40" fillId="3" borderId="24" xfId="0" applyFont="1" applyFill="1" applyBorder="1" applyAlignment="1">
      <alignment horizontal="right" vertical="top"/>
    </xf>
    <xf numFmtId="0" fontId="58" fillId="3" borderId="21" xfId="0" applyFont="1" applyFill="1" applyBorder="1" applyAlignment="1">
      <alignment horizontal="center" vertical="center" wrapText="1"/>
    </xf>
    <xf numFmtId="0" fontId="58" fillId="3" borderId="22" xfId="0" applyFont="1" applyFill="1" applyBorder="1" applyAlignment="1">
      <alignment horizontal="center" vertical="center" wrapText="1"/>
    </xf>
    <xf numFmtId="0" fontId="40" fillId="3" borderId="22" xfId="0" applyFont="1" applyFill="1" applyBorder="1" applyAlignment="1">
      <alignment horizontal="center" vertical="top"/>
    </xf>
    <xf numFmtId="0" fontId="40" fillId="3" borderId="22" xfId="0" applyFont="1" applyFill="1" applyBorder="1" applyAlignment="1">
      <alignment horizontal="left" vertical="top"/>
    </xf>
    <xf numFmtId="0" fontId="40" fillId="3" borderId="22" xfId="0" applyFont="1" applyFill="1" applyBorder="1" applyAlignment="1">
      <alignment horizontal="center" vertical="center"/>
    </xf>
    <xf numFmtId="0" fontId="40" fillId="3" borderId="22" xfId="0" applyFont="1" applyFill="1" applyBorder="1" applyAlignment="1">
      <alignment horizontal="right" vertical="top"/>
    </xf>
    <xf numFmtId="0" fontId="40" fillId="3" borderId="22" xfId="0" applyFont="1" applyFill="1" applyBorder="1" applyAlignment="1">
      <alignment vertical="top"/>
    </xf>
    <xf numFmtId="0" fontId="40" fillId="3" borderId="22" xfId="0" applyFont="1" applyFill="1" applyBorder="1" applyAlignment="1">
      <alignment vertical="top" wrapText="1"/>
    </xf>
    <xf numFmtId="0" fontId="40" fillId="3" borderId="22" xfId="0" applyFont="1" applyFill="1" applyBorder="1" applyAlignment="1">
      <alignment horizontal="right" vertical="top" wrapText="1"/>
    </xf>
    <xf numFmtId="0" fontId="40" fillId="3" borderId="22" xfId="0" applyFont="1" applyFill="1" applyBorder="1" applyAlignment="1">
      <alignment horizontal="left" vertical="top" wrapText="1"/>
    </xf>
    <xf numFmtId="0" fontId="59" fillId="3" borderId="0" xfId="0" applyFont="1" applyFill="1" applyAlignment="1">
      <alignment horizontal="center" vertical="center"/>
    </xf>
    <xf numFmtId="0" fontId="4" fillId="3" borderId="0" xfId="0" applyFont="1" applyFill="1" applyAlignment="1">
      <alignment horizontal="center"/>
    </xf>
    <xf numFmtId="0" fontId="4" fillId="3" borderId="22" xfId="0" applyFont="1" applyFill="1" applyBorder="1" applyAlignment="1">
      <alignment horizontal="left" vertical="center" wrapText="1"/>
    </xf>
    <xf numFmtId="1" fontId="34" fillId="3" borderId="22" xfId="0" applyNumberFormat="1" applyFont="1" applyFill="1" applyBorder="1" applyAlignment="1">
      <alignment horizontal="center" vertical="center" wrapText="1"/>
    </xf>
    <xf numFmtId="169" fontId="23" fillId="3" borderId="22" xfId="0" applyNumberFormat="1" applyFont="1" applyFill="1" applyBorder="1" applyAlignment="1">
      <alignment horizontal="center" vertical="center"/>
    </xf>
    <xf numFmtId="1" fontId="23" fillId="3" borderId="22" xfId="0" applyNumberFormat="1" applyFont="1" applyFill="1" applyBorder="1" applyAlignment="1">
      <alignment horizontal="center" vertical="center"/>
    </xf>
    <xf numFmtId="0" fontId="41" fillId="3" borderId="22" xfId="0" applyFont="1" applyFill="1" applyBorder="1" applyAlignment="1">
      <alignment horizontal="left" vertical="center"/>
    </xf>
    <xf numFmtId="1" fontId="4" fillId="3" borderId="22" xfId="0" applyNumberFormat="1" applyFont="1" applyFill="1" applyBorder="1" applyAlignment="1">
      <alignment horizontal="center" vertical="top"/>
    </xf>
    <xf numFmtId="169" fontId="4" fillId="3" borderId="22" xfId="0" applyNumberFormat="1" applyFont="1" applyFill="1" applyBorder="1" applyAlignment="1">
      <alignment horizontal="center" vertical="top"/>
    </xf>
    <xf numFmtId="169" fontId="6" fillId="3" borderId="22" xfId="0" applyNumberFormat="1" applyFont="1" applyFill="1" applyBorder="1" applyAlignment="1">
      <alignment horizontal="right" vertical="top"/>
    </xf>
    <xf numFmtId="169" fontId="4" fillId="3" borderId="22" xfId="10" applyNumberFormat="1" applyFont="1" applyFill="1" applyBorder="1" applyAlignment="1">
      <alignment horizontal="left" vertical="top" wrapText="1"/>
    </xf>
    <xf numFmtId="1" fontId="4" fillId="3" borderId="21" xfId="0" applyNumberFormat="1" applyFont="1" applyFill="1" applyBorder="1" applyAlignment="1">
      <alignment horizontal="center" vertical="top"/>
    </xf>
    <xf numFmtId="169" fontId="4" fillId="3" borderId="21" xfId="0" applyNumberFormat="1" applyFont="1" applyFill="1" applyBorder="1" applyAlignment="1">
      <alignment horizontal="center" vertical="top"/>
    </xf>
    <xf numFmtId="169" fontId="4" fillId="3" borderId="22" xfId="0" applyNumberFormat="1" applyFont="1" applyFill="1" applyBorder="1" applyAlignment="1">
      <alignment horizontal="right" vertical="top"/>
    </xf>
    <xf numFmtId="1" fontId="6" fillId="3" borderId="22" xfId="0" applyNumberFormat="1" applyFont="1" applyFill="1" applyBorder="1" applyAlignment="1">
      <alignment horizontal="center" vertical="top"/>
    </xf>
    <xf numFmtId="1" fontId="6" fillId="3" borderId="21" xfId="0" applyNumberFormat="1" applyFont="1" applyFill="1" applyBorder="1" applyAlignment="1">
      <alignment horizontal="center" vertical="top"/>
    </xf>
    <xf numFmtId="169" fontId="6" fillId="3" borderId="22" xfId="0" applyNumberFormat="1" applyFont="1" applyFill="1" applyBorder="1" applyAlignment="1">
      <alignment horizontal="center" vertical="top"/>
    </xf>
    <xf numFmtId="169" fontId="6" fillId="3" borderId="21" xfId="0" applyNumberFormat="1" applyFont="1" applyFill="1" applyBorder="1" applyAlignment="1">
      <alignment horizontal="center" vertical="top"/>
    </xf>
    <xf numFmtId="1" fontId="6" fillId="3" borderId="27" xfId="0" applyNumberFormat="1" applyFont="1" applyFill="1" applyBorder="1" applyAlignment="1">
      <alignment horizontal="center" vertical="top"/>
    </xf>
    <xf numFmtId="169" fontId="6" fillId="3" borderId="19" xfId="0" applyNumberFormat="1" applyFont="1" applyFill="1" applyBorder="1" applyAlignment="1">
      <alignment horizontal="center" vertical="top"/>
    </xf>
    <xf numFmtId="1" fontId="6" fillId="3" borderId="19" xfId="0" applyNumberFormat="1" applyFont="1" applyFill="1" applyBorder="1" applyAlignment="1">
      <alignment horizontal="center" vertical="top"/>
    </xf>
    <xf numFmtId="169" fontId="6" fillId="3" borderId="19" xfId="0" applyNumberFormat="1" applyFont="1" applyFill="1" applyBorder="1" applyAlignment="1">
      <alignment horizontal="right" vertical="top"/>
    </xf>
    <xf numFmtId="169" fontId="4" fillId="3" borderId="22" xfId="0" applyNumberFormat="1" applyFont="1" applyFill="1" applyBorder="1" applyAlignment="1">
      <alignment horizontal="left" vertical="top"/>
    </xf>
    <xf numFmtId="1" fontId="59" fillId="3" borderId="25" xfId="0" applyNumberFormat="1" applyFont="1" applyFill="1" applyBorder="1" applyAlignment="1">
      <alignment horizontal="left" vertical="top"/>
    </xf>
    <xf numFmtId="1" fontId="59" fillId="3" borderId="26" xfId="0" applyNumberFormat="1" applyFont="1" applyFill="1" applyBorder="1" applyAlignment="1">
      <alignment horizontal="center" vertical="top"/>
    </xf>
    <xf numFmtId="169" fontId="59" fillId="3" borderId="26" xfId="0" applyNumberFormat="1" applyFont="1" applyFill="1" applyBorder="1" applyAlignment="1">
      <alignment horizontal="center" vertical="top"/>
    </xf>
    <xf numFmtId="169" fontId="59" fillId="3" borderId="27" xfId="0" applyNumberFormat="1" applyFont="1" applyFill="1" applyBorder="1" applyAlignment="1">
      <alignment vertical="top"/>
    </xf>
    <xf numFmtId="0" fontId="4" fillId="3" borderId="22" xfId="0" applyFont="1" applyFill="1" applyBorder="1" applyAlignment="1">
      <alignment horizontal="right"/>
    </xf>
    <xf numFmtId="0" fontId="6" fillId="3" borderId="0" xfId="0" applyFont="1" applyFill="1"/>
    <xf numFmtId="0" fontId="34" fillId="3" borderId="22" xfId="0" applyFont="1" applyFill="1" applyBorder="1" applyAlignment="1">
      <alignment horizontal="center"/>
    </xf>
    <xf numFmtId="4" fontId="23" fillId="3" borderId="22" xfId="0" applyNumberFormat="1" applyFont="1" applyFill="1" applyBorder="1" applyAlignment="1">
      <alignment horizontal="center" vertical="center"/>
    </xf>
    <xf numFmtId="170" fontId="23" fillId="3" borderId="22" xfId="0" applyNumberFormat="1" applyFont="1" applyFill="1" applyBorder="1" applyAlignment="1">
      <alignment horizontal="center" vertical="center"/>
    </xf>
    <xf numFmtId="0" fontId="6" fillId="3" borderId="31" xfId="0" applyFont="1" applyFill="1" applyBorder="1" applyAlignment="1">
      <alignment horizontal="center" vertical="center" wrapText="1"/>
    </xf>
    <xf numFmtId="1" fontId="4" fillId="3" borderId="21" xfId="0" applyNumberFormat="1" applyFont="1" applyFill="1" applyBorder="1" applyAlignment="1">
      <alignment horizontal="left" vertical="top"/>
    </xf>
    <xf numFmtId="169" fontId="59" fillId="3" borderId="26" xfId="0" applyNumberFormat="1" applyFont="1" applyFill="1" applyBorder="1" applyAlignment="1">
      <alignment horizontal="left" vertical="top"/>
    </xf>
    <xf numFmtId="0" fontId="34" fillId="3" borderId="22" xfId="11" applyFont="1" applyFill="1" applyBorder="1" applyAlignment="1">
      <alignment horizontal="center" vertical="center"/>
    </xf>
    <xf numFmtId="0" fontId="23" fillId="3" borderId="22" xfId="11" applyFont="1" applyFill="1" applyBorder="1" applyAlignment="1">
      <alignment horizontal="center" vertical="center"/>
    </xf>
    <xf numFmtId="0" fontId="34" fillId="3" borderId="19" xfId="11" applyFont="1" applyFill="1" applyBorder="1" applyAlignment="1">
      <alignment horizontal="center" vertical="center"/>
    </xf>
    <xf numFmtId="2" fontId="34" fillId="3" borderId="19" xfId="11" applyNumberFormat="1" applyFont="1" applyFill="1" applyBorder="1" applyAlignment="1">
      <alignment horizontal="center" vertical="center"/>
    </xf>
    <xf numFmtId="171" fontId="34" fillId="3" borderId="0" xfId="11" applyNumberFormat="1" applyFont="1" applyFill="1" applyAlignment="1">
      <alignment horizontal="center" vertical="center"/>
    </xf>
    <xf numFmtId="0" fontId="34" fillId="3" borderId="0" xfId="11" applyFont="1" applyFill="1" applyAlignment="1">
      <alignment horizontal="center" vertical="center"/>
    </xf>
    <xf numFmtId="2" fontId="34" fillId="3" borderId="22" xfId="11" applyNumberFormat="1" applyFont="1" applyFill="1" applyBorder="1" applyAlignment="1">
      <alignment horizontal="center" vertical="center"/>
    </xf>
    <xf numFmtId="2" fontId="34" fillId="3" borderId="22" xfId="11" quotePrefix="1" applyNumberFormat="1" applyFont="1" applyFill="1" applyBorder="1" applyAlignment="1">
      <alignment horizontal="center" vertical="center"/>
    </xf>
    <xf numFmtId="2" fontId="34" fillId="3" borderId="0" xfId="11" applyNumberFormat="1" applyFont="1" applyFill="1" applyAlignment="1">
      <alignment horizontal="center" vertical="center"/>
    </xf>
    <xf numFmtId="0" fontId="34" fillId="3" borderId="0" xfId="11" quotePrefix="1" applyFont="1" applyFill="1" applyAlignment="1">
      <alignment horizontal="center" vertical="center"/>
    </xf>
    <xf numFmtId="0" fontId="44" fillId="3" borderId="0" xfId="11" applyFont="1" applyFill="1" applyAlignment="1">
      <alignment horizontal="center" vertical="center"/>
    </xf>
    <xf numFmtId="167" fontId="34" fillId="3" borderId="0" xfId="11" applyNumberFormat="1" applyFont="1" applyFill="1" applyAlignment="1">
      <alignment horizontal="center" vertical="center"/>
    </xf>
    <xf numFmtId="167" fontId="34" fillId="3" borderId="0" xfId="11" quotePrefix="1" applyNumberFormat="1" applyFont="1" applyFill="1" applyAlignment="1">
      <alignment horizontal="center" vertical="center"/>
    </xf>
    <xf numFmtId="0" fontId="23" fillId="3" borderId="0" xfId="11" applyFont="1" applyFill="1" applyAlignment="1">
      <alignment horizontal="center" vertical="center"/>
    </xf>
    <xf numFmtId="167" fontId="23" fillId="3" borderId="0" xfId="11" applyNumberFormat="1" applyFont="1" applyFill="1" applyAlignment="1">
      <alignment horizontal="center" vertical="center"/>
    </xf>
    <xf numFmtId="0" fontId="23" fillId="3" borderId="0" xfId="11" quotePrefix="1" applyFont="1" applyFill="1" applyAlignment="1">
      <alignment horizontal="center" vertical="center"/>
    </xf>
    <xf numFmtId="0" fontId="63" fillId="3" borderId="0" xfId="11" applyFont="1" applyFill="1" applyAlignment="1">
      <alignment horizontal="center" vertical="center"/>
    </xf>
    <xf numFmtId="0" fontId="34" fillId="3" borderId="22" xfId="11" applyFont="1" applyFill="1" applyBorder="1" applyAlignment="1">
      <alignment horizontal="right"/>
    </xf>
    <xf numFmtId="0" fontId="34" fillId="3" borderId="22" xfId="11" applyFont="1" applyFill="1" applyBorder="1"/>
    <xf numFmtId="0" fontId="34" fillId="3" borderId="22" xfId="11" applyFont="1" applyFill="1" applyBorder="1" applyAlignment="1">
      <alignment vertical="center"/>
    </xf>
    <xf numFmtId="0" fontId="23" fillId="3" borderId="22" xfId="11" applyFont="1" applyFill="1" applyBorder="1" applyAlignment="1">
      <alignment horizontal="center"/>
    </xf>
    <xf numFmtId="0" fontId="23" fillId="3" borderId="22" xfId="11" applyFont="1" applyFill="1" applyBorder="1" applyAlignment="1">
      <alignment horizontal="left" wrapText="1"/>
    </xf>
    <xf numFmtId="0" fontId="34" fillId="3" borderId="22" xfId="11" applyFont="1" applyFill="1" applyBorder="1" applyAlignment="1">
      <alignment horizontal="center"/>
    </xf>
    <xf numFmtId="0" fontId="23" fillId="3" borderId="22" xfId="11" applyFont="1" applyFill="1" applyBorder="1" applyAlignment="1">
      <alignment horizontal="right"/>
    </xf>
    <xf numFmtId="39" fontId="34" fillId="3" borderId="22" xfId="11" applyNumberFormat="1" applyFont="1" applyFill="1" applyBorder="1" applyAlignment="1">
      <alignment horizontal="left" wrapText="1"/>
    </xf>
    <xf numFmtId="39" fontId="34" fillId="3" borderId="22" xfId="11" applyNumberFormat="1" applyFont="1" applyFill="1" applyBorder="1" applyAlignment="1">
      <alignment horizontal="right"/>
    </xf>
    <xf numFmtId="39" fontId="23" fillId="3" borderId="22" xfId="11" applyNumberFormat="1" applyFont="1" applyFill="1" applyBorder="1" applyAlignment="1">
      <alignment horizontal="center"/>
    </xf>
    <xf numFmtId="39" fontId="23" fillId="3" borderId="22" xfId="11" applyNumberFormat="1" applyFont="1" applyFill="1" applyBorder="1" applyAlignment="1">
      <alignment horizontal="left" wrapText="1"/>
    </xf>
    <xf numFmtId="39" fontId="23" fillId="3" borderId="22" xfId="11" applyNumberFormat="1" applyFont="1" applyFill="1" applyBorder="1" applyAlignment="1">
      <alignment horizontal="right"/>
    </xf>
    <xf numFmtId="2" fontId="23" fillId="3" borderId="22" xfId="11" applyNumberFormat="1" applyFont="1" applyFill="1" applyBorder="1"/>
    <xf numFmtId="0" fontId="23" fillId="3" borderId="22" xfId="11" applyFont="1" applyFill="1" applyBorder="1"/>
    <xf numFmtId="2" fontId="34" fillId="3" borderId="22" xfId="11" applyNumberFormat="1" applyFont="1" applyFill="1" applyBorder="1"/>
    <xf numFmtId="0" fontId="34" fillId="3" borderId="22" xfId="11" quotePrefix="1" applyFont="1" applyFill="1" applyBorder="1" applyAlignment="1">
      <alignment horizontal="right"/>
    </xf>
    <xf numFmtId="0" fontId="23" fillId="3" borderId="22" xfId="11" applyFont="1" applyFill="1" applyBorder="1" applyAlignment="1">
      <alignment horizontal="left" vertical="center" wrapText="1"/>
    </xf>
    <xf numFmtId="2" fontId="23" fillId="3" borderId="22" xfId="11" applyNumberFormat="1" applyFont="1" applyFill="1" applyBorder="1" applyAlignment="1">
      <alignment horizontal="center" vertical="center"/>
    </xf>
    <xf numFmtId="0" fontId="23" fillId="3" borderId="22" xfId="11" applyFont="1" applyFill="1" applyBorder="1" applyAlignment="1">
      <alignment horizontal="right" vertical="center"/>
    </xf>
    <xf numFmtId="0" fontId="23" fillId="3" borderId="22" xfId="11" applyFont="1" applyFill="1" applyBorder="1" applyAlignment="1">
      <alignment vertical="center"/>
    </xf>
    <xf numFmtId="0" fontId="34" fillId="3" borderId="22" xfId="11" applyFont="1" applyFill="1" applyBorder="1" applyAlignment="1">
      <alignment horizontal="left" wrapText="1"/>
    </xf>
    <xf numFmtId="0" fontId="63" fillId="3" borderId="22" xfId="11" applyFont="1" applyFill="1" applyBorder="1" applyAlignment="1">
      <alignment horizontal="center"/>
    </xf>
    <xf numFmtId="0" fontId="34" fillId="3" borderId="0" xfId="0" applyFont="1" applyFill="1" applyAlignment="1">
      <alignment horizontal="center" vertical="center"/>
    </xf>
    <xf numFmtId="0" fontId="23" fillId="3" borderId="25" xfId="0" applyFont="1" applyFill="1" applyBorder="1" applyAlignment="1">
      <alignment horizontal="center" vertical="center" wrapText="1"/>
    </xf>
    <xf numFmtId="0" fontId="23" fillId="3" borderId="26" xfId="0" applyFont="1" applyFill="1" applyBorder="1" applyAlignment="1">
      <alignment horizontal="center" vertical="center" wrapText="1"/>
    </xf>
    <xf numFmtId="0" fontId="23" fillId="3" borderId="20" xfId="0" applyFont="1" applyFill="1" applyBorder="1" applyAlignment="1">
      <alignment horizontal="left" vertical="center"/>
    </xf>
    <xf numFmtId="0" fontId="23" fillId="3" borderId="31" xfId="0" applyFont="1" applyFill="1" applyBorder="1" applyAlignment="1">
      <alignment horizontal="left" vertical="center"/>
    </xf>
    <xf numFmtId="0" fontId="23" fillId="3" borderId="21" xfId="0" applyFont="1" applyFill="1" applyBorder="1" applyAlignment="1">
      <alignment horizontal="left" vertical="center"/>
    </xf>
    <xf numFmtId="0" fontId="23" fillId="3" borderId="0" xfId="0" applyFont="1" applyFill="1" applyAlignment="1">
      <alignment horizontal="center" vertical="center"/>
    </xf>
    <xf numFmtId="1" fontId="23" fillId="3" borderId="20" xfId="0" applyNumberFormat="1" applyFont="1" applyFill="1" applyBorder="1" applyAlignment="1">
      <alignment horizontal="center" vertical="center"/>
    </xf>
    <xf numFmtId="172" fontId="44" fillId="3" borderId="0" xfId="0" applyNumberFormat="1" applyFont="1" applyFill="1" applyAlignment="1">
      <alignment horizontal="center" vertical="center"/>
    </xf>
    <xf numFmtId="1" fontId="34" fillId="3" borderId="0" xfId="0" applyNumberFormat="1" applyFont="1" applyFill="1" applyAlignment="1">
      <alignment horizontal="center" vertical="center"/>
    </xf>
    <xf numFmtId="1" fontId="65" fillId="3" borderId="22" xfId="0" applyNumberFormat="1" applyFont="1" applyFill="1" applyBorder="1" applyAlignment="1">
      <alignment horizontal="center" vertical="center"/>
    </xf>
    <xf numFmtId="0" fontId="65" fillId="3" borderId="0" xfId="0" applyFont="1" applyFill="1" applyAlignment="1">
      <alignment horizontal="center" vertical="center"/>
    </xf>
    <xf numFmtId="1" fontId="23" fillId="3" borderId="0" xfId="0" applyNumberFormat="1" applyFont="1" applyFill="1" applyAlignment="1">
      <alignment horizontal="center" vertical="center"/>
    </xf>
    <xf numFmtId="172" fontId="4" fillId="3" borderId="0" xfId="0" applyNumberFormat="1" applyFont="1" applyFill="1" applyAlignment="1">
      <alignment horizontal="center" vertical="center"/>
    </xf>
    <xf numFmtId="0" fontId="34" fillId="3" borderId="22" xfId="0" quotePrefix="1" applyFont="1" applyFill="1" applyBorder="1" applyAlignment="1">
      <alignment horizontal="left" vertical="center"/>
    </xf>
    <xf numFmtId="0" fontId="41" fillId="3" borderId="20" xfId="0" applyFont="1" applyFill="1" applyBorder="1" applyAlignment="1">
      <alignment vertical="center"/>
    </xf>
    <xf numFmtId="0" fontId="41" fillId="3" borderId="31" xfId="0" applyFont="1" applyFill="1" applyBorder="1" applyAlignment="1">
      <alignment vertical="center"/>
    </xf>
    <xf numFmtId="0" fontId="41" fillId="3" borderId="21" xfId="0" applyFont="1" applyFill="1" applyBorder="1" applyAlignment="1">
      <alignment vertical="center"/>
    </xf>
    <xf numFmtId="169" fontId="34" fillId="3" borderId="0" xfId="0" applyNumberFormat="1" applyFont="1" applyFill="1" applyAlignment="1">
      <alignment horizontal="center" vertical="center"/>
    </xf>
    <xf numFmtId="0" fontId="23" fillId="3" borderId="19" xfId="0" applyFont="1" applyFill="1" applyBorder="1" applyAlignment="1">
      <alignment horizontal="center" vertical="center"/>
    </xf>
    <xf numFmtId="0" fontId="23" fillId="3" borderId="22" xfId="0" applyFont="1" applyFill="1" applyBorder="1" applyAlignment="1">
      <alignment horizontal="center"/>
    </xf>
    <xf numFmtId="0" fontId="34" fillId="3" borderId="23" xfId="0" applyFont="1" applyFill="1" applyBorder="1" applyAlignment="1">
      <alignment horizontal="center"/>
    </xf>
    <xf numFmtId="0" fontId="34" fillId="3" borderId="24" xfId="0" applyFont="1" applyFill="1" applyBorder="1" applyAlignment="1">
      <alignment horizontal="center" vertical="center"/>
    </xf>
    <xf numFmtId="0" fontId="34" fillId="3" borderId="0" xfId="0" applyFont="1" applyFill="1" applyAlignment="1">
      <alignment vertical="center"/>
    </xf>
    <xf numFmtId="0" fontId="63" fillId="3" borderId="0" xfId="0" applyFont="1" applyFill="1" applyAlignment="1">
      <alignment vertical="center"/>
    </xf>
    <xf numFmtId="4" fontId="34" fillId="3" borderId="22" xfId="0" applyNumberFormat="1" applyFont="1" applyFill="1" applyBorder="1" applyAlignment="1">
      <alignment horizontal="center" vertical="center"/>
    </xf>
    <xf numFmtId="0" fontId="41" fillId="3" borderId="23" xfId="0" applyFont="1" applyFill="1" applyBorder="1" applyAlignment="1">
      <alignment horizontal="center" vertical="center"/>
    </xf>
    <xf numFmtId="41" fontId="41" fillId="3" borderId="0" xfId="0" applyNumberFormat="1" applyFont="1" applyFill="1" applyAlignment="1">
      <alignment horizontal="center" vertical="center"/>
    </xf>
    <xf numFmtId="41" fontId="41" fillId="3" borderId="24" xfId="0" applyNumberFormat="1" applyFont="1" applyFill="1" applyBorder="1" applyAlignment="1">
      <alignment horizontal="center" vertical="center"/>
    </xf>
    <xf numFmtId="0" fontId="34" fillId="3" borderId="0" xfId="0" applyFont="1" applyFill="1" applyAlignment="1">
      <alignment horizontal="center" wrapText="1"/>
    </xf>
    <xf numFmtId="0" fontId="34" fillId="3" borderId="0" xfId="0" applyFont="1" applyFill="1" applyAlignment="1">
      <alignment horizontal="center"/>
    </xf>
    <xf numFmtId="0" fontId="36" fillId="3" borderId="20" xfId="0" applyFont="1" applyFill="1" applyBorder="1" applyAlignment="1">
      <alignment horizontal="left" vertical="center"/>
    </xf>
    <xf numFmtId="0" fontId="23" fillId="3" borderId="20" xfId="0" applyFont="1" applyFill="1" applyBorder="1" applyAlignment="1">
      <alignment horizontal="center" vertical="center"/>
    </xf>
    <xf numFmtId="0" fontId="6" fillId="3" borderId="17" xfId="0" applyFont="1" applyFill="1" applyBorder="1" applyAlignment="1">
      <alignment horizontal="center" vertical="center" wrapText="1"/>
    </xf>
    <xf numFmtId="2" fontId="4" fillId="3" borderId="19" xfId="0" applyNumberFormat="1" applyFont="1" applyFill="1" applyBorder="1" applyAlignment="1">
      <alignment horizontal="right" vertical="center"/>
    </xf>
    <xf numFmtId="0" fontId="4" fillId="3" borderId="19" xfId="0" applyFont="1" applyFill="1" applyBorder="1" applyAlignment="1">
      <alignment horizontal="right" vertical="center"/>
    </xf>
    <xf numFmtId="0" fontId="4" fillId="3" borderId="25" xfId="0" applyFont="1" applyFill="1" applyBorder="1" applyAlignment="1">
      <alignment horizontal="right" vertical="center"/>
    </xf>
    <xf numFmtId="0" fontId="4" fillId="3" borderId="20" xfId="0" applyFont="1" applyFill="1" applyBorder="1" applyAlignment="1">
      <alignment horizontal="center" vertical="center"/>
    </xf>
    <xf numFmtId="0" fontId="4" fillId="3" borderId="31" xfId="0" applyFont="1" applyFill="1" applyBorder="1" applyAlignment="1">
      <alignment horizontal="center" vertical="center"/>
    </xf>
    <xf numFmtId="2" fontId="4" fillId="3" borderId="31" xfId="0" applyNumberFormat="1" applyFont="1" applyFill="1" applyBorder="1" applyAlignment="1">
      <alignment horizontal="center" vertical="center"/>
    </xf>
    <xf numFmtId="2" fontId="4" fillId="3" borderId="21" xfId="0" applyNumberFormat="1" applyFont="1" applyFill="1" applyBorder="1" applyAlignment="1">
      <alignment horizontal="center" vertical="center"/>
    </xf>
    <xf numFmtId="0" fontId="6" fillId="3" borderId="27" xfId="0" applyFont="1" applyFill="1" applyBorder="1" applyAlignment="1">
      <alignment horizontal="right" vertical="center"/>
    </xf>
    <xf numFmtId="0" fontId="4" fillId="3" borderId="21" xfId="0" applyFont="1" applyFill="1" applyBorder="1" applyAlignment="1">
      <alignment horizontal="right" vertical="center"/>
    </xf>
    <xf numFmtId="0" fontId="4" fillId="3" borderId="22" xfId="0" applyFont="1" applyFill="1" applyBorder="1" applyAlignment="1">
      <alignment horizontal="right" vertical="center"/>
    </xf>
    <xf numFmtId="0" fontId="4" fillId="3" borderId="19" xfId="0" applyFont="1" applyFill="1" applyBorder="1" applyAlignment="1">
      <alignment horizontal="center" vertical="center"/>
    </xf>
    <xf numFmtId="0" fontId="4" fillId="3" borderId="19" xfId="0" applyFont="1" applyFill="1" applyBorder="1" applyAlignment="1">
      <alignment horizontal="center" vertical="center" wrapText="1"/>
    </xf>
    <xf numFmtId="0" fontId="34" fillId="3" borderId="19" xfId="13" applyFont="1" applyFill="1" applyBorder="1" applyAlignment="1">
      <alignment horizontal="center" vertical="center"/>
    </xf>
    <xf numFmtId="0" fontId="4" fillId="3" borderId="22" xfId="0" applyFont="1" applyFill="1" applyBorder="1" applyAlignment="1">
      <alignment horizontal="right" vertical="center" wrapText="1"/>
    </xf>
    <xf numFmtId="0" fontId="4" fillId="3" borderId="22" xfId="0" applyFont="1" applyFill="1" applyBorder="1" applyAlignment="1">
      <alignment vertical="center"/>
    </xf>
    <xf numFmtId="2" fontId="4" fillId="3" borderId="21" xfId="0" applyNumberFormat="1" applyFont="1" applyFill="1" applyBorder="1" applyAlignment="1">
      <alignment horizontal="right" vertical="center"/>
    </xf>
    <xf numFmtId="2" fontId="34" fillId="3" borderId="22" xfId="13" applyNumberFormat="1" applyFont="1" applyFill="1" applyBorder="1" applyAlignment="1">
      <alignment horizontal="center" vertical="center"/>
    </xf>
    <xf numFmtId="0" fontId="34" fillId="3" borderId="22" xfId="13" applyFont="1" applyFill="1" applyBorder="1" applyAlignment="1">
      <alignment horizontal="center" vertical="center"/>
    </xf>
    <xf numFmtId="0" fontId="4" fillId="3" borderId="17" xfId="0" applyFont="1" applyFill="1" applyBorder="1" applyAlignment="1">
      <alignment horizontal="center" vertical="center"/>
    </xf>
    <xf numFmtId="0" fontId="4" fillId="3" borderId="17" xfId="0" applyFont="1" applyFill="1" applyBorder="1" applyAlignment="1">
      <alignment horizontal="center" vertical="center" wrapText="1"/>
    </xf>
    <xf numFmtId="2" fontId="34" fillId="3" borderId="17" xfId="13" applyNumberFormat="1" applyFont="1" applyFill="1" applyBorder="1" applyAlignment="1">
      <alignment horizontal="center" vertical="center"/>
    </xf>
    <xf numFmtId="0" fontId="4" fillId="3" borderId="20" xfId="0" applyFont="1" applyFill="1" applyBorder="1" applyAlignment="1">
      <alignment horizontal="right" vertical="center"/>
    </xf>
    <xf numFmtId="0" fontId="4" fillId="3" borderId="31" xfId="0" applyFont="1" applyFill="1" applyBorder="1" applyAlignment="1">
      <alignment horizontal="center" vertical="center" wrapText="1"/>
    </xf>
    <xf numFmtId="2" fontId="23" fillId="3" borderId="31" xfId="13" applyNumberFormat="1" applyFont="1" applyFill="1" applyBorder="1" applyAlignment="1">
      <alignment horizontal="center" vertical="center"/>
    </xf>
    <xf numFmtId="2" fontId="23" fillId="3" borderId="21" xfId="13" applyNumberFormat="1" applyFont="1" applyFill="1" applyBorder="1" applyAlignment="1">
      <alignment horizontal="center" vertical="center"/>
    </xf>
    <xf numFmtId="0" fontId="6" fillId="3" borderId="21" xfId="0" applyFont="1" applyFill="1" applyBorder="1" applyAlignment="1">
      <alignment horizontal="right" vertical="center"/>
    </xf>
    <xf numFmtId="2" fontId="34" fillId="3" borderId="19" xfId="13" applyNumberFormat="1" applyFont="1" applyFill="1" applyBorder="1" applyAlignment="1">
      <alignment horizontal="center" vertical="center"/>
    </xf>
    <xf numFmtId="2" fontId="34" fillId="3" borderId="20" xfId="13" applyNumberFormat="1" applyFont="1" applyFill="1" applyBorder="1" applyAlignment="1">
      <alignment horizontal="center" vertical="center"/>
    </xf>
    <xf numFmtId="2" fontId="34" fillId="3" borderId="21" xfId="13" applyNumberFormat="1" applyFont="1" applyFill="1" applyBorder="1" applyAlignment="1">
      <alignment horizontal="center" vertical="center"/>
    </xf>
    <xf numFmtId="0" fontId="34" fillId="3" borderId="21" xfId="13" applyFont="1" applyFill="1" applyBorder="1" applyAlignment="1">
      <alignment horizontal="center" vertical="center"/>
    </xf>
    <xf numFmtId="2" fontId="34" fillId="3" borderId="31" xfId="13" applyNumberFormat="1" applyFont="1" applyFill="1" applyBorder="1" applyAlignment="1">
      <alignment horizontal="center" vertical="center"/>
    </xf>
    <xf numFmtId="2" fontId="6" fillId="3" borderId="17" xfId="0" applyNumberFormat="1" applyFont="1" applyFill="1" applyBorder="1" applyAlignment="1">
      <alignment horizontal="right" vertical="center"/>
    </xf>
    <xf numFmtId="2" fontId="6" fillId="3" borderId="17" xfId="0" applyNumberFormat="1" applyFont="1" applyFill="1" applyBorder="1" applyAlignment="1">
      <alignment horizontal="center" vertical="center"/>
    </xf>
    <xf numFmtId="2" fontId="23" fillId="3" borderId="17" xfId="13" applyNumberFormat="1" applyFont="1" applyFill="1" applyBorder="1" applyAlignment="1">
      <alignment horizontal="center" vertical="center"/>
    </xf>
    <xf numFmtId="0" fontId="6" fillId="3" borderId="17" xfId="0" applyFont="1" applyFill="1" applyBorder="1" applyAlignment="1">
      <alignment horizontal="right" vertical="center"/>
    </xf>
    <xf numFmtId="0" fontId="0" fillId="3" borderId="0" xfId="0" applyFill="1" applyAlignment="1">
      <alignment horizontal="center"/>
    </xf>
    <xf numFmtId="0" fontId="23" fillId="3" borderId="19" xfId="0" applyFont="1" applyFill="1" applyBorder="1" applyAlignment="1">
      <alignment vertical="center" wrapText="1"/>
    </xf>
    <xf numFmtId="0" fontId="63" fillId="3" borderId="0" xfId="0" applyFont="1" applyFill="1" applyAlignment="1">
      <alignment horizontal="center" vertical="center"/>
    </xf>
    <xf numFmtId="0" fontId="34" fillId="3" borderId="19" xfId="0" applyFont="1" applyFill="1" applyBorder="1" applyAlignment="1">
      <alignment vertical="center"/>
    </xf>
    <xf numFmtId="0" fontId="21" fillId="3" borderId="19" xfId="0" applyFont="1" applyFill="1" applyBorder="1" applyAlignment="1">
      <alignment vertical="center"/>
    </xf>
    <xf numFmtId="0" fontId="6" fillId="3" borderId="22" xfId="0" applyFont="1" applyFill="1" applyBorder="1" applyAlignment="1">
      <alignment horizontal="right" vertical="center" wrapText="1"/>
    </xf>
    <xf numFmtId="0" fontId="34" fillId="3" borderId="25" xfId="0" applyFont="1" applyFill="1" applyBorder="1" applyAlignment="1">
      <alignment vertical="center"/>
    </xf>
    <xf numFmtId="0" fontId="34" fillId="3" borderId="20" xfId="0" applyFont="1" applyFill="1" applyBorder="1" applyAlignment="1">
      <alignment vertical="center"/>
    </xf>
    <xf numFmtId="0" fontId="34" fillId="3" borderId="20" xfId="0" applyFont="1" applyFill="1" applyBorder="1" applyAlignment="1">
      <alignment horizontal="left" vertical="center" wrapText="1"/>
    </xf>
    <xf numFmtId="4" fontId="24" fillId="3" borderId="35" xfId="0" applyNumberFormat="1" applyFont="1" applyFill="1" applyBorder="1" applyAlignment="1">
      <alignment horizontal="center" vertical="top" wrapText="1"/>
    </xf>
    <xf numFmtId="4" fontId="24" fillId="3" borderId="36" xfId="0" applyNumberFormat="1" applyFont="1" applyFill="1" applyBorder="1" applyAlignment="1">
      <alignment horizontal="center" vertical="top" wrapText="1"/>
    </xf>
    <xf numFmtId="4" fontId="29" fillId="3" borderId="36" xfId="0" applyNumberFormat="1" applyFont="1" applyFill="1" applyBorder="1" applyAlignment="1">
      <alignment horizontal="center" vertical="top" wrapText="1"/>
    </xf>
    <xf numFmtId="0" fontId="24" fillId="3" borderId="22" xfId="0" applyFont="1" applyFill="1" applyBorder="1" applyAlignment="1">
      <alignment horizontal="center" vertical="top" wrapText="1"/>
    </xf>
    <xf numFmtId="0" fontId="24" fillId="3" borderId="22" xfId="0" applyFont="1" applyFill="1" applyBorder="1" applyAlignment="1">
      <alignment vertical="top" wrapText="1"/>
    </xf>
    <xf numFmtId="4" fontId="24" fillId="3" borderId="22" xfId="0" applyNumberFormat="1" applyFont="1" applyFill="1" applyBorder="1" applyAlignment="1">
      <alignment horizontal="center" vertical="top" wrapText="1"/>
    </xf>
    <xf numFmtId="4" fontId="29" fillId="3" borderId="22" xfId="0" applyNumberFormat="1" applyFont="1" applyFill="1" applyBorder="1" applyAlignment="1">
      <alignment horizontal="center" vertical="top" wrapText="1"/>
    </xf>
    <xf numFmtId="167" fontId="4" fillId="2" borderId="6" xfId="0" applyNumberFormat="1" applyFont="1" applyFill="1" applyBorder="1"/>
    <xf numFmtId="0" fontId="23" fillId="3" borderId="22" xfId="0" applyFont="1" applyFill="1" applyBorder="1" applyAlignment="1">
      <alignment horizontal="right" vertical="center" wrapText="1"/>
    </xf>
    <xf numFmtId="0" fontId="34" fillId="3" borderId="22" xfId="0" applyFont="1" applyFill="1" applyBorder="1" applyAlignment="1">
      <alignment horizontal="right" vertical="center" wrapText="1"/>
    </xf>
    <xf numFmtId="0" fontId="36" fillId="3" borderId="21" xfId="0" applyFont="1" applyFill="1" applyBorder="1" applyAlignment="1">
      <alignment horizontal="right" vertical="center"/>
    </xf>
    <xf numFmtId="0" fontId="21" fillId="3" borderId="22" xfId="0" applyFont="1" applyFill="1" applyBorder="1" applyAlignment="1">
      <alignment horizontal="right" vertical="center"/>
    </xf>
    <xf numFmtId="0" fontId="21" fillId="3" borderId="22" xfId="0" applyFont="1" applyFill="1" applyBorder="1" applyAlignment="1">
      <alignment horizontal="left" vertical="center"/>
    </xf>
    <xf numFmtId="0" fontId="6" fillId="3" borderId="21" xfId="0" applyFont="1" applyFill="1" applyBorder="1" applyAlignment="1">
      <alignment horizontal="center" vertical="center" wrapText="1"/>
    </xf>
    <xf numFmtId="0" fontId="31" fillId="0" borderId="0" xfId="0" applyFont="1" applyAlignment="1">
      <alignment vertical="center"/>
    </xf>
    <xf numFmtId="0" fontId="67" fillId="0" borderId="0" xfId="0" applyFont="1" applyAlignment="1">
      <alignment horizontal="center" vertical="center"/>
    </xf>
    <xf numFmtId="0" fontId="67" fillId="0" borderId="0" xfId="0" applyFont="1" applyAlignment="1">
      <alignment horizontal="right" vertical="center"/>
    </xf>
    <xf numFmtId="0" fontId="23" fillId="0" borderId="37" xfId="0" applyFont="1" applyBorder="1" applyAlignment="1">
      <alignment horizontal="right" vertical="center"/>
    </xf>
    <xf numFmtId="0" fontId="23" fillId="0" borderId="0" xfId="0" applyFont="1" applyAlignment="1">
      <alignment vertical="center"/>
    </xf>
    <xf numFmtId="0" fontId="67" fillId="0" borderId="0" xfId="15" applyFont="1" applyAlignment="1">
      <alignment vertical="center"/>
    </xf>
    <xf numFmtId="0" fontId="69" fillId="0" borderId="37" xfId="0" applyFont="1" applyBorder="1" applyAlignment="1">
      <alignment horizontal="center" vertical="center" wrapText="1"/>
    </xf>
    <xf numFmtId="0" fontId="19" fillId="0" borderId="37" xfId="0" applyFont="1" applyBorder="1" applyAlignment="1">
      <alignment vertical="center"/>
    </xf>
    <xf numFmtId="0" fontId="45" fillId="0" borderId="37" xfId="0" applyFont="1" applyBorder="1" applyAlignment="1">
      <alignment horizontal="center" vertical="center"/>
    </xf>
    <xf numFmtId="0" fontId="69" fillId="0" borderId="37" xfId="0" applyFont="1" applyBorder="1" applyAlignment="1">
      <alignment horizontal="right" vertical="center"/>
    </xf>
    <xf numFmtId="0" fontId="23" fillId="0" borderId="0" xfId="0" applyFont="1" applyAlignment="1">
      <alignment horizontal="right" vertical="center"/>
    </xf>
    <xf numFmtId="0" fontId="19" fillId="0" borderId="0" xfId="0" applyFont="1" applyAlignment="1">
      <alignment vertical="center"/>
    </xf>
    <xf numFmtId="0" fontId="70" fillId="0" borderId="37" xfId="15" applyFont="1" applyBorder="1" applyAlignment="1">
      <alignment horizontal="center" vertical="center"/>
    </xf>
    <xf numFmtId="0" fontId="71" fillId="0" borderId="37" xfId="0" applyFont="1" applyBorder="1" applyAlignment="1">
      <alignment horizontal="left" vertical="center"/>
    </xf>
    <xf numFmtId="0" fontId="70" fillId="0" borderId="37" xfId="15" applyFont="1" applyBorder="1" applyAlignment="1">
      <alignment horizontal="center" vertical="center" wrapText="1"/>
    </xf>
    <xf numFmtId="0" fontId="70" fillId="0" borderId="37" xfId="15" applyFont="1" applyBorder="1" applyAlignment="1">
      <alignment horizontal="right" vertical="center" wrapText="1"/>
    </xf>
    <xf numFmtId="0" fontId="46" fillId="0" borderId="37" xfId="15" applyFont="1" applyBorder="1" applyAlignment="1">
      <alignment horizontal="center" vertical="center"/>
    </xf>
    <xf numFmtId="1" fontId="70" fillId="0" borderId="37" xfId="0" applyNumberFormat="1" applyFont="1" applyBorder="1" applyAlignment="1">
      <alignment horizontal="center" vertical="center"/>
    </xf>
    <xf numFmtId="0" fontId="71" fillId="9" borderId="37" xfId="0" applyFont="1" applyFill="1" applyBorder="1" applyAlignment="1">
      <alignment horizontal="left" vertical="center"/>
    </xf>
    <xf numFmtId="0" fontId="70" fillId="0" borderId="37" xfId="0" applyFont="1" applyBorder="1" applyAlignment="1">
      <alignment horizontal="center" vertical="center"/>
    </xf>
    <xf numFmtId="0" fontId="72" fillId="0" borderId="37" xfId="0" applyFont="1" applyBorder="1" applyAlignment="1">
      <alignment horizontal="left" vertical="center"/>
    </xf>
    <xf numFmtId="0" fontId="69" fillId="0" borderId="37" xfId="15" applyFont="1" applyBorder="1" applyAlignment="1">
      <alignment horizontal="right" vertical="center"/>
    </xf>
    <xf numFmtId="0" fontId="69" fillId="0" borderId="0" xfId="0" applyFont="1" applyAlignment="1">
      <alignment vertical="center"/>
    </xf>
    <xf numFmtId="0" fontId="46" fillId="0" borderId="0" xfId="0" applyFont="1"/>
    <xf numFmtId="0" fontId="46" fillId="0" borderId="0" xfId="0" applyFont="1" applyAlignment="1">
      <alignment vertical="center"/>
    </xf>
    <xf numFmtId="0" fontId="69" fillId="0" borderId="37" xfId="15" applyFont="1" applyBorder="1" applyAlignment="1">
      <alignment horizontal="center" vertical="center"/>
    </xf>
    <xf numFmtId="0" fontId="74" fillId="0" borderId="37" xfId="0" applyFont="1" applyBorder="1" applyAlignment="1">
      <alignment horizontal="left" vertical="center"/>
    </xf>
    <xf numFmtId="0" fontId="69" fillId="0" borderId="37" xfId="15" applyFont="1" applyBorder="1" applyAlignment="1">
      <alignment horizontal="center" vertical="center" wrapText="1"/>
    </xf>
    <xf numFmtId="0" fontId="69" fillId="0" borderId="37" xfId="15" applyFont="1" applyBorder="1" applyAlignment="1">
      <alignment horizontal="right" vertical="center" wrapText="1"/>
    </xf>
    <xf numFmtId="0" fontId="45" fillId="0" borderId="37" xfId="15" applyFont="1" applyBorder="1" applyAlignment="1">
      <alignment horizontal="center" vertical="center"/>
    </xf>
    <xf numFmtId="1" fontId="69" fillId="0" borderId="37" xfId="0" applyNumberFormat="1" applyFont="1" applyBorder="1" applyAlignment="1">
      <alignment horizontal="center" vertical="center"/>
    </xf>
    <xf numFmtId="0" fontId="74" fillId="9" borderId="37" xfId="0" applyFont="1" applyFill="1" applyBorder="1" applyAlignment="1">
      <alignment horizontal="left" vertical="center"/>
    </xf>
    <xf numFmtId="0" fontId="46" fillId="0" borderId="0" xfId="0" applyFont="1" applyAlignment="1">
      <alignment horizontal="center"/>
    </xf>
    <xf numFmtId="0" fontId="46" fillId="0" borderId="0" xfId="0" applyFont="1" applyAlignment="1">
      <alignment horizontal="right"/>
    </xf>
    <xf numFmtId="0" fontId="69" fillId="0" borderId="37" xfId="0" applyFont="1" applyBorder="1" applyAlignment="1">
      <alignment horizontal="right" vertical="center" wrapText="1"/>
    </xf>
    <xf numFmtId="0" fontId="0" fillId="0" borderId="0" xfId="0" applyAlignment="1">
      <alignment wrapText="1"/>
    </xf>
    <xf numFmtId="0" fontId="23" fillId="0" borderId="37" xfId="0" applyFont="1" applyBorder="1" applyAlignment="1">
      <alignment horizontal="center" vertical="center" wrapText="1"/>
    </xf>
    <xf numFmtId="0" fontId="6" fillId="0" borderId="37" xfId="0" applyFont="1" applyBorder="1" applyAlignment="1">
      <alignment vertical="center"/>
    </xf>
    <xf numFmtId="0" fontId="6" fillId="0" borderId="37" xfId="0" applyFont="1" applyBorder="1" applyAlignment="1">
      <alignment horizontal="center" vertical="center"/>
    </xf>
    <xf numFmtId="0" fontId="34" fillId="0" borderId="37" xfId="15" applyFont="1" applyBorder="1" applyAlignment="1">
      <alignment horizontal="center" vertical="center"/>
    </xf>
    <xf numFmtId="0" fontId="71" fillId="0" borderId="37" xfId="0" applyFont="1" applyBorder="1" applyAlignment="1">
      <alignment vertical="center"/>
    </xf>
    <xf numFmtId="0" fontId="34" fillId="0" borderId="37" xfId="15" applyFont="1" applyBorder="1" applyAlignment="1">
      <alignment horizontal="center" vertical="center" wrapText="1"/>
    </xf>
    <xf numFmtId="0" fontId="4" fillId="0" borderId="37" xfId="15" applyFont="1" applyBorder="1" applyAlignment="1">
      <alignment horizontal="center" vertical="center"/>
    </xf>
    <xf numFmtId="1" fontId="34" fillId="0" borderId="37" xfId="0" applyNumberFormat="1" applyFont="1" applyBorder="1" applyAlignment="1">
      <alignment horizontal="center" vertical="center"/>
    </xf>
    <xf numFmtId="0" fontId="71" fillId="9" borderId="37" xfId="0" applyFont="1" applyFill="1" applyBorder="1" applyAlignment="1">
      <alignment vertical="center"/>
    </xf>
    <xf numFmtId="0" fontId="34" fillId="0" borderId="37" xfId="0" applyFont="1" applyBorder="1" applyAlignment="1">
      <alignment horizontal="center" vertical="center"/>
    </xf>
    <xf numFmtId="0" fontId="72" fillId="0" borderId="37" xfId="0" applyFont="1" applyBorder="1" applyAlignment="1">
      <alignment vertical="center"/>
    </xf>
    <xf numFmtId="0" fontId="34" fillId="0" borderId="37" xfId="15" applyFont="1" applyBorder="1" applyAlignment="1">
      <alignment horizontal="right" vertical="center" wrapText="1"/>
    </xf>
    <xf numFmtId="0" fontId="4" fillId="0" borderId="37" xfId="15" applyFont="1" applyBorder="1" applyAlignment="1">
      <alignment horizontal="right" vertical="center" wrapText="1"/>
    </xf>
    <xf numFmtId="173" fontId="34" fillId="0" borderId="37" xfId="0" applyNumberFormat="1" applyFont="1" applyBorder="1" applyAlignment="1">
      <alignment horizontal="right" vertical="center" wrapText="1"/>
    </xf>
    <xf numFmtId="0" fontId="46" fillId="0" borderId="37" xfId="15" applyFont="1" applyBorder="1" applyAlignment="1">
      <alignment horizontal="right" vertical="center" wrapText="1"/>
    </xf>
    <xf numFmtId="173" fontId="70" fillId="0" borderId="37" xfId="0" applyNumberFormat="1" applyFont="1" applyBorder="1" applyAlignment="1">
      <alignment horizontal="right" vertical="center" wrapText="1"/>
    </xf>
    <xf numFmtId="0" fontId="4" fillId="3" borderId="23" xfId="0" applyFont="1" applyFill="1" applyBorder="1" applyAlignment="1">
      <alignment vertical="center"/>
    </xf>
    <xf numFmtId="0" fontId="4" fillId="3" borderId="0" xfId="0" applyFont="1" applyFill="1" applyAlignment="1">
      <alignment vertical="center" wrapText="1"/>
    </xf>
    <xf numFmtId="0" fontId="4" fillId="3" borderId="25" xfId="0" applyFont="1" applyFill="1" applyBorder="1" applyAlignment="1">
      <alignment horizontal="center" vertical="center"/>
    </xf>
    <xf numFmtId="0" fontId="4" fillId="3" borderId="26" xfId="0" applyFont="1" applyFill="1" applyBorder="1" applyAlignment="1">
      <alignment horizontal="left" vertical="center" wrapText="1"/>
    </xf>
    <xf numFmtId="0" fontId="4" fillId="3" borderId="26" xfId="0" applyFont="1" applyFill="1" applyBorder="1"/>
    <xf numFmtId="0" fontId="6" fillId="3" borderId="22" xfId="0" applyFont="1" applyFill="1" applyBorder="1" applyAlignment="1">
      <alignment horizontal="center" vertical="top" wrapText="1"/>
    </xf>
    <xf numFmtId="0" fontId="0" fillId="3" borderId="0" xfId="0" applyFill="1" applyAlignment="1">
      <alignment vertical="center" wrapText="1"/>
    </xf>
    <xf numFmtId="0" fontId="0" fillId="3" borderId="0" xfId="0" applyFill="1" applyAlignment="1">
      <alignment horizontal="center" vertical="top" wrapText="1"/>
    </xf>
    <xf numFmtId="0" fontId="34" fillId="3" borderId="20" xfId="0" applyFont="1" applyFill="1" applyBorder="1" applyAlignment="1">
      <alignment horizontal="center" vertical="center" wrapText="1"/>
    </xf>
    <xf numFmtId="2" fontId="34" fillId="3" borderId="21" xfId="0" applyNumberFormat="1" applyFont="1" applyFill="1" applyBorder="1" applyAlignment="1">
      <alignment horizontal="center" vertical="center"/>
    </xf>
    <xf numFmtId="0" fontId="21" fillId="3" borderId="0" xfId="0" applyFont="1" applyFill="1" applyAlignment="1">
      <alignment horizontal="center" vertical="center" wrapText="1"/>
    </xf>
    <xf numFmtId="43" fontId="34" fillId="3" borderId="22" xfId="0" applyNumberFormat="1" applyFont="1" applyFill="1" applyBorder="1" applyAlignment="1">
      <alignment vertical="center"/>
    </xf>
    <xf numFmtId="0" fontId="34" fillId="3" borderId="20" xfId="0" applyFont="1" applyFill="1" applyBorder="1" applyAlignment="1">
      <alignment vertical="center" wrapText="1"/>
    </xf>
    <xf numFmtId="0" fontId="34" fillId="3" borderId="19" xfId="0" applyFont="1" applyFill="1" applyBorder="1" applyAlignment="1">
      <alignment horizontal="left" vertical="center" wrapText="1"/>
    </xf>
    <xf numFmtId="0" fontId="34" fillId="3" borderId="19" xfId="0" applyFont="1" applyFill="1" applyBorder="1" applyAlignment="1">
      <alignment horizontal="right" vertical="center" wrapText="1"/>
    </xf>
    <xf numFmtId="43" fontId="23" fillId="3" borderId="22" xfId="0" applyNumberFormat="1" applyFont="1" applyFill="1" applyBorder="1" applyAlignment="1">
      <alignment vertical="center"/>
    </xf>
    <xf numFmtId="0" fontId="6" fillId="3" borderId="20" xfId="0" applyFont="1" applyFill="1" applyBorder="1" applyAlignment="1">
      <alignment vertical="center" wrapText="1"/>
    </xf>
    <xf numFmtId="0" fontId="34" fillId="3" borderId="23" xfId="16" applyFont="1" applyFill="1" applyBorder="1" applyAlignment="1">
      <alignment vertical="center"/>
    </xf>
    <xf numFmtId="0" fontId="34" fillId="3" borderId="0" xfId="0" applyFont="1" applyFill="1" applyAlignment="1">
      <alignment vertical="center" wrapText="1"/>
    </xf>
    <xf numFmtId="0" fontId="34" fillId="3" borderId="0" xfId="16" applyFont="1" applyFill="1" applyAlignment="1">
      <alignment vertical="center"/>
    </xf>
    <xf numFmtId="2" fontId="34" fillId="3" borderId="0" xfId="16" applyNumberFormat="1" applyFont="1" applyFill="1" applyAlignment="1">
      <alignment horizontal="right" vertical="center"/>
    </xf>
    <xf numFmtId="0" fontId="34" fillId="3" borderId="0" xfId="16" applyFont="1" applyFill="1" applyAlignment="1">
      <alignment horizontal="right" vertical="center"/>
    </xf>
    <xf numFmtId="0" fontId="4" fillId="3" borderId="25" xfId="0" applyFont="1" applyFill="1" applyBorder="1"/>
    <xf numFmtId="0" fontId="4" fillId="3" borderId="26" xfId="0" applyFont="1" applyFill="1" applyBorder="1" applyAlignment="1">
      <alignment vertical="center" wrapText="1"/>
    </xf>
    <xf numFmtId="0" fontId="11" fillId="3" borderId="25" xfId="0" applyFont="1" applyFill="1" applyBorder="1" applyAlignment="1">
      <alignment horizontal="center"/>
    </xf>
    <xf numFmtId="0" fontId="11" fillId="3" borderId="26" xfId="0" applyFont="1" applyFill="1" applyBorder="1" applyAlignment="1">
      <alignment horizontal="left" vertical="center" wrapText="1"/>
    </xf>
    <xf numFmtId="0" fontId="11" fillId="3" borderId="27" xfId="0" applyFont="1" applyFill="1" applyBorder="1" applyAlignment="1">
      <alignment horizontal="right" vertical="center" wrapText="1"/>
    </xf>
    <xf numFmtId="0" fontId="0" fillId="3" borderId="22" xfId="0" applyFill="1" applyBorder="1" applyAlignment="1">
      <alignment vertical="center" wrapText="1"/>
    </xf>
    <xf numFmtId="0" fontId="0" fillId="3" borderId="22" xfId="0" applyFill="1" applyBorder="1" applyAlignment="1">
      <alignment horizontal="center"/>
    </xf>
    <xf numFmtId="0" fontId="0" fillId="3" borderId="0" xfId="0" applyFill="1" applyAlignment="1">
      <alignment horizontal="left"/>
    </xf>
    <xf numFmtId="0" fontId="0" fillId="3" borderId="0" xfId="0" applyFill="1" applyAlignment="1">
      <alignment horizontal="right"/>
    </xf>
    <xf numFmtId="0" fontId="23" fillId="3" borderId="0" xfId="16" applyFont="1" applyFill="1" applyAlignment="1">
      <alignment horizontal="center" vertical="center"/>
    </xf>
    <xf numFmtId="0" fontId="34" fillId="3" borderId="23" xfId="0" applyFont="1" applyFill="1" applyBorder="1" applyAlignment="1">
      <alignment vertical="center"/>
    </xf>
    <xf numFmtId="0" fontId="34" fillId="3" borderId="0" xfId="16" applyFont="1" applyFill="1" applyAlignment="1">
      <alignment vertical="center" wrapText="1"/>
    </xf>
    <xf numFmtId="0" fontId="34" fillId="3" borderId="26" xfId="0" applyFont="1" applyFill="1" applyBorder="1" applyAlignment="1">
      <alignment vertical="center"/>
    </xf>
    <xf numFmtId="0" fontId="23" fillId="3" borderId="26" xfId="16" applyFont="1" applyFill="1" applyBorder="1" applyAlignment="1">
      <alignment vertical="center"/>
    </xf>
    <xf numFmtId="0" fontId="23" fillId="3" borderId="26" xfId="16" applyFont="1" applyFill="1" applyBorder="1" applyAlignment="1">
      <alignment horizontal="center" vertical="center"/>
    </xf>
    <xf numFmtId="0" fontId="34" fillId="3" borderId="26" xfId="16" applyFont="1" applyFill="1" applyBorder="1" applyAlignment="1">
      <alignment vertical="center"/>
    </xf>
    <xf numFmtId="2" fontId="34" fillId="3" borderId="26" xfId="0" applyNumberFormat="1" applyFont="1" applyFill="1" applyBorder="1" applyAlignment="1">
      <alignment vertical="center"/>
    </xf>
    <xf numFmtId="0" fontId="23" fillId="3" borderId="20" xfId="16" applyFont="1" applyFill="1" applyBorder="1" applyAlignment="1">
      <alignment horizontal="center" vertical="center" wrapText="1"/>
    </xf>
    <xf numFmtId="0" fontId="23" fillId="3" borderId="19" xfId="16" applyFont="1" applyFill="1" applyBorder="1" applyAlignment="1">
      <alignment horizontal="center" vertical="center" wrapText="1"/>
    </xf>
    <xf numFmtId="0" fontId="23" fillId="3" borderId="22" xfId="16" applyFont="1" applyFill="1" applyBorder="1" applyAlignment="1">
      <alignment horizontal="center" vertical="center" wrapText="1"/>
    </xf>
    <xf numFmtId="0" fontId="23" fillId="3" borderId="25" xfId="16" applyFont="1" applyFill="1" applyBorder="1" applyAlignment="1">
      <alignment horizontal="center" vertical="center" wrapText="1"/>
    </xf>
    <xf numFmtId="0" fontId="23" fillId="3" borderId="21" xfId="16" applyFont="1" applyFill="1" applyBorder="1" applyAlignment="1">
      <alignment horizontal="center" vertical="top" wrapText="1"/>
    </xf>
    <xf numFmtId="0" fontId="23" fillId="3" borderId="22" xfId="16" applyFont="1" applyFill="1" applyBorder="1" applyAlignment="1">
      <alignment horizontal="center" vertical="top" wrapText="1"/>
    </xf>
    <xf numFmtId="0" fontId="23" fillId="3" borderId="20" xfId="16" applyFont="1" applyFill="1" applyBorder="1" applyAlignment="1">
      <alignment horizontal="center" vertical="top" wrapText="1"/>
    </xf>
    <xf numFmtId="0" fontId="34" fillId="3" borderId="22" xfId="16" applyFont="1" applyFill="1" applyBorder="1" applyAlignment="1">
      <alignment horizontal="center" vertical="center"/>
    </xf>
    <xf numFmtId="2" fontId="34" fillId="3" borderId="22" xfId="0" applyNumberFormat="1" applyFont="1" applyFill="1" applyBorder="1" applyAlignment="1">
      <alignment vertical="center"/>
    </xf>
    <xf numFmtId="2" fontId="34" fillId="3" borderId="22" xfId="17" applyNumberFormat="1" applyFont="1" applyFill="1" applyBorder="1" applyAlignment="1">
      <alignment vertical="center"/>
    </xf>
    <xf numFmtId="2" fontId="34" fillId="3" borderId="22" xfId="0" applyNumberFormat="1" applyFont="1" applyFill="1" applyBorder="1" applyAlignment="1">
      <alignment horizontal="right" vertical="center"/>
    </xf>
    <xf numFmtId="0" fontId="34" fillId="3" borderId="20" xfId="16" applyFont="1" applyFill="1" applyBorder="1" applyAlignment="1">
      <alignment vertical="center" wrapText="1"/>
    </xf>
    <xf numFmtId="0" fontId="34" fillId="3" borderId="25" xfId="16" applyFont="1" applyFill="1" applyBorder="1" applyAlignment="1">
      <alignment vertical="center" wrapText="1"/>
    </xf>
    <xf numFmtId="2" fontId="6" fillId="3" borderId="19" xfId="0" applyNumberFormat="1" applyFont="1" applyFill="1" applyBorder="1" applyAlignment="1">
      <alignment horizontal="center" vertical="center"/>
    </xf>
    <xf numFmtId="174" fontId="4" fillId="3" borderId="22" xfId="0" applyNumberFormat="1" applyFont="1" applyFill="1" applyBorder="1" applyAlignment="1">
      <alignment horizontal="center" vertical="center" wrapText="1"/>
    </xf>
    <xf numFmtId="169" fontId="4" fillId="3" borderId="22" xfId="0" applyNumberFormat="1" applyFont="1" applyFill="1" applyBorder="1" applyAlignment="1">
      <alignment horizontal="center" vertical="center" wrapText="1"/>
    </xf>
    <xf numFmtId="169" fontId="34" fillId="3" borderId="22" xfId="0" applyNumberFormat="1" applyFont="1" applyFill="1" applyBorder="1" applyAlignment="1">
      <alignment horizontal="right" vertical="center"/>
    </xf>
    <xf numFmtId="2" fontId="34" fillId="3" borderId="0" xfId="0" applyNumberFormat="1" applyFont="1" applyFill="1" applyAlignment="1">
      <alignment horizontal="right" vertical="center"/>
    </xf>
    <xf numFmtId="2" fontId="23" fillId="3" borderId="22" xfId="0" applyNumberFormat="1" applyFont="1" applyFill="1" applyBorder="1" applyAlignment="1">
      <alignment vertical="center"/>
    </xf>
    <xf numFmtId="2" fontId="23" fillId="3" borderId="22" xfId="17" applyNumberFormat="1" applyFont="1" applyFill="1" applyBorder="1" applyAlignment="1">
      <alignment vertical="center"/>
    </xf>
    <xf numFmtId="2" fontId="23" fillId="3" borderId="22" xfId="0" applyNumberFormat="1" applyFont="1" applyFill="1" applyBorder="1" applyAlignment="1">
      <alignment horizontal="right" vertical="center"/>
    </xf>
    <xf numFmtId="0" fontId="23" fillId="3" borderId="28" xfId="16" applyFont="1" applyFill="1" applyBorder="1" applyAlignment="1">
      <alignment vertical="center" wrapText="1"/>
    </xf>
    <xf numFmtId="2" fontId="23" fillId="3" borderId="21" xfId="0" applyNumberFormat="1" applyFont="1" applyFill="1" applyBorder="1" applyAlignment="1">
      <alignment horizontal="center" vertical="center"/>
    </xf>
    <xf numFmtId="2" fontId="23" fillId="3" borderId="17" xfId="16" applyNumberFormat="1" applyFont="1" applyFill="1" applyBorder="1" applyAlignment="1">
      <alignment horizontal="center" vertical="center" wrapText="1"/>
    </xf>
    <xf numFmtId="0" fontId="23" fillId="3" borderId="17" xfId="16" applyFont="1" applyFill="1" applyBorder="1" applyAlignment="1">
      <alignment horizontal="right" vertical="center" wrapText="1"/>
    </xf>
    <xf numFmtId="0" fontId="32" fillId="3" borderId="0" xfId="0" applyFont="1" applyFill="1"/>
    <xf numFmtId="0" fontId="23" fillId="3" borderId="31" xfId="0" applyFont="1" applyFill="1" applyBorder="1" applyAlignment="1">
      <alignment vertical="center"/>
    </xf>
    <xf numFmtId="2" fontId="34" fillId="3" borderId="21" xfId="0" applyNumberFormat="1" applyFont="1" applyFill="1" applyBorder="1" applyAlignment="1">
      <alignment vertical="center"/>
    </xf>
    <xf numFmtId="2" fontId="34" fillId="3" borderId="20" xfId="0" applyNumberFormat="1" applyFont="1" applyFill="1" applyBorder="1" applyAlignment="1">
      <alignment vertical="center"/>
    </xf>
    <xf numFmtId="2" fontId="34" fillId="3" borderId="21" xfId="17" applyNumberFormat="1" applyFont="1" applyFill="1" applyBorder="1" applyAlignment="1">
      <alignment vertical="center"/>
    </xf>
    <xf numFmtId="0" fontId="23" fillId="3" borderId="21" xfId="0" applyFont="1" applyFill="1" applyBorder="1" applyAlignment="1">
      <alignment vertical="center"/>
    </xf>
    <xf numFmtId="169" fontId="34" fillId="3" borderId="22" xfId="0" applyNumberFormat="1" applyFont="1" applyFill="1" applyBorder="1" applyAlignment="1">
      <alignment horizontal="center" vertical="center"/>
    </xf>
    <xf numFmtId="174" fontId="34" fillId="3" borderId="22" xfId="0" applyNumberFormat="1" applyFont="1" applyFill="1" applyBorder="1" applyAlignment="1">
      <alignment horizontal="center" vertical="center"/>
    </xf>
    <xf numFmtId="169" fontId="34" fillId="3" borderId="22" xfId="0" applyNumberFormat="1" applyFont="1" applyFill="1" applyBorder="1" applyAlignment="1">
      <alignment horizontal="center" vertical="center" wrapText="1"/>
    </xf>
    <xf numFmtId="2" fontId="34" fillId="3" borderId="22" xfId="0" applyNumberFormat="1" applyFont="1" applyFill="1" applyBorder="1" applyAlignment="1">
      <alignment horizontal="center" vertical="center" wrapText="1"/>
    </xf>
    <xf numFmtId="0" fontId="34" fillId="3" borderId="42" xfId="0" applyFont="1" applyFill="1" applyBorder="1" applyAlignment="1">
      <alignment horizontal="right" vertical="center" wrapText="1"/>
    </xf>
    <xf numFmtId="169" fontId="34" fillId="3" borderId="22" xfId="0" applyNumberFormat="1" applyFont="1" applyFill="1" applyBorder="1" applyAlignment="1">
      <alignment vertical="center"/>
    </xf>
    <xf numFmtId="169" fontId="4" fillId="3" borderId="22" xfId="0" applyNumberFormat="1" applyFont="1" applyFill="1" applyBorder="1" applyAlignment="1">
      <alignment horizontal="center" vertical="center"/>
    </xf>
    <xf numFmtId="175" fontId="4" fillId="3" borderId="22" xfId="0" applyNumberFormat="1" applyFont="1" applyFill="1" applyBorder="1" applyAlignment="1">
      <alignment horizontal="center" vertical="center"/>
    </xf>
    <xf numFmtId="0" fontId="23" fillId="3" borderId="20" xfId="16" applyFont="1" applyFill="1" applyBorder="1" applyAlignment="1">
      <alignment vertical="center"/>
    </xf>
    <xf numFmtId="2" fontId="23" fillId="3" borderId="19" xfId="0" applyNumberFormat="1" applyFont="1" applyFill="1" applyBorder="1" applyAlignment="1">
      <alignment horizontal="center" vertical="center"/>
    </xf>
    <xf numFmtId="2" fontId="23" fillId="3" borderId="22" xfId="16" applyNumberFormat="1" applyFont="1" applyFill="1" applyBorder="1" applyAlignment="1">
      <alignment horizontal="center" vertical="center"/>
    </xf>
    <xf numFmtId="0" fontId="23" fillId="3" borderId="22" xfId="16" applyFont="1" applyFill="1" applyBorder="1" applyAlignment="1">
      <alignment horizontal="right" vertical="center"/>
    </xf>
    <xf numFmtId="0" fontId="41" fillId="3" borderId="23" xfId="16" applyFont="1" applyFill="1" applyBorder="1" applyAlignment="1">
      <alignment vertical="center"/>
    </xf>
    <xf numFmtId="0" fontId="41" fillId="3" borderId="0" xfId="0" applyFont="1" applyFill="1" applyAlignment="1">
      <alignment vertical="center" wrapText="1"/>
    </xf>
    <xf numFmtId="0" fontId="41" fillId="3" borderId="0" xfId="16" applyFont="1" applyFill="1" applyAlignment="1">
      <alignment vertical="center"/>
    </xf>
    <xf numFmtId="2" fontId="41" fillId="3" borderId="0" xfId="16" applyNumberFormat="1" applyFont="1" applyFill="1" applyAlignment="1">
      <alignment horizontal="right" vertical="center"/>
    </xf>
    <xf numFmtId="0" fontId="34" fillId="3" borderId="24" xfId="0" applyFont="1" applyFill="1" applyBorder="1" applyAlignment="1">
      <alignment vertical="center"/>
    </xf>
    <xf numFmtId="0" fontId="41" fillId="3" borderId="0" xfId="0" applyFont="1" applyFill="1" applyAlignment="1">
      <alignment vertical="center"/>
    </xf>
    <xf numFmtId="0" fontId="34" fillId="3" borderId="25" xfId="0" applyFont="1" applyFill="1" applyBorder="1"/>
    <xf numFmtId="0" fontId="34" fillId="3" borderId="26" xfId="0" applyFont="1" applyFill="1" applyBorder="1" applyAlignment="1">
      <alignment wrapText="1"/>
    </xf>
    <xf numFmtId="0" fontId="21" fillId="3" borderId="0" xfId="0" applyFont="1" applyFill="1" applyAlignment="1">
      <alignment wrapText="1"/>
    </xf>
    <xf numFmtId="0" fontId="21" fillId="3" borderId="22" xfId="0" applyFont="1" applyFill="1" applyBorder="1" applyAlignment="1">
      <alignment wrapText="1"/>
    </xf>
    <xf numFmtId="0" fontId="4" fillId="3" borderId="23" xfId="0" applyFont="1" applyFill="1" applyBorder="1" applyAlignment="1">
      <alignment horizontal="justify" vertical="center" wrapText="1"/>
    </xf>
    <xf numFmtId="0" fontId="4" fillId="3" borderId="0" xfId="0" applyFont="1" applyFill="1" applyAlignment="1">
      <alignment horizontal="justify" vertical="center" wrapText="1"/>
    </xf>
    <xf numFmtId="0" fontId="4" fillId="3" borderId="24" xfId="0" applyFont="1" applyFill="1" applyBorder="1" applyAlignment="1">
      <alignment horizontal="justify" vertical="center" wrapText="1"/>
    </xf>
    <xf numFmtId="0" fontId="4" fillId="3" borderId="23" xfId="0" applyFont="1" applyFill="1" applyBorder="1" applyAlignment="1">
      <alignment horizontal="left" vertical="center" wrapText="1"/>
    </xf>
    <xf numFmtId="0" fontId="4" fillId="3" borderId="0" xfId="0" applyFont="1" applyFill="1" applyAlignment="1">
      <alignment horizontal="left" vertical="center" wrapText="1"/>
    </xf>
    <xf numFmtId="0" fontId="4" fillId="3" borderId="24" xfId="0" applyFont="1" applyFill="1" applyBorder="1" applyAlignment="1">
      <alignment horizontal="left" vertical="center" wrapText="1"/>
    </xf>
    <xf numFmtId="0" fontId="4" fillId="3" borderId="23" xfId="0" applyFont="1" applyFill="1" applyBorder="1" applyAlignment="1">
      <alignment horizontal="justify" vertical="top" wrapText="1"/>
    </xf>
    <xf numFmtId="0" fontId="4" fillId="3" borderId="0" xfId="0" applyFont="1" applyFill="1" applyAlignment="1">
      <alignment horizontal="justify" vertical="top" wrapText="1"/>
    </xf>
    <xf numFmtId="0" fontId="4" fillId="3" borderId="24" xfId="0" applyFont="1" applyFill="1" applyBorder="1" applyAlignment="1">
      <alignment horizontal="justify" vertical="top" wrapText="1"/>
    </xf>
    <xf numFmtId="0" fontId="4" fillId="3" borderId="23" xfId="0" applyFont="1" applyFill="1" applyBorder="1"/>
    <xf numFmtId="0" fontId="4" fillId="3" borderId="22" xfId="0" applyFont="1" applyFill="1" applyBorder="1" applyAlignment="1">
      <alignment horizontal="left" vertical="center" wrapText="1" indent="1"/>
    </xf>
    <xf numFmtId="9" fontId="4" fillId="3" borderId="22" xfId="0" applyNumberFormat="1" applyFont="1" applyFill="1" applyBorder="1" applyAlignment="1">
      <alignment horizontal="center" vertical="center" wrapText="1"/>
    </xf>
    <xf numFmtId="0" fontId="4" fillId="3" borderId="0" xfId="0" applyFont="1" applyFill="1" applyAlignment="1">
      <alignment horizontal="left" vertical="center" wrapText="1" indent="1"/>
    </xf>
    <xf numFmtId="0" fontId="4" fillId="3" borderId="0" xfId="0" applyFont="1" applyFill="1" applyAlignment="1">
      <alignment horizontal="center" vertical="center" wrapText="1"/>
    </xf>
    <xf numFmtId="0" fontId="4" fillId="3" borderId="24" xfId="0" applyFont="1" applyFill="1" applyBorder="1" applyAlignment="1">
      <alignment horizontal="center" vertical="center" wrapText="1"/>
    </xf>
    <xf numFmtId="0" fontId="6" fillId="3" borderId="43" xfId="0" applyFont="1" applyFill="1" applyBorder="1" applyAlignment="1">
      <alignment horizontal="center" vertical="center" wrapText="1"/>
    </xf>
    <xf numFmtId="0" fontId="6" fillId="3" borderId="44" xfId="0" applyFont="1" applyFill="1" applyBorder="1" applyAlignment="1">
      <alignment horizontal="center" vertical="center" wrapText="1"/>
    </xf>
    <xf numFmtId="0" fontId="6" fillId="3" borderId="45" xfId="0" applyFont="1" applyFill="1" applyBorder="1" applyAlignment="1">
      <alignment horizontal="center" vertical="center" wrapText="1"/>
    </xf>
    <xf numFmtId="0" fontId="4" fillId="3" borderId="46" xfId="0" applyFont="1" applyFill="1" applyBorder="1" applyAlignment="1">
      <alignment vertical="center" wrapText="1"/>
    </xf>
    <xf numFmtId="0" fontId="4" fillId="3" borderId="47" xfId="0" applyFont="1" applyFill="1" applyBorder="1" applyAlignment="1">
      <alignment vertical="center" wrapText="1"/>
    </xf>
    <xf numFmtId="0" fontId="4" fillId="3" borderId="48" xfId="0" applyFont="1" applyFill="1" applyBorder="1" applyAlignment="1">
      <alignment vertical="top" wrapText="1"/>
    </xf>
    <xf numFmtId="0" fontId="4" fillId="3" borderId="50" xfId="0" applyFont="1" applyFill="1" applyBorder="1" applyAlignment="1">
      <alignment vertical="center" wrapText="1"/>
    </xf>
    <xf numFmtId="0" fontId="4" fillId="3" borderId="51" xfId="0" applyFont="1" applyFill="1" applyBorder="1" applyAlignment="1">
      <alignment vertical="center" wrapText="1"/>
    </xf>
    <xf numFmtId="0" fontId="4" fillId="3" borderId="54" xfId="0" applyFont="1" applyFill="1" applyBorder="1" applyAlignment="1">
      <alignment vertical="center" wrapText="1"/>
    </xf>
    <xf numFmtId="0" fontId="4" fillId="3" borderId="55" xfId="0" applyFont="1" applyFill="1" applyBorder="1" applyAlignment="1">
      <alignment vertical="center" wrapText="1"/>
    </xf>
    <xf numFmtId="0" fontId="4" fillId="3" borderId="56" xfId="0" applyFont="1" applyFill="1" applyBorder="1" applyAlignment="1">
      <alignment vertical="top" wrapText="1"/>
    </xf>
    <xf numFmtId="0" fontId="4" fillId="3" borderId="23" xfId="0" applyFont="1" applyFill="1" applyBorder="1" applyAlignment="1">
      <alignment vertical="center" wrapText="1"/>
    </xf>
    <xf numFmtId="0" fontId="4" fillId="3" borderId="0" xfId="0" applyFont="1" applyFill="1" applyAlignment="1">
      <alignment vertical="top" wrapText="1"/>
    </xf>
    <xf numFmtId="0" fontId="4" fillId="3" borderId="24" xfId="0" applyFont="1" applyFill="1" applyBorder="1" applyAlignment="1">
      <alignment vertical="center" wrapText="1"/>
    </xf>
    <xf numFmtId="0" fontId="4" fillId="0" borderId="6" xfId="0" applyFont="1" applyBorder="1" applyAlignment="1">
      <alignment horizontal="right" vertical="top" wrapText="1"/>
    </xf>
    <xf numFmtId="1" fontId="29" fillId="0" borderId="12" xfId="0" applyNumberFormat="1" applyFont="1" applyBorder="1" applyAlignment="1">
      <alignment horizontal="center" vertical="top" shrinkToFit="1"/>
    </xf>
    <xf numFmtId="2" fontId="24" fillId="0" borderId="6" xfId="0" applyNumberFormat="1" applyFont="1" applyBorder="1" applyAlignment="1">
      <alignment horizontal="center" vertical="top" shrinkToFit="1"/>
    </xf>
    <xf numFmtId="0" fontId="23" fillId="0" borderId="6" xfId="0" applyFont="1" applyBorder="1" applyAlignment="1">
      <alignment horizontal="right" vertical="top" wrapText="1"/>
    </xf>
    <xf numFmtId="169" fontId="24" fillId="0" borderId="6" xfId="0" applyNumberFormat="1" applyFont="1" applyBorder="1" applyAlignment="1">
      <alignment horizontal="center" vertical="top" shrinkToFit="1"/>
    </xf>
    <xf numFmtId="174" fontId="24" fillId="0" borderId="6" xfId="0" applyNumberFormat="1" applyFont="1" applyBorder="1" applyAlignment="1">
      <alignment horizontal="center" vertical="top" shrinkToFit="1"/>
    </xf>
    <xf numFmtId="2" fontId="24" fillId="0" borderId="6" xfId="0" applyNumberFormat="1" applyFont="1" applyBorder="1" applyAlignment="1">
      <alignment horizontal="center" vertical="center" shrinkToFit="1"/>
    </xf>
    <xf numFmtId="1" fontId="29" fillId="0" borderId="12" xfId="0" applyNumberFormat="1" applyFont="1" applyBorder="1" applyAlignment="1">
      <alignment horizontal="center" vertical="center" shrinkToFit="1"/>
    </xf>
    <xf numFmtId="2" fontId="24" fillId="0" borderId="7" xfId="0" applyNumberFormat="1" applyFont="1" applyBorder="1" applyAlignment="1">
      <alignment horizontal="center" vertical="top" shrinkToFit="1"/>
    </xf>
    <xf numFmtId="167" fontId="24" fillId="0" borderId="7" xfId="0" applyNumberFormat="1" applyFont="1" applyBorder="1" applyAlignment="1">
      <alignment horizontal="center" vertical="top" shrinkToFit="1"/>
    </xf>
    <xf numFmtId="2" fontId="24" fillId="0" borderId="7" xfId="0" applyNumberFormat="1" applyFont="1" applyBorder="1" applyAlignment="1">
      <alignment horizontal="center" vertical="center" shrinkToFit="1"/>
    </xf>
    <xf numFmtId="0" fontId="23" fillId="0" borderId="11" xfId="0" applyFont="1" applyBorder="1" applyAlignment="1">
      <alignment horizontal="right" vertical="top" wrapText="1"/>
    </xf>
    <xf numFmtId="0" fontId="23" fillId="0" borderId="15" xfId="0" applyFont="1" applyBorder="1" applyAlignment="1">
      <alignment horizontal="left" vertical="top" wrapText="1"/>
    </xf>
    <xf numFmtId="2" fontId="29" fillId="0" borderId="11" xfId="0" applyNumberFormat="1" applyFont="1" applyBorder="1" applyAlignment="1">
      <alignment horizontal="center" vertical="top" shrinkToFit="1"/>
    </xf>
    <xf numFmtId="169" fontId="29" fillId="0" borderId="11" xfId="0" applyNumberFormat="1" applyFont="1" applyBorder="1" applyAlignment="1">
      <alignment horizontal="center" vertical="top" shrinkToFit="1"/>
    </xf>
    <xf numFmtId="0" fontId="71" fillId="0" borderId="37" xfId="0" applyFont="1" applyBorder="1" applyAlignment="1">
      <alignment horizontal="left" vertical="center" wrapText="1"/>
    </xf>
    <xf numFmtId="0" fontId="4" fillId="0" borderId="0" xfId="0" applyFont="1" applyAlignment="1">
      <alignment wrapText="1"/>
    </xf>
    <xf numFmtId="0" fontId="71" fillId="3" borderId="37" xfId="0" applyFont="1" applyFill="1" applyBorder="1" applyAlignment="1">
      <alignment horizontal="left" vertical="center" wrapText="1"/>
    </xf>
    <xf numFmtId="0" fontId="71" fillId="3" borderId="37" xfId="0" applyFont="1" applyFill="1" applyBorder="1" applyAlignment="1">
      <alignment horizontal="left" vertical="center"/>
    </xf>
    <xf numFmtId="171" fontId="34" fillId="3" borderId="22" xfId="11" applyNumberFormat="1" applyFont="1" applyFill="1" applyBorder="1" applyAlignment="1">
      <alignment horizontal="center" vertical="center"/>
    </xf>
    <xf numFmtId="0" fontId="23" fillId="3" borderId="0" xfId="0" applyFont="1" applyFill="1" applyAlignment="1">
      <alignment horizontal="center" wrapText="1"/>
    </xf>
    <xf numFmtId="0" fontId="79" fillId="3" borderId="0" xfId="14" applyFont="1" applyFill="1" applyAlignment="1">
      <alignment horizontal="center" vertical="center"/>
    </xf>
    <xf numFmtId="0" fontId="4" fillId="3" borderId="17" xfId="0" applyFont="1" applyFill="1" applyBorder="1"/>
    <xf numFmtId="0" fontId="6" fillId="3" borderId="62" xfId="0" applyFont="1" applyFill="1" applyBorder="1" applyAlignment="1">
      <alignment horizontal="left" vertical="center"/>
    </xf>
    <xf numFmtId="0" fontId="6" fillId="3" borderId="17" xfId="0" applyFont="1" applyFill="1" applyBorder="1" applyAlignment="1">
      <alignment horizontal="center" vertical="center"/>
    </xf>
    <xf numFmtId="2" fontId="34" fillId="3" borderId="17" xfId="0" applyNumberFormat="1" applyFont="1" applyFill="1" applyBorder="1" applyAlignment="1">
      <alignment horizontal="center" vertical="center"/>
    </xf>
    <xf numFmtId="2" fontId="34" fillId="3" borderId="28" xfId="0" applyNumberFormat="1" applyFont="1" applyFill="1" applyBorder="1" applyAlignment="1">
      <alignment horizontal="center" vertical="center"/>
    </xf>
    <xf numFmtId="0" fontId="23" fillId="3" borderId="30" xfId="0" applyFont="1" applyFill="1" applyBorder="1" applyAlignment="1">
      <alignment horizontal="center" vertical="center" wrapText="1"/>
    </xf>
    <xf numFmtId="0" fontId="23" fillId="3" borderId="22" xfId="0" applyFont="1" applyFill="1" applyBorder="1" applyAlignment="1">
      <alignment horizontal="center" vertical="top"/>
    </xf>
    <xf numFmtId="2" fontId="23" fillId="3" borderId="0" xfId="0" applyNumberFormat="1" applyFont="1" applyFill="1" applyAlignment="1">
      <alignment horizontal="center" vertical="center"/>
    </xf>
    <xf numFmtId="2" fontId="34" fillId="3" borderId="22" xfId="0" quotePrefix="1" applyNumberFormat="1" applyFont="1" applyFill="1" applyBorder="1" applyAlignment="1">
      <alignment horizontal="center" vertical="center"/>
    </xf>
    <xf numFmtId="0" fontId="34" fillId="3" borderId="20" xfId="0" applyFont="1" applyFill="1" applyBorder="1" applyAlignment="1">
      <alignment horizontal="center" vertical="center"/>
    </xf>
    <xf numFmtId="2" fontId="34" fillId="3" borderId="22" xfId="0" quotePrefix="1" applyNumberFormat="1" applyFont="1" applyFill="1" applyBorder="1" applyAlignment="1">
      <alignment horizontal="center" vertical="center" wrapText="1"/>
    </xf>
    <xf numFmtId="2" fontId="23" fillId="3" borderId="22" xfId="0" applyNumberFormat="1" applyFont="1" applyFill="1" applyBorder="1" applyAlignment="1">
      <alignment horizontal="center" vertical="center" wrapText="1"/>
    </xf>
    <xf numFmtId="2" fontId="23" fillId="3" borderId="0" xfId="0" applyNumberFormat="1" applyFont="1" applyFill="1" applyAlignment="1">
      <alignment horizontal="center" vertical="center" wrapText="1"/>
    </xf>
    <xf numFmtId="2" fontId="65" fillId="3" borderId="24" xfId="0" applyNumberFormat="1" applyFont="1" applyFill="1" applyBorder="1" applyAlignment="1">
      <alignment horizontal="left" vertical="center"/>
    </xf>
    <xf numFmtId="2" fontId="34" fillId="3" borderId="0" xfId="0" applyNumberFormat="1" applyFont="1" applyFill="1" applyAlignment="1">
      <alignment horizontal="center" vertical="center"/>
    </xf>
    <xf numFmtId="0" fontId="4" fillId="3" borderId="0" xfId="0" applyFont="1" applyFill="1" applyAlignment="1">
      <alignment horizontal="right"/>
    </xf>
    <xf numFmtId="0" fontId="34" fillId="3" borderId="0" xfId="0" applyFont="1" applyFill="1" applyAlignment="1">
      <alignment vertical="top"/>
    </xf>
    <xf numFmtId="0" fontId="23" fillId="3" borderId="22" xfId="0" applyFont="1" applyFill="1" applyBorder="1" applyAlignment="1">
      <alignment vertical="top" wrapText="1"/>
    </xf>
    <xf numFmtId="0" fontId="23" fillId="3" borderId="17" xfId="0" applyFont="1" applyFill="1" applyBorder="1" applyAlignment="1">
      <alignment horizontal="center" vertical="top" wrapText="1"/>
    </xf>
    <xf numFmtId="2" fontId="34" fillId="3" borderId="20" xfId="0" applyNumberFormat="1" applyFont="1" applyFill="1" applyBorder="1" applyAlignment="1">
      <alignment horizontal="center" vertical="center"/>
    </xf>
    <xf numFmtId="0" fontId="23" fillId="3" borderId="22" xfId="0" applyFont="1" applyFill="1" applyBorder="1" applyAlignment="1">
      <alignment horizontal="left" vertical="top"/>
    </xf>
    <xf numFmtId="0" fontId="23" fillId="3" borderId="0" xfId="0" applyFont="1" applyFill="1" applyAlignment="1">
      <alignment horizontal="left" vertical="top"/>
    </xf>
    <xf numFmtId="0" fontId="23" fillId="3" borderId="18" xfId="0" applyFont="1" applyFill="1" applyBorder="1" applyAlignment="1">
      <alignment horizontal="left" vertical="top"/>
    </xf>
    <xf numFmtId="0" fontId="23" fillId="3" borderId="17" xfId="0" applyFont="1" applyFill="1" applyBorder="1" applyAlignment="1">
      <alignment vertical="top" wrapText="1"/>
    </xf>
    <xf numFmtId="0" fontId="23" fillId="3" borderId="17" xfId="0" applyFont="1" applyFill="1" applyBorder="1" applyAlignment="1">
      <alignment horizontal="center" vertical="center"/>
    </xf>
    <xf numFmtId="2" fontId="23" fillId="3" borderId="17" xfId="0" applyNumberFormat="1" applyFont="1" applyFill="1" applyBorder="1" applyAlignment="1">
      <alignment horizontal="center" vertical="center"/>
    </xf>
    <xf numFmtId="0" fontId="23" fillId="3" borderId="28" xfId="0" applyFont="1" applyFill="1" applyBorder="1" applyAlignment="1">
      <alignment horizontal="center" vertical="center"/>
    </xf>
    <xf numFmtId="0" fontId="34" fillId="3" borderId="19" xfId="18" applyFont="1" applyFill="1" applyBorder="1" applyAlignment="1">
      <alignment horizontal="left" vertical="top" wrapText="1"/>
    </xf>
    <xf numFmtId="0" fontId="34" fillId="3" borderId="26" xfId="18" applyFont="1" applyFill="1" applyBorder="1" applyAlignment="1">
      <alignment horizontal="left" vertical="top" wrapText="1"/>
    </xf>
    <xf numFmtId="0" fontId="34" fillId="3" borderId="27" xfId="18" applyFont="1" applyFill="1" applyBorder="1" applyAlignment="1">
      <alignment horizontal="left" vertical="top" wrapText="1"/>
    </xf>
    <xf numFmtId="0" fontId="34" fillId="3" borderId="0" xfId="0" applyFont="1" applyFill="1" applyAlignment="1">
      <alignment horizontal="left" vertical="top"/>
    </xf>
    <xf numFmtId="0" fontId="4" fillId="3" borderId="26" xfId="0" applyFont="1" applyFill="1" applyBorder="1" applyAlignment="1">
      <alignment horizontal="right" indent="1"/>
    </xf>
    <xf numFmtId="2" fontId="34" fillId="3" borderId="27" xfId="0" applyNumberFormat="1" applyFont="1" applyFill="1" applyBorder="1" applyAlignment="1">
      <alignment horizontal="center" vertical="center"/>
    </xf>
    <xf numFmtId="2" fontId="34" fillId="3" borderId="19" xfId="0" applyNumberFormat="1" applyFont="1" applyFill="1" applyBorder="1" applyAlignment="1">
      <alignment horizontal="center" vertical="center"/>
    </xf>
    <xf numFmtId="0" fontId="80" fillId="0" borderId="22" xfId="0" applyFont="1" applyBorder="1" applyAlignment="1">
      <alignment horizontal="center" vertical="center"/>
    </xf>
    <xf numFmtId="3" fontId="46" fillId="0" borderId="37" xfId="0" applyNumberFormat="1" applyFont="1" applyBorder="1" applyAlignment="1">
      <alignment horizontal="center" vertical="center"/>
    </xf>
    <xf numFmtId="3" fontId="45" fillId="0" borderId="37" xfId="0" applyNumberFormat="1" applyFont="1" applyBorder="1" applyAlignment="1">
      <alignment horizontal="center" vertical="center"/>
    </xf>
    <xf numFmtId="3" fontId="4" fillId="0" borderId="37" xfId="0" applyNumberFormat="1" applyFont="1" applyBorder="1" applyAlignment="1">
      <alignment horizontal="center"/>
    </xf>
    <xf numFmtId="3" fontId="4" fillId="0" borderId="37" xfId="0" applyNumberFormat="1" applyFont="1" applyBorder="1" applyAlignment="1">
      <alignment horizontal="center" vertical="center"/>
    </xf>
    <xf numFmtId="3" fontId="6" fillId="0" borderId="37" xfId="0" applyNumberFormat="1" applyFont="1" applyBorder="1" applyAlignment="1">
      <alignment horizontal="center"/>
    </xf>
    <xf numFmtId="0" fontId="4" fillId="3" borderId="0" xfId="0" applyFont="1" applyFill="1" applyAlignment="1">
      <alignment wrapText="1"/>
    </xf>
    <xf numFmtId="0" fontId="6" fillId="3" borderId="17" xfId="0" applyFont="1" applyFill="1" applyBorder="1" applyAlignment="1">
      <alignment horizontal="right" vertical="center" wrapText="1"/>
    </xf>
    <xf numFmtId="0" fontId="23" fillId="3" borderId="21" xfId="11" quotePrefix="1" applyFont="1" applyFill="1" applyBorder="1" applyAlignment="1">
      <alignment horizontal="right" vertical="center"/>
    </xf>
    <xf numFmtId="2" fontId="11" fillId="3" borderId="28" xfId="3" applyNumberFormat="1" applyFont="1" applyFill="1" applyBorder="1" applyAlignment="1">
      <alignment horizontal="left" vertical="top"/>
    </xf>
    <xf numFmtId="2" fontId="11" fillId="3" borderId="29" xfId="3" applyNumberFormat="1" applyFont="1" applyFill="1" applyBorder="1" applyAlignment="1">
      <alignment horizontal="left" vertical="top"/>
    </xf>
    <xf numFmtId="2" fontId="11" fillId="3" borderId="25" xfId="3" applyNumberFormat="1" applyFont="1" applyFill="1" applyBorder="1" applyAlignment="1">
      <alignment horizontal="left" vertical="center"/>
    </xf>
    <xf numFmtId="2" fontId="11" fillId="3" borderId="26" xfId="3" applyNumberFormat="1" applyFont="1" applyFill="1" applyBorder="1" applyAlignment="1">
      <alignment horizontal="left" vertical="center"/>
    </xf>
    <xf numFmtId="2" fontId="6" fillId="3" borderId="28" xfId="0" applyNumberFormat="1" applyFont="1" applyFill="1" applyBorder="1" applyAlignment="1">
      <alignment horizontal="center" vertical="center" wrapText="1"/>
    </xf>
    <xf numFmtId="2" fontId="6" fillId="3" borderId="29" xfId="0" applyNumberFormat="1" applyFont="1" applyFill="1" applyBorder="1" applyAlignment="1">
      <alignment horizontal="center" vertical="center"/>
    </xf>
    <xf numFmtId="2" fontId="6" fillId="3" borderId="30" xfId="0" applyNumberFormat="1" applyFont="1" applyFill="1" applyBorder="1" applyAlignment="1">
      <alignment horizontal="center" vertical="center"/>
    </xf>
    <xf numFmtId="2" fontId="6" fillId="3" borderId="23" xfId="0" applyNumberFormat="1" applyFont="1" applyFill="1" applyBorder="1" applyAlignment="1">
      <alignment horizontal="center" vertical="center" wrapText="1"/>
    </xf>
    <xf numFmtId="2" fontId="6" fillId="3" borderId="0" xfId="0" applyNumberFormat="1" applyFont="1" applyFill="1" applyAlignment="1">
      <alignment horizontal="center" vertical="center"/>
    </xf>
    <xf numFmtId="2" fontId="6" fillId="3" borderId="24" xfId="0" applyNumberFormat="1" applyFont="1" applyFill="1" applyBorder="1" applyAlignment="1">
      <alignment horizontal="center" vertical="center"/>
    </xf>
    <xf numFmtId="2" fontId="6" fillId="3" borderId="22" xfId="3" applyNumberFormat="1" applyFont="1" applyFill="1" applyBorder="1" applyAlignment="1">
      <alignment horizontal="center" vertical="center" wrapText="1"/>
    </xf>
    <xf numFmtId="2" fontId="6" fillId="3" borderId="22" xfId="3" applyNumberFormat="1" applyFont="1" applyFill="1" applyBorder="1" applyAlignment="1">
      <alignment horizontal="left" vertical="center" wrapText="1"/>
    </xf>
    <xf numFmtId="2" fontId="6" fillId="3" borderId="22" xfId="3" applyNumberFormat="1" applyFont="1" applyFill="1" applyBorder="1" applyAlignment="1">
      <alignment horizontal="center" vertical="center"/>
    </xf>
    <xf numFmtId="2" fontId="6" fillId="3" borderId="22" xfId="3" applyNumberFormat="1" applyFont="1" applyFill="1" applyBorder="1" applyAlignment="1">
      <alignment horizontal="right" vertical="center" wrapText="1" indent="1"/>
    </xf>
    <xf numFmtId="0" fontId="1" fillId="3" borderId="28" xfId="0" applyFont="1" applyFill="1" applyBorder="1" applyAlignment="1">
      <alignment horizontal="center" vertical="center" wrapText="1"/>
    </xf>
    <xf numFmtId="0" fontId="1" fillId="3" borderId="29" xfId="0" applyFont="1" applyFill="1" applyBorder="1" applyAlignment="1">
      <alignment horizontal="center" vertical="center"/>
    </xf>
    <xf numFmtId="0" fontId="1" fillId="3" borderId="30" xfId="0" applyFont="1" applyFill="1" applyBorder="1" applyAlignment="1">
      <alignment horizontal="center" vertical="center"/>
    </xf>
    <xf numFmtId="0" fontId="1" fillId="3" borderId="23" xfId="0" applyFont="1" applyFill="1" applyBorder="1" applyAlignment="1">
      <alignment horizontal="center" vertical="center"/>
    </xf>
    <xf numFmtId="0" fontId="1" fillId="3" borderId="0" xfId="0" applyFont="1" applyFill="1" applyAlignment="1">
      <alignment horizontal="center" vertical="center"/>
    </xf>
    <xf numFmtId="0" fontId="1" fillId="3" borderId="24" xfId="0" applyFont="1" applyFill="1" applyBorder="1" applyAlignment="1">
      <alignment horizontal="center" vertical="center"/>
    </xf>
    <xf numFmtId="0" fontId="9" fillId="3" borderId="23" xfId="0" applyFont="1" applyFill="1" applyBorder="1" applyAlignment="1">
      <alignment horizontal="left" vertical="center"/>
    </xf>
    <xf numFmtId="0" fontId="9" fillId="3" borderId="0" xfId="0" applyFont="1" applyFill="1" applyAlignment="1">
      <alignment horizontal="left" vertical="center"/>
    </xf>
    <xf numFmtId="0" fontId="9" fillId="3" borderId="24" xfId="0" applyFont="1" applyFill="1" applyBorder="1" applyAlignment="1">
      <alignment horizontal="left" vertical="center"/>
    </xf>
    <xf numFmtId="0" fontId="9" fillId="3" borderId="25" xfId="0" applyFont="1" applyFill="1" applyBorder="1" applyAlignment="1">
      <alignment horizontal="left" vertical="center"/>
    </xf>
    <xf numFmtId="0" fontId="9" fillId="3" borderId="26" xfId="0" applyFont="1" applyFill="1" applyBorder="1" applyAlignment="1">
      <alignment horizontal="left" vertical="center"/>
    </xf>
    <xf numFmtId="0" fontId="9" fillId="3" borderId="27" xfId="0" applyFont="1" applyFill="1" applyBorder="1" applyAlignment="1">
      <alignment horizontal="left" vertical="center"/>
    </xf>
    <xf numFmtId="0" fontId="25" fillId="3" borderId="22" xfId="0" applyFont="1" applyFill="1" applyBorder="1" applyAlignment="1">
      <alignment horizontal="center"/>
    </xf>
    <xf numFmtId="0" fontId="26" fillId="3" borderId="23" xfId="0" applyFont="1" applyFill="1" applyBorder="1"/>
    <xf numFmtId="0" fontId="26" fillId="3" borderId="0" xfId="0" applyFont="1" applyFill="1"/>
    <xf numFmtId="0" fontId="26" fillId="3" borderId="24" xfId="0" applyFont="1" applyFill="1" applyBorder="1"/>
    <xf numFmtId="0" fontId="26" fillId="3" borderId="23" xfId="0" applyFont="1" applyFill="1" applyBorder="1" applyAlignment="1">
      <alignment horizontal="left" vertical="top" wrapText="1"/>
    </xf>
    <xf numFmtId="0" fontId="26" fillId="3" borderId="0" xfId="0" applyFont="1" applyFill="1" applyAlignment="1">
      <alignment horizontal="left" vertical="top" wrapText="1"/>
    </xf>
    <xf numFmtId="0" fontId="26" fillId="3" borderId="24" xfId="0" applyFont="1" applyFill="1" applyBorder="1" applyAlignment="1">
      <alignment horizontal="left" vertical="top" wrapText="1"/>
    </xf>
    <xf numFmtId="0" fontId="20" fillId="3" borderId="17" xfId="0" applyFont="1" applyFill="1" applyBorder="1" applyAlignment="1">
      <alignment horizontal="center" vertical="center" wrapText="1"/>
    </xf>
    <xf numFmtId="0" fontId="20" fillId="3" borderId="18" xfId="0" applyFont="1" applyFill="1" applyBorder="1" applyAlignment="1">
      <alignment horizontal="center" vertical="center" wrapText="1"/>
    </xf>
    <xf numFmtId="0" fontId="22" fillId="3" borderId="19" xfId="0" applyFont="1" applyFill="1" applyBorder="1" applyAlignment="1">
      <alignment horizontal="right"/>
    </xf>
    <xf numFmtId="0" fontId="23" fillId="3" borderId="17" xfId="0" applyFont="1" applyFill="1" applyBorder="1" applyAlignment="1">
      <alignment horizontal="center" vertical="center" wrapText="1"/>
    </xf>
    <xf numFmtId="0" fontId="23" fillId="3" borderId="19" xfId="0" applyFont="1" applyFill="1" applyBorder="1" applyAlignment="1">
      <alignment horizontal="center" vertical="center" wrapText="1"/>
    </xf>
    <xf numFmtId="0" fontId="23" fillId="3" borderId="20" xfId="0" applyFont="1" applyFill="1" applyBorder="1" applyAlignment="1">
      <alignment horizontal="center" vertical="center" wrapText="1"/>
    </xf>
    <xf numFmtId="0" fontId="23" fillId="3" borderId="21" xfId="0" applyFont="1" applyFill="1" applyBorder="1" applyAlignment="1">
      <alignment horizontal="center" vertical="center" wrapText="1"/>
    </xf>
    <xf numFmtId="0" fontId="26" fillId="3" borderId="17" xfId="0" applyFont="1" applyFill="1" applyBorder="1"/>
    <xf numFmtId="0" fontId="26" fillId="3" borderId="25" xfId="0" applyFont="1" applyFill="1" applyBorder="1" applyAlignment="1">
      <alignment horizontal="left" vertical="top" wrapText="1"/>
    </xf>
    <xf numFmtId="0" fontId="26" fillId="3" borderId="26" xfId="0" applyFont="1" applyFill="1" applyBorder="1" applyAlignment="1">
      <alignment horizontal="left" vertical="top" wrapText="1"/>
    </xf>
    <xf numFmtId="0" fontId="26" fillId="3" borderId="27" xfId="0" applyFont="1" applyFill="1" applyBorder="1" applyAlignment="1">
      <alignment horizontal="left" vertical="top" wrapText="1"/>
    </xf>
    <xf numFmtId="0" fontId="20" fillId="3" borderId="28" xfId="0" applyFont="1" applyFill="1" applyBorder="1" applyAlignment="1">
      <alignment horizontal="center" vertical="center" wrapText="1"/>
    </xf>
    <xf numFmtId="0" fontId="20" fillId="3" borderId="29" xfId="0" applyFont="1" applyFill="1" applyBorder="1" applyAlignment="1">
      <alignment horizontal="center" vertical="center" wrapText="1"/>
    </xf>
    <xf numFmtId="0" fontId="20" fillId="3" borderId="30"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20" fillId="3" borderId="0" xfId="0" applyFont="1" applyFill="1" applyAlignment="1">
      <alignment horizontal="center" vertical="center" wrapText="1"/>
    </xf>
    <xf numFmtId="0" fontId="20" fillId="3" borderId="24" xfId="0" applyFont="1" applyFill="1" applyBorder="1" applyAlignment="1">
      <alignment horizontal="center" vertical="center" wrapText="1"/>
    </xf>
    <xf numFmtId="0" fontId="22" fillId="3" borderId="23" xfId="0" applyFont="1" applyFill="1" applyBorder="1" applyAlignment="1">
      <alignment horizontal="right"/>
    </xf>
    <xf numFmtId="0" fontId="22" fillId="3" borderId="0" xfId="0" applyFont="1" applyFill="1" applyAlignment="1">
      <alignment horizontal="right"/>
    </xf>
    <xf numFmtId="0" fontId="22" fillId="3" borderId="24" xfId="0" applyFont="1" applyFill="1" applyBorder="1" applyAlignment="1">
      <alignment horizontal="right"/>
    </xf>
    <xf numFmtId="0" fontId="23" fillId="3" borderId="22" xfId="0" applyFont="1" applyFill="1" applyBorder="1" applyAlignment="1">
      <alignment horizontal="center" vertical="center" wrapText="1"/>
    </xf>
    <xf numFmtId="0" fontId="4" fillId="3" borderId="15" xfId="0" applyFont="1" applyFill="1" applyBorder="1" applyAlignment="1">
      <alignment horizontal="left" vertical="center" wrapText="1"/>
    </xf>
    <xf numFmtId="0" fontId="2" fillId="3" borderId="15" xfId="0" applyFont="1" applyFill="1" applyBorder="1" applyAlignment="1">
      <alignment horizontal="left"/>
    </xf>
    <xf numFmtId="0" fontId="2" fillId="3" borderId="14" xfId="0" applyFont="1" applyFill="1" applyBorder="1" applyAlignment="1">
      <alignment horizontal="left"/>
    </xf>
    <xf numFmtId="0" fontId="4" fillId="3" borderId="15" xfId="0" applyFont="1" applyFill="1" applyBorder="1" applyAlignment="1">
      <alignment horizontal="right" vertical="center" wrapText="1"/>
    </xf>
    <xf numFmtId="0" fontId="2" fillId="3" borderId="15" xfId="0" applyFont="1" applyFill="1" applyBorder="1"/>
    <xf numFmtId="0" fontId="2" fillId="3" borderId="14" xfId="0" applyFont="1" applyFill="1" applyBorder="1"/>
    <xf numFmtId="0" fontId="1" fillId="3" borderId="1" xfId="0" applyFont="1" applyFill="1" applyBorder="1" applyAlignment="1">
      <alignment horizontal="center" vertical="center" wrapText="1"/>
    </xf>
    <xf numFmtId="0" fontId="2" fillId="3" borderId="2" xfId="0" applyFont="1" applyFill="1" applyBorder="1"/>
    <xf numFmtId="0" fontId="2" fillId="3" borderId="3" xfId="0" applyFont="1" applyFill="1" applyBorder="1"/>
    <xf numFmtId="0" fontId="1" fillId="3" borderId="4" xfId="0" applyFont="1" applyFill="1" applyBorder="1" applyAlignment="1">
      <alignment horizontal="center" vertical="center" wrapText="1"/>
    </xf>
    <xf numFmtId="0" fontId="0" fillId="3" borderId="0" xfId="0" applyFill="1"/>
    <xf numFmtId="0" fontId="2" fillId="3" borderId="5" xfId="0" applyFont="1" applyFill="1" applyBorder="1"/>
    <xf numFmtId="0" fontId="4" fillId="3" borderId="9" xfId="0" applyFont="1" applyFill="1" applyBorder="1" applyAlignment="1">
      <alignment horizontal="right" vertical="center"/>
    </xf>
    <xf numFmtId="0" fontId="2" fillId="3" borderId="10" xfId="0" applyFont="1" applyFill="1" applyBorder="1"/>
    <xf numFmtId="0" fontId="6" fillId="4" borderId="12" xfId="0" applyFont="1" applyFill="1" applyBorder="1" applyAlignment="1">
      <alignment horizontal="center" vertical="center" wrapText="1"/>
    </xf>
    <xf numFmtId="0" fontId="2" fillId="3" borderId="7" xfId="0" applyFont="1" applyFill="1" applyBorder="1"/>
    <xf numFmtId="0" fontId="6" fillId="3" borderId="11" xfId="0" applyFont="1" applyFill="1" applyBorder="1" applyAlignment="1">
      <alignment horizontal="left" vertical="center" wrapText="1"/>
    </xf>
    <xf numFmtId="0" fontId="6" fillId="3" borderId="11" xfId="0" applyFont="1" applyFill="1" applyBorder="1" applyAlignment="1">
      <alignment horizontal="right" vertical="center" wrapText="1"/>
    </xf>
    <xf numFmtId="0" fontId="15" fillId="3" borderId="8" xfId="0" applyFont="1" applyFill="1" applyBorder="1" applyAlignment="1">
      <alignment horizontal="left" vertical="top" wrapText="1"/>
    </xf>
    <xf numFmtId="0" fontId="2" fillId="3" borderId="9" xfId="0" applyFont="1" applyFill="1" applyBorder="1"/>
    <xf numFmtId="0" fontId="4" fillId="4" borderId="11" xfId="0" applyFont="1" applyFill="1" applyBorder="1" applyAlignment="1">
      <alignment horizontal="left" vertical="center" wrapText="1"/>
    </xf>
    <xf numFmtId="0" fontId="4" fillId="4" borderId="11" xfId="0" applyFont="1" applyFill="1" applyBorder="1" applyAlignment="1">
      <alignment horizontal="right" vertical="center" wrapText="1"/>
    </xf>
    <xf numFmtId="0" fontId="4" fillId="3" borderId="11" xfId="0" applyFont="1" applyFill="1" applyBorder="1" applyAlignment="1">
      <alignment horizontal="left" vertical="center" wrapText="1"/>
    </xf>
    <xf numFmtId="0" fontId="4" fillId="3" borderId="11" xfId="0" applyFont="1" applyFill="1" applyBorder="1" applyAlignment="1">
      <alignment horizontal="right" vertical="center" wrapText="1"/>
    </xf>
    <xf numFmtId="0" fontId="6" fillId="4" borderId="11" xfId="0" applyFont="1" applyFill="1" applyBorder="1" applyAlignment="1">
      <alignment horizontal="left" vertical="center" wrapText="1"/>
    </xf>
    <xf numFmtId="0" fontId="6" fillId="4" borderId="11" xfId="0" applyFont="1" applyFill="1" applyBorder="1" applyAlignment="1">
      <alignment horizontal="right" vertical="center" wrapText="1"/>
    </xf>
    <xf numFmtId="0" fontId="4" fillId="3" borderId="11" xfId="0" applyFont="1" applyFill="1" applyBorder="1" applyAlignment="1">
      <alignment horizontal="center" vertical="center"/>
    </xf>
    <xf numFmtId="0" fontId="4" fillId="3" borderId="11" xfId="0" applyFont="1" applyFill="1" applyBorder="1" applyAlignment="1">
      <alignment horizontal="center" vertical="center" wrapText="1"/>
    </xf>
    <xf numFmtId="0" fontId="4" fillId="3" borderId="11" xfId="0" applyFont="1" applyFill="1" applyBorder="1" applyAlignment="1">
      <alignment horizontal="right" vertical="center"/>
    </xf>
    <xf numFmtId="0" fontId="2" fillId="3" borderId="15" xfId="0" applyFont="1" applyFill="1" applyBorder="1" applyAlignment="1">
      <alignment horizontal="right"/>
    </xf>
    <xf numFmtId="0" fontId="2" fillId="3" borderId="14" xfId="0" applyFont="1" applyFill="1" applyBorder="1" applyAlignment="1">
      <alignment horizontal="right"/>
    </xf>
    <xf numFmtId="0" fontId="6" fillId="4" borderId="12" xfId="0" applyFont="1" applyFill="1" applyBorder="1" applyAlignment="1">
      <alignment horizontal="left" vertical="center"/>
    </xf>
    <xf numFmtId="0" fontId="2" fillId="3" borderId="7" xfId="0" applyFont="1" applyFill="1" applyBorder="1" applyAlignment="1">
      <alignment horizontal="left"/>
    </xf>
    <xf numFmtId="0" fontId="6" fillId="4" borderId="12" xfId="0" applyFont="1" applyFill="1" applyBorder="1" applyAlignment="1">
      <alignment horizontal="right" vertical="center"/>
    </xf>
    <xf numFmtId="0" fontId="2" fillId="3" borderId="7" xfId="0" applyFont="1" applyFill="1" applyBorder="1" applyAlignment="1">
      <alignment horizontal="right"/>
    </xf>
    <xf numFmtId="0" fontId="4" fillId="4" borderId="11" xfId="0" applyFont="1" applyFill="1" applyBorder="1" applyAlignment="1">
      <alignment horizontal="center" vertical="center"/>
    </xf>
    <xf numFmtId="0" fontId="4" fillId="4" borderId="11" xfId="0" applyFont="1" applyFill="1" applyBorder="1" applyAlignment="1">
      <alignment horizontal="center" vertical="center" wrapText="1"/>
    </xf>
    <xf numFmtId="0" fontId="4" fillId="4" borderId="11" xfId="0" applyFont="1" applyFill="1" applyBorder="1" applyAlignment="1">
      <alignment horizontal="right" vertical="center"/>
    </xf>
    <xf numFmtId="0" fontId="4" fillId="4" borderId="15" xfId="0" applyFont="1" applyFill="1" applyBorder="1" applyAlignment="1">
      <alignment horizontal="center" vertical="center"/>
    </xf>
    <xf numFmtId="0" fontId="4" fillId="4" borderId="15" xfId="0" applyFont="1" applyFill="1" applyBorder="1" applyAlignment="1">
      <alignment horizontal="center" vertical="center" wrapText="1"/>
    </xf>
    <xf numFmtId="0" fontId="4" fillId="4" borderId="15" xfId="0" applyFont="1" applyFill="1" applyBorder="1" applyAlignment="1">
      <alignment horizontal="right" vertical="center"/>
    </xf>
    <xf numFmtId="0" fontId="4" fillId="3" borderId="15" xfId="0" applyFont="1" applyFill="1" applyBorder="1" applyAlignment="1">
      <alignment horizontal="center" vertical="center"/>
    </xf>
    <xf numFmtId="0" fontId="4" fillId="3" borderId="15" xfId="0" applyFont="1" applyFill="1" applyBorder="1" applyAlignment="1">
      <alignment horizontal="center" vertical="center" wrapText="1"/>
    </xf>
    <xf numFmtId="0" fontId="4" fillId="3" borderId="15" xfId="0" applyFont="1" applyFill="1" applyBorder="1" applyAlignment="1">
      <alignment horizontal="right" vertical="center"/>
    </xf>
    <xf numFmtId="0" fontId="6" fillId="3" borderId="1" xfId="0" applyFont="1" applyFill="1" applyBorder="1" applyAlignment="1">
      <alignment horizontal="center" vertical="center" wrapText="1"/>
    </xf>
    <xf numFmtId="0" fontId="2" fillId="3" borderId="4" xfId="0" applyFont="1" applyFill="1" applyBorder="1"/>
    <xf numFmtId="0" fontId="2" fillId="3" borderId="8" xfId="0" applyFont="1" applyFill="1" applyBorder="1"/>
    <xf numFmtId="0" fontId="9" fillId="3" borderId="4" xfId="0" applyFont="1" applyFill="1" applyBorder="1" applyAlignment="1">
      <alignment horizontal="left" vertical="center" wrapText="1"/>
    </xf>
    <xf numFmtId="0" fontId="6" fillId="4" borderId="1"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51" fillId="3" borderId="2" xfId="0" applyFont="1" applyFill="1" applyBorder="1" applyAlignment="1">
      <alignment vertical="center"/>
    </xf>
    <xf numFmtId="0" fontId="51" fillId="3" borderId="3" xfId="0" applyFont="1" applyFill="1" applyBorder="1" applyAlignment="1">
      <alignment vertical="center"/>
    </xf>
    <xf numFmtId="0" fontId="1" fillId="3" borderId="8" xfId="0" applyFont="1" applyFill="1" applyBorder="1" applyAlignment="1">
      <alignment horizontal="center" vertical="center" wrapText="1"/>
    </xf>
    <xf numFmtId="0" fontId="51" fillId="3" borderId="9" xfId="0" applyFont="1" applyFill="1" applyBorder="1" applyAlignment="1">
      <alignment vertical="center"/>
    </xf>
    <xf numFmtId="0" fontId="51" fillId="3" borderId="10" xfId="0" applyFont="1" applyFill="1" applyBorder="1" applyAlignment="1">
      <alignment vertical="center"/>
    </xf>
    <xf numFmtId="0" fontId="1" fillId="4" borderId="11" xfId="0" applyFont="1" applyFill="1" applyBorder="1" applyAlignment="1">
      <alignment horizontal="center" vertical="center" wrapText="1"/>
    </xf>
    <xf numFmtId="0" fontId="51" fillId="3" borderId="14" xfId="0" applyFont="1" applyFill="1" applyBorder="1" applyAlignment="1">
      <alignment vertical="center"/>
    </xf>
    <xf numFmtId="0" fontId="1" fillId="4" borderId="3" xfId="0" applyFont="1" applyFill="1" applyBorder="1" applyAlignment="1">
      <alignment horizontal="left" vertical="center"/>
    </xf>
    <xf numFmtId="0" fontId="51" fillId="3" borderId="10" xfId="0" applyFont="1" applyFill="1" applyBorder="1" applyAlignment="1">
      <alignment horizontal="left" vertical="center"/>
    </xf>
    <xf numFmtId="0" fontId="1" fillId="4" borderId="11" xfId="0" applyFont="1" applyFill="1" applyBorder="1" applyAlignment="1">
      <alignment horizontal="left" vertical="center" wrapText="1"/>
    </xf>
    <xf numFmtId="0" fontId="51" fillId="3" borderId="14" xfId="0" applyFont="1" applyFill="1" applyBorder="1" applyAlignment="1">
      <alignment horizontal="left" vertical="center"/>
    </xf>
    <xf numFmtId="0" fontId="51" fillId="3" borderId="14" xfId="0" applyFont="1" applyFill="1" applyBorder="1" applyAlignment="1">
      <alignment horizontal="center" vertical="center"/>
    </xf>
    <xf numFmtId="0" fontId="1" fillId="4" borderId="11" xfId="0" applyFont="1" applyFill="1" applyBorder="1" applyAlignment="1">
      <alignment horizontal="right" vertical="center"/>
    </xf>
    <xf numFmtId="0" fontId="51" fillId="3" borderId="14" xfId="0" applyFont="1" applyFill="1" applyBorder="1" applyAlignment="1">
      <alignment horizontal="right" vertical="center"/>
    </xf>
    <xf numFmtId="0" fontId="1" fillId="4" borderId="12" xfId="0" applyFont="1" applyFill="1" applyBorder="1" applyAlignment="1">
      <alignment horizontal="center" vertical="center"/>
    </xf>
    <xf numFmtId="0" fontId="1" fillId="4" borderId="13" xfId="0" applyFont="1" applyFill="1" applyBorder="1" applyAlignment="1">
      <alignment horizontal="center" vertical="center"/>
    </xf>
    <xf numFmtId="0" fontId="1" fillId="4" borderId="7" xfId="0" applyFont="1" applyFill="1" applyBorder="1" applyAlignment="1">
      <alignment horizontal="center" vertical="center"/>
    </xf>
    <xf numFmtId="0" fontId="50" fillId="3" borderId="11" xfId="0" applyFont="1" applyFill="1" applyBorder="1" applyAlignment="1">
      <alignment horizontal="center" vertical="center"/>
    </xf>
    <xf numFmtId="0" fontId="51" fillId="3" borderId="15" xfId="0" applyFont="1" applyFill="1" applyBorder="1" applyAlignment="1">
      <alignment vertical="center"/>
    </xf>
    <xf numFmtId="0" fontId="50" fillId="3" borderId="3" xfId="0" applyFont="1" applyFill="1" applyBorder="1" applyAlignment="1">
      <alignment horizontal="left" vertical="center"/>
    </xf>
    <xf numFmtId="0" fontId="51" fillId="3" borderId="5" xfId="0" applyFont="1" applyFill="1" applyBorder="1" applyAlignment="1">
      <alignment horizontal="left" vertical="center"/>
    </xf>
    <xf numFmtId="0" fontId="50" fillId="3" borderId="11" xfId="0" applyFont="1" applyFill="1" applyBorder="1" applyAlignment="1">
      <alignment horizontal="right" vertical="center"/>
    </xf>
    <xf numFmtId="0" fontId="51" fillId="3" borderId="15" xfId="0" applyFont="1" applyFill="1" applyBorder="1" applyAlignment="1">
      <alignment horizontal="right" vertical="center"/>
    </xf>
    <xf numFmtId="0" fontId="50" fillId="4" borderId="11" xfId="0" applyFont="1" applyFill="1" applyBorder="1" applyAlignment="1">
      <alignment horizontal="center" vertical="center"/>
    </xf>
    <xf numFmtId="0" fontId="50" fillId="4" borderId="3" xfId="0" applyFont="1" applyFill="1" applyBorder="1" applyAlignment="1">
      <alignment horizontal="left" vertical="center" wrapText="1"/>
    </xf>
    <xf numFmtId="0" fontId="50" fillId="4" borderId="11" xfId="0" applyFont="1" applyFill="1" applyBorder="1" applyAlignment="1">
      <alignment horizontal="right" vertical="center" wrapText="1"/>
    </xf>
    <xf numFmtId="0" fontId="50" fillId="4" borderId="3" xfId="0" applyFont="1" applyFill="1" applyBorder="1" applyAlignment="1">
      <alignment horizontal="left" vertical="center"/>
    </xf>
    <xf numFmtId="0" fontId="50" fillId="4" borderId="11" xfId="0" applyFont="1" applyFill="1" applyBorder="1" applyAlignment="1">
      <alignment horizontal="right" vertical="center"/>
    </xf>
    <xf numFmtId="0" fontId="50" fillId="3" borderId="3" xfId="0" applyFont="1" applyFill="1" applyBorder="1" applyAlignment="1">
      <alignment horizontal="left" vertical="center" wrapText="1"/>
    </xf>
    <xf numFmtId="0" fontId="50" fillId="3" borderId="11" xfId="0" applyFont="1" applyFill="1" applyBorder="1" applyAlignment="1">
      <alignment horizontal="right" vertical="center" wrapText="1"/>
    </xf>
    <xf numFmtId="0" fontId="1" fillId="3" borderId="3" xfId="0" applyFont="1" applyFill="1" applyBorder="1" applyAlignment="1">
      <alignment horizontal="left" vertical="center" wrapText="1"/>
    </xf>
    <xf numFmtId="0" fontId="1" fillId="3" borderId="11" xfId="0" applyFont="1" applyFill="1" applyBorder="1" applyAlignment="1">
      <alignment horizontal="right" vertical="center"/>
    </xf>
    <xf numFmtId="0" fontId="15" fillId="3" borderId="1" xfId="0" applyFont="1" applyFill="1" applyBorder="1" applyAlignment="1">
      <alignment horizontal="left" vertical="center" wrapText="1"/>
    </xf>
    <xf numFmtId="0" fontId="15" fillId="3" borderId="8" xfId="0" applyFont="1" applyFill="1" applyBorder="1" applyAlignment="1">
      <alignment horizontal="left" vertical="center"/>
    </xf>
    <xf numFmtId="0" fontId="2" fillId="3" borderId="9" xfId="0" applyFont="1" applyFill="1" applyBorder="1" applyAlignment="1">
      <alignment horizontal="right"/>
    </xf>
    <xf numFmtId="0" fontId="2" fillId="3" borderId="10" xfId="0" applyFont="1" applyFill="1" applyBorder="1" applyAlignment="1">
      <alignment horizontal="right"/>
    </xf>
    <xf numFmtId="0" fontId="9" fillId="3" borderId="1" xfId="0" applyFont="1" applyFill="1" applyBorder="1" applyAlignment="1">
      <alignment horizontal="left" vertical="center" wrapText="1"/>
    </xf>
    <xf numFmtId="0" fontId="9" fillId="3" borderId="8" xfId="0" applyFont="1" applyFill="1" applyBorder="1" applyAlignment="1">
      <alignment horizontal="left" vertical="center" wrapText="1"/>
    </xf>
    <xf numFmtId="0" fontId="4" fillId="4"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34" fillId="3" borderId="0" xfId="4" applyFont="1" applyFill="1" applyAlignment="1">
      <alignment horizontal="center" vertical="center" wrapText="1"/>
    </xf>
    <xf numFmtId="0" fontId="36" fillId="3" borderId="20" xfId="4" applyFont="1" applyFill="1" applyBorder="1" applyAlignment="1">
      <alignment horizontal="left" vertical="center" wrapText="1"/>
    </xf>
    <xf numFmtId="0" fontId="36" fillId="3" borderId="31" xfId="4" applyFont="1" applyFill="1" applyBorder="1" applyAlignment="1">
      <alignment horizontal="left" vertical="center" wrapText="1"/>
    </xf>
    <xf numFmtId="0" fontId="36" fillId="3" borderId="21" xfId="4" applyFont="1" applyFill="1" applyBorder="1" applyAlignment="1">
      <alignment horizontal="left" vertical="center" wrapText="1"/>
    </xf>
    <xf numFmtId="0" fontId="23" fillId="3" borderId="22" xfId="4" applyFont="1" applyFill="1" applyBorder="1" applyAlignment="1">
      <alignment horizontal="center" vertical="center" wrapText="1"/>
    </xf>
    <xf numFmtId="0" fontId="23" fillId="3" borderId="19" xfId="4" applyFont="1" applyFill="1" applyBorder="1" applyAlignment="1">
      <alignment horizontal="center" vertical="center" wrapText="1"/>
    </xf>
    <xf numFmtId="0" fontId="23" fillId="3" borderId="21" xfId="4" applyFont="1" applyFill="1" applyBorder="1" applyAlignment="1">
      <alignment horizontal="right" vertical="center"/>
    </xf>
    <xf numFmtId="0" fontId="23" fillId="3" borderId="22" xfId="4" applyFont="1" applyFill="1" applyBorder="1" applyAlignment="1">
      <alignment horizontal="center" vertical="center"/>
    </xf>
    <xf numFmtId="0" fontId="23" fillId="3" borderId="20" xfId="4" applyFont="1" applyFill="1" applyBorder="1" applyAlignment="1">
      <alignment horizontal="center" vertical="center" wrapText="1"/>
    </xf>
    <xf numFmtId="0" fontId="31" fillId="3" borderId="22" xfId="4" applyFont="1" applyFill="1" applyBorder="1" applyAlignment="1">
      <alignment horizontal="center" vertical="center" wrapText="1"/>
    </xf>
    <xf numFmtId="17" fontId="34" fillId="3" borderId="22" xfId="4" applyNumberFormat="1" applyFont="1" applyFill="1" applyBorder="1" applyAlignment="1">
      <alignment horizontal="right" vertical="center"/>
    </xf>
    <xf numFmtId="0" fontId="31" fillId="3" borderId="20" xfId="4" applyFont="1" applyFill="1" applyBorder="1" applyAlignment="1">
      <alignment horizontal="right" vertical="center" wrapText="1"/>
    </xf>
    <xf numFmtId="0" fontId="31" fillId="3" borderId="31" xfId="4" applyFont="1" applyFill="1" applyBorder="1" applyAlignment="1">
      <alignment horizontal="right" vertical="center" wrapText="1"/>
    </xf>
    <xf numFmtId="0" fontId="31" fillId="3" borderId="21" xfId="4" applyFont="1" applyFill="1" applyBorder="1" applyAlignment="1">
      <alignment horizontal="right" vertical="center" wrapText="1"/>
    </xf>
    <xf numFmtId="17" fontId="34" fillId="3" borderId="20" xfId="4" applyNumberFormat="1" applyFont="1" applyFill="1" applyBorder="1" applyAlignment="1">
      <alignment horizontal="right" vertical="center"/>
    </xf>
    <xf numFmtId="17" fontId="34" fillId="3" borderId="31" xfId="4" applyNumberFormat="1" applyFont="1" applyFill="1" applyBorder="1" applyAlignment="1">
      <alignment horizontal="right" vertical="center"/>
    </xf>
    <xf numFmtId="17" fontId="34" fillId="3" borderId="21" xfId="4" applyNumberFormat="1" applyFont="1" applyFill="1" applyBorder="1" applyAlignment="1">
      <alignment horizontal="right" vertical="center"/>
    </xf>
    <xf numFmtId="0" fontId="23" fillId="3" borderId="22" xfId="4" applyFont="1" applyFill="1" applyBorder="1" applyAlignment="1">
      <alignment horizontal="left" vertical="center" wrapText="1"/>
    </xf>
    <xf numFmtId="1" fontId="23" fillId="3" borderId="19" xfId="7" applyNumberFormat="1" applyFont="1" applyFill="1" applyBorder="1" applyAlignment="1">
      <alignment horizontal="center" vertical="center" wrapText="1"/>
    </xf>
    <xf numFmtId="1" fontId="23" fillId="3" borderId="22" xfId="7" applyNumberFormat="1" applyFont="1" applyFill="1" applyBorder="1" applyAlignment="1">
      <alignment horizontal="center" vertical="center" wrapText="1"/>
    </xf>
    <xf numFmtId="1" fontId="23" fillId="3" borderId="18" xfId="7" applyNumberFormat="1" applyFont="1" applyFill="1" applyBorder="1" applyAlignment="1">
      <alignment horizontal="center" vertical="center" wrapText="1"/>
    </xf>
    <xf numFmtId="0" fontId="36" fillId="3" borderId="23" xfId="0" applyFont="1" applyFill="1" applyBorder="1" applyAlignment="1">
      <alignment vertical="center" wrapText="1"/>
    </xf>
    <xf numFmtId="0" fontId="36" fillId="3" borderId="0" xfId="0" applyFont="1" applyFill="1" applyAlignment="1">
      <alignment vertical="center" wrapText="1"/>
    </xf>
    <xf numFmtId="0" fontId="36" fillId="3" borderId="24" xfId="0" applyFont="1" applyFill="1" applyBorder="1" applyAlignment="1">
      <alignment vertical="center" wrapText="1"/>
    </xf>
    <xf numFmtId="0" fontId="36" fillId="3" borderId="25" xfId="0" applyFont="1" applyFill="1" applyBorder="1" applyAlignment="1">
      <alignment vertical="center"/>
    </xf>
    <xf numFmtId="0" fontId="36" fillId="3" borderId="26" xfId="0" applyFont="1" applyFill="1" applyBorder="1" applyAlignment="1">
      <alignment vertical="center"/>
    </xf>
    <xf numFmtId="0" fontId="36" fillId="3" borderId="27" xfId="0" applyFont="1" applyFill="1" applyBorder="1" applyAlignment="1">
      <alignment vertical="center"/>
    </xf>
    <xf numFmtId="0" fontId="31" fillId="3" borderId="28" xfId="7" applyFont="1" applyFill="1" applyBorder="1" applyAlignment="1">
      <alignment horizontal="center" vertical="center" wrapText="1"/>
    </xf>
    <xf numFmtId="0" fontId="31" fillId="3" borderId="29" xfId="7" applyFont="1" applyFill="1" applyBorder="1" applyAlignment="1">
      <alignment horizontal="center" vertical="center" wrapText="1"/>
    </xf>
    <xf numFmtId="0" fontId="31" fillId="3" borderId="30" xfId="7" applyFont="1" applyFill="1" applyBorder="1" applyAlignment="1">
      <alignment horizontal="center" vertical="center" wrapText="1"/>
    </xf>
    <xf numFmtId="0" fontId="31" fillId="3" borderId="23" xfId="7" applyFont="1" applyFill="1" applyBorder="1" applyAlignment="1">
      <alignment horizontal="center" vertical="center" wrapText="1"/>
    </xf>
    <xf numFmtId="0" fontId="31" fillId="3" borderId="0" xfId="7" applyFont="1" applyFill="1" applyAlignment="1">
      <alignment horizontal="center" vertical="center" wrapText="1"/>
    </xf>
    <xf numFmtId="0" fontId="31" fillId="3" borderId="24" xfId="7" applyFont="1" applyFill="1" applyBorder="1" applyAlignment="1">
      <alignment horizontal="center" vertical="center" wrapText="1"/>
    </xf>
    <xf numFmtId="0" fontId="23" fillId="3" borderId="25" xfId="7" applyFont="1" applyFill="1" applyBorder="1" applyAlignment="1">
      <alignment horizontal="right" vertical="center"/>
    </xf>
    <xf numFmtId="0" fontId="23" fillId="3" borderId="26" xfId="7" applyFont="1" applyFill="1" applyBorder="1" applyAlignment="1">
      <alignment horizontal="right" vertical="center"/>
    </xf>
    <xf numFmtId="0" fontId="23" fillId="3" borderId="27" xfId="7" applyFont="1" applyFill="1" applyBorder="1" applyAlignment="1">
      <alignment horizontal="right" vertical="center"/>
    </xf>
    <xf numFmtId="0" fontId="23" fillId="3" borderId="22" xfId="7" applyFont="1" applyFill="1" applyBorder="1" applyAlignment="1">
      <alignment horizontal="center" vertical="center" wrapText="1"/>
    </xf>
    <xf numFmtId="0" fontId="23" fillId="3" borderId="17" xfId="7" applyFont="1" applyFill="1" applyBorder="1" applyAlignment="1">
      <alignment horizontal="center" vertical="center" wrapText="1"/>
    </xf>
    <xf numFmtId="0" fontId="23" fillId="3" borderId="19" xfId="7" applyFont="1" applyFill="1" applyBorder="1" applyAlignment="1">
      <alignment horizontal="center" vertical="center" wrapText="1"/>
    </xf>
    <xf numFmtId="1" fontId="23" fillId="3" borderId="17" xfId="7" applyNumberFormat="1" applyFont="1" applyFill="1" applyBorder="1" applyAlignment="1">
      <alignment horizontal="center" vertical="center" wrapText="1"/>
    </xf>
    <xf numFmtId="1" fontId="23" fillId="3" borderId="22" xfId="7" applyNumberFormat="1" applyFont="1" applyFill="1" applyBorder="1" applyAlignment="1">
      <alignment horizontal="center" vertical="center"/>
    </xf>
    <xf numFmtId="0" fontId="49" fillId="3" borderId="22" xfId="0" applyFont="1" applyFill="1" applyBorder="1" applyAlignment="1">
      <alignment horizontal="left" vertical="center"/>
    </xf>
    <xf numFmtId="0" fontId="45" fillId="3" borderId="22" xfId="0" applyFont="1" applyFill="1" applyBorder="1" applyAlignment="1">
      <alignment horizontal="center"/>
    </xf>
    <xf numFmtId="0" fontId="45" fillId="3" borderId="22" xfId="0" applyFont="1" applyFill="1" applyBorder="1" applyAlignment="1">
      <alignment horizontal="center" vertical="center" wrapText="1"/>
    </xf>
    <xf numFmtId="0" fontId="45" fillId="3" borderId="22" xfId="0" applyFont="1" applyFill="1" applyBorder="1" applyAlignment="1">
      <alignment horizontal="center" vertical="center"/>
    </xf>
    <xf numFmtId="0" fontId="47" fillId="3" borderId="22" xfId="0" applyFont="1" applyFill="1" applyBorder="1" applyAlignment="1">
      <alignment horizontal="center" vertical="center"/>
    </xf>
    <xf numFmtId="0" fontId="48" fillId="3" borderId="22" xfId="0" applyFont="1" applyFill="1" applyBorder="1" applyAlignment="1">
      <alignment horizontal="left"/>
    </xf>
    <xf numFmtId="0" fontId="23" fillId="3" borderId="22" xfId="0" applyFont="1" applyFill="1" applyBorder="1" applyAlignment="1">
      <alignment horizontal="right" vertical="center"/>
    </xf>
    <xf numFmtId="0" fontId="23" fillId="3" borderId="30" xfId="0" applyFont="1" applyFill="1" applyBorder="1" applyAlignment="1">
      <alignment horizontal="center" vertical="center" wrapText="1"/>
    </xf>
    <xf numFmtId="0" fontId="23" fillId="3" borderId="24" xfId="0" applyFont="1" applyFill="1" applyBorder="1" applyAlignment="1">
      <alignment horizontal="center" vertical="center" wrapText="1"/>
    </xf>
    <xf numFmtId="0" fontId="23" fillId="3" borderId="27" xfId="0" applyFont="1" applyFill="1" applyBorder="1" applyAlignment="1">
      <alignment horizontal="center" vertical="center" wrapText="1"/>
    </xf>
    <xf numFmtId="0" fontId="23" fillId="3" borderId="18" xfId="0" applyFont="1" applyFill="1" applyBorder="1" applyAlignment="1">
      <alignment horizontal="center" vertical="center" wrapText="1"/>
    </xf>
    <xf numFmtId="0" fontId="23" fillId="3" borderId="28" xfId="0" applyFont="1" applyFill="1" applyBorder="1" applyAlignment="1">
      <alignment horizontal="center" vertical="center" wrapText="1"/>
    </xf>
    <xf numFmtId="0" fontId="23" fillId="3" borderId="29" xfId="0" applyFont="1" applyFill="1" applyBorder="1" applyAlignment="1">
      <alignment horizontal="center" vertical="center" wrapText="1"/>
    </xf>
    <xf numFmtId="0" fontId="23" fillId="3" borderId="25" xfId="0" applyFont="1" applyFill="1" applyBorder="1" applyAlignment="1">
      <alignment horizontal="center" vertical="center" wrapText="1"/>
    </xf>
    <xf numFmtId="0" fontId="23" fillId="3" borderId="26" xfId="0" applyFont="1" applyFill="1" applyBorder="1" applyAlignment="1">
      <alignment horizontal="center" vertical="center" wrapText="1"/>
    </xf>
    <xf numFmtId="0" fontId="23" fillId="3" borderId="23" xfId="0" applyFont="1" applyFill="1" applyBorder="1" applyAlignment="1">
      <alignment horizontal="center" vertical="center" wrapText="1"/>
    </xf>
    <xf numFmtId="0" fontId="23" fillId="3" borderId="20" xfId="0" applyFont="1" applyFill="1" applyBorder="1" applyAlignment="1">
      <alignment horizontal="left" vertical="center"/>
    </xf>
    <xf numFmtId="0" fontId="23" fillId="3" borderId="31" xfId="0" applyFont="1" applyFill="1" applyBorder="1" applyAlignment="1">
      <alignment horizontal="left" vertical="center"/>
    </xf>
    <xf numFmtId="0" fontId="23" fillId="3" borderId="21" xfId="0" applyFont="1" applyFill="1" applyBorder="1" applyAlignment="1">
      <alignment horizontal="left" vertical="center"/>
    </xf>
    <xf numFmtId="0" fontId="64" fillId="0" borderId="20" xfId="0" applyFont="1" applyBorder="1" applyAlignment="1">
      <alignment horizontal="right" wrapText="1"/>
    </xf>
    <xf numFmtId="0" fontId="64" fillId="0" borderId="31" xfId="0" applyFont="1" applyBorder="1" applyAlignment="1">
      <alignment horizontal="right"/>
    </xf>
    <xf numFmtId="0" fontId="64" fillId="0" borderId="21" xfId="0" applyFont="1" applyBorder="1" applyAlignment="1">
      <alignment horizontal="right"/>
    </xf>
    <xf numFmtId="0" fontId="64" fillId="0" borderId="20" xfId="0" applyFont="1" applyBorder="1" applyAlignment="1">
      <alignment horizontal="right"/>
    </xf>
    <xf numFmtId="0" fontId="66" fillId="0" borderId="22" xfId="0" applyFont="1" applyBorder="1" applyAlignment="1">
      <alignment horizontal="right" vertical="center" indent="1"/>
    </xf>
    <xf numFmtId="0" fontId="66" fillId="0" borderId="22" xfId="0" applyFont="1" applyBorder="1" applyAlignment="1">
      <alignment horizontal="right" vertical="center"/>
    </xf>
    <xf numFmtId="0" fontId="64" fillId="0" borderId="22" xfId="0" applyFont="1" applyBorder="1" applyAlignment="1">
      <alignment horizontal="right"/>
    </xf>
    <xf numFmtId="0" fontId="41" fillId="3" borderId="22" xfId="0" applyFont="1" applyFill="1" applyBorder="1" applyAlignment="1">
      <alignment horizontal="left" vertical="center"/>
    </xf>
    <xf numFmtId="0" fontId="41" fillId="3" borderId="22" xfId="0" quotePrefix="1" applyFont="1" applyFill="1" applyBorder="1" applyAlignment="1">
      <alignment horizontal="left" vertical="center" wrapText="1"/>
    </xf>
    <xf numFmtId="0" fontId="23" fillId="3" borderId="28" xfId="0" applyFont="1" applyFill="1" applyBorder="1" applyAlignment="1">
      <alignment horizontal="right"/>
    </xf>
    <xf numFmtId="0" fontId="23" fillId="3" borderId="29" xfId="0" applyFont="1" applyFill="1" applyBorder="1" applyAlignment="1">
      <alignment horizontal="right"/>
    </xf>
    <xf numFmtId="0" fontId="23" fillId="3" borderId="30" xfId="0" applyFont="1" applyFill="1" applyBorder="1" applyAlignment="1">
      <alignment horizontal="right"/>
    </xf>
    <xf numFmtId="0" fontId="23" fillId="3" borderId="22" xfId="0" applyFont="1" applyFill="1" applyBorder="1" applyAlignment="1">
      <alignment horizontal="center" vertical="top"/>
    </xf>
    <xf numFmtId="0" fontId="23" fillId="3" borderId="22" xfId="0" applyFont="1" applyFill="1" applyBorder="1" applyAlignment="1">
      <alignment horizontal="center" vertical="center"/>
    </xf>
    <xf numFmtId="0" fontId="41" fillId="3" borderId="23" xfId="0" applyFont="1" applyFill="1" applyBorder="1" applyAlignment="1">
      <alignment horizontal="left" vertical="center" wrapText="1"/>
    </xf>
    <xf numFmtId="0" fontId="41" fillId="3" borderId="0" xfId="0" applyFont="1" applyFill="1" applyAlignment="1">
      <alignment horizontal="left" vertical="center" wrapText="1"/>
    </xf>
    <xf numFmtId="0" fontId="41" fillId="3" borderId="24" xfId="0" applyFont="1" applyFill="1" applyBorder="1" applyAlignment="1">
      <alignment horizontal="left" vertical="center" wrapText="1"/>
    </xf>
    <xf numFmtId="0" fontId="41" fillId="3" borderId="25" xfId="0" applyFont="1" applyFill="1" applyBorder="1" applyAlignment="1">
      <alignment horizontal="left" vertical="center"/>
    </xf>
    <xf numFmtId="0" fontId="41" fillId="3" borderId="26" xfId="0" applyFont="1" applyFill="1" applyBorder="1" applyAlignment="1">
      <alignment horizontal="left" vertical="center"/>
    </xf>
    <xf numFmtId="0" fontId="41" fillId="3" borderId="27" xfId="0" applyFont="1" applyFill="1" applyBorder="1" applyAlignment="1">
      <alignment horizontal="left" vertical="center"/>
    </xf>
    <xf numFmtId="0" fontId="23" fillId="3" borderId="29" xfId="0" applyFont="1" applyFill="1" applyBorder="1" applyAlignment="1">
      <alignment horizontal="center" vertical="center"/>
    </xf>
    <xf numFmtId="0" fontId="23" fillId="3" borderId="30" xfId="0" applyFont="1" applyFill="1" applyBorder="1" applyAlignment="1">
      <alignment horizontal="center" vertical="center"/>
    </xf>
    <xf numFmtId="0" fontId="23" fillId="3" borderId="23" xfId="0" applyFont="1" applyFill="1" applyBorder="1" applyAlignment="1">
      <alignment horizontal="center" vertical="center"/>
    </xf>
    <xf numFmtId="0" fontId="23" fillId="3" borderId="0" xfId="0" applyFont="1" applyFill="1" applyAlignment="1">
      <alignment horizontal="center" vertical="center"/>
    </xf>
    <xf numFmtId="0" fontId="23" fillId="3" borderId="24" xfId="0" applyFont="1" applyFill="1" applyBorder="1" applyAlignment="1">
      <alignment horizontal="center" vertical="center"/>
    </xf>
    <xf numFmtId="0" fontId="34" fillId="3" borderId="22" xfId="0" applyFont="1" applyFill="1" applyBorder="1" applyAlignment="1">
      <alignment horizontal="right"/>
    </xf>
    <xf numFmtId="0" fontId="21" fillId="3" borderId="0" xfId="0" applyFont="1" applyFill="1" applyAlignment="1">
      <alignment horizontal="left" vertical="center"/>
    </xf>
    <xf numFmtId="0" fontId="21" fillId="3" borderId="24" xfId="0" applyFont="1" applyFill="1" applyBorder="1" applyAlignment="1">
      <alignment horizontal="left" vertical="center"/>
    </xf>
    <xf numFmtId="0" fontId="21" fillId="3" borderId="25" xfId="0" applyFont="1" applyFill="1" applyBorder="1" applyAlignment="1">
      <alignment horizontal="left" vertical="center"/>
    </xf>
    <xf numFmtId="0" fontId="21" fillId="3" borderId="26" xfId="0" applyFont="1" applyFill="1" applyBorder="1" applyAlignment="1">
      <alignment horizontal="left" vertical="center"/>
    </xf>
    <xf numFmtId="0" fontId="21" fillId="3" borderId="27" xfId="0" applyFont="1" applyFill="1" applyBorder="1" applyAlignment="1">
      <alignment horizontal="left" vertical="center"/>
    </xf>
    <xf numFmtId="0" fontId="29" fillId="3" borderId="22" xfId="0" applyFont="1" applyFill="1" applyBorder="1" applyAlignment="1">
      <alignment horizontal="center" vertical="top" wrapText="1"/>
    </xf>
    <xf numFmtId="0" fontId="6" fillId="3" borderId="20" xfId="0" applyFont="1" applyFill="1" applyBorder="1" applyAlignment="1">
      <alignment horizontal="center" vertical="center" wrapText="1"/>
    </xf>
    <xf numFmtId="0" fontId="6" fillId="3" borderId="31" xfId="0" applyFont="1" applyFill="1" applyBorder="1" applyAlignment="1">
      <alignment horizontal="center" vertical="center" wrapText="1"/>
    </xf>
    <xf numFmtId="0" fontId="6" fillId="3" borderId="20" xfId="0" applyFont="1" applyFill="1" applyBorder="1" applyAlignment="1">
      <alignment horizontal="right" vertical="center" wrapText="1"/>
    </xf>
    <xf numFmtId="0" fontId="6" fillId="3" borderId="31" xfId="0" applyFont="1" applyFill="1" applyBorder="1" applyAlignment="1">
      <alignment horizontal="right" vertical="center" wrapText="1"/>
    </xf>
    <xf numFmtId="0" fontId="34" fillId="3" borderId="22" xfId="0" applyFont="1" applyFill="1" applyBorder="1" applyAlignment="1">
      <alignment horizontal="left" vertical="center" wrapText="1"/>
    </xf>
    <xf numFmtId="0" fontId="23" fillId="3" borderId="22" xfId="0" applyFont="1" applyFill="1" applyBorder="1" applyAlignment="1">
      <alignment vertical="center" wrapText="1"/>
    </xf>
    <xf numFmtId="0" fontId="6" fillId="3" borderId="22"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6" fillId="3" borderId="19" xfId="0" applyFont="1" applyFill="1" applyBorder="1" applyAlignment="1">
      <alignment horizontal="center" vertical="center" wrapText="1"/>
    </xf>
    <xf numFmtId="1" fontId="73" fillId="0" borderId="37" xfId="0" applyNumberFormat="1" applyFont="1" applyBorder="1" applyAlignment="1">
      <alignment horizontal="left" vertical="center" wrapText="1"/>
    </xf>
    <xf numFmtId="1" fontId="73" fillId="0" borderId="37" xfId="0" applyNumberFormat="1" applyFont="1" applyBorder="1" applyAlignment="1">
      <alignment horizontal="left" vertical="center"/>
    </xf>
    <xf numFmtId="0" fontId="31" fillId="0" borderId="37" xfId="0" applyFont="1" applyBorder="1" applyAlignment="1">
      <alignment horizontal="center" vertical="center"/>
    </xf>
    <xf numFmtId="0" fontId="23" fillId="0" borderId="37" xfId="0" applyFont="1" applyBorder="1" applyAlignment="1">
      <alignment horizontal="right" vertical="center"/>
    </xf>
    <xf numFmtId="3" fontId="46" fillId="0" borderId="37" xfId="0" applyNumberFormat="1" applyFont="1" applyBorder="1" applyAlignment="1">
      <alignment horizontal="center" vertical="center"/>
    </xf>
    <xf numFmtId="0" fontId="69" fillId="0" borderId="37" xfId="0" applyFont="1" applyBorder="1" applyAlignment="1">
      <alignment horizontal="center" vertical="center"/>
    </xf>
    <xf numFmtId="0" fontId="69" fillId="0" borderId="37" xfId="0" applyFont="1" applyBorder="1" applyAlignment="1">
      <alignment horizontal="right" vertical="center"/>
    </xf>
    <xf numFmtId="0" fontId="31" fillId="0" borderId="39" xfId="0" applyFont="1" applyBorder="1" applyAlignment="1">
      <alignment horizontal="center" vertical="center"/>
    </xf>
    <xf numFmtId="0" fontId="31" fillId="0" borderId="0" xfId="0" applyFont="1" applyAlignment="1">
      <alignment horizontal="center" vertical="center"/>
    </xf>
    <xf numFmtId="0" fontId="31" fillId="0" borderId="40" xfId="0" applyFont="1" applyBorder="1" applyAlignment="1">
      <alignment horizontal="center" vertical="center"/>
    </xf>
    <xf numFmtId="0" fontId="31" fillId="0" borderId="41" xfId="0" applyFont="1" applyBorder="1" applyAlignment="1">
      <alignment horizontal="center" vertical="center"/>
    </xf>
    <xf numFmtId="0" fontId="23" fillId="0" borderId="37" xfId="0" applyFont="1" applyBorder="1" applyAlignment="1">
      <alignment horizontal="center" vertical="center"/>
    </xf>
    <xf numFmtId="3" fontId="4" fillId="0" borderId="37" xfId="0" applyNumberFormat="1" applyFont="1" applyBorder="1" applyAlignment="1">
      <alignment horizontal="center" vertical="center"/>
    </xf>
    <xf numFmtId="0" fontId="1" fillId="2" borderId="1" xfId="0" applyFont="1" applyFill="1" applyBorder="1" applyAlignment="1">
      <alignment horizontal="center" vertical="center"/>
    </xf>
    <xf numFmtId="0" fontId="2" fillId="0" borderId="2" xfId="0" applyFont="1" applyBorder="1"/>
    <xf numFmtId="0" fontId="2" fillId="0" borderId="3" xfId="0" applyFont="1" applyBorder="1"/>
    <xf numFmtId="0" fontId="1" fillId="2" borderId="4" xfId="0" applyFont="1" applyFill="1" applyBorder="1" applyAlignment="1">
      <alignment horizontal="center" vertical="center"/>
    </xf>
    <xf numFmtId="0" fontId="0" fillId="0" borderId="0" xfId="0"/>
    <xf numFmtId="0" fontId="2" fillId="0" borderId="5" xfId="0" applyFont="1" applyBorder="1"/>
    <xf numFmtId="0" fontId="4" fillId="2" borderId="0" xfId="0" applyFont="1" applyFill="1" applyAlignment="1">
      <alignment horizontal="right"/>
    </xf>
    <xf numFmtId="0" fontId="6" fillId="2" borderId="11" xfId="0" applyFont="1" applyFill="1" applyBorder="1" applyAlignment="1">
      <alignment horizontal="center" vertical="center" wrapText="1"/>
    </xf>
    <xf numFmtId="0" fontId="2" fillId="0" borderId="14" xfId="0" applyFont="1" applyBorder="1"/>
    <xf numFmtId="0" fontId="6" fillId="2" borderId="12" xfId="0" applyFont="1" applyFill="1" applyBorder="1" applyAlignment="1">
      <alignment horizontal="center" vertical="center" wrapText="1"/>
    </xf>
    <xf numFmtId="0" fontId="2" fillId="0" borderId="13" xfId="0" applyFont="1" applyBorder="1"/>
    <xf numFmtId="0" fontId="2" fillId="0" borderId="7" xfId="0" applyFont="1" applyBorder="1"/>
    <xf numFmtId="0" fontId="6" fillId="2" borderId="22" xfId="0" applyFont="1" applyFill="1" applyBorder="1" applyAlignment="1">
      <alignment horizontal="center" vertical="center" wrapText="1"/>
    </xf>
    <xf numFmtId="0" fontId="34" fillId="0" borderId="22" xfId="0" applyFont="1" applyBorder="1"/>
    <xf numFmtId="0" fontId="4" fillId="0" borderId="22" xfId="0" applyFont="1" applyBorder="1"/>
    <xf numFmtId="0" fontId="4" fillId="2" borderId="22" xfId="0" applyFont="1" applyFill="1" applyBorder="1" applyAlignment="1">
      <alignment horizontal="right" vertical="center"/>
    </xf>
    <xf numFmtId="0" fontId="6" fillId="3" borderId="28"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6" fillId="3" borderId="25"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27" xfId="0" applyFont="1" applyFill="1" applyBorder="1" applyAlignment="1">
      <alignment horizontal="center" vertical="center" wrapText="1"/>
    </xf>
    <xf numFmtId="0" fontId="6" fillId="3" borderId="22" xfId="0" applyFont="1" applyFill="1" applyBorder="1" applyAlignment="1">
      <alignment horizontal="center" vertical="center"/>
    </xf>
    <xf numFmtId="0" fontId="6" fillId="3" borderId="20" xfId="0" applyFont="1" applyFill="1" applyBorder="1" applyAlignment="1">
      <alignment horizontal="center" vertical="center"/>
    </xf>
    <xf numFmtId="0" fontId="6" fillId="3" borderId="21" xfId="0" applyFont="1" applyFill="1" applyBorder="1" applyAlignment="1">
      <alignment horizontal="center" vertical="center"/>
    </xf>
    <xf numFmtId="0" fontId="6" fillId="3" borderId="21" xfId="0" applyFont="1" applyFill="1" applyBorder="1" applyAlignment="1">
      <alignment horizontal="center" vertical="center" wrapText="1"/>
    </xf>
    <xf numFmtId="0" fontId="6" fillId="3" borderId="20" xfId="0" applyFont="1" applyFill="1" applyBorder="1" applyAlignment="1">
      <alignment horizontal="center" wrapText="1"/>
    </xf>
    <xf numFmtId="0" fontId="6" fillId="3" borderId="31" xfId="0" applyFont="1" applyFill="1" applyBorder="1" applyAlignment="1">
      <alignment horizontal="center" wrapText="1"/>
    </xf>
    <xf numFmtId="0" fontId="6" fillId="3" borderId="21" xfId="0" applyFont="1" applyFill="1" applyBorder="1" applyAlignment="1">
      <alignment horizontal="center" wrapText="1"/>
    </xf>
    <xf numFmtId="0" fontId="41" fillId="3" borderId="25" xfId="0" applyFont="1" applyFill="1" applyBorder="1" applyAlignment="1">
      <alignment horizontal="left" vertical="center" wrapText="1"/>
    </xf>
    <xf numFmtId="0" fontId="41" fillId="3" borderId="26" xfId="0" applyFont="1" applyFill="1" applyBorder="1" applyAlignment="1">
      <alignment horizontal="left" vertical="center" wrapText="1"/>
    </xf>
    <xf numFmtId="0" fontId="41" fillId="3" borderId="26" xfId="0" applyFont="1" applyFill="1" applyBorder="1" applyAlignment="1">
      <alignment horizontal="center" vertical="center" wrapText="1"/>
    </xf>
    <xf numFmtId="0" fontId="41" fillId="3" borderId="27" xfId="0" applyFont="1" applyFill="1" applyBorder="1" applyAlignment="1">
      <alignment horizontal="left" vertical="center" wrapText="1"/>
    </xf>
    <xf numFmtId="0" fontId="6" fillId="3" borderId="19" xfId="0" applyFont="1" applyFill="1" applyBorder="1" applyAlignment="1">
      <alignment horizontal="left" vertical="center"/>
    </xf>
    <xf numFmtId="0" fontId="6" fillId="3" borderId="22" xfId="0" applyFont="1" applyFill="1" applyBorder="1" applyAlignment="1">
      <alignment horizontal="left" vertical="center"/>
    </xf>
    <xf numFmtId="0" fontId="6" fillId="3" borderId="28" xfId="0" applyFont="1" applyFill="1" applyBorder="1" applyAlignment="1">
      <alignment horizontal="center" vertical="center"/>
    </xf>
    <xf numFmtId="0" fontId="6" fillId="3" borderId="30" xfId="0" applyFont="1" applyFill="1" applyBorder="1" applyAlignment="1">
      <alignment horizontal="center" vertical="center"/>
    </xf>
    <xf numFmtId="0" fontId="41" fillId="3" borderId="28" xfId="0" applyFont="1" applyFill="1" applyBorder="1" applyAlignment="1">
      <alignment horizontal="left" vertical="center" wrapText="1"/>
    </xf>
    <xf numFmtId="0" fontId="41" fillId="3" borderId="29" xfId="0" applyFont="1" applyFill="1" applyBorder="1" applyAlignment="1">
      <alignment horizontal="left" vertical="center" wrapText="1"/>
    </xf>
    <xf numFmtId="0" fontId="41" fillId="3" borderId="29" xfId="0" applyFont="1" applyFill="1" applyBorder="1" applyAlignment="1">
      <alignment horizontal="center" vertical="center" wrapText="1"/>
    </xf>
    <xf numFmtId="0" fontId="41" fillId="3" borderId="30" xfId="0" applyFont="1" applyFill="1" applyBorder="1" applyAlignment="1">
      <alignment horizontal="left" vertical="center" wrapText="1"/>
    </xf>
    <xf numFmtId="0" fontId="41" fillId="3" borderId="0" xfId="0" applyFont="1" applyFill="1" applyAlignment="1">
      <alignment horizontal="center" vertical="center" wrapText="1"/>
    </xf>
    <xf numFmtId="0" fontId="11" fillId="0" borderId="20" xfId="0" applyFont="1" applyBorder="1" applyAlignment="1">
      <alignment horizontal="left" wrapText="1"/>
    </xf>
    <xf numFmtId="0" fontId="11" fillId="0" borderId="31" xfId="0" applyFont="1" applyBorder="1" applyAlignment="1">
      <alignment horizontal="left" wrapText="1"/>
    </xf>
    <xf numFmtId="0" fontId="11" fillId="0" borderId="21" xfId="0" applyFont="1" applyBorder="1" applyAlignment="1">
      <alignment horizontal="left" wrapText="1"/>
    </xf>
    <xf numFmtId="0" fontId="11" fillId="0" borderId="20" xfId="0" applyFont="1" applyBorder="1" applyAlignment="1">
      <alignment horizontal="left"/>
    </xf>
    <xf numFmtId="0" fontId="11" fillId="0" borderId="31" xfId="0" applyFont="1" applyBorder="1" applyAlignment="1">
      <alignment horizontal="left"/>
    </xf>
    <xf numFmtId="0" fontId="11" fillId="0" borderId="21" xfId="0" applyFont="1" applyBorder="1" applyAlignment="1">
      <alignment horizontal="left"/>
    </xf>
    <xf numFmtId="0" fontId="11" fillId="3" borderId="28" xfId="0" applyFont="1" applyFill="1" applyBorder="1" applyAlignment="1">
      <alignment horizontal="left" vertical="center" wrapText="1"/>
    </xf>
    <xf numFmtId="0" fontId="4" fillId="3" borderId="29" xfId="0" applyFont="1" applyFill="1" applyBorder="1" applyAlignment="1">
      <alignment horizontal="left" vertical="center"/>
    </xf>
    <xf numFmtId="0" fontId="4" fillId="3" borderId="30" xfId="0" applyFont="1" applyFill="1" applyBorder="1" applyAlignment="1">
      <alignment horizontal="left" vertical="center"/>
    </xf>
    <xf numFmtId="0" fontId="4" fillId="3" borderId="25" xfId="0" applyFont="1" applyFill="1" applyBorder="1" applyAlignment="1">
      <alignment horizontal="left" vertical="center"/>
    </xf>
    <xf numFmtId="0" fontId="4" fillId="3" borderId="26" xfId="0" applyFont="1" applyFill="1" applyBorder="1" applyAlignment="1">
      <alignment horizontal="left" vertical="center"/>
    </xf>
    <xf numFmtId="0" fontId="4" fillId="3" borderId="27" xfId="0" applyFont="1" applyFill="1" applyBorder="1" applyAlignment="1">
      <alignment horizontal="left" vertical="center"/>
    </xf>
    <xf numFmtId="0" fontId="11" fillId="3" borderId="22" xfId="0" applyFont="1" applyFill="1" applyBorder="1" applyAlignment="1">
      <alignment horizontal="right" vertical="center" wrapText="1"/>
    </xf>
    <xf numFmtId="0" fontId="23" fillId="3" borderId="22" xfId="11" quotePrefix="1" applyFont="1" applyFill="1" applyBorder="1" applyAlignment="1">
      <alignment horizontal="center" vertical="center" wrapText="1"/>
    </xf>
    <xf numFmtId="0" fontId="23" fillId="3" borderId="22" xfId="11" quotePrefix="1" applyFont="1" applyFill="1" applyBorder="1" applyAlignment="1">
      <alignment horizontal="center" vertical="center"/>
    </xf>
    <xf numFmtId="0" fontId="23" fillId="3" borderId="22" xfId="11" applyFont="1" applyFill="1" applyBorder="1" applyAlignment="1">
      <alignment horizontal="center" vertical="center" wrapText="1"/>
    </xf>
    <xf numFmtId="0" fontId="23" fillId="3" borderId="22" xfId="11" applyFont="1" applyFill="1" applyBorder="1" applyAlignment="1">
      <alignment horizontal="center" vertical="center"/>
    </xf>
    <xf numFmtId="0" fontId="23" fillId="3" borderId="17" xfId="11" quotePrefix="1" applyFont="1" applyFill="1" applyBorder="1" applyAlignment="1">
      <alignment horizontal="center" vertical="center" wrapText="1"/>
    </xf>
    <xf numFmtId="0" fontId="23" fillId="3" borderId="19" xfId="11" quotePrefix="1" applyFont="1" applyFill="1" applyBorder="1" applyAlignment="1">
      <alignment horizontal="center" vertical="center" wrapText="1"/>
    </xf>
    <xf numFmtId="0" fontId="23" fillId="3" borderId="20" xfId="11" quotePrefix="1" applyFont="1" applyFill="1" applyBorder="1" applyAlignment="1">
      <alignment horizontal="center" vertical="center"/>
    </xf>
    <xf numFmtId="0" fontId="23" fillId="3" borderId="31" xfId="11" quotePrefix="1" applyFont="1" applyFill="1" applyBorder="1" applyAlignment="1">
      <alignment horizontal="center" vertical="center"/>
    </xf>
    <xf numFmtId="0" fontId="41" fillId="3" borderId="29" xfId="11" applyFont="1" applyFill="1" applyBorder="1" applyAlignment="1">
      <alignment horizontal="left" vertical="center" wrapText="1"/>
    </xf>
    <xf numFmtId="0" fontId="41" fillId="3" borderId="29" xfId="11" applyFont="1" applyFill="1" applyBorder="1" applyAlignment="1">
      <alignment horizontal="left" vertical="center"/>
    </xf>
    <xf numFmtId="0" fontId="41" fillId="3" borderId="28" xfId="11" applyFont="1" applyFill="1" applyBorder="1" applyAlignment="1">
      <alignment horizontal="left" vertical="center"/>
    </xf>
    <xf numFmtId="0" fontId="41" fillId="3" borderId="30" xfId="11" applyFont="1" applyFill="1" applyBorder="1" applyAlignment="1">
      <alignment horizontal="left" vertical="center"/>
    </xf>
    <xf numFmtId="0" fontId="41" fillId="3" borderId="23" xfId="11" applyFont="1" applyFill="1" applyBorder="1" applyAlignment="1">
      <alignment horizontal="left" vertical="center"/>
    </xf>
    <xf numFmtId="0" fontId="41" fillId="3" borderId="0" xfId="11" applyFont="1" applyFill="1" applyAlignment="1">
      <alignment horizontal="left" vertical="center"/>
    </xf>
    <xf numFmtId="0" fontId="41" fillId="3" borderId="24" xfId="11" applyFont="1" applyFill="1" applyBorder="1" applyAlignment="1">
      <alignment horizontal="left" vertical="center"/>
    </xf>
    <xf numFmtId="0" fontId="41" fillId="3" borderId="25" xfId="11" applyFont="1" applyFill="1" applyBorder="1" applyAlignment="1">
      <alignment horizontal="left" vertical="center"/>
    </xf>
    <xf numFmtId="0" fontId="41" fillId="3" borderId="26" xfId="11" applyFont="1" applyFill="1" applyBorder="1" applyAlignment="1">
      <alignment horizontal="left" vertical="center"/>
    </xf>
    <xf numFmtId="0" fontId="41" fillId="3" borderId="27" xfId="11" applyFont="1" applyFill="1" applyBorder="1" applyAlignment="1">
      <alignment horizontal="left" vertical="center"/>
    </xf>
    <xf numFmtId="0" fontId="34" fillId="3" borderId="20" xfId="11" applyFont="1" applyFill="1" applyBorder="1" applyAlignment="1">
      <alignment horizontal="left" wrapText="1"/>
    </xf>
    <xf numFmtId="0" fontId="34" fillId="3" borderId="31" xfId="11" applyFont="1" applyFill="1" applyBorder="1" applyAlignment="1">
      <alignment horizontal="left" wrapText="1"/>
    </xf>
    <xf numFmtId="0" fontId="34" fillId="3" borderId="21" xfId="11" applyFont="1" applyFill="1" applyBorder="1" applyAlignment="1">
      <alignment horizontal="left" wrapText="1"/>
    </xf>
    <xf numFmtId="0" fontId="23" fillId="3" borderId="17" xfId="11" applyFont="1" applyFill="1" applyBorder="1" applyAlignment="1">
      <alignment horizontal="right" vertical="center" wrapText="1"/>
    </xf>
    <xf numFmtId="0" fontId="23" fillId="3" borderId="19" xfId="11" applyFont="1" applyFill="1" applyBorder="1" applyAlignment="1">
      <alignment horizontal="right" vertical="center"/>
    </xf>
    <xf numFmtId="0" fontId="23" fillId="3" borderId="20" xfId="11" applyFont="1" applyFill="1" applyBorder="1" applyAlignment="1">
      <alignment horizontal="center" vertical="center" wrapText="1"/>
    </xf>
    <xf numFmtId="0" fontId="23" fillId="3" borderId="31" xfId="11" applyFont="1" applyFill="1" applyBorder="1" applyAlignment="1">
      <alignment horizontal="center" vertical="center"/>
    </xf>
    <xf numFmtId="0" fontId="23" fillId="3" borderId="21" xfId="11" applyFont="1" applyFill="1" applyBorder="1" applyAlignment="1">
      <alignment horizontal="center" vertical="center"/>
    </xf>
    <xf numFmtId="0" fontId="23" fillId="3" borderId="20" xfId="11" quotePrefix="1" applyFont="1" applyFill="1" applyBorder="1" applyAlignment="1">
      <alignment horizontal="right"/>
    </xf>
    <xf numFmtId="0" fontId="34" fillId="3" borderId="31" xfId="11" quotePrefix="1" applyFont="1" applyFill="1" applyBorder="1" applyAlignment="1">
      <alignment horizontal="right"/>
    </xf>
    <xf numFmtId="0" fontId="34" fillId="3" borderId="21" xfId="11" quotePrefix="1" applyFont="1" applyFill="1" applyBorder="1" applyAlignment="1">
      <alignment horizontal="right"/>
    </xf>
    <xf numFmtId="0" fontId="23" fillId="3" borderId="17" xfId="11" applyFont="1" applyFill="1" applyBorder="1" applyAlignment="1">
      <alignment horizontal="center" vertical="center" wrapText="1"/>
    </xf>
    <xf numFmtId="0" fontId="23" fillId="3" borderId="19" xfId="11" applyFont="1" applyFill="1" applyBorder="1" applyAlignment="1">
      <alignment horizontal="center" vertical="center"/>
    </xf>
    <xf numFmtId="0" fontId="23" fillId="3" borderId="17" xfId="11" applyFont="1" applyFill="1" applyBorder="1" applyAlignment="1">
      <alignment horizontal="left" vertical="center" wrapText="1"/>
    </xf>
    <xf numFmtId="0" fontId="23" fillId="3" borderId="19" xfId="11" applyFont="1" applyFill="1" applyBorder="1" applyAlignment="1">
      <alignment horizontal="left" vertical="center" wrapText="1"/>
    </xf>
    <xf numFmtId="0" fontId="11" fillId="0" borderId="22" xfId="0" applyFont="1" applyBorder="1"/>
    <xf numFmtId="0" fontId="6" fillId="0" borderId="22" xfId="0" applyFont="1" applyBorder="1" applyAlignment="1">
      <alignment horizontal="center" vertical="center" wrapText="1"/>
    </xf>
    <xf numFmtId="0" fontId="6" fillId="0" borderId="22" xfId="0" applyFont="1" applyBorder="1" applyAlignment="1">
      <alignment horizontal="center" vertical="top" wrapText="1"/>
    </xf>
    <xf numFmtId="0" fontId="4" fillId="0" borderId="22" xfId="0" applyFont="1" applyBorder="1" applyAlignment="1">
      <alignment horizontal="right" vertical="center" wrapText="1"/>
    </xf>
    <xf numFmtId="0" fontId="11" fillId="0" borderId="22" xfId="0" applyFont="1" applyBorder="1" applyAlignment="1">
      <alignment horizontal="left" vertical="center" wrapText="1"/>
    </xf>
    <xf numFmtId="0" fontId="1" fillId="3" borderId="28" xfId="0" applyFont="1" applyFill="1" applyBorder="1" applyAlignment="1">
      <alignment horizontal="center" vertical="center"/>
    </xf>
    <xf numFmtId="0" fontId="1" fillId="3" borderId="23" xfId="0" applyFont="1" applyFill="1" applyBorder="1" applyAlignment="1">
      <alignment horizontal="center" vertical="center" wrapText="1"/>
    </xf>
    <xf numFmtId="0" fontId="4" fillId="3" borderId="23" xfId="0" applyFont="1" applyFill="1" applyBorder="1" applyAlignment="1">
      <alignment horizontal="right" vertical="center" wrapText="1"/>
    </xf>
    <xf numFmtId="0" fontId="4" fillId="3" borderId="24" xfId="0" applyFont="1" applyFill="1" applyBorder="1" applyAlignment="1">
      <alignment horizontal="right" vertical="center" wrapText="1"/>
    </xf>
    <xf numFmtId="0" fontId="36" fillId="3" borderId="23" xfId="0" applyFont="1" applyFill="1" applyBorder="1" applyAlignment="1">
      <alignment horizontal="left" vertical="center" wrapText="1"/>
    </xf>
    <xf numFmtId="0" fontId="36" fillId="3" borderId="24" xfId="0" applyFont="1" applyFill="1" applyBorder="1" applyAlignment="1">
      <alignment horizontal="left" vertical="center" wrapText="1"/>
    </xf>
    <xf numFmtId="0" fontId="9" fillId="3" borderId="25" xfId="0" applyFont="1" applyFill="1" applyBorder="1" applyAlignment="1">
      <alignment horizontal="left" vertical="top" wrapText="1"/>
    </xf>
    <xf numFmtId="0" fontId="9" fillId="3" borderId="27" xfId="0" applyFont="1" applyFill="1" applyBorder="1" applyAlignment="1">
      <alignment horizontal="left" vertical="top" wrapText="1"/>
    </xf>
    <xf numFmtId="0" fontId="6" fillId="2" borderId="7" xfId="0" applyFont="1" applyFill="1" applyBorder="1" applyAlignment="1">
      <alignment horizontal="center" vertical="center" wrapText="1"/>
    </xf>
    <xf numFmtId="0" fontId="11" fillId="2" borderId="8" xfId="0" applyFont="1" applyFill="1" applyBorder="1" applyAlignment="1">
      <alignment horizontal="left" vertical="center" wrapText="1"/>
    </xf>
    <xf numFmtId="0" fontId="11" fillId="2" borderId="9" xfId="0" applyFont="1" applyFill="1" applyBorder="1" applyAlignment="1">
      <alignment horizontal="left" vertical="center" wrapText="1"/>
    </xf>
    <xf numFmtId="0" fontId="11" fillId="2" borderId="10" xfId="0" applyFont="1" applyFill="1" applyBorder="1" applyAlignment="1">
      <alignment horizontal="left" vertical="center" wrapText="1"/>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0" xfId="0" applyFont="1" applyFill="1" applyAlignment="1">
      <alignment horizontal="center" vertical="center" wrapText="1"/>
    </xf>
    <xf numFmtId="0" fontId="6" fillId="2" borderId="5" xfId="0" applyFont="1" applyFill="1" applyBorder="1" applyAlignment="1">
      <alignment horizontal="center" vertical="center" wrapText="1"/>
    </xf>
    <xf numFmtId="0" fontId="4" fillId="2" borderId="8" xfId="0" applyFont="1" applyFill="1" applyBorder="1" applyAlignment="1">
      <alignment horizontal="right" vertical="center" wrapText="1"/>
    </xf>
    <xf numFmtId="0" fontId="4" fillId="2" borderId="9" xfId="0" applyFont="1" applyFill="1" applyBorder="1" applyAlignment="1">
      <alignment horizontal="right" vertical="center" wrapText="1"/>
    </xf>
    <xf numFmtId="0" fontId="4" fillId="2" borderId="10" xfId="0" applyFont="1" applyFill="1" applyBorder="1" applyAlignment="1">
      <alignment horizontal="right" vertical="center" wrapText="1"/>
    </xf>
    <xf numFmtId="1" fontId="6" fillId="2" borderId="12" xfId="0" applyNumberFormat="1" applyFont="1" applyFill="1" applyBorder="1" applyAlignment="1">
      <alignment horizontal="center" vertical="center" wrapText="1"/>
    </xf>
    <xf numFmtId="1" fontId="6" fillId="2" borderId="7" xfId="0" applyNumberFormat="1" applyFont="1" applyFill="1" applyBorder="1" applyAlignment="1">
      <alignment horizontal="center" vertical="center" wrapText="1"/>
    </xf>
    <xf numFmtId="2" fontId="4" fillId="2" borderId="11" xfId="0" applyNumberFormat="1" applyFont="1" applyFill="1" applyBorder="1" applyAlignment="1">
      <alignment horizontal="center" vertical="center" wrapText="1"/>
    </xf>
    <xf numFmtId="2" fontId="4" fillId="2" borderId="14" xfId="0" applyNumberFormat="1" applyFont="1" applyFill="1" applyBorder="1" applyAlignment="1">
      <alignment horizontal="center" vertical="center" wrapText="1"/>
    </xf>
    <xf numFmtId="0" fontId="11" fillId="2" borderId="1" xfId="0" applyFont="1" applyFill="1" applyBorder="1" applyAlignment="1">
      <alignment horizontal="left" vertical="center" wrapText="1"/>
    </xf>
    <xf numFmtId="0" fontId="11" fillId="2" borderId="2" xfId="0" applyFont="1" applyFill="1" applyBorder="1" applyAlignment="1">
      <alignment horizontal="left" vertical="center" wrapText="1"/>
    </xf>
    <xf numFmtId="0" fontId="11" fillId="2" borderId="4" xfId="0" applyFont="1" applyFill="1" applyBorder="1" applyAlignment="1">
      <alignment horizontal="left" vertical="center" wrapText="1"/>
    </xf>
    <xf numFmtId="0" fontId="11" fillId="2" borderId="0" xfId="0" applyFont="1" applyFill="1" applyAlignment="1">
      <alignment horizontal="left" vertical="center" wrapText="1"/>
    </xf>
    <xf numFmtId="0" fontId="36" fillId="3" borderId="20" xfId="0" applyFont="1" applyFill="1" applyBorder="1" applyAlignment="1">
      <alignment horizontal="left" vertical="center"/>
    </xf>
    <xf numFmtId="0" fontId="36" fillId="3" borderId="31" xfId="0" applyFont="1" applyFill="1" applyBorder="1" applyAlignment="1">
      <alignment horizontal="left" vertical="center"/>
    </xf>
    <xf numFmtId="0" fontId="36" fillId="3" borderId="21" xfId="0" applyFont="1" applyFill="1" applyBorder="1" applyAlignment="1">
      <alignment horizontal="left" vertical="center"/>
    </xf>
    <xf numFmtId="0" fontId="26" fillId="3" borderId="20" xfId="0" applyFont="1" applyFill="1" applyBorder="1" applyAlignment="1">
      <alignment horizontal="left" vertical="center"/>
    </xf>
    <xf numFmtId="0" fontId="26" fillId="3" borderId="31" xfId="0" applyFont="1" applyFill="1" applyBorder="1" applyAlignment="1">
      <alignment horizontal="left" vertical="center"/>
    </xf>
    <xf numFmtId="0" fontId="26" fillId="3" borderId="21" xfId="0" applyFont="1" applyFill="1" applyBorder="1" applyAlignment="1">
      <alignment horizontal="left" vertical="center"/>
    </xf>
    <xf numFmtId="0" fontId="23" fillId="3" borderId="22" xfId="0" applyFont="1" applyFill="1" applyBorder="1" applyAlignment="1">
      <alignment horizontal="right" vertical="center" wrapText="1"/>
    </xf>
    <xf numFmtId="0" fontId="31" fillId="3" borderId="22" xfId="0" applyFont="1" applyFill="1" applyBorder="1" applyAlignment="1">
      <alignment horizontal="center" vertical="center" wrapText="1"/>
    </xf>
    <xf numFmtId="0" fontId="31" fillId="3" borderId="22" xfId="0" applyFont="1" applyFill="1" applyBorder="1" applyAlignment="1">
      <alignment horizontal="center" vertical="center"/>
    </xf>
    <xf numFmtId="0" fontId="23" fillId="3" borderId="22" xfId="0" applyFont="1" applyFill="1" applyBorder="1" applyAlignment="1">
      <alignment horizontal="left" vertical="center"/>
    </xf>
    <xf numFmtId="0" fontId="31" fillId="3" borderId="28" xfId="0" applyFont="1" applyFill="1" applyBorder="1" applyAlignment="1">
      <alignment horizontal="center" vertical="center"/>
    </xf>
    <xf numFmtId="0" fontId="31" fillId="3" borderId="29" xfId="0" applyFont="1" applyFill="1" applyBorder="1" applyAlignment="1">
      <alignment horizontal="center" vertical="center"/>
    </xf>
    <xf numFmtId="0" fontId="31" fillId="3" borderId="30" xfId="0" applyFont="1" applyFill="1" applyBorder="1" applyAlignment="1">
      <alignment horizontal="center" vertical="center"/>
    </xf>
    <xf numFmtId="0" fontId="31" fillId="3" borderId="23" xfId="0" applyFont="1" applyFill="1" applyBorder="1" applyAlignment="1">
      <alignment horizontal="center" vertical="center"/>
    </xf>
    <xf numFmtId="0" fontId="31" fillId="3" borderId="0" xfId="0" applyFont="1" applyFill="1" applyAlignment="1">
      <alignment horizontal="center" vertical="center"/>
    </xf>
    <xf numFmtId="0" fontId="31" fillId="3" borderId="24" xfId="0" applyFont="1" applyFill="1" applyBorder="1" applyAlignment="1">
      <alignment horizontal="center" vertical="center"/>
    </xf>
    <xf numFmtId="0" fontId="23" fillId="3" borderId="20" xfId="0" applyFont="1" applyFill="1" applyBorder="1" applyAlignment="1">
      <alignment horizontal="center" vertical="center"/>
    </xf>
    <xf numFmtId="0" fontId="23" fillId="3" borderId="21" xfId="0" applyFont="1" applyFill="1" applyBorder="1" applyAlignment="1">
      <alignment horizontal="center" vertical="center"/>
    </xf>
    <xf numFmtId="0" fontId="1" fillId="3" borderId="4" xfId="0" applyFont="1" applyFill="1" applyBorder="1" applyAlignment="1">
      <alignment horizontal="center" vertical="center"/>
    </xf>
    <xf numFmtId="0" fontId="4" fillId="3" borderId="4" xfId="0" applyFont="1" applyFill="1" applyBorder="1" applyAlignment="1">
      <alignment horizontal="right" vertical="center" wrapText="1"/>
    </xf>
    <xf numFmtId="0" fontId="34" fillId="3" borderId="0" xfId="0" applyFont="1" applyFill="1" applyAlignment="1">
      <alignment horizontal="center" vertical="center" wrapText="1"/>
    </xf>
    <xf numFmtId="2" fontId="23" fillId="3" borderId="20" xfId="0" applyNumberFormat="1" applyFont="1" applyFill="1" applyBorder="1" applyAlignment="1">
      <alignment horizontal="center" vertical="center"/>
    </xf>
    <xf numFmtId="2" fontId="23" fillId="3" borderId="21" xfId="0" applyNumberFormat="1" applyFont="1" applyFill="1" applyBorder="1" applyAlignment="1">
      <alignment horizontal="center" vertical="center"/>
    </xf>
    <xf numFmtId="0" fontId="41" fillId="3" borderId="0" xfId="0" applyFont="1" applyFill="1" applyAlignment="1">
      <alignment horizontal="center" vertical="center"/>
    </xf>
    <xf numFmtId="0" fontId="41" fillId="3" borderId="0" xfId="0" applyFont="1" applyFill="1" applyAlignment="1">
      <alignment horizontal="left" vertical="center"/>
    </xf>
    <xf numFmtId="0" fontId="23" fillId="3" borderId="26" xfId="0" applyFont="1" applyFill="1" applyBorder="1" applyAlignment="1">
      <alignment horizontal="center" vertical="center"/>
    </xf>
    <xf numFmtId="0" fontId="34" fillId="3" borderId="25" xfId="0" applyFont="1" applyFill="1" applyBorder="1" applyAlignment="1">
      <alignment horizontal="right" vertical="center"/>
    </xf>
    <xf numFmtId="0" fontId="34" fillId="3" borderId="26" xfId="0" applyFont="1" applyFill="1" applyBorder="1" applyAlignment="1">
      <alignment horizontal="right" vertical="center"/>
    </xf>
    <xf numFmtId="0" fontId="34" fillId="3" borderId="27" xfId="0" applyFont="1" applyFill="1" applyBorder="1" applyAlignment="1">
      <alignment horizontal="right" vertical="center"/>
    </xf>
    <xf numFmtId="0" fontId="23" fillId="3" borderId="17" xfId="0" applyFont="1" applyFill="1" applyBorder="1" applyAlignment="1">
      <alignment horizontal="right" vertical="center" wrapText="1"/>
    </xf>
    <xf numFmtId="0" fontId="23" fillId="3" borderId="22" xfId="0" applyFont="1" applyFill="1" applyBorder="1" applyAlignment="1">
      <alignment horizontal="left" vertical="center" wrapText="1"/>
    </xf>
    <xf numFmtId="0" fontId="23" fillId="3" borderId="20" xfId="0" applyFont="1" applyFill="1" applyBorder="1" applyAlignment="1">
      <alignment horizontal="center" vertical="top"/>
    </xf>
    <xf numFmtId="0" fontId="23" fillId="3" borderId="21" xfId="0" applyFont="1" applyFill="1" applyBorder="1" applyAlignment="1">
      <alignment horizontal="center" vertical="top"/>
    </xf>
    <xf numFmtId="0" fontId="23" fillId="3" borderId="22" xfId="0" applyFont="1" applyFill="1" applyBorder="1" applyAlignment="1">
      <alignment horizontal="left" vertical="top" wrapText="1"/>
    </xf>
    <xf numFmtId="0" fontId="23" fillId="3" borderId="22" xfId="0" applyFont="1" applyFill="1" applyBorder="1" applyAlignment="1">
      <alignment horizontal="left" vertical="top"/>
    </xf>
    <xf numFmtId="0" fontId="41" fillId="3" borderId="20" xfId="18" applyFont="1" applyFill="1" applyBorder="1" applyAlignment="1">
      <alignment horizontal="left" vertical="top" wrapText="1"/>
    </xf>
    <xf numFmtId="0" fontId="41" fillId="3" borderId="31" xfId="18" applyFont="1" applyFill="1" applyBorder="1" applyAlignment="1">
      <alignment horizontal="left" vertical="top" wrapText="1"/>
    </xf>
    <xf numFmtId="0" fontId="23" fillId="3" borderId="28" xfId="0" applyFont="1" applyFill="1" applyBorder="1" applyAlignment="1">
      <alignment horizontal="center" vertical="top" wrapText="1"/>
    </xf>
    <xf numFmtId="0" fontId="23" fillId="3" borderId="29" xfId="0" applyFont="1" applyFill="1" applyBorder="1" applyAlignment="1">
      <alignment horizontal="center" vertical="top" wrapText="1"/>
    </xf>
    <xf numFmtId="0" fontId="23" fillId="3" borderId="30" xfId="0" applyFont="1" applyFill="1" applyBorder="1" applyAlignment="1">
      <alignment horizontal="center" vertical="top" wrapText="1"/>
    </xf>
    <xf numFmtId="0" fontId="23" fillId="3" borderId="23" xfId="0" applyFont="1" applyFill="1" applyBorder="1" applyAlignment="1">
      <alignment horizontal="center" vertical="top"/>
    </xf>
    <xf numFmtId="0" fontId="23" fillId="3" borderId="0" xfId="0" applyFont="1" applyFill="1" applyAlignment="1">
      <alignment horizontal="center" vertical="top"/>
    </xf>
    <xf numFmtId="0" fontId="23" fillId="3" borderId="24" xfId="0" applyFont="1" applyFill="1" applyBorder="1" applyAlignment="1">
      <alignment horizontal="center" vertical="top"/>
    </xf>
    <xf numFmtId="0" fontId="34" fillId="3" borderId="23" xfId="0" applyFont="1" applyFill="1" applyBorder="1" applyAlignment="1">
      <alignment horizontal="right" vertical="top"/>
    </xf>
    <xf numFmtId="0" fontId="34" fillId="3" borderId="0" xfId="0" applyFont="1" applyFill="1" applyAlignment="1">
      <alignment horizontal="right" vertical="top"/>
    </xf>
    <xf numFmtId="0" fontId="34" fillId="3" borderId="24" xfId="0" applyFont="1" applyFill="1" applyBorder="1" applyAlignment="1">
      <alignment horizontal="right" vertical="top"/>
    </xf>
    <xf numFmtId="0" fontId="15" fillId="3" borderId="8" xfId="0" applyFont="1" applyFill="1" applyBorder="1" applyAlignment="1">
      <alignment horizontal="left" vertical="center" wrapText="1"/>
    </xf>
    <xf numFmtId="0" fontId="53" fillId="3" borderId="9" xfId="0" applyFont="1" applyFill="1" applyBorder="1"/>
    <xf numFmtId="0" fontId="53" fillId="3" borderId="10" xfId="0" applyFont="1" applyFill="1" applyBorder="1"/>
    <xf numFmtId="0" fontId="53" fillId="3" borderId="2" xfId="0" applyFont="1" applyFill="1" applyBorder="1"/>
    <xf numFmtId="0" fontId="53" fillId="3" borderId="3" xfId="0" applyFont="1" applyFill="1" applyBorder="1"/>
    <xf numFmtId="0" fontId="52" fillId="3" borderId="0" xfId="0" applyFont="1" applyFill="1"/>
    <xf numFmtId="0" fontId="53" fillId="3" borderId="5" xfId="0" applyFont="1" applyFill="1" applyBorder="1"/>
    <xf numFmtId="0" fontId="50" fillId="3" borderId="0" xfId="0" applyFont="1" applyFill="1" applyAlignment="1">
      <alignment horizontal="right" vertical="center"/>
    </xf>
    <xf numFmtId="0" fontId="53" fillId="3" borderId="14" xfId="0" applyFont="1" applyFill="1" applyBorder="1"/>
    <xf numFmtId="0" fontId="51" fillId="3" borderId="9" xfId="0" applyFont="1" applyFill="1" applyBorder="1"/>
    <xf numFmtId="0" fontId="51" fillId="3" borderId="10" xfId="0" applyFont="1" applyFill="1" applyBorder="1"/>
    <xf numFmtId="0" fontId="1" fillId="3" borderId="1" xfId="0" applyFont="1" applyFill="1" applyBorder="1" applyAlignment="1">
      <alignment horizontal="center" vertical="center"/>
    </xf>
    <xf numFmtId="0" fontId="51" fillId="3" borderId="2" xfId="0" applyFont="1" applyFill="1" applyBorder="1"/>
    <xf numFmtId="0" fontId="51" fillId="3" borderId="3" xfId="0" applyFont="1" applyFill="1" applyBorder="1"/>
    <xf numFmtId="0" fontId="50" fillId="3" borderId="0" xfId="0" applyFont="1" applyFill="1"/>
    <xf numFmtId="0" fontId="51" fillId="3" borderId="5" xfId="0" applyFont="1" applyFill="1" applyBorder="1"/>
    <xf numFmtId="0" fontId="51" fillId="3" borderId="7" xfId="0" applyFont="1" applyFill="1" applyBorder="1"/>
    <xf numFmtId="0" fontId="15" fillId="3" borderId="4" xfId="0" applyFont="1" applyFill="1" applyBorder="1" applyAlignment="1">
      <alignment horizontal="left" vertical="center" wrapText="1"/>
    </xf>
    <xf numFmtId="0" fontId="50" fillId="3" borderId="14" xfId="0" applyFont="1" applyFill="1" applyBorder="1" applyAlignment="1">
      <alignment horizontal="right" vertical="center" wrapText="1"/>
    </xf>
    <xf numFmtId="0" fontId="36" fillId="3" borderId="22" xfId="0" applyFont="1" applyFill="1" applyBorder="1" applyAlignment="1">
      <alignment horizontal="left" vertical="center"/>
    </xf>
    <xf numFmtId="0" fontId="23" fillId="0" borderId="28" xfId="0" applyFont="1" applyBorder="1" applyAlignment="1">
      <alignment horizontal="center" vertical="center"/>
    </xf>
    <xf numFmtId="0" fontId="23" fillId="0" borderId="29" xfId="0" applyFont="1" applyBorder="1" applyAlignment="1">
      <alignment horizontal="center" vertical="center"/>
    </xf>
    <xf numFmtId="0" fontId="31" fillId="3" borderId="22" xfId="0" applyFont="1" applyFill="1" applyBorder="1" applyAlignment="1">
      <alignment horizontal="center" vertical="top" wrapText="1"/>
    </xf>
    <xf numFmtId="0" fontId="31" fillId="3" borderId="22" xfId="0" applyFont="1" applyFill="1" applyBorder="1" applyAlignment="1">
      <alignment horizontal="center" vertical="top"/>
    </xf>
    <xf numFmtId="0" fontId="23" fillId="0" borderId="23" xfId="0" applyFont="1" applyBorder="1" applyAlignment="1">
      <alignment horizontal="center" vertical="center"/>
    </xf>
    <xf numFmtId="0" fontId="23" fillId="0" borderId="0" xfId="0" applyFont="1" applyAlignment="1">
      <alignment horizontal="center" vertical="center"/>
    </xf>
    <xf numFmtId="0" fontId="36" fillId="3" borderId="22" xfId="0" applyFont="1" applyFill="1" applyBorder="1" applyAlignment="1">
      <alignment horizontal="left" vertical="center" wrapText="1"/>
    </xf>
    <xf numFmtId="0" fontId="23" fillId="3" borderId="22" xfId="1" applyFont="1" applyFill="1" applyBorder="1" applyAlignment="1">
      <alignment horizontal="center" vertical="center" wrapText="1"/>
    </xf>
    <xf numFmtId="0" fontId="11" fillId="3" borderId="37" xfId="0" applyFont="1" applyFill="1" applyBorder="1" applyAlignment="1">
      <alignment horizontal="left" vertical="top" wrapText="1"/>
    </xf>
    <xf numFmtId="0" fontId="11" fillId="3" borderId="37" xfId="0" applyFont="1" applyFill="1" applyBorder="1" applyAlignment="1">
      <alignment horizontal="left" vertical="center"/>
    </xf>
    <xf numFmtId="0" fontId="23" fillId="3" borderId="0" xfId="0" applyFont="1" applyFill="1" applyAlignment="1">
      <alignment horizontal="center" vertical="center" wrapText="1"/>
    </xf>
    <xf numFmtId="0" fontId="23" fillId="3" borderId="22" xfId="1" applyFont="1" applyFill="1" applyBorder="1" applyAlignment="1">
      <alignment horizontal="center" vertical="center"/>
    </xf>
    <xf numFmtId="0" fontId="23" fillId="3" borderId="17" xfId="1" applyFont="1" applyFill="1" applyBorder="1" applyAlignment="1">
      <alignment horizontal="center" vertical="center"/>
    </xf>
    <xf numFmtId="0" fontId="41" fillId="3" borderId="22" xfId="11" applyFont="1" applyFill="1" applyBorder="1" applyAlignment="1">
      <alignment horizontal="left" vertical="center" wrapText="1"/>
    </xf>
    <xf numFmtId="0" fontId="41" fillId="3" borderId="22" xfId="11" applyFont="1" applyFill="1" applyBorder="1" applyAlignment="1">
      <alignment horizontal="left" vertical="top" wrapText="1"/>
    </xf>
    <xf numFmtId="0" fontId="34" fillId="3" borderId="22" xfId="11" applyFont="1" applyFill="1" applyBorder="1" applyAlignment="1">
      <alignment horizontal="right" vertical="top" wrapText="1"/>
    </xf>
    <xf numFmtId="0" fontId="23" fillId="3" borderId="22" xfId="0" applyFont="1" applyFill="1" applyBorder="1" applyAlignment="1">
      <alignment horizontal="center" vertical="top" wrapText="1"/>
    </xf>
    <xf numFmtId="0" fontId="34" fillId="3" borderId="22" xfId="11" applyFont="1" applyFill="1" applyBorder="1" applyAlignment="1">
      <alignment horizontal="center" vertical="top" wrapText="1"/>
    </xf>
    <xf numFmtId="0" fontId="23" fillId="3" borderId="22" xfId="11" applyFont="1" applyFill="1" applyBorder="1" applyAlignment="1">
      <alignment horizontal="center" vertical="top" wrapText="1"/>
    </xf>
    <xf numFmtId="0" fontId="40" fillId="3" borderId="28" xfId="0" applyFont="1" applyFill="1" applyBorder="1" applyAlignment="1">
      <alignment horizontal="left" vertical="top" wrapText="1"/>
    </xf>
    <xf numFmtId="0" fontId="40" fillId="3" borderId="29" xfId="0" applyFont="1" applyFill="1" applyBorder="1" applyAlignment="1">
      <alignment horizontal="left" vertical="top" wrapText="1"/>
    </xf>
    <xf numFmtId="0" fontId="40" fillId="3" borderId="30" xfId="0" applyFont="1" applyFill="1" applyBorder="1" applyAlignment="1">
      <alignment horizontal="left" vertical="top" wrapText="1"/>
    </xf>
    <xf numFmtId="0" fontId="40" fillId="3" borderId="25" xfId="0" applyFont="1" applyFill="1" applyBorder="1" applyAlignment="1">
      <alignment horizontal="left" vertical="top" wrapText="1"/>
    </xf>
    <xf numFmtId="0" fontId="40" fillId="3" borderId="26" xfId="0" applyFont="1" applyFill="1" applyBorder="1" applyAlignment="1">
      <alignment horizontal="left" vertical="top" wrapText="1"/>
    </xf>
    <xf numFmtId="0" fontId="40" fillId="3" borderId="27" xfId="0" applyFont="1" applyFill="1" applyBorder="1" applyAlignment="1">
      <alignment horizontal="left" vertical="top" wrapText="1"/>
    </xf>
    <xf numFmtId="0" fontId="58" fillId="3" borderId="28" xfId="0" applyFont="1" applyFill="1" applyBorder="1" applyAlignment="1">
      <alignment horizontal="center" vertical="center"/>
    </xf>
    <xf numFmtId="0" fontId="58" fillId="3" borderId="29" xfId="0" applyFont="1" applyFill="1" applyBorder="1" applyAlignment="1">
      <alignment horizontal="center" vertical="center"/>
    </xf>
    <xf numFmtId="0" fontId="58" fillId="3" borderId="30" xfId="0" applyFont="1" applyFill="1" applyBorder="1" applyAlignment="1">
      <alignment horizontal="center" vertical="center"/>
    </xf>
    <xf numFmtId="0" fontId="58" fillId="3" borderId="23" xfId="0" applyFont="1" applyFill="1" applyBorder="1" applyAlignment="1">
      <alignment horizontal="center" vertical="center"/>
    </xf>
    <xf numFmtId="0" fontId="58" fillId="3" borderId="0" xfId="0" applyFont="1" applyFill="1" applyAlignment="1">
      <alignment horizontal="center" vertical="center"/>
    </xf>
    <xf numFmtId="0" fontId="58" fillId="3" borderId="24" xfId="0" applyFont="1" applyFill="1" applyBorder="1" applyAlignment="1">
      <alignment horizontal="center" vertical="center"/>
    </xf>
    <xf numFmtId="0" fontId="58" fillId="3" borderId="22" xfId="0" applyFont="1" applyFill="1" applyBorder="1" applyAlignment="1">
      <alignment horizontal="center" vertical="top" wrapText="1"/>
    </xf>
    <xf numFmtId="0" fontId="58" fillId="3" borderId="21" xfId="0" applyFont="1" applyFill="1" applyBorder="1" applyAlignment="1">
      <alignment horizontal="center" vertical="center" wrapText="1"/>
    </xf>
    <xf numFmtId="0" fontId="58" fillId="3" borderId="22" xfId="0" applyFont="1" applyFill="1" applyBorder="1" applyAlignment="1">
      <alignment horizontal="center" vertical="center" wrapText="1"/>
    </xf>
    <xf numFmtId="0" fontId="6" fillId="3" borderId="28" xfId="0" applyFont="1" applyFill="1" applyBorder="1" applyAlignment="1">
      <alignment horizontal="center"/>
    </xf>
    <xf numFmtId="0" fontId="6" fillId="3" borderId="29" xfId="0" applyFont="1" applyFill="1" applyBorder="1" applyAlignment="1">
      <alignment horizontal="center"/>
    </xf>
    <xf numFmtId="0" fontId="6" fillId="3" borderId="29" xfId="0" applyFont="1" applyFill="1" applyBorder="1" applyAlignment="1">
      <alignment horizontal="center" vertical="center"/>
    </xf>
    <xf numFmtId="0" fontId="6" fillId="3" borderId="23" xfId="0" applyFont="1" applyFill="1" applyBorder="1" applyAlignment="1">
      <alignment horizontal="center" wrapText="1"/>
    </xf>
    <xf numFmtId="0" fontId="6" fillId="3" borderId="0" xfId="0" applyFont="1" applyFill="1" applyAlignment="1">
      <alignment horizontal="center" wrapText="1"/>
    </xf>
    <xf numFmtId="0" fontId="6" fillId="3" borderId="23"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4" xfId="0" applyFont="1" applyFill="1" applyBorder="1" applyAlignment="1">
      <alignment horizontal="center" vertical="center" wrapText="1"/>
    </xf>
    <xf numFmtId="0" fontId="6" fillId="3" borderId="22" xfId="0" applyFont="1" applyFill="1" applyBorder="1" applyAlignment="1">
      <alignment horizontal="center" vertical="top" wrapText="1"/>
    </xf>
    <xf numFmtId="0" fontId="11" fillId="3" borderId="23" xfId="0" applyFont="1" applyFill="1" applyBorder="1" applyAlignment="1">
      <alignment horizontal="left"/>
    </xf>
    <xf numFmtId="0" fontId="11" fillId="3" borderId="0" xfId="0" applyFont="1" applyFill="1" applyAlignment="1">
      <alignment horizontal="left"/>
    </xf>
    <xf numFmtId="0" fontId="11" fillId="3" borderId="24" xfId="0" applyFont="1" applyFill="1" applyBorder="1" applyAlignment="1">
      <alignment horizontal="left"/>
    </xf>
    <xf numFmtId="0" fontId="6" fillId="3" borderId="22" xfId="0" applyFont="1" applyFill="1" applyBorder="1" applyAlignment="1">
      <alignment horizontal="left" vertical="center" wrapText="1"/>
    </xf>
    <xf numFmtId="0" fontId="6" fillId="3" borderId="22" xfId="0" applyFont="1" applyFill="1" applyBorder="1" applyAlignment="1">
      <alignment horizontal="right" vertical="center" wrapText="1"/>
    </xf>
    <xf numFmtId="0" fontId="11" fillId="3" borderId="28" xfId="0" applyFont="1" applyFill="1" applyBorder="1" applyAlignment="1">
      <alignment horizontal="left"/>
    </xf>
    <xf numFmtId="0" fontId="11" fillId="3" borderId="29" xfId="0" applyFont="1" applyFill="1" applyBorder="1" applyAlignment="1">
      <alignment horizontal="left"/>
    </xf>
    <xf numFmtId="0" fontId="11" fillId="3" borderId="30" xfId="0" applyFont="1" applyFill="1" applyBorder="1" applyAlignment="1">
      <alignment horizontal="left"/>
    </xf>
    <xf numFmtId="0" fontId="23" fillId="3" borderId="28" xfId="16" applyFont="1" applyFill="1" applyBorder="1" applyAlignment="1">
      <alignment horizontal="center" vertical="center"/>
    </xf>
    <xf numFmtId="0" fontId="23" fillId="3" borderId="29" xfId="16" applyFont="1" applyFill="1" applyBorder="1" applyAlignment="1">
      <alignment horizontal="center" vertical="center"/>
    </xf>
    <xf numFmtId="0" fontId="23" fillId="3" borderId="28" xfId="16" applyFont="1" applyFill="1" applyBorder="1" applyAlignment="1">
      <alignment horizontal="center" vertical="center" wrapText="1"/>
    </xf>
    <xf numFmtId="0" fontId="23" fillId="3" borderId="30" xfId="16" applyFont="1" applyFill="1" applyBorder="1" applyAlignment="1">
      <alignment horizontal="center" vertical="center"/>
    </xf>
    <xf numFmtId="0" fontId="23" fillId="3" borderId="23" xfId="16" applyFont="1" applyFill="1" applyBorder="1" applyAlignment="1">
      <alignment horizontal="center" vertical="center"/>
    </xf>
    <xf numFmtId="0" fontId="23" fillId="3" borderId="0" xfId="16" applyFont="1" applyFill="1" applyAlignment="1">
      <alignment horizontal="center" vertical="center"/>
    </xf>
    <xf numFmtId="0" fontId="23" fillId="3" borderId="24" xfId="16" applyFont="1" applyFill="1" applyBorder="1" applyAlignment="1">
      <alignment horizontal="center" vertical="center"/>
    </xf>
    <xf numFmtId="0" fontId="34" fillId="3" borderId="26" xfId="16" applyFont="1" applyFill="1" applyBorder="1" applyAlignment="1">
      <alignment horizontal="right" vertical="center"/>
    </xf>
    <xf numFmtId="0" fontId="23" fillId="3" borderId="26" xfId="16" applyFont="1" applyFill="1" applyBorder="1" applyAlignment="1">
      <alignment horizontal="right" vertical="center"/>
    </xf>
    <xf numFmtId="0" fontId="23" fillId="3" borderId="27" xfId="16" applyFont="1" applyFill="1" applyBorder="1" applyAlignment="1">
      <alignment horizontal="right" vertical="center"/>
    </xf>
    <xf numFmtId="0" fontId="23" fillId="3" borderId="17" xfId="16" applyFont="1" applyFill="1" applyBorder="1" applyAlignment="1">
      <alignment horizontal="center" vertical="center" wrapText="1"/>
    </xf>
    <xf numFmtId="0" fontId="23" fillId="3" borderId="18" xfId="16" applyFont="1" applyFill="1" applyBorder="1" applyAlignment="1">
      <alignment horizontal="center" vertical="center" wrapText="1"/>
    </xf>
    <xf numFmtId="0" fontId="23" fillId="3" borderId="19" xfId="16" applyFont="1" applyFill="1" applyBorder="1" applyAlignment="1">
      <alignment horizontal="center" vertical="center" wrapText="1"/>
    </xf>
    <xf numFmtId="0" fontId="23" fillId="3" borderId="20" xfId="16" applyFont="1" applyFill="1" applyBorder="1" applyAlignment="1">
      <alignment horizontal="center" vertical="center" wrapText="1"/>
    </xf>
    <xf numFmtId="0" fontId="23" fillId="3" borderId="21" xfId="16" applyFont="1" applyFill="1" applyBorder="1" applyAlignment="1">
      <alignment horizontal="center" vertical="center" wrapText="1"/>
    </xf>
    <xf numFmtId="0" fontId="23" fillId="3" borderId="22" xfId="16" applyFont="1" applyFill="1" applyBorder="1" applyAlignment="1">
      <alignment horizontal="center" vertical="center" wrapText="1"/>
    </xf>
    <xf numFmtId="0" fontId="23" fillId="3" borderId="23" xfId="16" applyFont="1" applyFill="1" applyBorder="1" applyAlignment="1">
      <alignment horizontal="center" vertical="center" wrapText="1"/>
    </xf>
    <xf numFmtId="0" fontId="23" fillId="3" borderId="31" xfId="16" applyFont="1" applyFill="1" applyBorder="1" applyAlignment="1">
      <alignment horizontal="center" vertical="center" wrapText="1"/>
    </xf>
    <xf numFmtId="0" fontId="23" fillId="3" borderId="30" xfId="16" applyFont="1" applyFill="1" applyBorder="1" applyAlignment="1">
      <alignment horizontal="center" vertical="center" wrapText="1"/>
    </xf>
    <xf numFmtId="0" fontId="23" fillId="3" borderId="24" xfId="16" applyFont="1" applyFill="1" applyBorder="1" applyAlignment="1">
      <alignment horizontal="center" vertical="center" wrapText="1"/>
    </xf>
    <xf numFmtId="0" fontId="23" fillId="3" borderId="22" xfId="16" applyFont="1" applyFill="1" applyBorder="1" applyAlignment="1">
      <alignment horizontal="left" vertical="center"/>
    </xf>
    <xf numFmtId="0" fontId="23" fillId="3" borderId="25" xfId="16" applyFont="1" applyFill="1" applyBorder="1" applyAlignment="1">
      <alignment horizontal="center" vertical="center" wrapText="1"/>
    </xf>
    <xf numFmtId="0" fontId="34" fillId="3" borderId="23" xfId="0" applyFont="1" applyFill="1" applyBorder="1" applyAlignment="1">
      <alignment horizontal="left" vertical="center"/>
    </xf>
    <xf numFmtId="0" fontId="34" fillId="3" borderId="0" xfId="0" applyFont="1" applyFill="1" applyAlignment="1">
      <alignment horizontal="left" vertical="center"/>
    </xf>
    <xf numFmtId="0" fontId="41" fillId="3" borderId="23" xfId="0" applyFont="1" applyFill="1" applyBorder="1" applyAlignment="1">
      <alignment horizontal="left" vertical="center"/>
    </xf>
    <xf numFmtId="0" fontId="78" fillId="3" borderId="40" xfId="16" applyFont="1" applyFill="1" applyBorder="1" applyAlignment="1">
      <alignment horizontal="left" vertical="center"/>
    </xf>
    <xf numFmtId="0" fontId="78" fillId="3" borderId="41" xfId="16" applyFont="1" applyFill="1" applyBorder="1" applyAlignment="1">
      <alignment horizontal="left" vertical="center"/>
    </xf>
    <xf numFmtId="0" fontId="78" fillId="3" borderId="61" xfId="16" applyFont="1" applyFill="1" applyBorder="1" applyAlignment="1">
      <alignment horizontal="left" vertical="center"/>
    </xf>
    <xf numFmtId="0" fontId="78" fillId="3" borderId="58" xfId="16" applyFont="1" applyFill="1" applyBorder="1" applyAlignment="1">
      <alignment horizontal="left" vertical="center"/>
    </xf>
    <xf numFmtId="0" fontId="78" fillId="3" borderId="38" xfId="16" applyFont="1" applyFill="1" applyBorder="1" applyAlignment="1">
      <alignment horizontal="left" vertical="center"/>
    </xf>
    <xf numFmtId="0" fontId="78" fillId="3" borderId="59" xfId="16" applyFont="1" applyFill="1" applyBorder="1" applyAlignment="1">
      <alignment horizontal="left" vertical="center"/>
    </xf>
    <xf numFmtId="0" fontId="78" fillId="3" borderId="39" xfId="16" applyFont="1" applyFill="1" applyBorder="1" applyAlignment="1">
      <alignment horizontal="left" vertical="center"/>
    </xf>
    <xf numFmtId="0" fontId="78" fillId="3" borderId="0" xfId="16" applyFont="1" applyFill="1" applyAlignment="1">
      <alignment horizontal="left" vertical="center"/>
    </xf>
    <xf numFmtId="0" fontId="78" fillId="3" borderId="60" xfId="16" applyFont="1" applyFill="1" applyBorder="1" applyAlignment="1">
      <alignment horizontal="left" vertical="center"/>
    </xf>
    <xf numFmtId="0" fontId="41" fillId="3" borderId="22" xfId="0" applyFont="1" applyFill="1" applyBorder="1" applyAlignment="1">
      <alignment horizontal="left" vertical="center" wrapText="1"/>
    </xf>
    <xf numFmtId="2" fontId="6" fillId="3" borderId="22" xfId="0" applyNumberFormat="1" applyFont="1" applyFill="1" applyBorder="1" applyAlignment="1">
      <alignment horizontal="right" vertical="center"/>
    </xf>
    <xf numFmtId="2" fontId="6" fillId="3" borderId="31" xfId="0" applyNumberFormat="1" applyFont="1" applyFill="1" applyBorder="1" applyAlignment="1">
      <alignment horizontal="right" vertical="center"/>
    </xf>
    <xf numFmtId="2" fontId="6" fillId="3" borderId="21" xfId="0" applyNumberFormat="1" applyFont="1" applyFill="1" applyBorder="1" applyAlignment="1">
      <alignment horizontal="right" vertical="center"/>
    </xf>
    <xf numFmtId="169" fontId="23" fillId="3" borderId="22" xfId="0" applyNumberFormat="1" applyFont="1" applyFill="1" applyBorder="1" applyAlignment="1">
      <alignment horizontal="center" vertical="top" wrapText="1"/>
    </xf>
    <xf numFmtId="169" fontId="62" fillId="3" borderId="23" xfId="0" applyNumberFormat="1" applyFont="1" applyFill="1" applyBorder="1" applyAlignment="1">
      <alignment horizontal="left" vertical="top" wrapText="1"/>
    </xf>
    <xf numFmtId="169" fontId="59" fillId="3" borderId="0" xfId="0" applyNumberFormat="1" applyFont="1" applyFill="1" applyAlignment="1">
      <alignment horizontal="left" vertical="top" wrapText="1"/>
    </xf>
    <xf numFmtId="169" fontId="59" fillId="3" borderId="24" xfId="0" applyNumberFormat="1" applyFont="1" applyFill="1" applyBorder="1" applyAlignment="1">
      <alignment horizontal="left" vertical="top" wrapText="1"/>
    </xf>
    <xf numFmtId="169" fontId="6" fillId="3" borderId="22" xfId="0" applyNumberFormat="1" applyFont="1" applyFill="1" applyBorder="1" applyAlignment="1">
      <alignment vertical="top" wrapText="1"/>
    </xf>
    <xf numFmtId="169" fontId="6" fillId="3" borderId="22" xfId="0" applyNumberFormat="1" applyFont="1" applyFill="1" applyBorder="1" applyAlignment="1">
      <alignment vertical="top"/>
    </xf>
    <xf numFmtId="169" fontId="6" fillId="3" borderId="20" xfId="0" applyNumberFormat="1" applyFont="1" applyFill="1" applyBorder="1" applyAlignment="1">
      <alignment horizontal="left" vertical="top"/>
    </xf>
    <xf numFmtId="169" fontId="6" fillId="3" borderId="21" xfId="0" applyNumberFormat="1" applyFont="1" applyFill="1" applyBorder="1" applyAlignment="1">
      <alignment horizontal="left" vertical="top"/>
    </xf>
    <xf numFmtId="169" fontId="6" fillId="3" borderId="20" xfId="0" applyNumberFormat="1" applyFont="1" applyFill="1" applyBorder="1" applyAlignment="1">
      <alignment vertical="top"/>
    </xf>
    <xf numFmtId="169" fontId="6" fillId="3" borderId="21" xfId="0" applyNumberFormat="1" applyFont="1" applyFill="1" applyBorder="1" applyAlignment="1">
      <alignment vertical="top"/>
    </xf>
    <xf numFmtId="169" fontId="6" fillId="3" borderId="20" xfId="0" applyNumberFormat="1" applyFont="1" applyFill="1" applyBorder="1" applyAlignment="1">
      <alignment horizontal="left" vertical="top" wrapText="1"/>
    </xf>
    <xf numFmtId="169" fontId="6" fillId="3" borderId="21" xfId="0" applyNumberFormat="1" applyFont="1" applyFill="1" applyBorder="1" applyAlignment="1">
      <alignment horizontal="left" vertical="top" wrapText="1"/>
    </xf>
    <xf numFmtId="169" fontId="1" fillId="3" borderId="28" xfId="0" applyNumberFormat="1" applyFont="1" applyFill="1" applyBorder="1" applyAlignment="1">
      <alignment horizontal="center" vertical="top" wrapText="1"/>
    </xf>
    <xf numFmtId="169" fontId="1" fillId="3" borderId="29" xfId="0" applyNumberFormat="1" applyFont="1" applyFill="1" applyBorder="1" applyAlignment="1">
      <alignment horizontal="center" vertical="top" wrapText="1"/>
    </xf>
    <xf numFmtId="169" fontId="1" fillId="3" borderId="30" xfId="0" applyNumberFormat="1" applyFont="1" applyFill="1" applyBorder="1" applyAlignment="1">
      <alignment horizontal="center" vertical="top" wrapText="1"/>
    </xf>
    <xf numFmtId="169" fontId="1" fillId="3" borderId="23" xfId="0" applyNumberFormat="1" applyFont="1" applyFill="1" applyBorder="1" applyAlignment="1">
      <alignment horizontal="center" vertical="top" wrapText="1"/>
    </xf>
    <xf numFmtId="169" fontId="1" fillId="3" borderId="0" xfId="0" applyNumberFormat="1" applyFont="1" applyFill="1" applyAlignment="1">
      <alignment horizontal="center" vertical="top" wrapText="1"/>
    </xf>
    <xf numFmtId="169" fontId="1" fillId="3" borderId="24" xfId="0" applyNumberFormat="1" applyFont="1" applyFill="1" applyBorder="1" applyAlignment="1">
      <alignment horizontal="center" vertical="top" wrapText="1"/>
    </xf>
    <xf numFmtId="1" fontId="6" fillId="3" borderId="22" xfId="0" applyNumberFormat="1" applyFont="1" applyFill="1" applyBorder="1" applyAlignment="1">
      <alignment horizontal="center" vertical="center" wrapText="1"/>
    </xf>
    <xf numFmtId="169" fontId="6" fillId="3" borderId="22" xfId="0" applyNumberFormat="1" applyFont="1" applyFill="1" applyBorder="1" applyAlignment="1">
      <alignment horizontal="left" vertical="center" wrapText="1"/>
    </xf>
    <xf numFmtId="169" fontId="6" fillId="3" borderId="22" xfId="0" applyNumberFormat="1" applyFont="1" applyFill="1" applyBorder="1" applyAlignment="1">
      <alignment horizontal="center" vertical="center" wrapText="1"/>
    </xf>
    <xf numFmtId="169" fontId="6" fillId="3" borderId="17" xfId="0" applyNumberFormat="1" applyFont="1" applyFill="1" applyBorder="1" applyAlignment="1">
      <alignment horizontal="center" vertical="center" wrapText="1"/>
    </xf>
    <xf numFmtId="169" fontId="6" fillId="3" borderId="19" xfId="0" applyNumberFormat="1" applyFont="1" applyFill="1" applyBorder="1" applyAlignment="1">
      <alignment horizontal="center" vertical="center" wrapText="1"/>
    </xf>
    <xf numFmtId="1" fontId="6" fillId="3" borderId="17" xfId="0" applyNumberFormat="1" applyFont="1" applyFill="1" applyBorder="1" applyAlignment="1">
      <alignment horizontal="center" vertical="center" wrapText="1"/>
    </xf>
    <xf numFmtId="1" fontId="6" fillId="3" borderId="19" xfId="0" applyNumberFormat="1" applyFont="1" applyFill="1" applyBorder="1" applyAlignment="1">
      <alignment horizontal="center" vertical="center" wrapText="1"/>
    </xf>
    <xf numFmtId="0" fontId="11" fillId="3" borderId="22" xfId="0" applyFont="1" applyFill="1" applyBorder="1" applyAlignment="1">
      <alignment horizontal="left" vertical="top" wrapText="1"/>
    </xf>
    <xf numFmtId="0" fontId="11" fillId="3" borderId="22" xfId="0" applyFont="1" applyFill="1" applyBorder="1" applyAlignment="1">
      <alignment horizontal="left" vertical="center"/>
    </xf>
    <xf numFmtId="0" fontId="4" fillId="3" borderId="23" xfId="0" applyFont="1" applyFill="1" applyBorder="1" applyAlignment="1">
      <alignment horizontal="justify" vertical="top" wrapText="1"/>
    </xf>
    <xf numFmtId="0" fontId="4" fillId="3" borderId="0" xfId="0" applyFont="1" applyFill="1" applyAlignment="1">
      <alignment horizontal="justify" vertical="top" wrapText="1"/>
    </xf>
    <xf numFmtId="0" fontId="4" fillId="3" borderId="24" xfId="0" applyFont="1" applyFill="1" applyBorder="1" applyAlignment="1">
      <alignment horizontal="justify" vertical="top" wrapText="1"/>
    </xf>
    <xf numFmtId="0" fontId="1" fillId="3" borderId="37" xfId="0" applyFont="1" applyFill="1" applyBorder="1" applyAlignment="1">
      <alignment horizontal="center" vertical="center"/>
    </xf>
    <xf numFmtId="0" fontId="4" fillId="3" borderId="23" xfId="0" applyFont="1" applyFill="1" applyBorder="1" applyAlignment="1">
      <alignment horizontal="justify" vertical="center" wrapText="1"/>
    </xf>
    <xf numFmtId="0" fontId="4" fillId="3" borderId="0" xfId="0" applyFont="1" applyFill="1" applyAlignment="1">
      <alignment horizontal="justify" vertical="center" wrapText="1"/>
    </xf>
    <xf numFmtId="0" fontId="4" fillId="3" borderId="24" xfId="0" applyFont="1" applyFill="1" applyBorder="1" applyAlignment="1">
      <alignment horizontal="justify" vertical="center" wrapText="1"/>
    </xf>
    <xf numFmtId="0" fontId="4" fillId="3" borderId="23" xfId="0" applyFont="1" applyFill="1" applyBorder="1" applyAlignment="1">
      <alignment horizontal="left" vertical="center" wrapText="1"/>
    </xf>
    <xf numFmtId="0" fontId="4" fillId="3" borderId="0" xfId="0" applyFont="1" applyFill="1" applyAlignment="1">
      <alignment horizontal="left" vertical="center" wrapText="1"/>
    </xf>
    <xf numFmtId="0" fontId="4" fillId="3" borderId="24" xfId="0" applyFont="1" applyFill="1" applyBorder="1" applyAlignment="1">
      <alignment horizontal="left" vertical="center" wrapText="1"/>
    </xf>
    <xf numFmtId="0" fontId="4" fillId="3" borderId="25" xfId="0" applyFont="1" applyFill="1" applyBorder="1" applyAlignment="1">
      <alignment horizontal="justify" vertical="top" wrapText="1"/>
    </xf>
    <xf numFmtId="0" fontId="4" fillId="3" borderId="26" xfId="0" applyFont="1" applyFill="1" applyBorder="1" applyAlignment="1">
      <alignment horizontal="justify" vertical="top" wrapText="1"/>
    </xf>
    <xf numFmtId="0" fontId="4" fillId="3" borderId="27" xfId="0" applyFont="1" applyFill="1" applyBorder="1" applyAlignment="1">
      <alignment horizontal="justify" vertical="top" wrapText="1"/>
    </xf>
    <xf numFmtId="0" fontId="4" fillId="3" borderId="49" xfId="0" applyFont="1" applyFill="1" applyBorder="1" applyAlignment="1">
      <alignment vertical="center" wrapText="1"/>
    </xf>
    <xf numFmtId="0" fontId="4" fillId="3" borderId="52" xfId="0" applyFont="1" applyFill="1" applyBorder="1" applyAlignment="1">
      <alignment vertical="center" wrapText="1"/>
    </xf>
    <xf numFmtId="0" fontId="4" fillId="3" borderId="53" xfId="0" applyFont="1" applyFill="1" applyBorder="1" applyAlignment="1">
      <alignment vertical="center" wrapText="1"/>
    </xf>
    <xf numFmtId="0" fontId="4" fillId="3" borderId="57" xfId="0" applyFont="1" applyFill="1" applyBorder="1" applyAlignment="1">
      <alignment vertical="center" wrapText="1"/>
    </xf>
    <xf numFmtId="0" fontId="6" fillId="3" borderId="23" xfId="0" applyFont="1" applyFill="1" applyBorder="1" applyAlignment="1">
      <alignment horizontal="left" vertical="top" wrapText="1"/>
    </xf>
    <xf numFmtId="0" fontId="6" fillId="3" borderId="0" xfId="0" applyFont="1" applyFill="1" applyAlignment="1">
      <alignment horizontal="left" vertical="top" wrapText="1"/>
    </xf>
    <xf numFmtId="0" fontId="6" fillId="3" borderId="24" xfId="0" applyFont="1" applyFill="1" applyBorder="1" applyAlignment="1">
      <alignment horizontal="left" vertical="top" wrapText="1"/>
    </xf>
  </cellXfs>
  <cellStyles count="19">
    <cellStyle name="40% - Accent3" xfId="13" builtinId="39"/>
    <cellStyle name="Comma" xfId="2" builtinId="3"/>
    <cellStyle name="Comma 2 3" xfId="6" xr:uid="{049B97C7-E34F-4CFA-8D41-0B170B1D3271}"/>
    <cellStyle name="Comma 2 4" xfId="5" xr:uid="{7A6885B9-BB13-49D4-815D-0F67D1BDBF99}"/>
    <cellStyle name="Hyperlink 2 2" xfId="14" xr:uid="{D6A172E5-B37E-4A7F-9BF8-B9E97505B35D}"/>
    <cellStyle name="Hyperlink 3" xfId="12" xr:uid="{8DE8CFA8-C51C-47B3-8237-66EF0A0381F0}"/>
    <cellStyle name="Normal" xfId="0" builtinId="0"/>
    <cellStyle name="Normal 10" xfId="11" xr:uid="{5C37D5CB-B40F-404E-A7D2-E48C762C31CA}"/>
    <cellStyle name="Normal 18" xfId="8" xr:uid="{693F901F-20FC-40FC-9D95-7BC29FB47480}"/>
    <cellStyle name="Normal 2" xfId="4" xr:uid="{08997948-F25C-4791-87CC-E82BDA97C07B}"/>
    <cellStyle name="Normal 2 2 2" xfId="10" xr:uid="{7DFFF6C7-EAE5-4EF8-8D02-C34DB6080E1C}"/>
    <cellStyle name="Normal 3" xfId="15" xr:uid="{3CD25127-BF03-4CCE-8837-E27CED482C55}"/>
    <cellStyle name="Normal 3 2" xfId="18" xr:uid="{99865A9E-1DB5-49CC-B119-8650EC292EB0}"/>
    <cellStyle name="Normal 4" xfId="7" xr:uid="{52427A09-BE6C-46C7-A14A-EC5349BFEABB}"/>
    <cellStyle name="Normal 5" xfId="17" xr:uid="{3E104FBD-FC59-421C-9892-D5B011EE28C6}"/>
    <cellStyle name="Normal 5 2" xfId="3" xr:uid="{9864E8BC-0341-4A06-A870-93B07AA137A5}"/>
    <cellStyle name="Normal 6" xfId="16" xr:uid="{257C1F00-4648-45A8-BB12-06CE61EB44B8}"/>
    <cellStyle name="Normal 7" xfId="1" xr:uid="{C0957199-0463-4455-90D2-7A38E25023BF}"/>
    <cellStyle name="Normal_Sheet1" xfId="9" xr:uid="{17A7DBA4-26AE-47EA-9BEF-CD54E3AA11FD}"/>
  </cellStyles>
  <dxfs count="22">
    <dxf>
      <fill>
        <patternFill>
          <bgColor theme="4" tint="0.79998168889431442"/>
        </patternFill>
      </fill>
    </dxf>
    <dxf>
      <fill>
        <patternFill>
          <bgColor theme="4" tint="0.79998168889431442"/>
        </patternFill>
      </fill>
    </dxf>
    <dxf>
      <fill>
        <patternFill patternType="solid">
          <fgColor rgb="FFD9E2F3"/>
          <bgColor rgb="FFD9E2F3"/>
        </patternFill>
      </fill>
    </dxf>
    <dxf>
      <fill>
        <patternFill patternType="solid">
          <fgColor rgb="FFD9E2F3"/>
          <bgColor rgb="FFD9E2F3"/>
        </patternFill>
      </fill>
    </dxf>
    <dxf>
      <fill>
        <patternFill patternType="solid">
          <fgColor rgb="FFD9E2F3"/>
          <bgColor rgb="FFD9E2F3"/>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8" tint="0.79998168889431442"/>
        </patternFill>
      </fill>
    </dxf>
    <dxf>
      <fill>
        <patternFill>
          <bgColor theme="4" tint="0.79998168889431442"/>
        </patternFill>
      </fill>
    </dxf>
    <dxf>
      <fill>
        <patternFill>
          <bgColor theme="4" tint="0.79998168889431442"/>
        </patternFill>
      </fill>
    </dxf>
    <dxf>
      <fill>
        <patternFill>
          <bgColor theme="8" tint="0.79998168889431442"/>
        </patternFill>
      </fill>
    </dxf>
    <dxf>
      <fill>
        <patternFill patternType="solid">
          <fgColor rgb="FFD9E2F3"/>
          <bgColor rgb="FFD9E2F3"/>
        </patternFill>
      </fill>
    </dxf>
    <dxf>
      <fill>
        <patternFill>
          <bgColor theme="4" tint="0.79998168889431442"/>
        </patternFill>
      </fill>
    </dxf>
    <dxf>
      <fill>
        <patternFill>
          <bgColor theme="8" tint="0.79998168889431442"/>
        </patternFill>
      </fill>
    </dxf>
    <dxf>
      <fill>
        <patternFill>
          <bgColor theme="8" tint="0.79998168889431442"/>
        </patternFill>
      </fill>
    </dxf>
    <dxf>
      <fill>
        <patternFill patternType="solid">
          <fgColor rgb="FFDEEAF6"/>
          <bgColor rgb="FFDEEAF6"/>
        </patternFill>
      </fill>
    </dxf>
    <dxf>
      <fill>
        <patternFill patternType="solid">
          <fgColor rgb="FFDEEAF6"/>
          <bgColor rgb="FFDEEAF6"/>
        </patternFill>
      </fill>
    </dxf>
    <dxf>
      <fill>
        <patternFill patternType="solid">
          <fgColor rgb="FFDEEAF6"/>
          <bgColor rgb="FFDEEAF6"/>
        </patternFill>
      </fill>
    </dxf>
    <dxf>
      <fill>
        <patternFill patternType="solid">
          <fgColor rgb="FFDEEAF6"/>
          <bgColor rgb="FFDEEAF6"/>
        </patternFill>
      </fill>
    </dxf>
    <dxf>
      <fill>
        <patternFill>
          <bgColor theme="8" tint="0.79998168889431442"/>
        </patternFill>
      </fill>
    </dxf>
    <dxf>
      <fill>
        <patternFill>
          <bgColor theme="8"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file:///C:\Users\Admin\Downloads\pic\pixel.gif"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12</xdr:col>
      <xdr:colOff>428625</xdr:colOff>
      <xdr:row>5</xdr:row>
      <xdr:rowOff>171450</xdr:rowOff>
    </xdr:from>
    <xdr:ext cx="19050" cy="19050"/>
    <xdr:pic>
      <xdr:nvPicPr>
        <xdr:cNvPr id="2" name="Picture 1" descr="C:\Users\Admin\Downloads\pic\pixel.gif">
          <a:extLst>
            <a:ext uri="{FF2B5EF4-FFF2-40B4-BE49-F238E27FC236}">
              <a16:creationId xmlns:a16="http://schemas.microsoft.com/office/drawing/2014/main" id="{1F4DC078-C079-4241-A53B-546D523602F3}"/>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1257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6</xdr:row>
      <xdr:rowOff>171450</xdr:rowOff>
    </xdr:from>
    <xdr:ext cx="19050" cy="19050"/>
    <xdr:pic>
      <xdr:nvPicPr>
        <xdr:cNvPr id="3" name="Picture 1" descr="C:\Users\Admin\Downloads\pic\pixel.gif">
          <a:extLst>
            <a:ext uri="{FF2B5EF4-FFF2-40B4-BE49-F238E27FC236}">
              <a16:creationId xmlns:a16="http://schemas.microsoft.com/office/drawing/2014/main" id="{11B0C69B-3398-446B-9688-65F875CF68B4}"/>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1457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7</xdr:row>
      <xdr:rowOff>171450</xdr:rowOff>
    </xdr:from>
    <xdr:ext cx="19050" cy="19050"/>
    <xdr:pic>
      <xdr:nvPicPr>
        <xdr:cNvPr id="4" name="Picture 1" descr="C:\Users\Admin\Downloads\pic\pixel.gif">
          <a:extLst>
            <a:ext uri="{FF2B5EF4-FFF2-40B4-BE49-F238E27FC236}">
              <a16:creationId xmlns:a16="http://schemas.microsoft.com/office/drawing/2014/main" id="{31D6EE78-6234-4890-8FE1-B80454823121}"/>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1657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8</xdr:row>
      <xdr:rowOff>171450</xdr:rowOff>
    </xdr:from>
    <xdr:ext cx="19050" cy="19050"/>
    <xdr:pic>
      <xdr:nvPicPr>
        <xdr:cNvPr id="5" name="Picture 1" descr="C:\Users\Admin\Downloads\pic\pixel.gif">
          <a:extLst>
            <a:ext uri="{FF2B5EF4-FFF2-40B4-BE49-F238E27FC236}">
              <a16:creationId xmlns:a16="http://schemas.microsoft.com/office/drawing/2014/main" id="{78C70451-5CFB-4279-B963-66362A75B6A5}"/>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18573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9</xdr:row>
      <xdr:rowOff>171450</xdr:rowOff>
    </xdr:from>
    <xdr:ext cx="19050" cy="19050"/>
    <xdr:pic>
      <xdr:nvPicPr>
        <xdr:cNvPr id="6" name="Picture 1" descr="C:\Users\Admin\Downloads\pic\pixel.gif">
          <a:extLst>
            <a:ext uri="{FF2B5EF4-FFF2-40B4-BE49-F238E27FC236}">
              <a16:creationId xmlns:a16="http://schemas.microsoft.com/office/drawing/2014/main" id="{ACD98312-87A5-4269-B91E-3C5017D60FDD}"/>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2057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10</xdr:row>
      <xdr:rowOff>171450</xdr:rowOff>
    </xdr:from>
    <xdr:ext cx="19050" cy="19050"/>
    <xdr:pic>
      <xdr:nvPicPr>
        <xdr:cNvPr id="7" name="Picture 1" descr="C:\Users\Admin\Downloads\pic\pixel.gif">
          <a:extLst>
            <a:ext uri="{FF2B5EF4-FFF2-40B4-BE49-F238E27FC236}">
              <a16:creationId xmlns:a16="http://schemas.microsoft.com/office/drawing/2014/main" id="{64E5617B-A649-493B-96CA-87F90823C9F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22574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11</xdr:row>
      <xdr:rowOff>171450</xdr:rowOff>
    </xdr:from>
    <xdr:ext cx="19050" cy="19050"/>
    <xdr:pic>
      <xdr:nvPicPr>
        <xdr:cNvPr id="8" name="Picture 1" descr="C:\Users\Admin\Downloads\pic\pixel.gif">
          <a:extLst>
            <a:ext uri="{FF2B5EF4-FFF2-40B4-BE49-F238E27FC236}">
              <a16:creationId xmlns:a16="http://schemas.microsoft.com/office/drawing/2014/main" id="{98ECA8B0-A6CC-4396-BEFA-21EA5AD588C6}"/>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2457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12</xdr:row>
      <xdr:rowOff>171450</xdr:rowOff>
    </xdr:from>
    <xdr:ext cx="19050" cy="19050"/>
    <xdr:pic>
      <xdr:nvPicPr>
        <xdr:cNvPr id="9" name="Picture 1" descr="C:\Users\Admin\Downloads\pic\pixel.gif">
          <a:extLst>
            <a:ext uri="{FF2B5EF4-FFF2-40B4-BE49-F238E27FC236}">
              <a16:creationId xmlns:a16="http://schemas.microsoft.com/office/drawing/2014/main" id="{B4D3A86F-8081-4F11-AB17-0E12CEC512E4}"/>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26574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13</xdr:row>
      <xdr:rowOff>171450</xdr:rowOff>
    </xdr:from>
    <xdr:ext cx="19050" cy="19050"/>
    <xdr:pic>
      <xdr:nvPicPr>
        <xdr:cNvPr id="10" name="Picture 1" descr="C:\Users\Admin\Downloads\pic\pixel.gif">
          <a:extLst>
            <a:ext uri="{FF2B5EF4-FFF2-40B4-BE49-F238E27FC236}">
              <a16:creationId xmlns:a16="http://schemas.microsoft.com/office/drawing/2014/main" id="{4E613A17-6197-4B35-81A2-929E32C60617}"/>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2857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14</xdr:row>
      <xdr:rowOff>171450</xdr:rowOff>
    </xdr:from>
    <xdr:ext cx="19050" cy="19050"/>
    <xdr:pic>
      <xdr:nvPicPr>
        <xdr:cNvPr id="11" name="Picture 1" descr="C:\Users\Admin\Downloads\pic\pixel.gif">
          <a:extLst>
            <a:ext uri="{FF2B5EF4-FFF2-40B4-BE49-F238E27FC236}">
              <a16:creationId xmlns:a16="http://schemas.microsoft.com/office/drawing/2014/main" id="{71A07AB0-DAAF-4243-96C6-9F22DCDF40BB}"/>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30575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15</xdr:row>
      <xdr:rowOff>171450</xdr:rowOff>
    </xdr:from>
    <xdr:ext cx="19050" cy="19050"/>
    <xdr:pic>
      <xdr:nvPicPr>
        <xdr:cNvPr id="12" name="Picture 1" descr="C:\Users\Admin\Downloads\pic\pixel.gif">
          <a:extLst>
            <a:ext uri="{FF2B5EF4-FFF2-40B4-BE49-F238E27FC236}">
              <a16:creationId xmlns:a16="http://schemas.microsoft.com/office/drawing/2014/main" id="{0FEA4AD3-F61D-468B-88BF-1D54699A5C23}"/>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3257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16</xdr:row>
      <xdr:rowOff>171450</xdr:rowOff>
    </xdr:from>
    <xdr:ext cx="19050" cy="19050"/>
    <xdr:pic>
      <xdr:nvPicPr>
        <xdr:cNvPr id="13" name="Picture 1" descr="C:\Users\Admin\Downloads\pic\pixel.gif">
          <a:extLst>
            <a:ext uri="{FF2B5EF4-FFF2-40B4-BE49-F238E27FC236}">
              <a16:creationId xmlns:a16="http://schemas.microsoft.com/office/drawing/2014/main" id="{34FA888D-90B1-42A3-AC56-E409BE07CF67}"/>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3457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17</xdr:row>
      <xdr:rowOff>171450</xdr:rowOff>
    </xdr:from>
    <xdr:ext cx="19050" cy="19050"/>
    <xdr:pic>
      <xdr:nvPicPr>
        <xdr:cNvPr id="14" name="Picture 1" descr="C:\Users\Admin\Downloads\pic\pixel.gif">
          <a:extLst>
            <a:ext uri="{FF2B5EF4-FFF2-40B4-BE49-F238E27FC236}">
              <a16:creationId xmlns:a16="http://schemas.microsoft.com/office/drawing/2014/main" id="{BE0DA417-ABCF-4B04-8012-D483EDD79F93}"/>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3657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18</xdr:row>
      <xdr:rowOff>171450</xdr:rowOff>
    </xdr:from>
    <xdr:ext cx="19050" cy="19050"/>
    <xdr:pic>
      <xdr:nvPicPr>
        <xdr:cNvPr id="15" name="Picture 1" descr="C:\Users\Admin\Downloads\pic\pixel.gif">
          <a:extLst>
            <a:ext uri="{FF2B5EF4-FFF2-40B4-BE49-F238E27FC236}">
              <a16:creationId xmlns:a16="http://schemas.microsoft.com/office/drawing/2014/main" id="{26C1170B-AD2B-45C6-B929-4B0D37948A4A}"/>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38576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19</xdr:row>
      <xdr:rowOff>171450</xdr:rowOff>
    </xdr:from>
    <xdr:ext cx="19050" cy="19050"/>
    <xdr:pic>
      <xdr:nvPicPr>
        <xdr:cNvPr id="16" name="Picture 1" descr="C:\Users\Admin\Downloads\pic\pixel.gif">
          <a:extLst>
            <a:ext uri="{FF2B5EF4-FFF2-40B4-BE49-F238E27FC236}">
              <a16:creationId xmlns:a16="http://schemas.microsoft.com/office/drawing/2014/main" id="{1C2A096E-16CE-452F-8C5A-1BED97638ADC}"/>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405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20</xdr:row>
      <xdr:rowOff>171450</xdr:rowOff>
    </xdr:from>
    <xdr:ext cx="19050" cy="19050"/>
    <xdr:pic>
      <xdr:nvPicPr>
        <xdr:cNvPr id="17" name="Picture 1" descr="C:\Users\Admin\Downloads\pic\pixel.gif">
          <a:extLst>
            <a:ext uri="{FF2B5EF4-FFF2-40B4-BE49-F238E27FC236}">
              <a16:creationId xmlns:a16="http://schemas.microsoft.com/office/drawing/2014/main" id="{B26596F5-A324-4C83-B15E-39745340ADB1}"/>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4257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21</xdr:row>
      <xdr:rowOff>171450</xdr:rowOff>
    </xdr:from>
    <xdr:ext cx="19050" cy="19050"/>
    <xdr:pic>
      <xdr:nvPicPr>
        <xdr:cNvPr id="18" name="Picture 1" descr="C:\Users\Admin\Downloads\pic\pixel.gif">
          <a:extLst>
            <a:ext uri="{FF2B5EF4-FFF2-40B4-BE49-F238E27FC236}">
              <a16:creationId xmlns:a16="http://schemas.microsoft.com/office/drawing/2014/main" id="{286EC774-5FBB-4D8E-AB39-B85714A4221D}"/>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44577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22</xdr:row>
      <xdr:rowOff>171450</xdr:rowOff>
    </xdr:from>
    <xdr:ext cx="19050" cy="19050"/>
    <xdr:pic>
      <xdr:nvPicPr>
        <xdr:cNvPr id="19" name="Picture 1" descr="C:\Users\Admin\Downloads\pic\pixel.gif">
          <a:extLst>
            <a:ext uri="{FF2B5EF4-FFF2-40B4-BE49-F238E27FC236}">
              <a16:creationId xmlns:a16="http://schemas.microsoft.com/office/drawing/2014/main" id="{A848F599-8BD6-4EF5-9820-7575229FC20E}"/>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46577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23</xdr:row>
      <xdr:rowOff>171450</xdr:rowOff>
    </xdr:from>
    <xdr:ext cx="19050" cy="19050"/>
    <xdr:pic>
      <xdr:nvPicPr>
        <xdr:cNvPr id="20" name="Picture 1" descr="C:\Users\Admin\Downloads\pic\pixel.gif">
          <a:extLst>
            <a:ext uri="{FF2B5EF4-FFF2-40B4-BE49-F238E27FC236}">
              <a16:creationId xmlns:a16="http://schemas.microsoft.com/office/drawing/2014/main" id="{AE6E8DC0-24ED-4781-BC92-7442BA0EE17B}"/>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4857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24</xdr:row>
      <xdr:rowOff>171450</xdr:rowOff>
    </xdr:from>
    <xdr:ext cx="19050" cy="19050"/>
    <xdr:pic>
      <xdr:nvPicPr>
        <xdr:cNvPr id="21" name="Picture 1" descr="C:\Users\Admin\Downloads\pic\pixel.gif">
          <a:extLst>
            <a:ext uri="{FF2B5EF4-FFF2-40B4-BE49-F238E27FC236}">
              <a16:creationId xmlns:a16="http://schemas.microsoft.com/office/drawing/2014/main" id="{B58C13C1-F717-4903-8041-A668724C622E}"/>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50577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25</xdr:row>
      <xdr:rowOff>171450</xdr:rowOff>
    </xdr:from>
    <xdr:ext cx="19050" cy="19050"/>
    <xdr:pic>
      <xdr:nvPicPr>
        <xdr:cNvPr id="22" name="Picture 1" descr="C:\Users\Admin\Downloads\pic\pixel.gif">
          <a:extLst>
            <a:ext uri="{FF2B5EF4-FFF2-40B4-BE49-F238E27FC236}">
              <a16:creationId xmlns:a16="http://schemas.microsoft.com/office/drawing/2014/main" id="{64D9B13F-BCCA-4DF4-9632-15C92F1094B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525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26</xdr:row>
      <xdr:rowOff>171450</xdr:rowOff>
    </xdr:from>
    <xdr:ext cx="19050" cy="19050"/>
    <xdr:pic>
      <xdr:nvPicPr>
        <xdr:cNvPr id="23" name="Picture 1" descr="C:\Users\Admin\Downloads\pic\pixel.gif">
          <a:extLst>
            <a:ext uri="{FF2B5EF4-FFF2-40B4-BE49-F238E27FC236}">
              <a16:creationId xmlns:a16="http://schemas.microsoft.com/office/drawing/2014/main" id="{B0048554-F3E8-4F5F-A1F3-FA8E6C9C8C3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5457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27</xdr:row>
      <xdr:rowOff>171450</xdr:rowOff>
    </xdr:from>
    <xdr:ext cx="19050" cy="19050"/>
    <xdr:pic>
      <xdr:nvPicPr>
        <xdr:cNvPr id="24" name="Picture 1" descr="C:\Users\Admin\Downloads\pic\pixel.gif">
          <a:extLst>
            <a:ext uri="{FF2B5EF4-FFF2-40B4-BE49-F238E27FC236}">
              <a16:creationId xmlns:a16="http://schemas.microsoft.com/office/drawing/2014/main" id="{61D67F5A-C439-4846-8532-A70F30505CA6}"/>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56578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28</xdr:row>
      <xdr:rowOff>171450</xdr:rowOff>
    </xdr:from>
    <xdr:ext cx="19050" cy="19050"/>
    <xdr:pic>
      <xdr:nvPicPr>
        <xdr:cNvPr id="25" name="Picture 1" descr="C:\Users\Admin\Downloads\pic\pixel.gif">
          <a:extLst>
            <a:ext uri="{FF2B5EF4-FFF2-40B4-BE49-F238E27FC236}">
              <a16:creationId xmlns:a16="http://schemas.microsoft.com/office/drawing/2014/main" id="{696AF550-1EFD-4B7E-960B-F54F38A6709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58578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29</xdr:row>
      <xdr:rowOff>171450</xdr:rowOff>
    </xdr:from>
    <xdr:ext cx="19050" cy="19050"/>
    <xdr:pic>
      <xdr:nvPicPr>
        <xdr:cNvPr id="26" name="Picture 1" descr="C:\Users\Admin\Downloads\pic\pixel.gif">
          <a:extLst>
            <a:ext uri="{FF2B5EF4-FFF2-40B4-BE49-F238E27FC236}">
              <a16:creationId xmlns:a16="http://schemas.microsoft.com/office/drawing/2014/main" id="{9C04ADF7-D556-4A22-BE06-CAADC3CB6289}"/>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6057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30</xdr:row>
      <xdr:rowOff>171450</xdr:rowOff>
    </xdr:from>
    <xdr:ext cx="19050" cy="19050"/>
    <xdr:pic>
      <xdr:nvPicPr>
        <xdr:cNvPr id="27" name="Picture 1" descr="C:\Users\Admin\Downloads\pic\pixel.gif">
          <a:extLst>
            <a:ext uri="{FF2B5EF4-FFF2-40B4-BE49-F238E27FC236}">
              <a16:creationId xmlns:a16="http://schemas.microsoft.com/office/drawing/2014/main" id="{5AC94810-FBAA-4D6C-A7BF-33862ADE1D55}"/>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62579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31</xdr:row>
      <xdr:rowOff>171450</xdr:rowOff>
    </xdr:from>
    <xdr:ext cx="19050" cy="19050"/>
    <xdr:pic>
      <xdr:nvPicPr>
        <xdr:cNvPr id="28" name="Picture 1" descr="C:\Users\Admin\Downloads\pic\pixel.gif">
          <a:extLst>
            <a:ext uri="{FF2B5EF4-FFF2-40B4-BE49-F238E27FC236}">
              <a16:creationId xmlns:a16="http://schemas.microsoft.com/office/drawing/2014/main" id="{DDEE65EE-92EA-44E4-A88A-066F3608DE6A}"/>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6457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32</xdr:row>
      <xdr:rowOff>171450</xdr:rowOff>
    </xdr:from>
    <xdr:ext cx="19050" cy="19050"/>
    <xdr:pic>
      <xdr:nvPicPr>
        <xdr:cNvPr id="29" name="Picture 1" descr="C:\Users\Admin\Downloads\pic\pixel.gif">
          <a:extLst>
            <a:ext uri="{FF2B5EF4-FFF2-40B4-BE49-F238E27FC236}">
              <a16:creationId xmlns:a16="http://schemas.microsoft.com/office/drawing/2014/main" id="{027F8644-5495-4A45-AD04-23CCF06FD073}"/>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66579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33</xdr:row>
      <xdr:rowOff>171450</xdr:rowOff>
    </xdr:from>
    <xdr:ext cx="19050" cy="19050"/>
    <xdr:pic>
      <xdr:nvPicPr>
        <xdr:cNvPr id="30" name="Picture 1" descr="C:\Users\Admin\Downloads\pic\pixel.gif">
          <a:extLst>
            <a:ext uri="{FF2B5EF4-FFF2-40B4-BE49-F238E27FC236}">
              <a16:creationId xmlns:a16="http://schemas.microsoft.com/office/drawing/2014/main" id="{0EBCC455-1CF0-4675-AEFC-EBEC486FFD15}"/>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6858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34</xdr:row>
      <xdr:rowOff>171450</xdr:rowOff>
    </xdr:from>
    <xdr:ext cx="19050" cy="19050"/>
    <xdr:pic>
      <xdr:nvPicPr>
        <xdr:cNvPr id="31" name="Picture 1" descr="C:\Users\Admin\Downloads\pic\pixel.gif">
          <a:extLst>
            <a:ext uri="{FF2B5EF4-FFF2-40B4-BE49-F238E27FC236}">
              <a16:creationId xmlns:a16="http://schemas.microsoft.com/office/drawing/2014/main" id="{130692E1-08D3-4306-A3EF-8E0A28C96B2C}"/>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7058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35</xdr:row>
      <xdr:rowOff>171450</xdr:rowOff>
    </xdr:from>
    <xdr:ext cx="19050" cy="19050"/>
    <xdr:pic>
      <xdr:nvPicPr>
        <xdr:cNvPr id="32" name="Picture 1" descr="C:\Users\Admin\Downloads\pic\pixel.gif">
          <a:extLst>
            <a:ext uri="{FF2B5EF4-FFF2-40B4-BE49-F238E27FC236}">
              <a16:creationId xmlns:a16="http://schemas.microsoft.com/office/drawing/2014/main" id="{E11C64A4-DE8C-4981-898E-FEE5D59B2C1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7258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36</xdr:row>
      <xdr:rowOff>171450</xdr:rowOff>
    </xdr:from>
    <xdr:ext cx="19050" cy="19050"/>
    <xdr:pic>
      <xdr:nvPicPr>
        <xdr:cNvPr id="33" name="Picture 1" descr="C:\Users\Admin\Downloads\pic\pixel.gif">
          <a:extLst>
            <a:ext uri="{FF2B5EF4-FFF2-40B4-BE49-F238E27FC236}">
              <a16:creationId xmlns:a16="http://schemas.microsoft.com/office/drawing/2014/main" id="{672C5F5D-DF83-487F-81FA-CC345C8AAB7A}"/>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74580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37</xdr:row>
      <xdr:rowOff>171450</xdr:rowOff>
    </xdr:from>
    <xdr:ext cx="19050" cy="19050"/>
    <xdr:pic>
      <xdr:nvPicPr>
        <xdr:cNvPr id="34" name="Picture 1" descr="C:\Users\Admin\Downloads\pic\pixel.gif">
          <a:extLst>
            <a:ext uri="{FF2B5EF4-FFF2-40B4-BE49-F238E27FC236}">
              <a16:creationId xmlns:a16="http://schemas.microsoft.com/office/drawing/2014/main" id="{624285ED-C39F-47F3-A9FB-331F286CE4E8}"/>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765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38</xdr:row>
      <xdr:rowOff>171450</xdr:rowOff>
    </xdr:from>
    <xdr:ext cx="19050" cy="19050"/>
    <xdr:pic>
      <xdr:nvPicPr>
        <xdr:cNvPr id="35" name="Picture 1" descr="C:\Users\Admin\Downloads\pic\pixel.gif">
          <a:extLst>
            <a:ext uri="{FF2B5EF4-FFF2-40B4-BE49-F238E27FC236}">
              <a16:creationId xmlns:a16="http://schemas.microsoft.com/office/drawing/2014/main" id="{3238453C-0C73-447F-B098-5C52897C8046}"/>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78581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39</xdr:row>
      <xdr:rowOff>171450</xdr:rowOff>
    </xdr:from>
    <xdr:ext cx="19050" cy="19050"/>
    <xdr:pic>
      <xdr:nvPicPr>
        <xdr:cNvPr id="36" name="Picture 1" descr="C:\Users\Admin\Downloads\pic\pixel.gif">
          <a:extLst>
            <a:ext uri="{FF2B5EF4-FFF2-40B4-BE49-F238E27FC236}">
              <a16:creationId xmlns:a16="http://schemas.microsoft.com/office/drawing/2014/main" id="{D99DCA3F-BC7D-48F7-B4CD-D64C2CB4004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805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40</xdr:row>
      <xdr:rowOff>171450</xdr:rowOff>
    </xdr:from>
    <xdr:ext cx="19050" cy="19050"/>
    <xdr:pic>
      <xdr:nvPicPr>
        <xdr:cNvPr id="37" name="Picture 1" descr="C:\Users\Admin\Downloads\pic\pixel.gif">
          <a:extLst>
            <a:ext uri="{FF2B5EF4-FFF2-40B4-BE49-F238E27FC236}">
              <a16:creationId xmlns:a16="http://schemas.microsoft.com/office/drawing/2014/main" id="{EC5788D7-9D2C-4246-A151-778956424ECE}"/>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82581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41</xdr:row>
      <xdr:rowOff>171450</xdr:rowOff>
    </xdr:from>
    <xdr:ext cx="19050" cy="19050"/>
    <xdr:pic>
      <xdr:nvPicPr>
        <xdr:cNvPr id="38" name="Picture 1" descr="C:\Users\Admin\Downloads\pic\pixel.gif">
          <a:extLst>
            <a:ext uri="{FF2B5EF4-FFF2-40B4-BE49-F238E27FC236}">
              <a16:creationId xmlns:a16="http://schemas.microsoft.com/office/drawing/2014/main" id="{AAC86C5F-D255-498A-93CF-5F504BEB964D}"/>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8458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42</xdr:row>
      <xdr:rowOff>171450</xdr:rowOff>
    </xdr:from>
    <xdr:ext cx="19050" cy="19050"/>
    <xdr:pic>
      <xdr:nvPicPr>
        <xdr:cNvPr id="39" name="Picture 1" descr="C:\Users\Admin\Downloads\pic\pixel.gif">
          <a:extLst>
            <a:ext uri="{FF2B5EF4-FFF2-40B4-BE49-F238E27FC236}">
              <a16:creationId xmlns:a16="http://schemas.microsoft.com/office/drawing/2014/main" id="{E1572BB4-1C73-4F12-A5B1-718F5E2338BB}"/>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86582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43</xdr:row>
      <xdr:rowOff>171450</xdr:rowOff>
    </xdr:from>
    <xdr:ext cx="19050" cy="19050"/>
    <xdr:pic>
      <xdr:nvPicPr>
        <xdr:cNvPr id="40" name="Picture 1" descr="C:\Users\Admin\Downloads\pic\pixel.gif">
          <a:extLst>
            <a:ext uri="{FF2B5EF4-FFF2-40B4-BE49-F238E27FC236}">
              <a16:creationId xmlns:a16="http://schemas.microsoft.com/office/drawing/2014/main" id="{A77AD18E-A82D-46C1-8370-1BC10758D6B1}"/>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88582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44</xdr:row>
      <xdr:rowOff>171450</xdr:rowOff>
    </xdr:from>
    <xdr:ext cx="19050" cy="19050"/>
    <xdr:pic>
      <xdr:nvPicPr>
        <xdr:cNvPr id="41" name="Picture 1" descr="C:\Users\Admin\Downloads\pic\pixel.gif">
          <a:extLst>
            <a:ext uri="{FF2B5EF4-FFF2-40B4-BE49-F238E27FC236}">
              <a16:creationId xmlns:a16="http://schemas.microsoft.com/office/drawing/2014/main" id="{FD1D20DD-5253-496B-8996-AC9FB051B31E}"/>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9058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45</xdr:row>
      <xdr:rowOff>171450</xdr:rowOff>
    </xdr:from>
    <xdr:ext cx="19050" cy="19050"/>
    <xdr:pic>
      <xdr:nvPicPr>
        <xdr:cNvPr id="42" name="Picture 1" descr="C:\Users\Admin\Downloads\pic\pixel.gif">
          <a:extLst>
            <a:ext uri="{FF2B5EF4-FFF2-40B4-BE49-F238E27FC236}">
              <a16:creationId xmlns:a16="http://schemas.microsoft.com/office/drawing/2014/main" id="{62DB0FD9-1B92-4947-A924-4DAE10CE20D5}"/>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9258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46</xdr:row>
      <xdr:rowOff>171450</xdr:rowOff>
    </xdr:from>
    <xdr:ext cx="19050" cy="19050"/>
    <xdr:pic>
      <xdr:nvPicPr>
        <xdr:cNvPr id="43" name="Picture 1" descr="C:\Users\Admin\Downloads\pic\pixel.gif">
          <a:extLst>
            <a:ext uri="{FF2B5EF4-FFF2-40B4-BE49-F238E27FC236}">
              <a16:creationId xmlns:a16="http://schemas.microsoft.com/office/drawing/2014/main" id="{C3B4313D-05BE-4760-9D8A-C42A736A79BE}"/>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9458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428625</xdr:colOff>
      <xdr:row>47</xdr:row>
      <xdr:rowOff>171450</xdr:rowOff>
    </xdr:from>
    <xdr:ext cx="19050" cy="19050"/>
    <xdr:pic>
      <xdr:nvPicPr>
        <xdr:cNvPr id="44" name="Picture 1" descr="C:\Users\Admin\Downloads\pic\pixel.gif">
          <a:extLst>
            <a:ext uri="{FF2B5EF4-FFF2-40B4-BE49-F238E27FC236}">
              <a16:creationId xmlns:a16="http://schemas.microsoft.com/office/drawing/2014/main" id="{D9D1E7A0-ACAF-4050-9CC3-483CF4440E1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096625" y="9658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4.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C2CAB-C981-46C7-A182-9F6A56427808}">
  <sheetPr codeName="Sheet1"/>
  <dimension ref="A1:Z99"/>
  <sheetViews>
    <sheetView workbookViewId="0">
      <selection activeCell="F100" sqref="A100:XFD1048576"/>
    </sheetView>
  </sheetViews>
  <sheetFormatPr defaultColWidth="0" defaultRowHeight="14.5" zeroHeight="1"/>
  <cols>
    <col min="1" max="1" width="6.1796875" style="612" bestFit="1" customWidth="1"/>
    <col min="2" max="2" width="20.1796875" style="613" bestFit="1" customWidth="1"/>
    <col min="3" max="3" width="15.1796875" style="582" bestFit="1" customWidth="1"/>
    <col min="4" max="4" width="14.26953125" style="582" bestFit="1" customWidth="1"/>
    <col min="5" max="5" width="13.1796875" style="582" bestFit="1" customWidth="1"/>
    <col min="6" max="6" width="22.26953125" style="582" customWidth="1"/>
    <col min="7" max="7" width="14.26953125" style="582" bestFit="1" customWidth="1"/>
    <col min="8" max="15" width="13.1796875" style="582" bestFit="1" customWidth="1"/>
    <col min="16" max="16" width="23" style="582" customWidth="1"/>
    <col min="17" max="17" width="15" style="582" hidden="1" customWidth="1"/>
    <col min="18" max="26" width="0" style="582" hidden="1" customWidth="1"/>
    <col min="27" max="16384" width="9.1796875" style="582" hidden="1"/>
  </cols>
  <sheetData>
    <row r="1" spans="1:26" s="583" customFormat="1">
      <c r="A1" s="1094" t="s">
        <v>857</v>
      </c>
      <c r="B1" s="1095"/>
      <c r="C1" s="1095"/>
      <c r="D1" s="1095"/>
      <c r="E1" s="1095"/>
      <c r="F1" s="1095"/>
      <c r="G1" s="1095"/>
      <c r="H1" s="1095"/>
      <c r="I1" s="1095"/>
      <c r="J1" s="1095"/>
      <c r="K1" s="1095"/>
      <c r="L1" s="1095"/>
      <c r="M1" s="1095"/>
      <c r="N1" s="1095"/>
      <c r="O1" s="1095"/>
      <c r="P1" s="1096"/>
      <c r="Q1" s="582"/>
      <c r="R1" s="582"/>
      <c r="S1" s="582"/>
      <c r="T1" s="582"/>
      <c r="U1" s="582"/>
      <c r="V1" s="582"/>
      <c r="W1" s="582"/>
      <c r="X1" s="582"/>
      <c r="Y1" s="582"/>
      <c r="Z1" s="582"/>
    </row>
    <row r="2" spans="1:26" s="583" customFormat="1">
      <c r="A2" s="1097" t="s">
        <v>856</v>
      </c>
      <c r="B2" s="1098"/>
      <c r="C2" s="1098"/>
      <c r="D2" s="1098"/>
      <c r="E2" s="1098"/>
      <c r="F2" s="1098"/>
      <c r="G2" s="1098"/>
      <c r="H2" s="1098"/>
      <c r="I2" s="1098"/>
      <c r="J2" s="1098"/>
      <c r="K2" s="1098"/>
      <c r="L2" s="1098"/>
      <c r="M2" s="1098"/>
      <c r="N2" s="1098"/>
      <c r="O2" s="1098"/>
      <c r="P2" s="1099"/>
      <c r="Q2" s="582"/>
      <c r="R2" s="582"/>
      <c r="S2" s="582"/>
      <c r="T2" s="582"/>
      <c r="U2" s="582"/>
      <c r="V2" s="582"/>
      <c r="W2" s="582"/>
      <c r="X2" s="582"/>
      <c r="Y2" s="582"/>
      <c r="Z2" s="582"/>
    </row>
    <row r="3" spans="1:26" s="583" customFormat="1">
      <c r="A3" s="1100" t="s">
        <v>3</v>
      </c>
      <c r="B3" s="1101" t="s">
        <v>855</v>
      </c>
      <c r="C3" s="1102" t="s">
        <v>854</v>
      </c>
      <c r="D3" s="1102" t="s">
        <v>853</v>
      </c>
      <c r="E3" s="1102"/>
      <c r="F3" s="1102"/>
      <c r="G3" s="1102" t="s">
        <v>852</v>
      </c>
      <c r="H3" s="1102"/>
      <c r="I3" s="1102"/>
      <c r="J3" s="1102" t="s">
        <v>851</v>
      </c>
      <c r="K3" s="1102"/>
      <c r="L3" s="1102"/>
      <c r="M3" s="1102" t="s">
        <v>850</v>
      </c>
      <c r="N3" s="1102"/>
      <c r="O3" s="1102"/>
      <c r="P3" s="1103" t="s">
        <v>849</v>
      </c>
      <c r="Q3" s="582"/>
      <c r="R3" s="582"/>
      <c r="S3" s="582"/>
      <c r="T3" s="582"/>
      <c r="U3" s="582"/>
      <c r="V3" s="582"/>
      <c r="W3" s="582"/>
      <c r="X3" s="582"/>
      <c r="Y3" s="582"/>
      <c r="Z3" s="582"/>
    </row>
    <row r="4" spans="1:26" s="583" customFormat="1" ht="58">
      <c r="A4" s="1100"/>
      <c r="B4" s="1101"/>
      <c r="C4" s="1102"/>
      <c r="D4" s="584" t="s">
        <v>848</v>
      </c>
      <c r="E4" s="584" t="s">
        <v>847</v>
      </c>
      <c r="F4" s="584" t="s">
        <v>846</v>
      </c>
      <c r="G4" s="584" t="s">
        <v>845</v>
      </c>
      <c r="H4" s="584" t="s">
        <v>842</v>
      </c>
      <c r="I4" s="584" t="s">
        <v>841</v>
      </c>
      <c r="J4" s="584" t="s">
        <v>844</v>
      </c>
      <c r="K4" s="584" t="s">
        <v>842</v>
      </c>
      <c r="L4" s="584" t="s">
        <v>841</v>
      </c>
      <c r="M4" s="584" t="s">
        <v>843</v>
      </c>
      <c r="N4" s="584" t="s">
        <v>842</v>
      </c>
      <c r="O4" s="584" t="s">
        <v>841</v>
      </c>
      <c r="P4" s="1103"/>
      <c r="Q4" s="582"/>
      <c r="R4" s="582"/>
      <c r="S4" s="582"/>
      <c r="T4" s="582"/>
      <c r="U4" s="582"/>
      <c r="V4" s="582"/>
      <c r="W4" s="582"/>
      <c r="X4" s="582"/>
      <c r="Y4" s="582"/>
      <c r="Z4" s="582"/>
    </row>
    <row r="5" spans="1:26">
      <c r="A5" s="614">
        <v>1</v>
      </c>
      <c r="B5" s="585" t="s">
        <v>840</v>
      </c>
      <c r="C5" s="586" t="s">
        <v>714</v>
      </c>
      <c r="D5" s="587" t="s">
        <v>137</v>
      </c>
      <c r="E5" s="588">
        <v>18450</v>
      </c>
      <c r="F5" s="588">
        <v>18450</v>
      </c>
      <c r="G5" s="588" t="s">
        <v>137</v>
      </c>
      <c r="H5" s="588">
        <v>18450</v>
      </c>
      <c r="I5" s="588">
        <v>18450</v>
      </c>
      <c r="J5" s="588" t="s">
        <v>137</v>
      </c>
      <c r="K5" s="588">
        <v>28201</v>
      </c>
      <c r="L5" s="588">
        <v>28201</v>
      </c>
      <c r="M5" s="588" t="s">
        <v>137</v>
      </c>
      <c r="N5" s="588">
        <v>126050</v>
      </c>
      <c r="O5" s="588">
        <v>126050</v>
      </c>
      <c r="P5" s="589" t="s">
        <v>396</v>
      </c>
    </row>
    <row r="6" spans="1:26">
      <c r="A6" s="614">
        <v>2</v>
      </c>
      <c r="B6" s="585" t="s">
        <v>839</v>
      </c>
      <c r="C6" s="586"/>
      <c r="D6" s="587" t="s">
        <v>137</v>
      </c>
      <c r="E6" s="588"/>
      <c r="F6" s="588"/>
      <c r="G6" s="588"/>
      <c r="H6" s="588"/>
      <c r="I6" s="588"/>
      <c r="J6" s="588" t="s">
        <v>137</v>
      </c>
      <c r="K6" s="588"/>
      <c r="L6" s="588"/>
      <c r="M6" s="590"/>
      <c r="N6" s="590"/>
      <c r="O6" s="590"/>
      <c r="P6" s="589" t="s">
        <v>838</v>
      </c>
    </row>
    <row r="7" spans="1:26" ht="29">
      <c r="A7" s="614">
        <v>2.2000000000000002</v>
      </c>
      <c r="B7" s="585" t="s">
        <v>837</v>
      </c>
      <c r="C7" s="587" t="s">
        <v>697</v>
      </c>
      <c r="D7" s="587" t="s">
        <v>137</v>
      </c>
      <c r="E7" s="588">
        <v>10588</v>
      </c>
      <c r="F7" s="588">
        <v>10588</v>
      </c>
      <c r="G7" s="588" t="s">
        <v>137</v>
      </c>
      <c r="H7" s="588">
        <v>10588</v>
      </c>
      <c r="I7" s="588">
        <v>10588</v>
      </c>
      <c r="J7" s="588" t="s">
        <v>137</v>
      </c>
      <c r="K7" s="588">
        <v>10588</v>
      </c>
      <c r="L7" s="588">
        <v>10588</v>
      </c>
      <c r="M7" s="591">
        <v>7503</v>
      </c>
      <c r="N7" s="591" t="s">
        <v>836</v>
      </c>
      <c r="O7" s="591">
        <v>18683</v>
      </c>
      <c r="P7" s="589" t="s">
        <v>701</v>
      </c>
    </row>
    <row r="8" spans="1:26">
      <c r="A8" s="614">
        <v>2.2999999999999998</v>
      </c>
      <c r="B8" s="592" t="s">
        <v>706</v>
      </c>
      <c r="C8" s="587" t="s">
        <v>697</v>
      </c>
      <c r="D8" s="587" t="s">
        <v>137</v>
      </c>
      <c r="E8" s="588">
        <v>174</v>
      </c>
      <c r="F8" s="588">
        <v>174</v>
      </c>
      <c r="G8" s="588" t="s">
        <v>137</v>
      </c>
      <c r="H8" s="588">
        <v>174</v>
      </c>
      <c r="I8" s="588">
        <v>174</v>
      </c>
      <c r="J8" s="588" t="s">
        <v>137</v>
      </c>
      <c r="K8" s="588">
        <v>174</v>
      </c>
      <c r="L8" s="588">
        <v>174</v>
      </c>
      <c r="M8" s="593">
        <v>75</v>
      </c>
      <c r="N8" s="593">
        <v>179.92</v>
      </c>
      <c r="O8" s="593">
        <v>254.92</v>
      </c>
      <c r="P8" s="594" t="s">
        <v>705</v>
      </c>
    </row>
    <row r="9" spans="1:26">
      <c r="A9" s="614">
        <v>3</v>
      </c>
      <c r="B9" s="585" t="s">
        <v>835</v>
      </c>
      <c r="C9" s="587" t="s">
        <v>697</v>
      </c>
      <c r="D9" s="587">
        <v>6145575</v>
      </c>
      <c r="E9" s="588">
        <v>20719133</v>
      </c>
      <c r="F9" s="588">
        <v>26864708</v>
      </c>
      <c r="G9" s="588">
        <v>2090216</v>
      </c>
      <c r="H9" s="588">
        <v>22138530</v>
      </c>
      <c r="I9" s="588">
        <v>24228746</v>
      </c>
      <c r="J9" s="588">
        <v>29395</v>
      </c>
      <c r="K9" s="588">
        <v>24016082</v>
      </c>
      <c r="L9" s="588">
        <v>24045477</v>
      </c>
      <c r="M9" s="590">
        <v>29395</v>
      </c>
      <c r="N9" s="590">
        <v>21080904</v>
      </c>
      <c r="O9" s="590">
        <v>21110299</v>
      </c>
      <c r="P9" s="589" t="s">
        <v>834</v>
      </c>
    </row>
    <row r="10" spans="1:26">
      <c r="A10" s="614">
        <v>4</v>
      </c>
      <c r="B10" s="585" t="s">
        <v>833</v>
      </c>
      <c r="C10" s="587" t="s">
        <v>697</v>
      </c>
      <c r="D10" s="587">
        <v>6040544</v>
      </c>
      <c r="E10" s="588">
        <v>15695817</v>
      </c>
      <c r="F10" s="588">
        <v>21736361</v>
      </c>
      <c r="G10" s="588">
        <v>2510841</v>
      </c>
      <c r="H10" s="588">
        <v>19655762</v>
      </c>
      <c r="I10" s="588">
        <v>22166603</v>
      </c>
      <c r="J10" s="588">
        <v>24633</v>
      </c>
      <c r="K10" s="588">
        <v>22922751</v>
      </c>
      <c r="L10" s="588">
        <v>22947384</v>
      </c>
      <c r="M10" s="590">
        <v>0</v>
      </c>
      <c r="N10" s="590">
        <v>22908067</v>
      </c>
      <c r="O10" s="590">
        <v>22908067</v>
      </c>
      <c r="P10" s="589" t="s">
        <v>402</v>
      </c>
    </row>
    <row r="11" spans="1:26">
      <c r="A11" s="614">
        <v>5</v>
      </c>
      <c r="B11" s="585" t="s">
        <v>832</v>
      </c>
      <c r="C11" s="587" t="s">
        <v>697</v>
      </c>
      <c r="D11" s="587">
        <v>32529793</v>
      </c>
      <c r="E11" s="588">
        <v>46761403</v>
      </c>
      <c r="F11" s="588">
        <v>79291196</v>
      </c>
      <c r="G11" s="588">
        <v>16777842</v>
      </c>
      <c r="H11" s="588">
        <v>66615662</v>
      </c>
      <c r="I11" s="588">
        <v>83393504</v>
      </c>
      <c r="J11" s="588">
        <v>49493621</v>
      </c>
      <c r="K11" s="588">
        <v>85249716</v>
      </c>
      <c r="L11" s="588">
        <v>134743337</v>
      </c>
      <c r="M11" s="593"/>
      <c r="N11" s="593"/>
      <c r="O11" s="593"/>
      <c r="P11" s="589" t="s">
        <v>831</v>
      </c>
    </row>
    <row r="12" spans="1:26">
      <c r="A12" s="614">
        <v>6</v>
      </c>
      <c r="B12" s="585" t="s">
        <v>830</v>
      </c>
      <c r="C12" s="586" t="s">
        <v>697</v>
      </c>
      <c r="D12" s="587">
        <v>34312780</v>
      </c>
      <c r="E12" s="588">
        <v>39890567</v>
      </c>
      <c r="F12" s="588">
        <v>74203347</v>
      </c>
      <c r="G12" s="588">
        <v>31584128</v>
      </c>
      <c r="H12" s="588">
        <v>41149746</v>
      </c>
      <c r="I12" s="588">
        <v>72733874</v>
      </c>
      <c r="J12" s="588">
        <v>51346825</v>
      </c>
      <c r="K12" s="588">
        <v>35323825</v>
      </c>
      <c r="L12" s="588">
        <v>86670650</v>
      </c>
      <c r="M12" s="590"/>
      <c r="N12" s="590"/>
      <c r="O12" s="590"/>
      <c r="P12" s="589" t="s">
        <v>406</v>
      </c>
    </row>
    <row r="13" spans="1:26">
      <c r="A13" s="614">
        <v>7</v>
      </c>
      <c r="B13" s="585" t="s">
        <v>829</v>
      </c>
      <c r="C13" s="587" t="s">
        <v>714</v>
      </c>
      <c r="D13" s="587">
        <v>899384</v>
      </c>
      <c r="E13" s="588">
        <v>2390432</v>
      </c>
      <c r="F13" s="588">
        <v>3289817</v>
      </c>
      <c r="G13" s="588">
        <v>592938</v>
      </c>
      <c r="H13" s="588">
        <v>2886682</v>
      </c>
      <c r="I13" s="588">
        <v>3479620</v>
      </c>
      <c r="J13" s="588">
        <v>656422</v>
      </c>
      <c r="K13" s="588">
        <v>3240442</v>
      </c>
      <c r="L13" s="588">
        <v>3896864</v>
      </c>
      <c r="M13" s="591">
        <v>646493</v>
      </c>
      <c r="N13" s="591">
        <v>4311754</v>
      </c>
      <c r="O13" s="591">
        <v>4958248</v>
      </c>
      <c r="P13" s="589" t="s">
        <v>408</v>
      </c>
    </row>
    <row r="14" spans="1:26">
      <c r="A14" s="614">
        <v>8</v>
      </c>
      <c r="B14" s="592" t="s">
        <v>828</v>
      </c>
      <c r="C14" s="587" t="s">
        <v>697</v>
      </c>
      <c r="D14" s="587">
        <v>25060508</v>
      </c>
      <c r="E14" s="588">
        <v>505512898</v>
      </c>
      <c r="F14" s="588">
        <v>530573406</v>
      </c>
      <c r="G14" s="588">
        <v>25060508</v>
      </c>
      <c r="H14" s="588">
        <v>543306838</v>
      </c>
      <c r="I14" s="588">
        <v>568367346</v>
      </c>
      <c r="J14" s="588">
        <v>14585633</v>
      </c>
      <c r="K14" s="588">
        <v>568302781</v>
      </c>
      <c r="L14" s="588">
        <v>582888414</v>
      </c>
      <c r="M14" s="593"/>
      <c r="N14" s="593"/>
      <c r="O14" s="593"/>
      <c r="P14" s="594" t="s">
        <v>410</v>
      </c>
    </row>
    <row r="15" spans="1:26">
      <c r="A15" s="614">
        <v>9</v>
      </c>
      <c r="B15" s="585" t="s">
        <v>827</v>
      </c>
      <c r="C15" s="587" t="s">
        <v>697</v>
      </c>
      <c r="D15" s="587" t="s">
        <v>137</v>
      </c>
      <c r="E15" s="588">
        <v>74204</v>
      </c>
      <c r="F15" s="588">
        <v>74204</v>
      </c>
      <c r="G15" s="588" t="s">
        <v>137</v>
      </c>
      <c r="H15" s="588">
        <v>74204</v>
      </c>
      <c r="I15" s="588">
        <v>74204</v>
      </c>
      <c r="J15" s="588">
        <v>0</v>
      </c>
      <c r="K15" s="588">
        <v>74204</v>
      </c>
      <c r="L15" s="588">
        <v>74204</v>
      </c>
      <c r="M15" s="590">
        <v>0</v>
      </c>
      <c r="N15" s="590">
        <v>74204</v>
      </c>
      <c r="O15" s="590">
        <v>74204</v>
      </c>
      <c r="P15" s="589" t="s">
        <v>412</v>
      </c>
    </row>
    <row r="16" spans="1:26">
      <c r="A16" s="614">
        <v>10</v>
      </c>
      <c r="B16" s="585" t="s">
        <v>826</v>
      </c>
      <c r="C16" s="587" t="s">
        <v>697</v>
      </c>
      <c r="D16" s="587">
        <v>6742030</v>
      </c>
      <c r="E16" s="588">
        <v>15831937</v>
      </c>
      <c r="F16" s="588">
        <v>22573967</v>
      </c>
      <c r="G16" s="588">
        <v>2664338</v>
      </c>
      <c r="H16" s="588">
        <v>18281110</v>
      </c>
      <c r="I16" s="588">
        <v>20945448</v>
      </c>
      <c r="J16" s="588">
        <v>3448867</v>
      </c>
      <c r="K16" s="588">
        <v>19555082</v>
      </c>
      <c r="L16" s="588">
        <v>23003949</v>
      </c>
      <c r="M16" s="590"/>
      <c r="N16" s="590"/>
      <c r="O16" s="590"/>
      <c r="P16" s="589" t="s">
        <v>416</v>
      </c>
    </row>
    <row r="17" spans="1:16">
      <c r="A17" s="614">
        <v>11</v>
      </c>
      <c r="B17" s="585" t="s">
        <v>825</v>
      </c>
      <c r="C17" s="586" t="s">
        <v>714</v>
      </c>
      <c r="D17" s="587"/>
      <c r="E17" s="588"/>
      <c r="F17" s="588"/>
      <c r="G17" s="588">
        <v>4332</v>
      </c>
      <c r="H17" s="588">
        <v>585</v>
      </c>
      <c r="I17" s="588">
        <v>4917</v>
      </c>
      <c r="J17" s="588">
        <v>5064</v>
      </c>
      <c r="K17" s="588">
        <v>1687</v>
      </c>
      <c r="L17" s="588">
        <v>6751</v>
      </c>
      <c r="M17" s="593"/>
      <c r="N17" s="593"/>
      <c r="O17" s="593"/>
      <c r="P17" s="589" t="s">
        <v>418</v>
      </c>
    </row>
    <row r="18" spans="1:16">
      <c r="A18" s="614">
        <v>12</v>
      </c>
      <c r="B18" s="585" t="s">
        <v>824</v>
      </c>
      <c r="C18" s="586" t="s">
        <v>714</v>
      </c>
      <c r="D18" s="587">
        <v>222121</v>
      </c>
      <c r="E18" s="588">
        <v>2373540</v>
      </c>
      <c r="F18" s="588">
        <v>2595661</v>
      </c>
      <c r="G18" s="588">
        <v>177158</v>
      </c>
      <c r="H18" s="588">
        <v>2528049</v>
      </c>
      <c r="I18" s="588">
        <v>2705207</v>
      </c>
      <c r="J18" s="588">
        <v>229469</v>
      </c>
      <c r="K18" s="588">
        <v>2711777</v>
      </c>
      <c r="L18" s="588">
        <v>2941247</v>
      </c>
      <c r="M18" s="590"/>
      <c r="N18" s="590"/>
      <c r="O18" s="590"/>
      <c r="P18" s="589" t="s">
        <v>823</v>
      </c>
    </row>
    <row r="19" spans="1:16">
      <c r="A19" s="614">
        <v>13</v>
      </c>
      <c r="B19" s="585" t="s">
        <v>822</v>
      </c>
      <c r="C19" s="587" t="s">
        <v>714</v>
      </c>
      <c r="D19" s="587">
        <v>66128</v>
      </c>
      <c r="E19" s="588">
        <v>146935</v>
      </c>
      <c r="F19" s="588">
        <v>213063</v>
      </c>
      <c r="G19" s="588">
        <v>53970</v>
      </c>
      <c r="H19" s="588">
        <v>149376</v>
      </c>
      <c r="I19" s="588">
        <v>203346</v>
      </c>
      <c r="J19" s="588">
        <v>102210</v>
      </c>
      <c r="K19" s="588">
        <v>241806</v>
      </c>
      <c r="L19" s="588">
        <v>344016</v>
      </c>
      <c r="M19" s="591">
        <v>78535</v>
      </c>
      <c r="N19" s="591">
        <v>253150</v>
      </c>
      <c r="O19" s="591">
        <v>331685</v>
      </c>
      <c r="P19" s="589" t="s">
        <v>420</v>
      </c>
    </row>
    <row r="20" spans="1:16">
      <c r="A20" s="614">
        <v>14</v>
      </c>
      <c r="B20" s="592" t="s">
        <v>821</v>
      </c>
      <c r="C20" s="587" t="s">
        <v>743</v>
      </c>
      <c r="D20" s="587">
        <v>0</v>
      </c>
      <c r="E20" s="588">
        <v>44.91</v>
      </c>
      <c r="F20" s="588">
        <v>44.91</v>
      </c>
      <c r="G20" s="588" t="s">
        <v>137</v>
      </c>
      <c r="H20" s="588">
        <v>44.91</v>
      </c>
      <c r="I20" s="588">
        <v>44.91</v>
      </c>
      <c r="J20" s="588">
        <v>0</v>
      </c>
      <c r="K20" s="588">
        <v>45</v>
      </c>
      <c r="L20" s="588">
        <v>45</v>
      </c>
      <c r="M20" s="593">
        <v>0</v>
      </c>
      <c r="N20" s="593">
        <v>45</v>
      </c>
      <c r="O20" s="593">
        <v>45</v>
      </c>
      <c r="P20" s="594" t="s">
        <v>820</v>
      </c>
    </row>
    <row r="21" spans="1:16">
      <c r="A21" s="614">
        <v>15</v>
      </c>
      <c r="B21" s="585" t="s">
        <v>819</v>
      </c>
      <c r="C21" s="587"/>
      <c r="D21" s="587"/>
      <c r="E21" s="588"/>
      <c r="F21" s="588"/>
      <c r="G21" s="588"/>
      <c r="H21" s="588"/>
      <c r="I21" s="588"/>
      <c r="J21" s="588"/>
      <c r="K21" s="588"/>
      <c r="L21" s="588"/>
      <c r="M21" s="590"/>
      <c r="N21" s="590"/>
      <c r="O21" s="590"/>
      <c r="P21" s="589" t="s">
        <v>818</v>
      </c>
    </row>
    <row r="22" spans="1:16">
      <c r="A22" s="614" t="s">
        <v>1261</v>
      </c>
      <c r="B22" s="585" t="s">
        <v>702</v>
      </c>
      <c r="C22" s="587" t="s">
        <v>817</v>
      </c>
      <c r="D22" s="587">
        <v>369493</v>
      </c>
      <c r="E22" s="588">
        <v>1024934</v>
      </c>
      <c r="F22" s="588">
        <v>1394427</v>
      </c>
      <c r="G22" s="588">
        <v>394372</v>
      </c>
      <c r="H22" s="588">
        <v>1164086</v>
      </c>
      <c r="I22" s="588">
        <v>1558458</v>
      </c>
      <c r="J22" s="588">
        <v>207767</v>
      </c>
      <c r="K22" s="588">
        <v>1303730</v>
      </c>
      <c r="L22" s="588">
        <v>1511498</v>
      </c>
      <c r="M22" s="590">
        <v>163891</v>
      </c>
      <c r="N22" s="590">
        <v>1496979</v>
      </c>
      <c r="O22" s="590">
        <v>1660870</v>
      </c>
      <c r="P22" s="589" t="s">
        <v>701</v>
      </c>
    </row>
    <row r="23" spans="1:16">
      <c r="A23" s="614" t="s">
        <v>1262</v>
      </c>
      <c r="B23" s="592" t="s">
        <v>706</v>
      </c>
      <c r="C23" s="586" t="s">
        <v>817</v>
      </c>
      <c r="D23" s="595">
        <v>4383.97</v>
      </c>
      <c r="E23" s="590">
        <v>7033.75</v>
      </c>
      <c r="F23" s="590">
        <v>11417.72</v>
      </c>
      <c r="G23" s="590">
        <v>4768.33</v>
      </c>
      <c r="H23" s="590">
        <v>7518.34</v>
      </c>
      <c r="I23" s="590">
        <v>12286.67</v>
      </c>
      <c r="J23" s="590">
        <v>2734.62</v>
      </c>
      <c r="K23" s="590">
        <v>9423.5300000000007</v>
      </c>
      <c r="L23" s="590">
        <v>12158.15</v>
      </c>
      <c r="M23" s="590">
        <v>2161.5700000000002</v>
      </c>
      <c r="N23" s="590">
        <v>10035.52</v>
      </c>
      <c r="O23" s="590">
        <v>12197.09</v>
      </c>
      <c r="P23" s="594" t="s">
        <v>705</v>
      </c>
    </row>
    <row r="24" spans="1:16">
      <c r="A24" s="614">
        <v>16</v>
      </c>
      <c r="B24" s="585" t="s">
        <v>816</v>
      </c>
      <c r="C24" s="586" t="s">
        <v>697</v>
      </c>
      <c r="D24" s="587">
        <v>605</v>
      </c>
      <c r="E24" s="588">
        <v>83190</v>
      </c>
      <c r="F24" s="588">
        <v>83795</v>
      </c>
      <c r="G24" s="588">
        <v>597</v>
      </c>
      <c r="H24" s="588">
        <v>740194</v>
      </c>
      <c r="I24" s="588">
        <v>740792</v>
      </c>
      <c r="J24" s="588">
        <v>200</v>
      </c>
      <c r="K24" s="588">
        <v>293497</v>
      </c>
      <c r="L24" s="588">
        <v>293697</v>
      </c>
      <c r="M24" s="590"/>
      <c r="N24" s="590"/>
      <c r="O24" s="590"/>
      <c r="P24" s="589" t="s">
        <v>815</v>
      </c>
    </row>
    <row r="25" spans="1:16">
      <c r="A25" s="614">
        <v>17</v>
      </c>
      <c r="B25" s="585" t="s">
        <v>814</v>
      </c>
      <c r="C25" s="587" t="s">
        <v>813</v>
      </c>
      <c r="D25" s="587">
        <v>1205577</v>
      </c>
      <c r="E25" s="588">
        <v>3376336</v>
      </c>
      <c r="F25" s="588">
        <v>4581913</v>
      </c>
      <c r="G25" s="588">
        <v>1045318</v>
      </c>
      <c r="H25" s="588">
        <v>30876432</v>
      </c>
      <c r="I25" s="588">
        <v>31921750</v>
      </c>
      <c r="J25" s="588">
        <v>959659</v>
      </c>
      <c r="K25" s="588">
        <v>30876432</v>
      </c>
      <c r="L25" s="588">
        <v>31836091</v>
      </c>
      <c r="M25" s="591">
        <v>847559</v>
      </c>
      <c r="N25" s="591">
        <v>30876432</v>
      </c>
      <c r="O25" s="591">
        <v>31723991</v>
      </c>
      <c r="P25" s="589" t="s">
        <v>442</v>
      </c>
    </row>
    <row r="26" spans="1:16">
      <c r="A26" s="614">
        <v>18</v>
      </c>
      <c r="B26" s="592" t="s">
        <v>812</v>
      </c>
      <c r="C26" s="587" t="s">
        <v>697</v>
      </c>
      <c r="D26" s="587">
        <v>3125032</v>
      </c>
      <c r="E26" s="588">
        <v>2212361</v>
      </c>
      <c r="F26" s="588">
        <v>5337393</v>
      </c>
      <c r="G26" s="588">
        <v>2859674</v>
      </c>
      <c r="H26" s="588">
        <v>3125144</v>
      </c>
      <c r="I26" s="588">
        <v>5984818</v>
      </c>
      <c r="J26" s="588">
        <v>7882434</v>
      </c>
      <c r="K26" s="588">
        <v>2310817</v>
      </c>
      <c r="L26" s="588">
        <v>10193251</v>
      </c>
      <c r="M26" s="593"/>
      <c r="N26" s="593"/>
      <c r="O26" s="593"/>
      <c r="P26" s="594" t="s">
        <v>811</v>
      </c>
    </row>
    <row r="27" spans="1:16">
      <c r="A27" s="614">
        <v>19</v>
      </c>
      <c r="B27" s="585" t="s">
        <v>810</v>
      </c>
      <c r="C27" s="587" t="s">
        <v>714</v>
      </c>
      <c r="D27" s="587">
        <v>634</v>
      </c>
      <c r="E27" s="588">
        <v>2251</v>
      </c>
      <c r="F27" s="588">
        <v>2885</v>
      </c>
      <c r="G27" s="588" t="s">
        <v>137</v>
      </c>
      <c r="H27" s="588">
        <v>2885</v>
      </c>
      <c r="I27" s="588">
        <v>2885</v>
      </c>
      <c r="J27" s="588">
        <v>0</v>
      </c>
      <c r="K27" s="588">
        <v>2885</v>
      </c>
      <c r="L27" s="588">
        <v>2885</v>
      </c>
      <c r="M27" s="590">
        <v>0</v>
      </c>
      <c r="N27" s="590">
        <v>2885</v>
      </c>
      <c r="O27" s="590">
        <v>2885</v>
      </c>
      <c r="P27" s="589" t="s">
        <v>444</v>
      </c>
    </row>
    <row r="28" spans="1:16">
      <c r="A28" s="614">
        <v>20</v>
      </c>
      <c r="B28" s="585" t="s">
        <v>809</v>
      </c>
      <c r="C28" s="587" t="s">
        <v>714</v>
      </c>
      <c r="D28" s="587">
        <v>985156</v>
      </c>
      <c r="E28" s="588">
        <v>6547952</v>
      </c>
      <c r="F28" s="588">
        <v>7533108</v>
      </c>
      <c r="G28" s="588">
        <v>738185</v>
      </c>
      <c r="H28" s="588">
        <v>6992372</v>
      </c>
      <c r="I28" s="588">
        <v>7730557</v>
      </c>
      <c r="J28" s="588">
        <v>677884</v>
      </c>
      <c r="K28" s="588">
        <v>7737007</v>
      </c>
      <c r="L28" s="588">
        <v>8414891</v>
      </c>
      <c r="M28" s="590"/>
      <c r="N28" s="590"/>
      <c r="O28" s="590"/>
      <c r="P28" s="589" t="s">
        <v>446</v>
      </c>
    </row>
    <row r="29" spans="1:16">
      <c r="A29" s="614">
        <v>21</v>
      </c>
      <c r="B29" s="585" t="s">
        <v>808</v>
      </c>
      <c r="C29" s="586" t="s">
        <v>714</v>
      </c>
      <c r="D29" s="587">
        <v>128074</v>
      </c>
      <c r="E29" s="588">
        <v>39855</v>
      </c>
      <c r="F29" s="588">
        <v>167929</v>
      </c>
      <c r="G29" s="588">
        <v>17137</v>
      </c>
      <c r="H29" s="588">
        <v>168232</v>
      </c>
      <c r="I29" s="588">
        <v>185369</v>
      </c>
      <c r="J29" s="588">
        <v>12768</v>
      </c>
      <c r="K29" s="588">
        <v>175049</v>
      </c>
      <c r="L29" s="588">
        <v>187818</v>
      </c>
      <c r="M29" s="593"/>
      <c r="N29" s="593"/>
      <c r="O29" s="593"/>
      <c r="P29" s="589" t="s">
        <v>807</v>
      </c>
    </row>
    <row r="30" spans="1:16">
      <c r="A30" s="614">
        <v>22</v>
      </c>
      <c r="B30" s="585" t="s">
        <v>806</v>
      </c>
      <c r="C30" s="586" t="s">
        <v>725</v>
      </c>
      <c r="D30" s="587" t="s">
        <v>805</v>
      </c>
      <c r="E30" s="588" t="s">
        <v>805</v>
      </c>
      <c r="F30" s="588" t="s">
        <v>805</v>
      </c>
      <c r="G30" s="588" t="s">
        <v>805</v>
      </c>
      <c r="H30" s="588" t="s">
        <v>805</v>
      </c>
      <c r="I30" s="588" t="s">
        <v>805</v>
      </c>
      <c r="J30" s="588">
        <v>0</v>
      </c>
      <c r="K30" s="588">
        <v>55869</v>
      </c>
      <c r="L30" s="588">
        <v>55869</v>
      </c>
      <c r="M30" s="590">
        <v>0</v>
      </c>
      <c r="N30" s="590">
        <v>55869</v>
      </c>
      <c r="O30" s="590">
        <v>55869</v>
      </c>
      <c r="P30" s="589" t="s">
        <v>804</v>
      </c>
    </row>
    <row r="31" spans="1:16">
      <c r="A31" s="614">
        <v>23</v>
      </c>
      <c r="B31" s="585" t="s">
        <v>803</v>
      </c>
      <c r="C31" s="587" t="s">
        <v>697</v>
      </c>
      <c r="D31" s="587">
        <v>38049836</v>
      </c>
      <c r="E31" s="588">
        <v>52731827</v>
      </c>
      <c r="F31" s="588">
        <v>90781663</v>
      </c>
      <c r="G31" s="588">
        <v>44503240</v>
      </c>
      <c r="H31" s="588">
        <v>87832212</v>
      </c>
      <c r="I31" s="588">
        <v>132335452</v>
      </c>
      <c r="J31" s="588">
        <v>319841612</v>
      </c>
      <c r="K31" s="588">
        <v>313725831</v>
      </c>
      <c r="L31" s="588">
        <v>633567443</v>
      </c>
      <c r="M31" s="591"/>
      <c r="N31" s="591"/>
      <c r="O31" s="591"/>
      <c r="P31" s="589" t="s">
        <v>802</v>
      </c>
    </row>
    <row r="32" spans="1:16">
      <c r="A32" s="614">
        <v>24</v>
      </c>
      <c r="B32" s="592" t="s">
        <v>801</v>
      </c>
      <c r="C32" s="587" t="s">
        <v>714</v>
      </c>
      <c r="D32" s="587">
        <v>59301</v>
      </c>
      <c r="E32" s="588">
        <v>645462</v>
      </c>
      <c r="F32" s="588">
        <v>704763</v>
      </c>
      <c r="G32" s="588">
        <v>30104</v>
      </c>
      <c r="H32" s="588">
        <v>683415</v>
      </c>
      <c r="I32" s="588">
        <v>713519</v>
      </c>
      <c r="J32" s="588">
        <v>27037</v>
      </c>
      <c r="K32" s="588">
        <v>695791</v>
      </c>
      <c r="L32" s="588">
        <v>722829</v>
      </c>
      <c r="M32" s="593"/>
      <c r="N32" s="593"/>
      <c r="O32" s="593"/>
      <c r="P32" s="594" t="s">
        <v>800</v>
      </c>
    </row>
    <row r="33" spans="1:16">
      <c r="A33" s="614">
        <v>25</v>
      </c>
      <c r="B33" s="585" t="s">
        <v>799</v>
      </c>
      <c r="C33" s="587" t="s">
        <v>697</v>
      </c>
      <c r="D33" s="587">
        <v>9213831</v>
      </c>
      <c r="E33" s="588">
        <v>10951838</v>
      </c>
      <c r="F33" s="588">
        <v>20165669</v>
      </c>
      <c r="G33" s="588">
        <v>4712316</v>
      </c>
      <c r="H33" s="588">
        <v>13501588</v>
      </c>
      <c r="I33" s="588">
        <v>18213904</v>
      </c>
      <c r="J33" s="588">
        <v>288684</v>
      </c>
      <c r="K33" s="588">
        <v>17893423</v>
      </c>
      <c r="L33" s="588">
        <v>18182107</v>
      </c>
      <c r="M33" s="590">
        <v>404241</v>
      </c>
      <c r="N33" s="590">
        <v>20588239</v>
      </c>
      <c r="O33" s="590">
        <v>20992480</v>
      </c>
      <c r="P33" s="589" t="s">
        <v>798</v>
      </c>
    </row>
    <row r="34" spans="1:16">
      <c r="A34" s="614">
        <v>26</v>
      </c>
      <c r="B34" s="585" t="s">
        <v>797</v>
      </c>
      <c r="C34" s="587" t="s">
        <v>697</v>
      </c>
      <c r="D34" s="587">
        <v>58200</v>
      </c>
      <c r="E34" s="588">
        <v>256593879</v>
      </c>
      <c r="F34" s="588">
        <v>256652079</v>
      </c>
      <c r="G34" s="588">
        <v>58200</v>
      </c>
      <c r="H34" s="588">
        <v>256593879</v>
      </c>
      <c r="I34" s="588">
        <v>256652079</v>
      </c>
      <c r="J34" s="588">
        <v>3941000</v>
      </c>
      <c r="K34" s="588">
        <v>257437959</v>
      </c>
      <c r="L34" s="588">
        <v>261378959</v>
      </c>
      <c r="M34" s="590"/>
      <c r="N34" s="590"/>
      <c r="O34" s="590"/>
      <c r="P34" s="589" t="s">
        <v>796</v>
      </c>
    </row>
    <row r="35" spans="1:16">
      <c r="A35" s="614">
        <v>27</v>
      </c>
      <c r="B35" s="585" t="s">
        <v>795</v>
      </c>
      <c r="C35" s="587" t="s">
        <v>697</v>
      </c>
      <c r="D35" s="587">
        <v>20975605</v>
      </c>
      <c r="E35" s="588">
        <v>36680028</v>
      </c>
      <c r="F35" s="588">
        <v>57655633</v>
      </c>
      <c r="G35" s="588">
        <v>19324793</v>
      </c>
      <c r="H35" s="588">
        <v>37638032</v>
      </c>
      <c r="I35" s="588">
        <v>56962824</v>
      </c>
      <c r="J35" s="588">
        <v>12783856</v>
      </c>
      <c r="K35" s="588">
        <v>43377166</v>
      </c>
      <c r="L35" s="588">
        <v>56161022</v>
      </c>
      <c r="M35" s="590">
        <v>8590472</v>
      </c>
      <c r="N35" s="590">
        <v>47416654</v>
      </c>
      <c r="O35" s="590">
        <v>56007126</v>
      </c>
      <c r="P35" s="589" t="s">
        <v>794</v>
      </c>
    </row>
    <row r="36" spans="1:16">
      <c r="A36" s="614">
        <v>28</v>
      </c>
      <c r="B36" s="585" t="s">
        <v>793</v>
      </c>
      <c r="C36" s="586"/>
      <c r="D36" s="587"/>
      <c r="E36" s="588"/>
      <c r="F36" s="588"/>
      <c r="G36" s="588"/>
      <c r="H36" s="588"/>
      <c r="I36" s="588"/>
      <c r="J36" s="588"/>
      <c r="K36" s="588"/>
      <c r="L36" s="588"/>
      <c r="M36" s="590"/>
      <c r="N36" s="590"/>
      <c r="O36" s="590"/>
      <c r="P36" s="589" t="s">
        <v>792</v>
      </c>
    </row>
    <row r="37" spans="1:16">
      <c r="A37" s="614">
        <v>28.2</v>
      </c>
      <c r="B37" s="585" t="s">
        <v>791</v>
      </c>
      <c r="C37" s="587" t="s">
        <v>784</v>
      </c>
      <c r="D37" s="587">
        <v>19253951</v>
      </c>
      <c r="E37" s="588">
        <v>371035286</v>
      </c>
      <c r="F37" s="588">
        <v>390289237</v>
      </c>
      <c r="G37" s="588">
        <v>24124537</v>
      </c>
      <c r="H37" s="588">
        <v>469570375</v>
      </c>
      <c r="I37" s="588">
        <v>493694912</v>
      </c>
      <c r="J37" s="588">
        <v>17228174</v>
      </c>
      <c r="K37" s="588">
        <v>484611458</v>
      </c>
      <c r="L37" s="588">
        <v>501839632</v>
      </c>
      <c r="M37" s="591">
        <v>23728100</v>
      </c>
      <c r="N37" s="591">
        <v>494506270</v>
      </c>
      <c r="O37" s="591">
        <v>518234370</v>
      </c>
      <c r="P37" s="589" t="s">
        <v>790</v>
      </c>
    </row>
    <row r="38" spans="1:16">
      <c r="A38" s="614">
        <v>28.3</v>
      </c>
      <c r="B38" s="592" t="s">
        <v>789</v>
      </c>
      <c r="C38" s="587" t="s">
        <v>784</v>
      </c>
      <c r="D38" s="587">
        <v>85.12</v>
      </c>
      <c r="E38" s="588">
        <v>405.69</v>
      </c>
      <c r="F38" s="588">
        <v>490.81</v>
      </c>
      <c r="G38" s="588">
        <v>110.54</v>
      </c>
      <c r="H38" s="588">
        <v>549.29999999999995</v>
      </c>
      <c r="I38" s="588">
        <v>659.84</v>
      </c>
      <c r="J38" s="588">
        <v>70.09</v>
      </c>
      <c r="K38" s="588">
        <v>584.65</v>
      </c>
      <c r="L38" s="588">
        <v>654.74</v>
      </c>
      <c r="M38" s="593">
        <v>92.76</v>
      </c>
      <c r="N38" s="593">
        <v>514.5</v>
      </c>
      <c r="O38" s="593">
        <v>607.26</v>
      </c>
      <c r="P38" s="594" t="s">
        <v>788</v>
      </c>
    </row>
    <row r="39" spans="1:16">
      <c r="A39" s="614">
        <v>28.4</v>
      </c>
      <c r="B39" s="585" t="s">
        <v>787</v>
      </c>
      <c r="C39" s="587" t="s">
        <v>784</v>
      </c>
      <c r="D39" s="587">
        <v>0</v>
      </c>
      <c r="E39" s="588">
        <v>26121000</v>
      </c>
      <c r="F39" s="588">
        <v>26121000</v>
      </c>
      <c r="G39" s="588" t="s">
        <v>137</v>
      </c>
      <c r="H39" s="588">
        <v>26121000</v>
      </c>
      <c r="I39" s="588">
        <v>26121000</v>
      </c>
      <c r="J39" s="588">
        <v>0</v>
      </c>
      <c r="K39" s="588">
        <v>26121000</v>
      </c>
      <c r="L39" s="588">
        <v>26121000</v>
      </c>
      <c r="M39" s="590">
        <v>0</v>
      </c>
      <c r="N39" s="590">
        <v>26121000</v>
      </c>
      <c r="O39" s="590">
        <v>26121000</v>
      </c>
      <c r="P39" s="589" t="s">
        <v>786</v>
      </c>
    </row>
    <row r="40" spans="1:16">
      <c r="A40" s="614">
        <v>28.5</v>
      </c>
      <c r="B40" s="585" t="s">
        <v>785</v>
      </c>
      <c r="C40" s="587" t="s">
        <v>784</v>
      </c>
      <c r="D40" s="587">
        <v>0</v>
      </c>
      <c r="E40" s="588">
        <v>5.86</v>
      </c>
      <c r="F40" s="588">
        <v>5.86</v>
      </c>
      <c r="G40" s="588" t="s">
        <v>137</v>
      </c>
      <c r="H40" s="588">
        <v>5.86</v>
      </c>
      <c r="I40" s="588">
        <v>5.86</v>
      </c>
      <c r="J40" s="588">
        <v>0</v>
      </c>
      <c r="K40" s="588">
        <v>5.86</v>
      </c>
      <c r="L40" s="588">
        <v>5.86</v>
      </c>
      <c r="M40" s="590">
        <v>0</v>
      </c>
      <c r="N40" s="590">
        <v>5.86</v>
      </c>
      <c r="O40" s="590">
        <v>5.86</v>
      </c>
      <c r="P40" s="589" t="s">
        <v>783</v>
      </c>
    </row>
    <row r="41" spans="1:16">
      <c r="A41" s="614">
        <v>29</v>
      </c>
      <c r="B41" s="585" t="s">
        <v>782</v>
      </c>
      <c r="C41" s="586" t="s">
        <v>781</v>
      </c>
      <c r="D41" s="587">
        <v>1130024</v>
      </c>
      <c r="E41" s="588">
        <v>36295977</v>
      </c>
      <c r="F41" s="588">
        <v>37426001</v>
      </c>
      <c r="G41" s="588">
        <v>263692</v>
      </c>
      <c r="H41" s="588">
        <v>45966608</v>
      </c>
      <c r="I41" s="588">
        <v>46230300</v>
      </c>
      <c r="J41" s="588">
        <v>263692</v>
      </c>
      <c r="K41" s="588">
        <v>46056098</v>
      </c>
      <c r="L41" s="588">
        <v>46319790</v>
      </c>
      <c r="M41" s="593"/>
      <c r="N41" s="593"/>
      <c r="O41" s="593"/>
      <c r="P41" s="589" t="s">
        <v>780</v>
      </c>
    </row>
    <row r="42" spans="1:16">
      <c r="A42" s="614">
        <v>30</v>
      </c>
      <c r="B42" s="585" t="s">
        <v>779</v>
      </c>
      <c r="C42" s="586" t="s">
        <v>697</v>
      </c>
      <c r="D42" s="587">
        <v>10749908</v>
      </c>
      <c r="E42" s="588">
        <v>158025030</v>
      </c>
      <c r="F42" s="588">
        <v>168774939</v>
      </c>
      <c r="G42" s="588">
        <v>8031864</v>
      </c>
      <c r="H42" s="588">
        <v>166817781</v>
      </c>
      <c r="I42" s="588">
        <v>174849645</v>
      </c>
      <c r="J42" s="588">
        <v>7960793</v>
      </c>
      <c r="K42" s="588">
        <v>186925987</v>
      </c>
      <c r="L42" s="588">
        <v>194886779</v>
      </c>
      <c r="M42" s="590">
        <v>8563411</v>
      </c>
      <c r="N42" s="590">
        <v>203060176</v>
      </c>
      <c r="O42" s="590">
        <v>211623587</v>
      </c>
      <c r="P42" s="589" t="s">
        <v>778</v>
      </c>
    </row>
    <row r="43" spans="1:16">
      <c r="A43" s="614">
        <v>31</v>
      </c>
      <c r="B43" s="585" t="s">
        <v>777</v>
      </c>
      <c r="C43" s="587" t="s">
        <v>714</v>
      </c>
      <c r="D43" s="587">
        <v>68658</v>
      </c>
      <c r="E43" s="588">
        <v>1168218</v>
      </c>
      <c r="F43" s="588">
        <v>1236876</v>
      </c>
      <c r="G43" s="588">
        <v>39096</v>
      </c>
      <c r="H43" s="588">
        <v>1247402</v>
      </c>
      <c r="I43" s="588">
        <v>1286498</v>
      </c>
      <c r="J43" s="588">
        <v>36621</v>
      </c>
      <c r="K43" s="588">
        <v>1292892</v>
      </c>
      <c r="L43" s="588">
        <v>1329513</v>
      </c>
      <c r="M43" s="591"/>
      <c r="N43" s="591"/>
      <c r="O43" s="591"/>
      <c r="P43" s="589" t="s">
        <v>469</v>
      </c>
    </row>
    <row r="44" spans="1:16">
      <c r="A44" s="614">
        <v>32</v>
      </c>
      <c r="B44" s="592" t="s">
        <v>776</v>
      </c>
      <c r="C44" s="587" t="s">
        <v>714</v>
      </c>
      <c r="D44" s="587">
        <v>7004168</v>
      </c>
      <c r="E44" s="588">
        <v>7626219</v>
      </c>
      <c r="F44" s="588">
        <v>14630387</v>
      </c>
      <c r="G44" s="588">
        <v>8093546</v>
      </c>
      <c r="H44" s="588">
        <v>9788551</v>
      </c>
      <c r="I44" s="588">
        <v>17882097</v>
      </c>
      <c r="J44" s="588">
        <v>5421751</v>
      </c>
      <c r="K44" s="588">
        <v>17065214</v>
      </c>
      <c r="L44" s="588">
        <v>22486965</v>
      </c>
      <c r="M44" s="593">
        <v>6209034</v>
      </c>
      <c r="N44" s="593">
        <v>17848870</v>
      </c>
      <c r="O44" s="593">
        <v>24057905</v>
      </c>
      <c r="P44" s="594" t="s">
        <v>775</v>
      </c>
    </row>
    <row r="45" spans="1:16">
      <c r="A45" s="614">
        <v>33</v>
      </c>
      <c r="B45" s="585" t="s">
        <v>774</v>
      </c>
      <c r="C45" s="587" t="s">
        <v>714</v>
      </c>
      <c r="D45" s="587">
        <v>58503</v>
      </c>
      <c r="E45" s="588">
        <v>10560978</v>
      </c>
      <c r="F45" s="588">
        <v>10619481</v>
      </c>
      <c r="G45" s="588">
        <v>21755</v>
      </c>
      <c r="H45" s="588">
        <v>10622305</v>
      </c>
      <c r="I45" s="588">
        <v>10644060</v>
      </c>
      <c r="J45" s="588">
        <v>52699</v>
      </c>
      <c r="K45" s="588">
        <v>10736455</v>
      </c>
      <c r="L45" s="588">
        <v>10789155</v>
      </c>
      <c r="M45" s="590">
        <v>202823</v>
      </c>
      <c r="N45" s="590">
        <v>11024791</v>
      </c>
      <c r="O45" s="590">
        <v>11227614</v>
      </c>
      <c r="P45" s="589" t="s">
        <v>773</v>
      </c>
    </row>
    <row r="46" spans="1:16">
      <c r="A46" s="614">
        <v>34</v>
      </c>
      <c r="B46" s="585" t="s">
        <v>772</v>
      </c>
      <c r="C46" s="587" t="s">
        <v>697</v>
      </c>
      <c r="D46" s="587">
        <v>1374191</v>
      </c>
      <c r="E46" s="588">
        <v>101239031</v>
      </c>
      <c r="F46" s="588">
        <v>102613222</v>
      </c>
      <c r="G46" s="588">
        <v>1574853</v>
      </c>
      <c r="H46" s="588">
        <v>101670767</v>
      </c>
      <c r="I46" s="588">
        <v>103245620</v>
      </c>
      <c r="J46" s="588">
        <v>688079</v>
      </c>
      <c r="K46" s="588">
        <v>104293480</v>
      </c>
      <c r="L46" s="588">
        <v>104981559</v>
      </c>
      <c r="M46" s="590">
        <v>846865</v>
      </c>
      <c r="N46" s="590">
        <v>104835455</v>
      </c>
      <c r="O46" s="590">
        <v>105682321</v>
      </c>
      <c r="P46" s="589" t="s">
        <v>475</v>
      </c>
    </row>
    <row r="47" spans="1:16">
      <c r="A47" s="614">
        <v>35</v>
      </c>
      <c r="B47" s="585" t="s">
        <v>771</v>
      </c>
      <c r="C47" s="586" t="s">
        <v>714</v>
      </c>
      <c r="D47" s="587"/>
      <c r="E47" s="588"/>
      <c r="F47" s="588"/>
      <c r="G47" s="588">
        <v>24714</v>
      </c>
      <c r="H47" s="588">
        <v>446119</v>
      </c>
      <c r="I47" s="588">
        <v>470833</v>
      </c>
      <c r="J47" s="588">
        <v>124733</v>
      </c>
      <c r="K47" s="588">
        <v>581819</v>
      </c>
      <c r="L47" s="588">
        <v>706552</v>
      </c>
      <c r="M47" s="591"/>
      <c r="N47" s="591"/>
      <c r="O47" s="591"/>
      <c r="P47" s="589" t="s">
        <v>770</v>
      </c>
    </row>
    <row r="48" spans="1:16">
      <c r="A48" s="614">
        <v>36</v>
      </c>
      <c r="B48" s="585" t="s">
        <v>769</v>
      </c>
      <c r="C48" s="586"/>
      <c r="D48" s="587"/>
      <c r="E48" s="588"/>
      <c r="F48" s="588"/>
      <c r="G48" s="588"/>
      <c r="H48" s="588"/>
      <c r="I48" s="588"/>
      <c r="J48" s="588"/>
      <c r="K48" s="588"/>
      <c r="L48" s="588"/>
      <c r="M48" s="590"/>
      <c r="N48" s="590"/>
      <c r="O48" s="590"/>
      <c r="P48" s="589" t="s">
        <v>768</v>
      </c>
    </row>
    <row r="49" spans="1:16">
      <c r="A49" s="614">
        <v>36.200000000000003</v>
      </c>
      <c r="B49" s="585" t="s">
        <v>702</v>
      </c>
      <c r="C49" s="587" t="s">
        <v>714</v>
      </c>
      <c r="D49" s="587">
        <v>125754</v>
      </c>
      <c r="E49" s="588">
        <v>396826</v>
      </c>
      <c r="F49" s="588">
        <v>522580</v>
      </c>
      <c r="G49" s="588">
        <v>108980</v>
      </c>
      <c r="H49" s="588">
        <v>576615</v>
      </c>
      <c r="I49" s="588">
        <v>685595</v>
      </c>
      <c r="J49" s="588">
        <v>106116</v>
      </c>
      <c r="K49" s="588">
        <v>643343</v>
      </c>
      <c r="L49" s="588">
        <v>749459</v>
      </c>
      <c r="M49" s="591">
        <v>103275</v>
      </c>
      <c r="N49" s="591">
        <v>663222</v>
      </c>
      <c r="O49" s="591">
        <v>766497</v>
      </c>
      <c r="P49" s="589" t="s">
        <v>701</v>
      </c>
    </row>
    <row r="50" spans="1:16">
      <c r="A50" s="614">
        <v>36.299999999999997</v>
      </c>
      <c r="B50" s="592" t="s">
        <v>767</v>
      </c>
      <c r="C50" s="587" t="s">
        <v>714</v>
      </c>
      <c r="D50" s="587">
        <v>2590.5500000000002</v>
      </c>
      <c r="E50" s="588">
        <v>4616.7</v>
      </c>
      <c r="F50" s="588">
        <v>7207.25</v>
      </c>
      <c r="G50" s="588">
        <v>2245.0100000000002</v>
      </c>
      <c r="H50" s="588">
        <v>9304.3799999999992</v>
      </c>
      <c r="I50" s="588">
        <v>11549.39</v>
      </c>
      <c r="J50" s="588">
        <v>2482.34</v>
      </c>
      <c r="K50" s="588">
        <v>10521.36</v>
      </c>
      <c r="L50" s="588">
        <v>13003.7</v>
      </c>
      <c r="M50" s="593">
        <v>1900.19</v>
      </c>
      <c r="N50" s="593">
        <v>10969.8</v>
      </c>
      <c r="O50" s="593">
        <v>12869.99</v>
      </c>
      <c r="P50" s="594" t="s">
        <v>766</v>
      </c>
    </row>
    <row r="51" spans="1:16">
      <c r="A51" s="614">
        <v>36.4</v>
      </c>
      <c r="B51" s="585" t="s">
        <v>765</v>
      </c>
      <c r="C51" s="587" t="s">
        <v>714</v>
      </c>
      <c r="D51" s="587">
        <v>11092.89</v>
      </c>
      <c r="E51" s="588">
        <v>13166.79</v>
      </c>
      <c r="F51" s="588">
        <v>24259.68</v>
      </c>
      <c r="G51" s="588">
        <v>12453.26</v>
      </c>
      <c r="H51" s="588">
        <v>24211.64</v>
      </c>
      <c r="I51" s="588">
        <v>36664.9</v>
      </c>
      <c r="J51" s="588">
        <v>9999.52</v>
      </c>
      <c r="K51" s="588">
        <v>26363.24</v>
      </c>
      <c r="L51" s="588">
        <v>36362.76</v>
      </c>
      <c r="M51" s="590">
        <v>7438.05</v>
      </c>
      <c r="N51" s="590">
        <v>25732.32</v>
      </c>
      <c r="O51" s="590">
        <v>33170.370000000003</v>
      </c>
      <c r="P51" s="589" t="s">
        <v>764</v>
      </c>
    </row>
    <row r="52" spans="1:16">
      <c r="A52" s="614">
        <v>36.5</v>
      </c>
      <c r="B52" s="585" t="s">
        <v>763</v>
      </c>
      <c r="C52" s="587" t="s">
        <v>714</v>
      </c>
      <c r="D52" s="587">
        <v>0</v>
      </c>
      <c r="E52" s="588">
        <v>118.45</v>
      </c>
      <c r="F52" s="588">
        <v>118.45</v>
      </c>
      <c r="G52" s="588">
        <v>0</v>
      </c>
      <c r="H52" s="588">
        <v>118.45</v>
      </c>
      <c r="I52" s="588">
        <v>118.45</v>
      </c>
      <c r="J52" s="588">
        <v>0</v>
      </c>
      <c r="K52" s="588">
        <v>143.13</v>
      </c>
      <c r="L52" s="588">
        <v>143.13</v>
      </c>
      <c r="M52" s="590">
        <v>0</v>
      </c>
      <c r="N52" s="590">
        <v>143.13</v>
      </c>
      <c r="O52" s="590">
        <v>143.13</v>
      </c>
      <c r="P52" s="589" t="s">
        <v>762</v>
      </c>
    </row>
    <row r="53" spans="1:16">
      <c r="A53" s="614">
        <v>37</v>
      </c>
      <c r="B53" s="585" t="s">
        <v>761</v>
      </c>
      <c r="C53" s="586" t="s">
        <v>714</v>
      </c>
      <c r="D53" s="587">
        <v>12715317</v>
      </c>
      <c r="E53" s="588">
        <v>162629584</v>
      </c>
      <c r="F53" s="588">
        <v>175344901</v>
      </c>
      <c r="G53" s="588">
        <v>14926392</v>
      </c>
      <c r="H53" s="588">
        <v>170008720</v>
      </c>
      <c r="I53" s="588">
        <v>184935112</v>
      </c>
      <c r="J53" s="588">
        <v>16335753</v>
      </c>
      <c r="K53" s="588">
        <v>186888998</v>
      </c>
      <c r="L53" s="588">
        <v>203224752</v>
      </c>
      <c r="M53" s="590">
        <v>19028470</v>
      </c>
      <c r="N53" s="590">
        <v>208560789</v>
      </c>
      <c r="O53" s="590">
        <v>227589259</v>
      </c>
      <c r="P53" s="589" t="s">
        <v>479</v>
      </c>
    </row>
    <row r="54" spans="1:16">
      <c r="A54" s="614">
        <v>38</v>
      </c>
      <c r="B54" s="596" t="s">
        <v>760</v>
      </c>
      <c r="C54" s="597" t="s">
        <v>714</v>
      </c>
      <c r="D54" s="598">
        <v>76133</v>
      </c>
      <c r="E54" s="599">
        <v>261749</v>
      </c>
      <c r="F54" s="599">
        <v>337882</v>
      </c>
      <c r="G54" s="599">
        <v>41950</v>
      </c>
      <c r="H54" s="599">
        <v>293222</v>
      </c>
      <c r="I54" s="599">
        <v>335172</v>
      </c>
      <c r="J54" s="599">
        <v>82276</v>
      </c>
      <c r="K54" s="599">
        <v>311711</v>
      </c>
      <c r="L54" s="599">
        <v>393988</v>
      </c>
      <c r="M54" s="600">
        <v>66070</v>
      </c>
      <c r="N54" s="600">
        <v>393047</v>
      </c>
      <c r="O54" s="600">
        <v>459117</v>
      </c>
      <c r="P54" s="601" t="s">
        <v>481</v>
      </c>
    </row>
    <row r="55" spans="1:16">
      <c r="A55" s="615">
        <v>39</v>
      </c>
      <c r="B55" s="585" t="s">
        <v>759</v>
      </c>
      <c r="C55" s="587" t="s">
        <v>714</v>
      </c>
      <c r="D55" s="587">
        <v>138151</v>
      </c>
      <c r="E55" s="588">
        <v>240418</v>
      </c>
      <c r="F55" s="588">
        <v>378569</v>
      </c>
      <c r="G55" s="588">
        <v>141977</v>
      </c>
      <c r="H55" s="588">
        <v>288003</v>
      </c>
      <c r="I55" s="588">
        <v>429980</v>
      </c>
      <c r="J55" s="588">
        <v>93475</v>
      </c>
      <c r="K55" s="588">
        <v>402399</v>
      </c>
      <c r="L55" s="588">
        <v>495874</v>
      </c>
      <c r="M55" s="602">
        <v>75041</v>
      </c>
      <c r="N55" s="602">
        <v>428583</v>
      </c>
      <c r="O55" s="602">
        <v>503624</v>
      </c>
      <c r="P55" s="589" t="s">
        <v>483</v>
      </c>
    </row>
    <row r="56" spans="1:16">
      <c r="A56" s="615">
        <v>40</v>
      </c>
      <c r="B56" s="592" t="s">
        <v>758</v>
      </c>
      <c r="C56" s="587" t="s">
        <v>714</v>
      </c>
      <c r="D56" s="587">
        <v>4700</v>
      </c>
      <c r="E56" s="588">
        <v>1787938</v>
      </c>
      <c r="F56" s="588">
        <v>1792638</v>
      </c>
      <c r="G56" s="588">
        <v>276495</v>
      </c>
      <c r="H56" s="588">
        <v>1654968</v>
      </c>
      <c r="I56" s="588">
        <v>1931463</v>
      </c>
      <c r="J56" s="588">
        <v>4551</v>
      </c>
      <c r="K56" s="588">
        <v>1941341</v>
      </c>
      <c r="L56" s="588">
        <v>1945891</v>
      </c>
      <c r="M56" s="588"/>
      <c r="N56" s="588"/>
      <c r="O56" s="588"/>
      <c r="P56" s="594" t="s">
        <v>485</v>
      </c>
    </row>
    <row r="57" spans="1:16">
      <c r="A57" s="614">
        <v>41</v>
      </c>
      <c r="B57" s="603" t="s">
        <v>757</v>
      </c>
      <c r="C57" s="604" t="s">
        <v>697</v>
      </c>
      <c r="D57" s="604"/>
      <c r="E57" s="605"/>
      <c r="F57" s="605"/>
      <c r="G57" s="605">
        <v>139976150</v>
      </c>
      <c r="H57" s="605">
        <v>11704870</v>
      </c>
      <c r="I57" s="605">
        <v>151681020</v>
      </c>
      <c r="J57" s="605">
        <v>123855856</v>
      </c>
      <c r="K57" s="605">
        <v>11704870</v>
      </c>
      <c r="L57" s="605">
        <v>135560726</v>
      </c>
      <c r="M57" s="606">
        <v>68145000</v>
      </c>
      <c r="N57" s="606">
        <v>31053477</v>
      </c>
      <c r="O57" s="606">
        <v>99198477</v>
      </c>
      <c r="P57" s="607" t="s">
        <v>756</v>
      </c>
    </row>
    <row r="58" spans="1:16">
      <c r="A58" s="614">
        <v>42</v>
      </c>
      <c r="B58" s="585" t="s">
        <v>755</v>
      </c>
      <c r="C58" s="587" t="s">
        <v>725</v>
      </c>
      <c r="D58" s="587">
        <v>68569843</v>
      </c>
      <c r="E58" s="588">
        <v>325285576</v>
      </c>
      <c r="F58" s="588">
        <v>393855419</v>
      </c>
      <c r="G58" s="588">
        <v>190741448</v>
      </c>
      <c r="H58" s="588">
        <v>341495531</v>
      </c>
      <c r="I58" s="588">
        <v>532236979</v>
      </c>
      <c r="J58" s="588">
        <v>114432777</v>
      </c>
      <c r="K58" s="588">
        <v>520869364</v>
      </c>
      <c r="L58" s="588">
        <v>635302141</v>
      </c>
      <c r="M58" s="590"/>
      <c r="N58" s="590"/>
      <c r="O58" s="590"/>
      <c r="P58" s="589" t="s">
        <v>487</v>
      </c>
    </row>
    <row r="59" spans="1:16">
      <c r="A59" s="614">
        <v>43</v>
      </c>
      <c r="B59" s="585" t="s">
        <v>754</v>
      </c>
      <c r="C59" s="587"/>
      <c r="D59" s="587"/>
      <c r="E59" s="588"/>
      <c r="F59" s="588"/>
      <c r="G59" s="588"/>
      <c r="H59" s="588"/>
      <c r="I59" s="588"/>
      <c r="J59" s="588"/>
      <c r="K59" s="588"/>
      <c r="L59" s="588"/>
      <c r="M59" s="593"/>
      <c r="N59" s="593"/>
      <c r="O59" s="593"/>
      <c r="P59" s="589" t="s">
        <v>753</v>
      </c>
    </row>
    <row r="60" spans="1:16">
      <c r="A60" s="614">
        <v>43.2</v>
      </c>
      <c r="B60" s="585" t="s">
        <v>702</v>
      </c>
      <c r="C60" s="586" t="s">
        <v>697</v>
      </c>
      <c r="D60" s="587">
        <v>1500000</v>
      </c>
      <c r="E60" s="588">
        <v>17786732</v>
      </c>
      <c r="F60" s="588">
        <v>19286732</v>
      </c>
      <c r="G60" s="588" t="s">
        <v>137</v>
      </c>
      <c r="H60" s="588">
        <v>19286732</v>
      </c>
      <c r="I60" s="588">
        <v>19286732</v>
      </c>
      <c r="J60" s="588">
        <v>0</v>
      </c>
      <c r="K60" s="588">
        <v>19371698</v>
      </c>
      <c r="L60" s="588">
        <v>19371698</v>
      </c>
      <c r="M60" s="590">
        <v>0</v>
      </c>
      <c r="N60" s="590">
        <v>27203398</v>
      </c>
      <c r="O60" s="590">
        <v>27203398</v>
      </c>
      <c r="P60" s="589" t="s">
        <v>701</v>
      </c>
    </row>
    <row r="61" spans="1:16" ht="16.5">
      <c r="A61" s="614">
        <v>43.3</v>
      </c>
      <c r="B61" s="585" t="s">
        <v>1255</v>
      </c>
      <c r="C61" s="587" t="s">
        <v>697</v>
      </c>
      <c r="D61" s="587">
        <v>1050</v>
      </c>
      <c r="E61" s="588">
        <v>11590</v>
      </c>
      <c r="F61" s="588">
        <v>12640</v>
      </c>
      <c r="G61" s="588" t="s">
        <v>137</v>
      </c>
      <c r="H61" s="588">
        <v>12640</v>
      </c>
      <c r="I61" s="588">
        <v>12640</v>
      </c>
      <c r="J61" s="588">
        <v>0</v>
      </c>
      <c r="K61" s="588">
        <v>12668.37</v>
      </c>
      <c r="L61" s="588">
        <v>12668.37</v>
      </c>
      <c r="M61" s="591">
        <v>0</v>
      </c>
      <c r="N61" s="591">
        <v>16890.560000000001</v>
      </c>
      <c r="O61" s="591">
        <v>16890.560000000001</v>
      </c>
      <c r="P61" s="589" t="s">
        <v>1256</v>
      </c>
    </row>
    <row r="62" spans="1:16">
      <c r="A62" s="614">
        <v>44</v>
      </c>
      <c r="B62" s="592" t="s">
        <v>752</v>
      </c>
      <c r="C62" s="587" t="s">
        <v>743</v>
      </c>
      <c r="D62" s="587">
        <v>0</v>
      </c>
      <c r="E62" s="588">
        <v>188.71</v>
      </c>
      <c r="F62" s="588">
        <v>188.71</v>
      </c>
      <c r="G62" s="588" t="s">
        <v>137</v>
      </c>
      <c r="H62" s="588">
        <v>189</v>
      </c>
      <c r="I62" s="588">
        <v>189</v>
      </c>
      <c r="J62" s="588">
        <v>0</v>
      </c>
      <c r="K62" s="588">
        <v>189</v>
      </c>
      <c r="L62" s="588">
        <v>189</v>
      </c>
      <c r="M62" s="593">
        <v>0</v>
      </c>
      <c r="N62" s="593">
        <v>189</v>
      </c>
      <c r="O62" s="593">
        <v>189</v>
      </c>
      <c r="P62" s="594" t="s">
        <v>751</v>
      </c>
    </row>
    <row r="63" spans="1:16">
      <c r="A63" s="614">
        <v>45</v>
      </c>
      <c r="B63" s="585" t="s">
        <v>750</v>
      </c>
      <c r="C63" s="587" t="s">
        <v>697</v>
      </c>
      <c r="D63" s="587">
        <v>47867858</v>
      </c>
      <c r="E63" s="588">
        <v>45573436</v>
      </c>
      <c r="F63" s="588">
        <v>93441294</v>
      </c>
      <c r="G63" s="588">
        <v>54942176</v>
      </c>
      <c r="H63" s="588">
        <v>89319089</v>
      </c>
      <c r="I63" s="588">
        <v>144261265</v>
      </c>
      <c r="J63" s="588">
        <v>36933805</v>
      </c>
      <c r="K63" s="588">
        <v>130859201</v>
      </c>
      <c r="L63" s="588">
        <v>167793006</v>
      </c>
      <c r="M63" s="590"/>
      <c r="N63" s="590"/>
      <c r="O63" s="590"/>
      <c r="P63" s="589" t="s">
        <v>497</v>
      </c>
    </row>
    <row r="64" spans="1:16">
      <c r="A64" s="614">
        <v>46</v>
      </c>
      <c r="B64" s="585" t="s">
        <v>749</v>
      </c>
      <c r="C64" s="587" t="s">
        <v>714</v>
      </c>
      <c r="D64" s="587">
        <v>504</v>
      </c>
      <c r="E64" s="588">
        <v>1385</v>
      </c>
      <c r="F64" s="588">
        <v>1889</v>
      </c>
      <c r="G64" s="588">
        <v>428</v>
      </c>
      <c r="H64" s="588">
        <v>1978</v>
      </c>
      <c r="I64" s="588">
        <v>2406</v>
      </c>
      <c r="J64" s="588">
        <v>0</v>
      </c>
      <c r="K64" s="588">
        <v>2406</v>
      </c>
      <c r="L64" s="588">
        <v>2406</v>
      </c>
      <c r="M64" s="590">
        <v>0</v>
      </c>
      <c r="N64" s="590">
        <v>2406</v>
      </c>
      <c r="O64" s="590">
        <v>2406</v>
      </c>
      <c r="P64" s="589" t="s">
        <v>748</v>
      </c>
    </row>
    <row r="65" spans="1:16" ht="29">
      <c r="A65" s="614">
        <v>47</v>
      </c>
      <c r="B65" s="585" t="s">
        <v>747</v>
      </c>
      <c r="C65" s="608" t="s">
        <v>746</v>
      </c>
      <c r="D65" s="587">
        <v>0</v>
      </c>
      <c r="E65" s="590">
        <v>14.2</v>
      </c>
      <c r="F65" s="590">
        <v>14.2</v>
      </c>
      <c r="G65" s="588" t="s">
        <v>137</v>
      </c>
      <c r="H65" s="590">
        <v>15.7</v>
      </c>
      <c r="I65" s="590">
        <v>15.7</v>
      </c>
      <c r="J65" s="588">
        <v>0</v>
      </c>
      <c r="K65" s="590">
        <v>15.71</v>
      </c>
      <c r="L65" s="590">
        <v>15.71</v>
      </c>
      <c r="M65" s="588">
        <v>0</v>
      </c>
      <c r="N65" s="590">
        <v>20.92</v>
      </c>
      <c r="O65" s="590">
        <v>20.92</v>
      </c>
      <c r="P65" s="589" t="s">
        <v>745</v>
      </c>
    </row>
    <row r="66" spans="1:16">
      <c r="A66" s="614">
        <v>48</v>
      </c>
      <c r="B66" s="585" t="s">
        <v>744</v>
      </c>
      <c r="C66" s="586" t="s">
        <v>743</v>
      </c>
      <c r="D66" s="587">
        <v>0</v>
      </c>
      <c r="E66" s="588">
        <v>21815</v>
      </c>
      <c r="F66" s="588">
        <v>21815</v>
      </c>
      <c r="G66" s="588" t="s">
        <v>137</v>
      </c>
      <c r="H66" s="588">
        <v>21816</v>
      </c>
      <c r="I66" s="588">
        <v>21816</v>
      </c>
      <c r="J66" s="588">
        <v>0</v>
      </c>
      <c r="K66" s="588">
        <v>22508</v>
      </c>
      <c r="L66" s="588">
        <v>22508</v>
      </c>
      <c r="M66" s="590">
        <v>0</v>
      </c>
      <c r="N66" s="590">
        <v>23091</v>
      </c>
      <c r="O66" s="590">
        <v>23091</v>
      </c>
      <c r="P66" s="589" t="s">
        <v>742</v>
      </c>
    </row>
    <row r="67" spans="1:16">
      <c r="A67" s="614">
        <v>49</v>
      </c>
      <c r="B67" s="585" t="s">
        <v>741</v>
      </c>
      <c r="C67" s="587" t="s">
        <v>714</v>
      </c>
      <c r="D67" s="587">
        <v>56726</v>
      </c>
      <c r="E67" s="588">
        <v>1617675</v>
      </c>
      <c r="F67" s="588">
        <v>1674401</v>
      </c>
      <c r="G67" s="588" t="s">
        <v>137</v>
      </c>
      <c r="H67" s="588">
        <v>1674401</v>
      </c>
      <c r="I67" s="588">
        <v>1674401</v>
      </c>
      <c r="J67" s="588">
        <v>0</v>
      </c>
      <c r="K67" s="588">
        <v>1674401</v>
      </c>
      <c r="L67" s="588">
        <v>1674401</v>
      </c>
      <c r="M67" s="591">
        <v>0</v>
      </c>
      <c r="N67" s="591">
        <v>1674401</v>
      </c>
      <c r="O67" s="591">
        <v>1674401</v>
      </c>
      <c r="P67" s="589" t="s">
        <v>740</v>
      </c>
    </row>
    <row r="68" spans="1:16">
      <c r="A68" s="614">
        <v>50</v>
      </c>
      <c r="B68" s="592" t="s">
        <v>739</v>
      </c>
      <c r="C68" s="587" t="s">
        <v>697</v>
      </c>
      <c r="D68" s="587">
        <v>19489617</v>
      </c>
      <c r="E68" s="588">
        <v>14205319</v>
      </c>
      <c r="F68" s="588">
        <v>33694936</v>
      </c>
      <c r="G68" s="588">
        <v>23275451</v>
      </c>
      <c r="H68" s="588">
        <v>32807451</v>
      </c>
      <c r="I68" s="588">
        <v>56082902</v>
      </c>
      <c r="J68" s="588">
        <v>24932958</v>
      </c>
      <c r="K68" s="588">
        <v>34682745</v>
      </c>
      <c r="L68" s="588">
        <v>59615703</v>
      </c>
      <c r="M68" s="593"/>
      <c r="N68" s="593"/>
      <c r="O68" s="593"/>
      <c r="P68" s="594" t="s">
        <v>738</v>
      </c>
    </row>
    <row r="69" spans="1:16">
      <c r="A69" s="614">
        <v>51</v>
      </c>
      <c r="B69" s="585" t="s">
        <v>737</v>
      </c>
      <c r="C69" s="587" t="s">
        <v>714</v>
      </c>
      <c r="D69" s="587">
        <v>771508</v>
      </c>
      <c r="E69" s="588">
        <v>2466703</v>
      </c>
      <c r="F69" s="588">
        <v>3238211</v>
      </c>
      <c r="G69" s="588">
        <v>429223</v>
      </c>
      <c r="H69" s="588">
        <v>3069808</v>
      </c>
      <c r="I69" s="588">
        <v>3499031</v>
      </c>
      <c r="J69" s="588">
        <v>647522</v>
      </c>
      <c r="K69" s="588">
        <v>3260298</v>
      </c>
      <c r="L69" s="588">
        <v>3907819</v>
      </c>
      <c r="M69" s="590"/>
      <c r="N69" s="590"/>
      <c r="O69" s="590"/>
      <c r="P69" s="589" t="s">
        <v>736</v>
      </c>
    </row>
    <row r="70" spans="1:16">
      <c r="A70" s="614">
        <v>52</v>
      </c>
      <c r="B70" s="585" t="s">
        <v>735</v>
      </c>
      <c r="C70" s="587" t="s">
        <v>714</v>
      </c>
      <c r="D70" s="587">
        <v>98544</v>
      </c>
      <c r="E70" s="588">
        <v>1046413</v>
      </c>
      <c r="F70" s="588">
        <v>1144957</v>
      </c>
      <c r="G70" s="588">
        <v>86599</v>
      </c>
      <c r="H70" s="588">
        <v>1164649</v>
      </c>
      <c r="I70" s="588">
        <v>1251248</v>
      </c>
      <c r="J70" s="588">
        <v>83472</v>
      </c>
      <c r="K70" s="588">
        <v>1575325</v>
      </c>
      <c r="L70" s="588">
        <v>1658798</v>
      </c>
      <c r="M70" s="590"/>
      <c r="N70" s="590"/>
      <c r="O70" s="590"/>
      <c r="P70" s="589" t="s">
        <v>734</v>
      </c>
    </row>
    <row r="71" spans="1:16" ht="29">
      <c r="A71" s="614">
        <v>53</v>
      </c>
      <c r="B71" s="585" t="s">
        <v>733</v>
      </c>
      <c r="C71" s="587" t="s">
        <v>697</v>
      </c>
      <c r="D71" s="587"/>
      <c r="E71" s="588"/>
      <c r="F71" s="588"/>
      <c r="G71" s="588"/>
      <c r="H71" s="588"/>
      <c r="I71" s="588"/>
      <c r="J71" s="588">
        <v>0</v>
      </c>
      <c r="K71" s="588">
        <v>25493</v>
      </c>
      <c r="L71" s="588">
        <v>25493</v>
      </c>
      <c r="M71" s="588">
        <v>0</v>
      </c>
      <c r="N71" s="590">
        <v>459727</v>
      </c>
      <c r="O71" s="590">
        <v>459727</v>
      </c>
      <c r="P71" s="589" t="s">
        <v>732</v>
      </c>
    </row>
    <row r="72" spans="1:16">
      <c r="A72" s="614">
        <v>54</v>
      </c>
      <c r="B72" s="585" t="s">
        <v>731</v>
      </c>
      <c r="C72" s="586" t="s">
        <v>697</v>
      </c>
      <c r="D72" s="587">
        <v>52723492</v>
      </c>
      <c r="E72" s="588">
        <v>252585084</v>
      </c>
      <c r="F72" s="588">
        <v>305308576</v>
      </c>
      <c r="G72" s="588">
        <v>34778650</v>
      </c>
      <c r="H72" s="588">
        <v>261505701</v>
      </c>
      <c r="I72" s="588">
        <v>296284351</v>
      </c>
      <c r="J72" s="588">
        <v>45807485</v>
      </c>
      <c r="K72" s="588">
        <v>266871130</v>
      </c>
      <c r="L72" s="588">
        <v>312678615</v>
      </c>
      <c r="M72" s="590">
        <v>30876093</v>
      </c>
      <c r="N72" s="590">
        <v>280377392</v>
      </c>
      <c r="O72" s="590">
        <v>311253485</v>
      </c>
      <c r="P72" s="589" t="s">
        <v>510</v>
      </c>
    </row>
    <row r="73" spans="1:16">
      <c r="A73" s="614">
        <v>55</v>
      </c>
      <c r="B73" s="585" t="s">
        <v>730</v>
      </c>
      <c r="C73" s="587" t="s">
        <v>714</v>
      </c>
      <c r="D73" s="587">
        <v>13530</v>
      </c>
      <c r="E73" s="588">
        <v>0</v>
      </c>
      <c r="F73" s="588">
        <v>13530</v>
      </c>
      <c r="G73" s="588">
        <v>16026</v>
      </c>
      <c r="H73" s="588" t="s">
        <v>137</v>
      </c>
      <c r="I73" s="588">
        <v>16026</v>
      </c>
      <c r="J73" s="588">
        <v>0</v>
      </c>
      <c r="K73" s="588">
        <v>16025</v>
      </c>
      <c r="L73" s="588">
        <v>16025</v>
      </c>
      <c r="M73" s="591">
        <v>3860</v>
      </c>
      <c r="N73" s="591">
        <v>8920</v>
      </c>
      <c r="O73" s="591">
        <v>12780</v>
      </c>
      <c r="P73" s="589" t="s">
        <v>729</v>
      </c>
    </row>
    <row r="74" spans="1:16">
      <c r="A74" s="614">
        <v>56</v>
      </c>
      <c r="B74" s="592" t="s">
        <v>728</v>
      </c>
      <c r="C74" s="587" t="s">
        <v>725</v>
      </c>
      <c r="D74" s="587">
        <v>1925.1</v>
      </c>
      <c r="E74" s="588">
        <v>3345.64</v>
      </c>
      <c r="F74" s="588">
        <v>5270.74</v>
      </c>
      <c r="G74" s="588">
        <v>236</v>
      </c>
      <c r="H74" s="588">
        <v>5112</v>
      </c>
      <c r="I74" s="588">
        <v>5348</v>
      </c>
      <c r="J74" s="588">
        <v>0</v>
      </c>
      <c r="K74" s="588">
        <v>5349</v>
      </c>
      <c r="L74" s="588">
        <v>5349</v>
      </c>
      <c r="M74" s="593">
        <v>0</v>
      </c>
      <c r="N74" s="593">
        <v>5349</v>
      </c>
      <c r="O74" s="593">
        <v>5349</v>
      </c>
      <c r="P74" s="594" t="s">
        <v>727</v>
      </c>
    </row>
    <row r="75" spans="1:16">
      <c r="A75" s="614">
        <v>57</v>
      </c>
      <c r="B75" s="585" t="s">
        <v>726</v>
      </c>
      <c r="C75" s="587" t="s">
        <v>725</v>
      </c>
      <c r="D75" s="587">
        <v>0</v>
      </c>
      <c r="E75" s="588">
        <v>450</v>
      </c>
      <c r="F75" s="588">
        <v>450</v>
      </c>
      <c r="G75" s="588" t="s">
        <v>137</v>
      </c>
      <c r="H75" s="588">
        <v>450</v>
      </c>
      <c r="I75" s="588">
        <v>450</v>
      </c>
      <c r="J75" s="588">
        <v>0</v>
      </c>
      <c r="K75" s="588">
        <v>450</v>
      </c>
      <c r="L75" s="588">
        <v>450</v>
      </c>
      <c r="M75" s="590">
        <v>0</v>
      </c>
      <c r="N75" s="590">
        <v>450</v>
      </c>
      <c r="O75" s="590">
        <v>450</v>
      </c>
      <c r="P75" s="589" t="s">
        <v>724</v>
      </c>
    </row>
    <row r="76" spans="1:16">
      <c r="A76" s="614">
        <v>58</v>
      </c>
      <c r="B76" s="585" t="s">
        <v>723</v>
      </c>
      <c r="C76" s="587" t="s">
        <v>714</v>
      </c>
      <c r="D76" s="587"/>
      <c r="E76" s="588"/>
      <c r="F76" s="588"/>
      <c r="G76" s="588">
        <v>15331</v>
      </c>
      <c r="H76" s="588">
        <v>580</v>
      </c>
      <c r="I76" s="588">
        <v>15911</v>
      </c>
      <c r="J76" s="588">
        <v>15472</v>
      </c>
      <c r="K76" s="588">
        <v>3781</v>
      </c>
      <c r="L76" s="588">
        <v>19253</v>
      </c>
      <c r="M76" s="590"/>
      <c r="N76" s="590"/>
      <c r="O76" s="590"/>
      <c r="P76" s="589" t="s">
        <v>722</v>
      </c>
    </row>
    <row r="77" spans="1:16">
      <c r="A77" s="614">
        <v>59</v>
      </c>
      <c r="B77" s="585" t="s">
        <v>721</v>
      </c>
      <c r="C77" s="587" t="s">
        <v>697</v>
      </c>
      <c r="D77" s="587">
        <v>11423994</v>
      </c>
      <c r="E77" s="588">
        <v>62915875</v>
      </c>
      <c r="F77" s="588">
        <v>74339869</v>
      </c>
      <c r="G77" s="588">
        <v>4085052</v>
      </c>
      <c r="H77" s="588">
        <v>62902385</v>
      </c>
      <c r="I77" s="588">
        <v>66987437</v>
      </c>
      <c r="J77" s="588">
        <v>6502115</v>
      </c>
      <c r="K77" s="588">
        <v>63702027</v>
      </c>
      <c r="L77" s="588">
        <v>70204142</v>
      </c>
      <c r="M77" s="590">
        <v>8262300</v>
      </c>
      <c r="N77" s="590">
        <v>64005091</v>
      </c>
      <c r="O77" s="590">
        <v>72267391</v>
      </c>
      <c r="P77" s="589" t="s">
        <v>520</v>
      </c>
    </row>
    <row r="78" spans="1:16">
      <c r="A78" s="614">
        <v>60</v>
      </c>
      <c r="B78" s="585" t="s">
        <v>720</v>
      </c>
      <c r="C78" s="586"/>
      <c r="D78" s="587"/>
      <c r="E78" s="588"/>
      <c r="F78" s="588"/>
      <c r="G78" s="588"/>
      <c r="H78" s="588"/>
      <c r="I78" s="588"/>
      <c r="J78" s="588"/>
      <c r="K78" s="588"/>
      <c r="L78" s="588"/>
      <c r="M78" s="590"/>
      <c r="N78" s="590"/>
      <c r="O78" s="590"/>
      <c r="P78" s="589" t="s">
        <v>719</v>
      </c>
    </row>
    <row r="79" spans="1:16">
      <c r="A79" s="614">
        <v>60.2</v>
      </c>
      <c r="B79" s="585" t="s">
        <v>702</v>
      </c>
      <c r="C79" s="587" t="s">
        <v>697</v>
      </c>
      <c r="D79" s="587">
        <v>115912738</v>
      </c>
      <c r="E79" s="588">
        <v>128720729</v>
      </c>
      <c r="F79" s="588">
        <v>244633467</v>
      </c>
      <c r="G79" s="588">
        <v>187558668</v>
      </c>
      <c r="H79" s="588">
        <v>279426291</v>
      </c>
      <c r="I79" s="588">
        <v>466984959</v>
      </c>
      <c r="J79" s="588">
        <v>150443903</v>
      </c>
      <c r="K79" s="588">
        <v>361510732</v>
      </c>
      <c r="L79" s="588">
        <v>511954635</v>
      </c>
      <c r="M79" s="591">
        <v>170446020</v>
      </c>
      <c r="N79" s="591">
        <v>398197732</v>
      </c>
      <c r="O79" s="591">
        <v>568643752</v>
      </c>
      <c r="P79" s="589" t="s">
        <v>701</v>
      </c>
    </row>
    <row r="80" spans="1:16">
      <c r="A80" s="614">
        <v>60.3</v>
      </c>
      <c r="B80" s="592" t="s">
        <v>706</v>
      </c>
      <c r="C80" s="587" t="s">
        <v>697</v>
      </c>
      <c r="D80" s="587">
        <v>6058.33</v>
      </c>
      <c r="E80" s="588">
        <v>4154.29</v>
      </c>
      <c r="F80" s="588">
        <v>10212.620000000001</v>
      </c>
      <c r="G80" s="588">
        <v>8039.57</v>
      </c>
      <c r="H80" s="588">
        <v>19588.68</v>
      </c>
      <c r="I80" s="588">
        <v>27628.25</v>
      </c>
      <c r="J80" s="588">
        <v>7171.94</v>
      </c>
      <c r="K80" s="588">
        <v>22809.88</v>
      </c>
      <c r="L80" s="588">
        <v>29981.82</v>
      </c>
      <c r="M80" s="593">
        <v>7707.07</v>
      </c>
      <c r="N80" s="593">
        <v>22560.84</v>
      </c>
      <c r="O80" s="593">
        <v>30267.91</v>
      </c>
      <c r="P80" s="594" t="s">
        <v>705</v>
      </c>
    </row>
    <row r="81" spans="1:16">
      <c r="A81" s="614">
        <v>61</v>
      </c>
      <c r="B81" s="585" t="s">
        <v>718</v>
      </c>
      <c r="C81" s="587" t="s">
        <v>714</v>
      </c>
      <c r="D81" s="587"/>
      <c r="E81" s="588"/>
      <c r="F81" s="588"/>
      <c r="G81" s="588">
        <v>0</v>
      </c>
      <c r="H81" s="588">
        <v>2369</v>
      </c>
      <c r="I81" s="588">
        <v>2369</v>
      </c>
      <c r="J81" s="588">
        <v>20286</v>
      </c>
      <c r="K81" s="588">
        <v>2586</v>
      </c>
      <c r="L81" s="588">
        <v>22872</v>
      </c>
      <c r="M81" s="590"/>
      <c r="N81" s="590"/>
      <c r="O81" s="590"/>
      <c r="P81" s="589" t="s">
        <v>522</v>
      </c>
    </row>
    <row r="82" spans="1:16">
      <c r="A82" s="614">
        <v>62</v>
      </c>
      <c r="B82" s="585" t="s">
        <v>717</v>
      </c>
      <c r="C82" s="587" t="s">
        <v>714</v>
      </c>
      <c r="D82" s="587">
        <v>0</v>
      </c>
      <c r="E82" s="588">
        <v>210</v>
      </c>
      <c r="F82" s="588">
        <v>210</v>
      </c>
      <c r="G82" s="588" t="s">
        <v>137</v>
      </c>
      <c r="H82" s="588">
        <v>210</v>
      </c>
      <c r="I82" s="588">
        <v>210</v>
      </c>
      <c r="J82" s="588">
        <v>0</v>
      </c>
      <c r="K82" s="588">
        <v>210</v>
      </c>
      <c r="L82" s="588">
        <v>210</v>
      </c>
      <c r="M82" s="590">
        <v>0</v>
      </c>
      <c r="N82" s="590">
        <v>210</v>
      </c>
      <c r="O82" s="590">
        <v>210</v>
      </c>
      <c r="P82" s="589" t="s">
        <v>716</v>
      </c>
    </row>
    <row r="83" spans="1:16">
      <c r="A83" s="614">
        <v>63</v>
      </c>
      <c r="B83" s="585" t="s">
        <v>715</v>
      </c>
      <c r="C83" s="586" t="s">
        <v>714</v>
      </c>
      <c r="D83" s="587">
        <v>115526</v>
      </c>
      <c r="E83" s="588">
        <v>196810</v>
      </c>
      <c r="F83" s="588">
        <v>312335</v>
      </c>
      <c r="G83" s="588">
        <v>90026</v>
      </c>
      <c r="H83" s="588">
        <v>178996</v>
      </c>
      <c r="I83" s="588">
        <v>269022</v>
      </c>
      <c r="J83" s="588">
        <v>106490</v>
      </c>
      <c r="K83" s="588">
        <v>209434</v>
      </c>
      <c r="L83" s="588">
        <v>315924</v>
      </c>
      <c r="M83" s="591"/>
      <c r="N83" s="591"/>
      <c r="O83" s="591"/>
      <c r="P83" s="589" t="s">
        <v>713</v>
      </c>
    </row>
    <row r="84" spans="1:16">
      <c r="A84" s="614">
        <v>64</v>
      </c>
      <c r="B84" s="585" t="s">
        <v>712</v>
      </c>
      <c r="C84" s="586"/>
      <c r="D84" s="587"/>
      <c r="E84" s="588"/>
      <c r="F84" s="588"/>
      <c r="G84" s="588"/>
      <c r="H84" s="588"/>
      <c r="I84" s="588"/>
      <c r="J84" s="588"/>
      <c r="K84" s="588"/>
      <c r="L84" s="588"/>
      <c r="M84" s="590"/>
      <c r="N84" s="590"/>
      <c r="O84" s="590"/>
      <c r="P84" s="589" t="s">
        <v>711</v>
      </c>
    </row>
    <row r="85" spans="1:16">
      <c r="A85" s="614">
        <v>64.2</v>
      </c>
      <c r="B85" s="585" t="s">
        <v>702</v>
      </c>
      <c r="C85" s="587" t="s">
        <v>697</v>
      </c>
      <c r="D85" s="587">
        <v>249497</v>
      </c>
      <c r="E85" s="588">
        <v>86302812</v>
      </c>
      <c r="F85" s="588">
        <v>86552310</v>
      </c>
      <c r="G85" s="588">
        <v>7131</v>
      </c>
      <c r="H85" s="588">
        <v>83719066</v>
      </c>
      <c r="I85" s="588">
        <v>83726197</v>
      </c>
      <c r="J85" s="588">
        <v>4419</v>
      </c>
      <c r="K85" s="588">
        <v>83720749</v>
      </c>
      <c r="L85" s="588">
        <v>83725168</v>
      </c>
      <c r="M85" s="591">
        <v>2101</v>
      </c>
      <c r="N85" s="591">
        <v>83720794</v>
      </c>
      <c r="O85" s="591">
        <v>83722895</v>
      </c>
      <c r="P85" s="589" t="s">
        <v>701</v>
      </c>
    </row>
    <row r="86" spans="1:16">
      <c r="A86" s="614">
        <v>64.3</v>
      </c>
      <c r="B86" s="592" t="s">
        <v>706</v>
      </c>
      <c r="C86" s="587" t="s">
        <v>697</v>
      </c>
      <c r="D86" s="587">
        <v>134.08000000000001</v>
      </c>
      <c r="E86" s="588">
        <v>101103.02</v>
      </c>
      <c r="F86" s="588">
        <v>101237.1</v>
      </c>
      <c r="G86" s="588">
        <v>1132.43</v>
      </c>
      <c r="H86" s="588">
        <v>101142.41</v>
      </c>
      <c r="I86" s="588">
        <v>102274.84</v>
      </c>
      <c r="J86" s="588">
        <v>154.19999999999999</v>
      </c>
      <c r="K86" s="588">
        <v>102259.16</v>
      </c>
      <c r="L86" s="588">
        <v>102413.36</v>
      </c>
      <c r="M86" s="593">
        <v>973.99</v>
      </c>
      <c r="N86" s="593">
        <v>102782.91</v>
      </c>
      <c r="O86" s="593">
        <v>103756.9</v>
      </c>
      <c r="P86" s="594" t="s">
        <v>705</v>
      </c>
    </row>
    <row r="87" spans="1:16">
      <c r="A87" s="614">
        <v>65</v>
      </c>
      <c r="B87" s="585" t="s">
        <v>710</v>
      </c>
      <c r="C87" s="587" t="s">
        <v>697</v>
      </c>
      <c r="D87" s="587">
        <f>21181587+2005554+669397+1292000+0</f>
        <v>25148538</v>
      </c>
      <c r="E87" s="588">
        <f>308360096+11800695+343943+39390094+3345000</f>
        <v>363239828</v>
      </c>
      <c r="F87" s="588">
        <f>329541683+13806249+1013340+40682094+3345000</f>
        <v>388388366</v>
      </c>
      <c r="G87" s="588">
        <v>22030223</v>
      </c>
      <c r="H87" s="588">
        <v>371965694</v>
      </c>
      <c r="I87" s="588">
        <v>393995917</v>
      </c>
      <c r="J87" s="588">
        <v>14420716</v>
      </c>
      <c r="K87" s="588">
        <v>399204829</v>
      </c>
      <c r="L87" s="588">
        <v>413625545</v>
      </c>
      <c r="M87" s="590">
        <v>15998625</v>
      </c>
      <c r="N87" s="590">
        <v>411108526</v>
      </c>
      <c r="O87" s="590">
        <v>427107150</v>
      </c>
      <c r="P87" s="589" t="s">
        <v>709</v>
      </c>
    </row>
    <row r="88" spans="1:16">
      <c r="A88" s="614">
        <v>66</v>
      </c>
      <c r="B88" s="585" t="s">
        <v>708</v>
      </c>
      <c r="C88" s="587"/>
      <c r="D88" s="587"/>
      <c r="E88" s="588"/>
      <c r="F88" s="588"/>
      <c r="G88" s="588"/>
      <c r="H88" s="588"/>
      <c r="I88" s="588"/>
      <c r="J88" s="588"/>
      <c r="K88" s="588"/>
      <c r="L88" s="588"/>
      <c r="M88" s="590"/>
      <c r="N88" s="590"/>
      <c r="O88" s="590"/>
      <c r="P88" s="589" t="s">
        <v>707</v>
      </c>
    </row>
    <row r="89" spans="1:16">
      <c r="A89" s="614">
        <v>66.2</v>
      </c>
      <c r="B89" s="585" t="s">
        <v>702</v>
      </c>
      <c r="C89" s="587" t="s">
        <v>697</v>
      </c>
      <c r="D89" s="587">
        <v>0</v>
      </c>
      <c r="E89" s="588">
        <v>87387464</v>
      </c>
      <c r="F89" s="588">
        <v>87387464</v>
      </c>
      <c r="G89" s="588" t="s">
        <v>137</v>
      </c>
      <c r="H89" s="588">
        <v>87387464</v>
      </c>
      <c r="I89" s="588">
        <v>87387464</v>
      </c>
      <c r="J89" s="588">
        <v>0</v>
      </c>
      <c r="K89" s="588">
        <v>87387464</v>
      </c>
      <c r="L89" s="588">
        <v>87387464</v>
      </c>
      <c r="M89" s="590">
        <v>0</v>
      </c>
      <c r="N89" s="590">
        <v>89432464</v>
      </c>
      <c r="O89" s="590">
        <v>89432464</v>
      </c>
      <c r="P89" s="589" t="s">
        <v>701</v>
      </c>
    </row>
    <row r="90" spans="1:16">
      <c r="A90" s="614">
        <v>66.3</v>
      </c>
      <c r="B90" s="585" t="s">
        <v>706</v>
      </c>
      <c r="C90" s="586"/>
      <c r="D90" s="587"/>
      <c r="E90" s="588"/>
      <c r="F90" s="588"/>
      <c r="G90" s="588"/>
      <c r="H90" s="588"/>
      <c r="I90" s="588"/>
      <c r="J90" s="588"/>
      <c r="K90" s="588"/>
      <c r="L90" s="588"/>
      <c r="M90" s="590">
        <v>0</v>
      </c>
      <c r="N90" s="590"/>
      <c r="O90" s="590"/>
      <c r="P90" s="589" t="s">
        <v>705</v>
      </c>
    </row>
    <row r="91" spans="1:16" ht="16.5">
      <c r="A91" s="614">
        <v>66.400000000000006</v>
      </c>
      <c r="B91" s="585" t="s">
        <v>1257</v>
      </c>
      <c r="C91" s="587" t="s">
        <v>697</v>
      </c>
      <c r="D91" s="587">
        <v>0</v>
      </c>
      <c r="E91" s="588">
        <v>142094.35</v>
      </c>
      <c r="F91" s="588">
        <v>142094.35</v>
      </c>
      <c r="G91" s="588" t="s">
        <v>137</v>
      </c>
      <c r="H91" s="588">
        <v>142094.35</v>
      </c>
      <c r="I91" s="588">
        <v>142094.35</v>
      </c>
      <c r="J91" s="588">
        <v>0</v>
      </c>
      <c r="K91" s="588">
        <v>142094.35</v>
      </c>
      <c r="L91" s="588">
        <v>142094.35</v>
      </c>
      <c r="M91" s="591"/>
      <c r="N91" s="591">
        <v>144650.07</v>
      </c>
      <c r="O91" s="591">
        <v>144650.07</v>
      </c>
      <c r="P91" s="589" t="s">
        <v>1258</v>
      </c>
    </row>
    <row r="92" spans="1:16">
      <c r="A92" s="614">
        <v>67</v>
      </c>
      <c r="B92" s="592" t="s">
        <v>704</v>
      </c>
      <c r="C92" s="587"/>
      <c r="D92" s="587"/>
      <c r="E92" s="588"/>
      <c r="F92" s="588"/>
      <c r="G92" s="588"/>
      <c r="H92" s="588"/>
      <c r="I92" s="588"/>
      <c r="J92" s="588"/>
      <c r="K92" s="588"/>
      <c r="L92" s="588"/>
      <c r="M92" s="593"/>
      <c r="N92" s="593"/>
      <c r="O92" s="593"/>
      <c r="P92" s="594" t="s">
        <v>703</v>
      </c>
    </row>
    <row r="93" spans="1:16">
      <c r="A93" s="614">
        <v>67.2</v>
      </c>
      <c r="B93" s="585" t="s">
        <v>702</v>
      </c>
      <c r="C93" s="587" t="s">
        <v>697</v>
      </c>
      <c r="D93" s="587">
        <v>6318663</v>
      </c>
      <c r="E93" s="588">
        <v>18529225</v>
      </c>
      <c r="F93" s="588">
        <v>24847888</v>
      </c>
      <c r="G93" s="588">
        <v>410955</v>
      </c>
      <c r="H93" s="588">
        <v>24307933</v>
      </c>
      <c r="I93" s="588">
        <v>24718888</v>
      </c>
      <c r="J93" s="588">
        <v>0</v>
      </c>
      <c r="K93" s="588">
        <v>24633855</v>
      </c>
      <c r="L93" s="588">
        <v>24633855</v>
      </c>
      <c r="M93" s="590">
        <v>0</v>
      </c>
      <c r="N93" s="590">
        <v>24633855</v>
      </c>
      <c r="O93" s="590">
        <v>24633855</v>
      </c>
      <c r="P93" s="589" t="s">
        <v>701</v>
      </c>
    </row>
    <row r="94" spans="1:16" ht="16.5">
      <c r="A94" s="614">
        <v>67.3</v>
      </c>
      <c r="B94" s="585" t="s">
        <v>1259</v>
      </c>
      <c r="C94" s="587" t="s">
        <v>697</v>
      </c>
      <c r="D94" s="587">
        <v>10769.78</v>
      </c>
      <c r="E94" s="588">
        <v>54620.49</v>
      </c>
      <c r="F94" s="588">
        <v>65390.27</v>
      </c>
      <c r="G94" s="588">
        <v>1602.72</v>
      </c>
      <c r="H94" s="588">
        <v>63284.45</v>
      </c>
      <c r="I94" s="588">
        <v>64887.17</v>
      </c>
      <c r="J94" s="588">
        <v>0</v>
      </c>
      <c r="K94" s="588">
        <v>64594.01</v>
      </c>
      <c r="L94" s="588">
        <v>64594.01</v>
      </c>
      <c r="M94" s="590">
        <v>0</v>
      </c>
      <c r="N94" s="590">
        <v>64594.01</v>
      </c>
      <c r="O94" s="590">
        <v>64594.01</v>
      </c>
      <c r="P94" s="589" t="s">
        <v>1260</v>
      </c>
    </row>
    <row r="95" spans="1:16">
      <c r="A95" s="614">
        <v>68</v>
      </c>
      <c r="B95" s="585" t="s">
        <v>700</v>
      </c>
      <c r="C95" s="587" t="s">
        <v>697</v>
      </c>
      <c r="D95" s="587">
        <v>1763630</v>
      </c>
      <c r="E95" s="588">
        <v>674631</v>
      </c>
      <c r="F95" s="588">
        <v>2438261</v>
      </c>
      <c r="G95" s="588">
        <v>1704007</v>
      </c>
      <c r="H95" s="588">
        <v>803003</v>
      </c>
      <c r="I95" s="588">
        <v>2507010</v>
      </c>
      <c r="J95" s="588">
        <v>1632885</v>
      </c>
      <c r="K95" s="588">
        <v>719582</v>
      </c>
      <c r="L95" s="588">
        <v>2352467</v>
      </c>
      <c r="M95" s="590">
        <v>1590996</v>
      </c>
      <c r="N95" s="590">
        <v>765227</v>
      </c>
      <c r="O95" s="590">
        <v>2356223</v>
      </c>
      <c r="P95" s="589" t="s">
        <v>537</v>
      </c>
    </row>
    <row r="96" spans="1:16">
      <c r="A96" s="614">
        <v>69</v>
      </c>
      <c r="B96" s="585" t="s">
        <v>699</v>
      </c>
      <c r="C96" s="587" t="s">
        <v>697</v>
      </c>
      <c r="D96" s="587">
        <v>8533311</v>
      </c>
      <c r="E96" s="588">
        <v>11708312</v>
      </c>
      <c r="F96" s="588">
        <v>20241623</v>
      </c>
      <c r="G96" s="588">
        <v>2487122</v>
      </c>
      <c r="H96" s="588">
        <v>14082751</v>
      </c>
      <c r="I96" s="588">
        <v>16569873</v>
      </c>
      <c r="J96" s="588">
        <v>2241462</v>
      </c>
      <c r="K96" s="588">
        <v>14227824</v>
      </c>
      <c r="L96" s="588">
        <v>16469286</v>
      </c>
      <c r="M96" s="590">
        <v>2680978</v>
      </c>
      <c r="N96" s="590">
        <v>22427488</v>
      </c>
      <c r="O96" s="590">
        <v>25108466</v>
      </c>
      <c r="P96" s="589" t="s">
        <v>540</v>
      </c>
    </row>
    <row r="97" spans="1:16">
      <c r="A97" s="614">
        <v>70</v>
      </c>
      <c r="B97" s="585" t="s">
        <v>698</v>
      </c>
      <c r="C97" s="587" t="s">
        <v>697</v>
      </c>
      <c r="D97" s="587">
        <v>3705912</v>
      </c>
      <c r="E97" s="588">
        <v>569748</v>
      </c>
      <c r="F97" s="588">
        <v>4275660</v>
      </c>
      <c r="G97" s="588">
        <v>1347470</v>
      </c>
      <c r="H97" s="588">
        <v>1786482</v>
      </c>
      <c r="I97" s="588">
        <v>3133952</v>
      </c>
      <c r="J97" s="588">
        <v>1158290</v>
      </c>
      <c r="K97" s="588">
        <v>2264913</v>
      </c>
      <c r="L97" s="588">
        <v>3423203</v>
      </c>
      <c r="M97" s="590">
        <v>669466</v>
      </c>
      <c r="N97" s="590">
        <v>1674435</v>
      </c>
      <c r="O97" s="590">
        <v>2343901</v>
      </c>
      <c r="P97" s="589" t="s">
        <v>696</v>
      </c>
    </row>
    <row r="98" spans="1:16" s="583" customFormat="1">
      <c r="A98" s="1090" t="s">
        <v>695</v>
      </c>
      <c r="B98" s="1091"/>
      <c r="C98" s="1091"/>
      <c r="D98" s="1091"/>
      <c r="E98" s="1091"/>
      <c r="F98" s="1091"/>
      <c r="G98" s="1091"/>
      <c r="H98" s="1091"/>
      <c r="I98" s="1091"/>
      <c r="J98" s="1091"/>
      <c r="K98" s="1091"/>
      <c r="P98" s="609"/>
    </row>
    <row r="99" spans="1:16" s="583" customFormat="1">
      <c r="A99" s="1092" t="s">
        <v>694</v>
      </c>
      <c r="B99" s="1093"/>
      <c r="C99" s="1093"/>
      <c r="D99" s="1093"/>
      <c r="E99" s="1093"/>
      <c r="F99" s="1093"/>
      <c r="G99" s="1093"/>
      <c r="H99" s="1093"/>
      <c r="I99" s="1093"/>
      <c r="J99" s="1093"/>
      <c r="K99" s="1093"/>
      <c r="L99" s="610"/>
      <c r="M99" s="610"/>
      <c r="N99" s="610"/>
      <c r="O99" s="610"/>
      <c r="P99" s="611"/>
    </row>
  </sheetData>
  <mergeCells count="12">
    <mergeCell ref="A98:K98"/>
    <mergeCell ref="A99:K99"/>
    <mergeCell ref="A1:P1"/>
    <mergeCell ref="A2:P2"/>
    <mergeCell ref="A3:A4"/>
    <mergeCell ref="B3:B4"/>
    <mergeCell ref="C3:C4"/>
    <mergeCell ref="D3:F3"/>
    <mergeCell ref="G3:I3"/>
    <mergeCell ref="J3:L3"/>
    <mergeCell ref="M3:O3"/>
    <mergeCell ref="P3:P4"/>
  </mergeCells>
  <conditionalFormatting sqref="R1:Z4 Q1:Q18 R5:XFD97">
    <cfRule type="expression" dxfId="21" priority="2">
      <formula>MOD(ROW(),3=1)</formula>
    </cfRule>
  </conditionalFormatting>
  <conditionalFormatting sqref="R1:Z5 Q1:Q18 R6:XFD97">
    <cfRule type="expression" dxfId="20" priority="1">
      <formula>MOD(ROW(),3)=1</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5F8E3-852F-458E-B209-CB5C908889EF}">
  <sheetPr codeName="Sheet10"/>
  <dimension ref="A1:J42"/>
  <sheetViews>
    <sheetView workbookViewId="0">
      <selection activeCell="H12" sqref="H12:H13"/>
    </sheetView>
  </sheetViews>
  <sheetFormatPr defaultColWidth="0" defaultRowHeight="14.5" zeroHeight="1"/>
  <cols>
    <col min="1" max="1" width="6.81640625" style="148" customWidth="1"/>
    <col min="2" max="2" width="13" style="148" bestFit="1" customWidth="1"/>
    <col min="3" max="8" width="11.7265625" style="142" customWidth="1"/>
    <col min="9" max="9" width="14.81640625" style="142" customWidth="1"/>
    <col min="10" max="10" width="11.26953125" style="142" customWidth="1"/>
    <col min="11" max="16384" width="9.54296875" style="142" hidden="1"/>
  </cols>
  <sheetData>
    <row r="1" spans="1:10" s="135" customFormat="1" ht="26.25" customHeight="1">
      <c r="A1" s="1262" t="s">
        <v>1237</v>
      </c>
      <c r="B1" s="1263"/>
      <c r="C1" s="1263"/>
      <c r="D1" s="1263"/>
      <c r="E1" s="1263"/>
      <c r="F1" s="1263"/>
      <c r="G1" s="1263"/>
      <c r="H1" s="1263"/>
      <c r="I1" s="1263"/>
      <c r="J1" s="1264"/>
    </row>
    <row r="2" spans="1:10" s="135" customFormat="1" ht="26.25" customHeight="1">
      <c r="A2" s="1265" t="s">
        <v>1238</v>
      </c>
      <c r="B2" s="1266"/>
      <c r="C2" s="1266"/>
      <c r="D2" s="1266"/>
      <c r="E2" s="1266"/>
      <c r="F2" s="1266"/>
      <c r="G2" s="1266"/>
      <c r="H2" s="1266"/>
      <c r="I2" s="1266"/>
      <c r="J2" s="1267"/>
    </row>
    <row r="3" spans="1:10" s="135" customFormat="1" ht="18.75" customHeight="1">
      <c r="A3" s="1268" t="s">
        <v>2037</v>
      </c>
      <c r="B3" s="1269"/>
      <c r="C3" s="1269"/>
      <c r="D3" s="1269"/>
      <c r="E3" s="1269"/>
      <c r="F3" s="1269"/>
      <c r="G3" s="1269"/>
      <c r="H3" s="1269"/>
      <c r="I3" s="1269"/>
      <c r="J3" s="1270"/>
    </row>
    <row r="4" spans="1:10" s="136" customFormat="1" ht="30.75" customHeight="1">
      <c r="A4" s="1271" t="s">
        <v>3</v>
      </c>
      <c r="B4" s="1272" t="s">
        <v>1131</v>
      </c>
      <c r="C4" s="1274" t="s">
        <v>1130</v>
      </c>
      <c r="D4" s="1254" t="s">
        <v>1129</v>
      </c>
      <c r="E4" s="1275"/>
      <c r="F4" s="1275"/>
      <c r="G4" s="1275"/>
      <c r="H4" s="1253" t="s">
        <v>1128</v>
      </c>
      <c r="I4" s="1253" t="s">
        <v>1321</v>
      </c>
      <c r="J4" s="1255" t="s">
        <v>1127</v>
      </c>
    </row>
    <row r="5" spans="1:10" s="137" customFormat="1" ht="76.5" customHeight="1">
      <c r="A5" s="1271"/>
      <c r="B5" s="1273"/>
      <c r="C5" s="1253"/>
      <c r="D5" s="410" t="s">
        <v>1126</v>
      </c>
      <c r="E5" s="411" t="s">
        <v>1125</v>
      </c>
      <c r="F5" s="411" t="s">
        <v>1124</v>
      </c>
      <c r="G5" s="410" t="s">
        <v>1123</v>
      </c>
      <c r="H5" s="1254"/>
      <c r="I5" s="1254"/>
      <c r="J5" s="1253"/>
    </row>
    <row r="6" spans="1:10" s="135" customFormat="1" ht="15.75" customHeight="1">
      <c r="A6" s="11">
        <v>1</v>
      </c>
      <c r="B6" s="11">
        <v>1947</v>
      </c>
      <c r="C6" s="329">
        <v>2195</v>
      </c>
      <c r="D6" s="329">
        <v>1733</v>
      </c>
      <c r="E6" s="329">
        <v>0</v>
      </c>
      <c r="F6" s="329">
        <v>144</v>
      </c>
      <c r="G6" s="329">
        <f t="shared" ref="G6:G20" si="0">SUM(D6:F6)</f>
        <v>1877</v>
      </c>
      <c r="H6" s="329">
        <v>0</v>
      </c>
      <c r="I6" s="329">
        <v>0</v>
      </c>
      <c r="J6" s="329">
        <v>4073</v>
      </c>
    </row>
    <row r="7" spans="1:10" s="135" customFormat="1" ht="15.75" customHeight="1">
      <c r="A7" s="11">
        <v>2</v>
      </c>
      <c r="B7" s="11">
        <v>1950</v>
      </c>
      <c r="C7" s="329">
        <v>2519</v>
      </c>
      <c r="D7" s="329">
        <v>2387</v>
      </c>
      <c r="E7" s="329">
        <v>0</v>
      </c>
      <c r="F7" s="329">
        <v>200</v>
      </c>
      <c r="G7" s="329">
        <f t="shared" si="0"/>
        <v>2587</v>
      </c>
      <c r="H7" s="329">
        <v>0</v>
      </c>
      <c r="I7" s="329">
        <v>0</v>
      </c>
      <c r="J7" s="329">
        <v>5106</v>
      </c>
    </row>
    <row r="8" spans="1:10" s="135" customFormat="1" ht="15.75" customHeight="1">
      <c r="A8" s="11">
        <v>3</v>
      </c>
      <c r="B8" s="11" t="s">
        <v>1122</v>
      </c>
      <c r="C8" s="329">
        <v>4295</v>
      </c>
      <c r="D8" s="329">
        <v>5134</v>
      </c>
      <c r="E8" s="329">
        <v>0</v>
      </c>
      <c r="F8" s="329">
        <v>233</v>
      </c>
      <c r="G8" s="329">
        <f t="shared" si="0"/>
        <v>5367</v>
      </c>
      <c r="H8" s="329">
        <v>0</v>
      </c>
      <c r="I8" s="329">
        <v>0</v>
      </c>
      <c r="J8" s="329">
        <v>9662</v>
      </c>
    </row>
    <row r="9" spans="1:10" s="135" customFormat="1" ht="15.75" customHeight="1">
      <c r="A9" s="11">
        <v>4</v>
      </c>
      <c r="B9" s="11" t="s">
        <v>364</v>
      </c>
      <c r="C9" s="329">
        <v>7837</v>
      </c>
      <c r="D9" s="329">
        <v>8732</v>
      </c>
      <c r="E9" s="329">
        <v>0</v>
      </c>
      <c r="F9" s="329">
        <v>368</v>
      </c>
      <c r="G9" s="329">
        <f t="shared" si="0"/>
        <v>9100</v>
      </c>
      <c r="H9" s="329">
        <v>0</v>
      </c>
      <c r="I9" s="329">
        <v>0</v>
      </c>
      <c r="J9" s="329">
        <v>16937</v>
      </c>
    </row>
    <row r="10" spans="1:10" s="135" customFormat="1" ht="15.75" customHeight="1">
      <c r="A10" s="11">
        <v>5</v>
      </c>
      <c r="B10" s="11" t="s">
        <v>1121</v>
      </c>
      <c r="C10" s="329">
        <v>15225</v>
      </c>
      <c r="D10" s="329">
        <v>17372</v>
      </c>
      <c r="E10" s="329">
        <v>69</v>
      </c>
      <c r="F10" s="329">
        <v>324</v>
      </c>
      <c r="G10" s="329">
        <f t="shared" si="0"/>
        <v>17765</v>
      </c>
      <c r="H10" s="329">
        <v>0</v>
      </c>
      <c r="I10" s="329">
        <v>0</v>
      </c>
      <c r="J10" s="329">
        <v>32990</v>
      </c>
    </row>
    <row r="11" spans="1:10" s="135" customFormat="1" ht="15.75" customHeight="1">
      <c r="A11" s="11">
        <v>6</v>
      </c>
      <c r="B11" s="11" t="s">
        <v>1120</v>
      </c>
      <c r="C11" s="329">
        <v>20723</v>
      </c>
      <c r="D11" s="329">
        <v>26394</v>
      </c>
      <c r="E11" s="329">
        <v>123</v>
      </c>
      <c r="F11" s="329">
        <v>194</v>
      </c>
      <c r="G11" s="329">
        <f t="shared" si="0"/>
        <v>26711</v>
      </c>
      <c r="H11" s="329">
        <v>0</v>
      </c>
      <c r="I11" s="329">
        <v>0</v>
      </c>
      <c r="J11" s="329">
        <v>47433</v>
      </c>
    </row>
    <row r="12" spans="1:10" s="135" customFormat="1" ht="15.75" customHeight="1">
      <c r="A12" s="11">
        <v>7</v>
      </c>
      <c r="B12" s="11" t="s">
        <v>1119</v>
      </c>
      <c r="C12" s="329">
        <v>28972</v>
      </c>
      <c r="D12" s="329">
        <v>34853</v>
      </c>
      <c r="E12" s="329">
        <v>343</v>
      </c>
      <c r="F12" s="329">
        <v>125</v>
      </c>
      <c r="G12" s="329">
        <f t="shared" si="0"/>
        <v>35321</v>
      </c>
      <c r="H12" s="329">
        <v>2396</v>
      </c>
      <c r="I12" s="329">
        <v>0</v>
      </c>
      <c r="J12" s="329">
        <v>66689</v>
      </c>
    </row>
    <row r="13" spans="1:10" s="135" customFormat="1" ht="15.75" customHeight="1">
      <c r="A13" s="11">
        <v>8</v>
      </c>
      <c r="B13" s="11" t="s">
        <v>1118</v>
      </c>
      <c r="C13" s="329">
        <v>47159</v>
      </c>
      <c r="D13" s="329">
        <v>52024</v>
      </c>
      <c r="E13" s="329">
        <v>515</v>
      </c>
      <c r="F13" s="329">
        <v>55</v>
      </c>
      <c r="G13" s="329">
        <f t="shared" si="0"/>
        <v>52594</v>
      </c>
      <c r="H13" s="329">
        <v>2770</v>
      </c>
      <c r="I13" s="329">
        <v>0</v>
      </c>
      <c r="J13" s="329">
        <v>102523</v>
      </c>
    </row>
    <row r="14" spans="1:10" s="135" customFormat="1" ht="15.75" customHeight="1">
      <c r="A14" s="11">
        <v>9</v>
      </c>
      <c r="B14" s="11" t="s">
        <v>1117</v>
      </c>
      <c r="C14" s="329">
        <v>45478</v>
      </c>
      <c r="D14" s="329">
        <v>55720</v>
      </c>
      <c r="E14" s="329">
        <v>500</v>
      </c>
      <c r="F14" s="329">
        <v>53</v>
      </c>
      <c r="G14" s="329">
        <f t="shared" si="0"/>
        <v>56273</v>
      </c>
      <c r="H14" s="329">
        <v>2876</v>
      </c>
      <c r="I14" s="329">
        <v>0</v>
      </c>
      <c r="J14" s="329">
        <v>104627</v>
      </c>
    </row>
    <row r="15" spans="1:10" s="135" customFormat="1" ht="15.75" customHeight="1">
      <c r="A15" s="11">
        <v>10</v>
      </c>
      <c r="B15" s="11" t="s">
        <v>1116</v>
      </c>
      <c r="C15" s="329">
        <v>53948</v>
      </c>
      <c r="D15" s="329">
        <v>96957</v>
      </c>
      <c r="E15" s="329">
        <v>1834</v>
      </c>
      <c r="F15" s="329">
        <v>45</v>
      </c>
      <c r="G15" s="329">
        <f t="shared" si="0"/>
        <v>98836</v>
      </c>
      <c r="H15" s="329">
        <v>4075</v>
      </c>
      <c r="I15" s="329">
        <v>0</v>
      </c>
      <c r="J15" s="329">
        <v>156859</v>
      </c>
    </row>
    <row r="16" spans="1:10" s="135" customFormat="1" ht="15.75" customHeight="1">
      <c r="A16" s="11">
        <v>11</v>
      </c>
      <c r="B16" s="11" t="s">
        <v>1115</v>
      </c>
      <c r="C16" s="329">
        <v>62116</v>
      </c>
      <c r="D16" s="329">
        <v>172643</v>
      </c>
      <c r="E16" s="329">
        <v>5962</v>
      </c>
      <c r="F16" s="329">
        <v>85</v>
      </c>
      <c r="G16" s="329">
        <f t="shared" si="0"/>
        <v>178690</v>
      </c>
      <c r="H16" s="329">
        <v>4625</v>
      </c>
      <c r="I16" s="329">
        <v>6</v>
      </c>
      <c r="J16" s="329">
        <v>245438</v>
      </c>
    </row>
    <row r="17" spans="1:10" s="135" customFormat="1" ht="15.75" customHeight="1">
      <c r="A17" s="11">
        <v>12</v>
      </c>
      <c r="B17" s="11" t="s">
        <v>1114</v>
      </c>
      <c r="C17" s="329">
        <v>72757</v>
      </c>
      <c r="D17" s="329">
        <v>197163</v>
      </c>
      <c r="E17" s="329">
        <v>11450</v>
      </c>
      <c r="F17" s="329">
        <v>95</v>
      </c>
      <c r="G17" s="329">
        <f t="shared" si="0"/>
        <v>208708</v>
      </c>
      <c r="H17" s="329">
        <v>5525</v>
      </c>
      <c r="I17" s="329">
        <v>38</v>
      </c>
      <c r="J17" s="329">
        <v>287029</v>
      </c>
    </row>
    <row r="18" spans="1:10" s="135" customFormat="1" ht="15.75" customHeight="1">
      <c r="A18" s="11">
        <v>13</v>
      </c>
      <c r="B18" s="11" t="s">
        <v>1113</v>
      </c>
      <c r="C18" s="329">
        <v>68901</v>
      </c>
      <c r="D18" s="329">
        <v>289378</v>
      </c>
      <c r="E18" s="329">
        <v>26985</v>
      </c>
      <c r="F18" s="329">
        <v>679</v>
      </c>
      <c r="G18" s="329">
        <f t="shared" si="0"/>
        <v>317042</v>
      </c>
      <c r="H18" s="329">
        <v>9071</v>
      </c>
      <c r="I18" s="329">
        <v>876</v>
      </c>
      <c r="J18" s="329">
        <v>395889</v>
      </c>
    </row>
    <row r="19" spans="1:10" s="135" customFormat="1" ht="15.75" customHeight="1">
      <c r="A19" s="11">
        <v>14</v>
      </c>
      <c r="B19" s="11" t="s">
        <v>1112</v>
      </c>
      <c r="C19" s="329">
        <v>73580</v>
      </c>
      <c r="D19" s="329">
        <v>370884</v>
      </c>
      <c r="E19" s="329">
        <v>47099</v>
      </c>
      <c r="F19" s="329">
        <v>4317</v>
      </c>
      <c r="G19" s="329">
        <f t="shared" si="0"/>
        <v>422300</v>
      </c>
      <c r="H19" s="329">
        <v>19475</v>
      </c>
      <c r="I19" s="329">
        <v>2085</v>
      </c>
      <c r="J19" s="329">
        <v>517439</v>
      </c>
    </row>
    <row r="20" spans="1:10" s="135" customFormat="1" ht="15.75" customHeight="1">
      <c r="A20" s="11">
        <v>15</v>
      </c>
      <c r="B20" s="11" t="s">
        <v>188</v>
      </c>
      <c r="C20" s="329">
        <v>113502</v>
      </c>
      <c r="D20" s="329">
        <v>461794</v>
      </c>
      <c r="E20" s="329">
        <v>64157</v>
      </c>
      <c r="F20" s="329">
        <v>2539</v>
      </c>
      <c r="G20" s="329">
        <f t="shared" si="0"/>
        <v>528490</v>
      </c>
      <c r="H20" s="329">
        <v>18802</v>
      </c>
      <c r="I20" s="329">
        <v>9860</v>
      </c>
      <c r="J20" s="329">
        <v>670654</v>
      </c>
    </row>
    <row r="21" spans="1:10" s="135" customFormat="1" ht="15.75" customHeight="1">
      <c r="A21" s="138">
        <v>16</v>
      </c>
      <c r="B21" s="138" t="s">
        <v>189</v>
      </c>
      <c r="C21" s="412">
        <v>120877</v>
      </c>
      <c r="D21" s="412">
        <v>486998</v>
      </c>
      <c r="E21" s="412">
        <v>69716</v>
      </c>
      <c r="F21" s="412">
        <v>3357</v>
      </c>
      <c r="G21" s="412">
        <f>SUM(D21:F21)+1</f>
        <v>560072</v>
      </c>
      <c r="H21" s="412">
        <v>16957</v>
      </c>
      <c r="I21" s="412">
        <v>25210</v>
      </c>
      <c r="J21" s="412">
        <v>723116</v>
      </c>
    </row>
    <row r="22" spans="1:10" s="135" customFormat="1" ht="15.75" customHeight="1">
      <c r="A22" s="11">
        <v>17</v>
      </c>
      <c r="B22" s="11" t="s">
        <v>190</v>
      </c>
      <c r="C22" s="329">
        <v>110098</v>
      </c>
      <c r="D22" s="329">
        <v>511895</v>
      </c>
      <c r="E22" s="329">
        <v>71597</v>
      </c>
      <c r="F22" s="329">
        <v>4789</v>
      </c>
      <c r="G22" s="329">
        <f>SUM(D22:F22)+1</f>
        <v>588282</v>
      </c>
      <c r="H22" s="329">
        <v>14927</v>
      </c>
      <c r="I22" s="329">
        <v>27860</v>
      </c>
      <c r="J22" s="329">
        <v>741167</v>
      </c>
    </row>
    <row r="23" spans="1:10" s="135" customFormat="1" ht="15.75" customHeight="1">
      <c r="A23" s="11">
        <v>18</v>
      </c>
      <c r="B23" s="11" t="s">
        <v>191</v>
      </c>
      <c r="C23" s="329">
        <v>104059</v>
      </c>
      <c r="D23" s="329">
        <v>539586</v>
      </c>
      <c r="E23" s="329">
        <v>96373</v>
      </c>
      <c r="F23" s="329">
        <v>4248</v>
      </c>
      <c r="G23" s="329">
        <f>SUM(D23:F23)+1</f>
        <v>640208</v>
      </c>
      <c r="H23" s="329">
        <v>18636</v>
      </c>
      <c r="I23" s="329">
        <v>36947</v>
      </c>
      <c r="J23" s="329">
        <v>799850</v>
      </c>
    </row>
    <row r="24" spans="1:10" s="135" customFormat="1" ht="15.75" customHeight="1">
      <c r="A24" s="11">
        <v>19</v>
      </c>
      <c r="B24" s="11" t="s">
        <v>192</v>
      </c>
      <c r="C24" s="329">
        <v>114415</v>
      </c>
      <c r="D24" s="329">
        <v>561298</v>
      </c>
      <c r="E24" s="329">
        <v>100342</v>
      </c>
      <c r="F24" s="329">
        <v>3181</v>
      </c>
      <c r="G24" s="329">
        <f>SUM(D24:F24)+1</f>
        <v>664822</v>
      </c>
      <c r="H24" s="329">
        <v>26266</v>
      </c>
      <c r="I24" s="329">
        <v>39245</v>
      </c>
      <c r="J24" s="329">
        <v>844748</v>
      </c>
    </row>
    <row r="25" spans="1:10" s="135" customFormat="1" ht="15.75" customHeight="1">
      <c r="A25" s="11">
        <v>20</v>
      </c>
      <c r="B25" s="11" t="s">
        <v>193</v>
      </c>
      <c r="C25" s="329">
        <v>130511</v>
      </c>
      <c r="D25" s="329">
        <v>612497</v>
      </c>
      <c r="E25" s="329">
        <v>93281</v>
      </c>
      <c r="F25" s="329">
        <v>2649</v>
      </c>
      <c r="G25" s="329">
        <f t="shared" ref="G25:G32" si="1">SUM(D25:F25)</f>
        <v>708427</v>
      </c>
      <c r="H25" s="329">
        <v>32287</v>
      </c>
      <c r="I25" s="329">
        <v>51226</v>
      </c>
      <c r="J25" s="329">
        <v>922451</v>
      </c>
    </row>
    <row r="26" spans="1:10" s="135" customFormat="1" ht="15.75" customHeight="1">
      <c r="A26" s="11">
        <v>21</v>
      </c>
      <c r="B26" s="11" t="s">
        <v>194</v>
      </c>
      <c r="C26" s="329">
        <v>113720</v>
      </c>
      <c r="D26" s="329">
        <v>691341</v>
      </c>
      <c r="E26" s="329">
        <v>66664</v>
      </c>
      <c r="F26" s="329">
        <v>2449</v>
      </c>
      <c r="G26" s="329">
        <f t="shared" si="1"/>
        <v>760454</v>
      </c>
      <c r="H26" s="329">
        <v>32866</v>
      </c>
      <c r="I26" s="329">
        <v>57449</v>
      </c>
      <c r="J26" s="329">
        <v>964489</v>
      </c>
    </row>
    <row r="27" spans="1:10" s="135" customFormat="1" ht="15.75" customHeight="1">
      <c r="A27" s="11">
        <v>22</v>
      </c>
      <c r="B27" s="11" t="s">
        <v>195</v>
      </c>
      <c r="C27" s="329">
        <v>134847</v>
      </c>
      <c r="D27" s="329">
        <v>745533</v>
      </c>
      <c r="E27" s="329">
        <v>44522</v>
      </c>
      <c r="F27" s="329">
        <v>1998</v>
      </c>
      <c r="G27" s="329">
        <f t="shared" si="1"/>
        <v>792053</v>
      </c>
      <c r="H27" s="329">
        <v>34228</v>
      </c>
      <c r="I27" s="329">
        <v>65520</v>
      </c>
      <c r="J27" s="329">
        <v>1026649</v>
      </c>
    </row>
    <row r="28" spans="1:10" s="135" customFormat="1" ht="15.75" customHeight="1">
      <c r="A28" s="11">
        <v>23</v>
      </c>
      <c r="B28" s="11" t="s">
        <v>196</v>
      </c>
      <c r="C28" s="329">
        <v>129244</v>
      </c>
      <c r="D28" s="329">
        <v>835291</v>
      </c>
      <c r="E28" s="329">
        <v>41075</v>
      </c>
      <c r="F28" s="329">
        <v>1576</v>
      </c>
      <c r="G28" s="329">
        <f t="shared" si="1"/>
        <v>877942</v>
      </c>
      <c r="H28" s="329">
        <v>36102</v>
      </c>
      <c r="I28" s="329">
        <v>73563</v>
      </c>
      <c r="J28" s="329">
        <v>1116850</v>
      </c>
    </row>
    <row r="29" spans="1:10" s="135" customFormat="1" ht="15.75" customHeight="1">
      <c r="A29" s="11">
        <v>24</v>
      </c>
      <c r="B29" s="11" t="s">
        <v>161</v>
      </c>
      <c r="C29" s="329">
        <v>121377</v>
      </c>
      <c r="D29" s="329">
        <v>895340</v>
      </c>
      <c r="E29" s="329">
        <v>47122</v>
      </c>
      <c r="F29" s="329">
        <v>551</v>
      </c>
      <c r="G29" s="329">
        <f t="shared" si="1"/>
        <v>943013</v>
      </c>
      <c r="H29" s="329">
        <v>37413</v>
      </c>
      <c r="I29" s="329">
        <v>65781</v>
      </c>
      <c r="J29" s="329">
        <v>1167584</v>
      </c>
    </row>
    <row r="30" spans="1:10" s="135" customFormat="1" ht="15.75" customHeight="1">
      <c r="A30" s="11">
        <v>25</v>
      </c>
      <c r="B30" s="11" t="s">
        <v>375</v>
      </c>
      <c r="C30" s="329">
        <v>122378</v>
      </c>
      <c r="D30" s="329">
        <v>944022</v>
      </c>
      <c r="E30" s="329">
        <v>49093</v>
      </c>
      <c r="F30" s="329">
        <v>401</v>
      </c>
      <c r="G30" s="329">
        <f t="shared" si="1"/>
        <v>993516</v>
      </c>
      <c r="H30" s="329">
        <v>37916</v>
      </c>
      <c r="I30" s="329">
        <v>81548</v>
      </c>
      <c r="J30" s="329">
        <f t="shared" ref="J30:J37" si="2">C30+G30+H30+I30</f>
        <v>1235358</v>
      </c>
    </row>
    <row r="31" spans="1:10" s="135" customFormat="1" ht="15.75" customHeight="1">
      <c r="A31" s="11">
        <v>26</v>
      </c>
      <c r="B31" s="11" t="s">
        <v>163</v>
      </c>
      <c r="C31" s="329">
        <v>126122.7</v>
      </c>
      <c r="D31" s="329">
        <v>986590.65000000014</v>
      </c>
      <c r="E31" s="329">
        <v>50207.74</v>
      </c>
      <c r="F31" s="329">
        <v>347.99</v>
      </c>
      <c r="G31" s="329">
        <f t="shared" si="1"/>
        <v>1037146.3800000001</v>
      </c>
      <c r="H31" s="329">
        <v>38346.120000000003</v>
      </c>
      <c r="I31" s="329">
        <v>101839.48000000001</v>
      </c>
      <c r="J31" s="329">
        <f t="shared" si="2"/>
        <v>1303454.6800000002</v>
      </c>
    </row>
    <row r="32" spans="1:10" s="135" customFormat="1" ht="15.75" customHeight="1">
      <c r="A32" s="11">
        <f>A31+1</f>
        <v>27</v>
      </c>
      <c r="B32" s="11" t="s">
        <v>164</v>
      </c>
      <c r="C32" s="329">
        <v>134893.62</v>
      </c>
      <c r="D32" s="329">
        <v>1022265.32</v>
      </c>
      <c r="E32" s="329">
        <v>49833.74</v>
      </c>
      <c r="F32" s="329">
        <v>215.1</v>
      </c>
      <c r="G32" s="329">
        <f t="shared" si="1"/>
        <v>1072314.1600000001</v>
      </c>
      <c r="H32" s="329">
        <v>37812.6</v>
      </c>
      <c r="I32" s="329">
        <v>126759.099</v>
      </c>
      <c r="J32" s="329">
        <f t="shared" si="2"/>
        <v>1371779.4790000003</v>
      </c>
    </row>
    <row r="33" spans="1:10" s="135" customFormat="1" ht="15.75" customHeight="1">
      <c r="A33" s="11">
        <f>A32+1</f>
        <v>28</v>
      </c>
      <c r="B33" s="11" t="s">
        <v>165</v>
      </c>
      <c r="C33" s="329">
        <v>155769.12</v>
      </c>
      <c r="D33" s="329">
        <v>994196.99</v>
      </c>
      <c r="E33" s="329">
        <v>48442.64</v>
      </c>
      <c r="F33" s="329">
        <v>198.52611107000001</v>
      </c>
      <c r="G33" s="329">
        <v>1042838.15611107</v>
      </c>
      <c r="H33" s="329">
        <v>46472.45</v>
      </c>
      <c r="I33" s="329">
        <v>138337</v>
      </c>
      <c r="J33" s="329">
        <f t="shared" si="2"/>
        <v>1383416.72611107</v>
      </c>
    </row>
    <row r="34" spans="1:10" s="135" customFormat="1" ht="15.75" customHeight="1">
      <c r="A34" s="11">
        <f>A33+1</f>
        <v>29</v>
      </c>
      <c r="B34" s="11" t="s">
        <v>676</v>
      </c>
      <c r="C34" s="329">
        <v>150299.52000000002</v>
      </c>
      <c r="D34" s="329">
        <v>981443.23</v>
      </c>
      <c r="E34" s="329">
        <v>50944</v>
      </c>
      <c r="F34" s="329">
        <v>223.54000000000002</v>
      </c>
      <c r="G34" s="329">
        <f>SUM(D34:F34)</f>
        <v>1032610.77</v>
      </c>
      <c r="H34" s="329">
        <v>43029.08</v>
      </c>
      <c r="I34" s="329">
        <v>147247.50794583402</v>
      </c>
      <c r="J34" s="329">
        <f t="shared" si="2"/>
        <v>1373186.8779458341</v>
      </c>
    </row>
    <row r="35" spans="1:10" s="135" customFormat="1" ht="15.75" customHeight="1">
      <c r="A35" s="11">
        <v>31</v>
      </c>
      <c r="B35" s="11" t="s">
        <v>167</v>
      </c>
      <c r="C35" s="329">
        <v>151627.32999999999</v>
      </c>
      <c r="D35" s="329">
        <v>1078581.47</v>
      </c>
      <c r="E35" s="329">
        <v>36015.770000000004</v>
      </c>
      <c r="F35" s="329">
        <v>214.15</v>
      </c>
      <c r="G35" s="329">
        <f>SUM(D35:F35)</f>
        <v>1114811.3899999999</v>
      </c>
      <c r="H35" s="329">
        <v>47112.06</v>
      </c>
      <c r="I35" s="329">
        <v>170912.29593489919</v>
      </c>
      <c r="J35" s="329">
        <f t="shared" si="2"/>
        <v>1484463.0759348993</v>
      </c>
    </row>
    <row r="36" spans="1:10" s="135" customFormat="1" ht="15.75" customHeight="1">
      <c r="A36" s="11">
        <v>32</v>
      </c>
      <c r="B36" s="414" t="s">
        <v>309</v>
      </c>
      <c r="C36" s="413">
        <v>162098.76999999999</v>
      </c>
      <c r="D36" s="413">
        <v>1182095.92</v>
      </c>
      <c r="E36" s="413">
        <v>23885.040000000001</v>
      </c>
      <c r="F36" s="413">
        <v>409.464</v>
      </c>
      <c r="G36" s="413">
        <f>SUM(D36:F36)</f>
        <v>1206390.4239999999</v>
      </c>
      <c r="H36" s="413">
        <v>45861.09</v>
      </c>
      <c r="I36" s="413">
        <v>203552.68</v>
      </c>
      <c r="J36" s="413">
        <f t="shared" si="2"/>
        <v>1617902.9639999999</v>
      </c>
    </row>
    <row r="37" spans="1:10" s="135" customFormat="1" ht="15.75" customHeight="1">
      <c r="A37" s="11">
        <v>33</v>
      </c>
      <c r="B37" s="11" t="s">
        <v>169</v>
      </c>
      <c r="C37" s="329">
        <v>134053.92000000001</v>
      </c>
      <c r="D37" s="329">
        <v>1294852.4100000001</v>
      </c>
      <c r="E37" s="329">
        <v>31295.94</v>
      </c>
      <c r="F37" s="329">
        <v>400.58</v>
      </c>
      <c r="G37" s="329">
        <v>1326548.9300000002</v>
      </c>
      <c r="H37" s="329">
        <v>47937.41</v>
      </c>
      <c r="I37" s="329">
        <v>225834.822076824</v>
      </c>
      <c r="J37" s="329">
        <f t="shared" si="2"/>
        <v>1734375.082076824</v>
      </c>
    </row>
    <row r="38" spans="1:10" s="135" customFormat="1" ht="16.5" customHeight="1">
      <c r="A38" s="1256" t="s">
        <v>1111</v>
      </c>
      <c r="B38" s="1257"/>
      <c r="C38" s="1257"/>
      <c r="D38" s="1257"/>
      <c r="E38" s="1257"/>
      <c r="F38" s="1257"/>
      <c r="G38" s="1257"/>
      <c r="H38" s="1257"/>
      <c r="I38" s="1257"/>
      <c r="J38" s="1258"/>
    </row>
    <row r="39" spans="1:10" s="135" customFormat="1" ht="15.75" customHeight="1">
      <c r="A39" s="1259" t="s">
        <v>1110</v>
      </c>
      <c r="B39" s="1260"/>
      <c r="C39" s="1260"/>
      <c r="D39" s="1260"/>
      <c r="E39" s="1260"/>
      <c r="F39" s="1260"/>
      <c r="G39" s="1260"/>
      <c r="H39" s="1260"/>
      <c r="I39" s="1260"/>
      <c r="J39" s="1261"/>
    </row>
    <row r="40" spans="1:10" ht="17.25" hidden="1" customHeight="1">
      <c r="A40" s="139" t="s">
        <v>1109</v>
      </c>
      <c r="B40" s="415"/>
      <c r="C40" s="140"/>
      <c r="D40" s="140"/>
      <c r="E40" s="140"/>
      <c r="F40" s="140"/>
      <c r="G40" s="140"/>
      <c r="H40" s="140"/>
      <c r="I40" s="140"/>
      <c r="J40" s="141"/>
    </row>
    <row r="41" spans="1:10" ht="15" hidden="1" customHeight="1">
      <c r="A41" s="139" t="s">
        <v>1108</v>
      </c>
      <c r="B41" s="416"/>
      <c r="C41" s="143"/>
      <c r="D41" s="143"/>
      <c r="E41" s="143"/>
      <c r="F41" s="143"/>
      <c r="G41" s="143"/>
      <c r="H41" s="143"/>
      <c r="I41" s="143"/>
      <c r="J41" s="144"/>
    </row>
    <row r="42" spans="1:10" ht="15.75" hidden="1" customHeight="1">
      <c r="A42" s="145" t="s">
        <v>1107</v>
      </c>
      <c r="B42" s="417"/>
      <c r="C42" s="146"/>
      <c r="D42" s="146"/>
      <c r="E42" s="146"/>
      <c r="F42" s="146"/>
      <c r="G42" s="146"/>
      <c r="H42" s="146"/>
      <c r="I42" s="146"/>
      <c r="J42" s="147"/>
    </row>
  </sheetData>
  <mergeCells count="12">
    <mergeCell ref="I4:I5"/>
    <mergeCell ref="J4:J5"/>
    <mergeCell ref="A38:J38"/>
    <mergeCell ref="A39:J39"/>
    <mergeCell ref="A1:J1"/>
    <mergeCell ref="A2:J2"/>
    <mergeCell ref="A3:J3"/>
    <mergeCell ref="A4:A5"/>
    <mergeCell ref="B4:B5"/>
    <mergeCell ref="C4:C5"/>
    <mergeCell ref="D4:G4"/>
    <mergeCell ref="H4:H5"/>
  </mergeCells>
  <conditionalFormatting sqref="K6:XFD37">
    <cfRule type="expression" dxfId="14" priority="1">
      <formula>MOD(ROW(),3)=1</formula>
    </cfRule>
  </conditionalFormatting>
  <pageMargins left="0.7" right="0.7" top="0.75" bottom="0.75" header="0.3" footer="0.3"/>
  <ignoredErrors>
    <ignoredError sqref="G6:G37"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B3636-87DC-4C25-ABB5-8A5027852DE8}">
  <sheetPr codeName="Sheet11"/>
  <dimension ref="A1:D23"/>
  <sheetViews>
    <sheetView workbookViewId="0">
      <selection activeCell="B3" sqref="B3:D3"/>
    </sheetView>
  </sheetViews>
  <sheetFormatPr defaultColWidth="0" defaultRowHeight="15.5" zeroHeight="1"/>
  <cols>
    <col min="1" max="1" width="33.453125" style="149" customWidth="1"/>
    <col min="2" max="2" width="25.81640625" style="149" customWidth="1"/>
    <col min="3" max="3" width="14.453125" style="149" customWidth="1"/>
    <col min="4" max="4" width="31.26953125" style="149" customWidth="1"/>
    <col min="5" max="16384" width="8.7265625" style="149" hidden="1"/>
  </cols>
  <sheetData>
    <row r="1" spans="1:4">
      <c r="A1" s="1277" t="s">
        <v>1236</v>
      </c>
      <c r="B1" s="1277"/>
      <c r="C1" s="1277"/>
      <c r="D1" s="1277"/>
    </row>
    <row r="2" spans="1:4">
      <c r="A2" s="1277" t="s">
        <v>1235</v>
      </c>
      <c r="B2" s="1277"/>
      <c r="C2" s="1277"/>
      <c r="D2" s="1277"/>
    </row>
    <row r="3" spans="1:4" ht="34" customHeight="1">
      <c r="A3" s="1081" t="s">
        <v>1132</v>
      </c>
      <c r="B3" s="1278" t="s">
        <v>2032</v>
      </c>
      <c r="C3" s="1279"/>
      <c r="D3" s="1279"/>
    </row>
    <row r="4" spans="1:4">
      <c r="A4" s="150" t="s">
        <v>1133</v>
      </c>
      <c r="B4" s="1280" t="s">
        <v>1134</v>
      </c>
      <c r="C4" s="1280"/>
      <c r="D4" s="1280"/>
    </row>
    <row r="5" spans="1:4">
      <c r="A5" s="150"/>
      <c r="B5" s="151" t="s">
        <v>1135</v>
      </c>
      <c r="C5" s="151" t="s">
        <v>1136</v>
      </c>
      <c r="D5" s="151" t="s">
        <v>1137</v>
      </c>
    </row>
    <row r="6" spans="1:4">
      <c r="A6" s="150"/>
      <c r="B6" s="151" t="s">
        <v>1138</v>
      </c>
      <c r="C6" s="151" t="s">
        <v>1139</v>
      </c>
      <c r="D6" s="151" t="s">
        <v>1140</v>
      </c>
    </row>
    <row r="7" spans="1:4">
      <c r="A7" s="152" t="s">
        <v>193</v>
      </c>
      <c r="B7" s="153">
        <v>5252.7</v>
      </c>
      <c r="C7" s="153">
        <v>134.75</v>
      </c>
      <c r="D7" s="153">
        <f>B7-C7</f>
        <v>5117.95</v>
      </c>
    </row>
    <row r="8" spans="1:4">
      <c r="A8" s="152" t="s">
        <v>194</v>
      </c>
      <c r="B8" s="153">
        <v>4794.5</v>
      </c>
      <c r="C8" s="153">
        <v>153.53</v>
      </c>
      <c r="D8" s="153">
        <f t="shared" ref="D8:D19" si="0">B8-C8</f>
        <v>4640.97</v>
      </c>
    </row>
    <row r="9" spans="1:4">
      <c r="A9" s="152" t="s">
        <v>195</v>
      </c>
      <c r="B9" s="153">
        <v>5597.9</v>
      </c>
      <c r="C9" s="153">
        <v>1651</v>
      </c>
      <c r="D9" s="153">
        <f t="shared" si="0"/>
        <v>3946.8999999999996</v>
      </c>
    </row>
    <row r="10" spans="1:4">
      <c r="A10" s="152" t="s">
        <v>196</v>
      </c>
      <c r="B10" s="153">
        <v>5007.74</v>
      </c>
      <c r="C10" s="153">
        <v>4432.7602800000004</v>
      </c>
      <c r="D10" s="153">
        <f t="shared" si="0"/>
        <v>574.97971999999936</v>
      </c>
    </row>
    <row r="11" spans="1:4">
      <c r="A11" s="152" t="s">
        <v>161</v>
      </c>
      <c r="B11" s="153">
        <v>5244.21</v>
      </c>
      <c r="C11" s="153">
        <v>5150.3000452999995</v>
      </c>
      <c r="D11" s="153">
        <f t="shared" si="0"/>
        <v>93.909954700000526</v>
      </c>
    </row>
    <row r="12" spans="1:4">
      <c r="A12" s="152" t="s">
        <v>162</v>
      </c>
      <c r="B12" s="153">
        <v>5617.3</v>
      </c>
      <c r="C12" s="153">
        <v>6710.1867269999993</v>
      </c>
      <c r="D12" s="153">
        <f t="shared" si="0"/>
        <v>-1092.8867269999992</v>
      </c>
    </row>
    <row r="13" spans="1:4">
      <c r="A13" s="152" t="s">
        <v>163</v>
      </c>
      <c r="B13" s="153">
        <v>5072.08</v>
      </c>
      <c r="C13" s="153">
        <v>7202.86</v>
      </c>
      <c r="D13" s="153">
        <f t="shared" si="0"/>
        <v>-2130.7799999999997</v>
      </c>
    </row>
    <row r="14" spans="1:4">
      <c r="A14" s="154" t="s">
        <v>1141</v>
      </c>
      <c r="B14" s="155">
        <v>4395.8599999999997</v>
      </c>
      <c r="C14" s="155">
        <v>8468.9389699999992</v>
      </c>
      <c r="D14" s="155">
        <f t="shared" si="0"/>
        <v>-4073.0789699999996</v>
      </c>
    </row>
    <row r="15" spans="1:4">
      <c r="A15" s="154" t="s">
        <v>1142</v>
      </c>
      <c r="B15" s="155">
        <v>6350.6</v>
      </c>
      <c r="C15" s="155">
        <v>9490.91</v>
      </c>
      <c r="D15" s="155">
        <f t="shared" si="0"/>
        <v>-3140.3099999999995</v>
      </c>
    </row>
    <row r="16" spans="1:4">
      <c r="A16" s="154" t="s">
        <v>166</v>
      </c>
      <c r="B16" s="155">
        <v>9547.7000000000007</v>
      </c>
      <c r="C16" s="155">
        <v>9573.5519540000005</v>
      </c>
      <c r="D16" s="155">
        <f t="shared" si="0"/>
        <v>-25.851953999999751</v>
      </c>
    </row>
    <row r="17" spans="1:4">
      <c r="A17" s="154" t="s">
        <v>167</v>
      </c>
      <c r="B17" s="155">
        <v>7974.0061487499997</v>
      </c>
      <c r="C17" s="155">
        <v>9249.3917732800001</v>
      </c>
      <c r="D17" s="155">
        <f t="shared" si="0"/>
        <v>-1275.3856245300003</v>
      </c>
    </row>
    <row r="18" spans="1:4">
      <c r="A18" s="156" t="s">
        <v>168</v>
      </c>
      <c r="B18" s="157">
        <v>7639.76</v>
      </c>
      <c r="C18" s="157">
        <v>13791.92</v>
      </c>
      <c r="D18" s="157">
        <f t="shared" si="0"/>
        <v>-6152.16</v>
      </c>
    </row>
    <row r="19" spans="1:4">
      <c r="A19" s="156" t="s">
        <v>1143</v>
      </c>
      <c r="B19" s="158">
        <v>6648.69</v>
      </c>
      <c r="C19" s="158">
        <v>11361.98</v>
      </c>
      <c r="D19" s="159">
        <f t="shared" si="0"/>
        <v>-4713.29</v>
      </c>
    </row>
    <row r="20" spans="1:4">
      <c r="A20" s="160"/>
      <c r="B20" s="158"/>
      <c r="C20" s="158"/>
      <c r="D20" s="159"/>
    </row>
    <row r="21" spans="1:4">
      <c r="A21" s="1281" t="s">
        <v>1144</v>
      </c>
      <c r="B21" s="1281"/>
      <c r="C21" s="1281"/>
      <c r="D21" s="1281"/>
    </row>
    <row r="22" spans="1:4">
      <c r="A22" s="1276" t="s">
        <v>1986</v>
      </c>
      <c r="B22" s="1276"/>
      <c r="C22" s="1276"/>
      <c r="D22" s="1276"/>
    </row>
    <row r="23" spans="1:4">
      <c r="A23" s="1276"/>
      <c r="B23" s="1276"/>
      <c r="C23" s="1276"/>
      <c r="D23" s="1276"/>
    </row>
  </sheetData>
  <mergeCells count="6">
    <mergeCell ref="A22:D23"/>
    <mergeCell ref="A1:D1"/>
    <mergeCell ref="A2:D2"/>
    <mergeCell ref="B3:D3"/>
    <mergeCell ref="B4:D4"/>
    <mergeCell ref="A21:D21"/>
  </mergeCells>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90DFF-2587-46C9-9011-5393A547EA4A}">
  <sheetPr codeName="Sheet12">
    <pageSetUpPr fitToPage="1"/>
  </sheetPr>
  <dimension ref="A1:CY200"/>
  <sheetViews>
    <sheetView view="pageBreakPreview" topLeftCell="A88" zoomScale="90" zoomScaleNormal="95" zoomScaleSheetLayoutView="90" workbookViewId="0">
      <selection activeCell="A194" sqref="A194:O194"/>
    </sheetView>
  </sheetViews>
  <sheetFormatPr defaultRowHeight="14.5" customHeight="1" zeroHeight="1"/>
  <cols>
    <col min="1" max="1" width="30.7265625" style="760" customWidth="1"/>
    <col min="2" max="2" width="10.26953125" style="766" customWidth="1"/>
    <col min="3" max="4" width="21.7265625" style="760" customWidth="1"/>
    <col min="5" max="5" width="21.7265625" style="766" customWidth="1"/>
    <col min="6" max="8" width="21.7265625" style="760" customWidth="1"/>
    <col min="9" max="9" width="21.7265625" style="766" customWidth="1"/>
    <col min="10" max="10" width="29.54296875" style="778" customWidth="1"/>
    <col min="11" max="11" width="21.7265625" style="760" customWidth="1"/>
    <col min="12" max="14" width="21.7265625" style="766" customWidth="1"/>
    <col min="15" max="15" width="27.81640625" style="17" customWidth="1"/>
    <col min="16" max="103" width="8.7265625" style="760"/>
    <col min="104" max="104" width="14" style="760" customWidth="1"/>
    <col min="105" max="105" width="9.81640625" style="760" customWidth="1"/>
    <col min="106" max="106" width="13.81640625" style="760" customWidth="1"/>
    <col min="107" max="107" width="10.26953125" style="760" customWidth="1"/>
    <col min="108" max="108" width="9.7265625" style="760" customWidth="1"/>
    <col min="109" max="109" width="9.26953125" style="760" customWidth="1"/>
    <col min="110" max="110" width="11" style="760" customWidth="1"/>
    <col min="111" max="111" width="11.54296875" style="760" customWidth="1"/>
    <col min="112" max="112" width="15.26953125" style="760" customWidth="1"/>
    <col min="113" max="113" width="8.26953125" style="760" customWidth="1"/>
    <col min="114" max="114" width="9" style="760" customWidth="1"/>
    <col min="115" max="115" width="14.81640625" style="760" customWidth="1"/>
    <col min="116" max="116" width="11" style="760" customWidth="1"/>
    <col min="117" max="117" width="10.1796875" style="760" customWidth="1"/>
    <col min="118" max="118" width="9.26953125" style="760" customWidth="1"/>
    <col min="119" max="119" width="10.1796875" style="760" customWidth="1"/>
    <col min="120" max="120" width="10.81640625" style="760" customWidth="1"/>
    <col min="121" max="121" width="11.7265625" style="760" customWidth="1"/>
    <col min="122" max="122" width="18.7265625" style="760" customWidth="1"/>
    <col min="123" max="123" width="13.453125" style="760" customWidth="1"/>
    <col min="124" max="124" width="10.7265625" style="760" customWidth="1"/>
    <col min="125" max="125" width="11" style="760" customWidth="1"/>
    <col min="126" max="126" width="14.7265625" style="760" customWidth="1"/>
    <col min="127" max="127" width="19.1796875" style="760" customWidth="1"/>
    <col min="128" max="128" width="19.26953125" style="760" customWidth="1"/>
    <col min="129" max="129" width="17.81640625" style="760" customWidth="1"/>
    <col min="130" max="130" width="13.26953125" style="760" customWidth="1"/>
    <col min="131" max="131" width="12.7265625" style="760" customWidth="1"/>
    <col min="132" max="132" width="14.26953125" style="760" customWidth="1"/>
    <col min="133" max="133" width="12.1796875" style="760" customWidth="1"/>
    <col min="134" max="134" width="14.7265625" style="760" customWidth="1"/>
    <col min="135" max="135" width="14.453125" style="760" customWidth="1"/>
    <col min="136" max="136" width="10.453125" style="760" customWidth="1"/>
    <col min="137" max="137" width="11.26953125" style="760" customWidth="1"/>
    <col min="138" max="138" width="12.1796875" style="760" customWidth="1"/>
    <col min="139" max="139" width="13.54296875" style="760" customWidth="1"/>
    <col min="140" max="140" width="13.7265625" style="760" customWidth="1"/>
    <col min="141" max="141" width="10.54296875" style="760" customWidth="1"/>
    <col min="142" max="142" width="13.1796875" style="760" customWidth="1"/>
    <col min="143" max="143" width="14.81640625" style="760" customWidth="1"/>
    <col min="144" max="144" width="11.453125" style="760" customWidth="1"/>
    <col min="145" max="145" width="10.7265625" style="760" customWidth="1"/>
    <col min="146" max="146" width="10.453125" style="760" customWidth="1"/>
    <col min="147" max="147" width="9.81640625" style="760" customWidth="1"/>
    <col min="148" max="148" width="8" style="760" customWidth="1"/>
    <col min="149" max="149" width="11" style="760" customWidth="1"/>
    <col min="150" max="150" width="10.81640625" style="760" customWidth="1"/>
    <col min="151" max="151" width="11.54296875" style="760" customWidth="1"/>
    <col min="152" max="152" width="11.7265625" style="760" customWidth="1"/>
    <col min="153" max="153" width="15.81640625" style="760" customWidth="1"/>
    <col min="154" max="154" width="9.81640625" style="760" customWidth="1"/>
    <col min="155" max="155" width="9.26953125" style="760" customWidth="1"/>
    <col min="156" max="156" width="9.81640625" style="760" customWidth="1"/>
    <col min="157" max="157" width="10" style="760" customWidth="1"/>
    <col min="158" max="158" width="9.26953125" style="760" customWidth="1"/>
    <col min="159" max="159" width="8.26953125" style="760" customWidth="1"/>
    <col min="160" max="160" width="8.1796875" style="760" customWidth="1"/>
    <col min="161" max="161" width="11.7265625" style="760" customWidth="1"/>
    <col min="162" max="162" width="9.453125" style="760" customWidth="1"/>
    <col min="163" max="163" width="11.453125" style="760" customWidth="1"/>
    <col min="164" max="164" width="14.81640625" style="760" customWidth="1"/>
    <col min="165" max="165" width="8.453125" style="760" customWidth="1"/>
    <col min="166" max="166" width="7.453125" style="760" customWidth="1"/>
    <col min="167" max="167" width="10.54296875" style="760" customWidth="1"/>
    <col min="168" max="168" width="7.1796875" style="760" customWidth="1"/>
    <col min="169" max="169" width="7.453125" style="760" customWidth="1"/>
    <col min="170" max="170" width="7.7265625" style="760" customWidth="1"/>
    <col min="171" max="171" width="9.26953125" style="760" customWidth="1"/>
    <col min="172" max="172" width="10.7265625" style="760" customWidth="1"/>
    <col min="173" max="173" width="8.1796875" style="760" customWidth="1"/>
    <col min="174" max="174" width="7" style="760" customWidth="1"/>
    <col min="175" max="175" width="8.26953125" style="760" customWidth="1"/>
    <col min="176" max="176" width="7.54296875" style="760" customWidth="1"/>
    <col min="177" max="177" width="11.54296875" style="760" customWidth="1"/>
    <col min="178" max="178" width="12.81640625" style="760" customWidth="1"/>
    <col min="179" max="179" width="15.54296875" style="760" customWidth="1"/>
    <col min="180" max="180" width="10.453125" style="760" customWidth="1"/>
    <col min="181" max="181" width="10.26953125" style="760" customWidth="1"/>
    <col min="182" max="182" width="9.81640625" style="760" customWidth="1"/>
    <col min="183" max="183" width="10.453125" style="760" customWidth="1"/>
    <col min="184" max="184" width="7.453125" style="760" customWidth="1"/>
    <col min="185" max="185" width="10.54296875" style="760" customWidth="1"/>
    <col min="186" max="186" width="10.81640625" style="760" customWidth="1"/>
    <col min="187" max="187" width="10.26953125" style="760" customWidth="1"/>
    <col min="188" max="188" width="11.81640625" style="760" customWidth="1"/>
    <col min="189" max="189" width="15.1796875" style="760" customWidth="1"/>
    <col min="190" max="190" width="9.453125" style="760" customWidth="1"/>
    <col min="191" max="191" width="11.1796875" style="760" customWidth="1"/>
    <col min="192" max="195" width="13.7265625" style="760" customWidth="1"/>
    <col min="196" max="196" width="9.7265625" style="760" customWidth="1"/>
    <col min="197" max="197" width="12.7265625" style="760" customWidth="1"/>
    <col min="198" max="198" width="15.54296875" style="760" customWidth="1"/>
    <col min="199" max="199" width="11.54296875" style="760" customWidth="1"/>
    <col min="200" max="200" width="13" style="760" customWidth="1"/>
    <col min="201" max="201" width="12.1796875" style="760" customWidth="1"/>
    <col min="202" max="203" width="12.26953125" style="760" customWidth="1"/>
    <col min="204" max="204" width="12.81640625" style="760" customWidth="1"/>
    <col min="205" max="205" width="11.54296875" style="760" customWidth="1"/>
    <col min="206" max="206" width="15.453125" style="760" customWidth="1"/>
    <col min="207" max="207" width="14.7265625" style="760" customWidth="1"/>
    <col min="208" max="208" width="8.453125" style="760" customWidth="1"/>
    <col min="209" max="209" width="8.26953125" style="760" customWidth="1"/>
    <col min="210" max="210" width="9.26953125" style="760" customWidth="1"/>
    <col min="211" max="211" width="9.1796875" style="760" customWidth="1"/>
    <col min="212" max="212" width="7.26953125" style="760" customWidth="1"/>
    <col min="213" max="213" width="9.26953125" style="760" customWidth="1"/>
    <col min="214" max="214" width="6.81640625" style="760" customWidth="1"/>
    <col min="215" max="215" width="8.7265625" style="760" customWidth="1"/>
    <col min="216" max="216" width="8.453125" style="760" customWidth="1"/>
    <col min="217" max="217" width="10.26953125" style="760" customWidth="1"/>
    <col min="218" max="218" width="8.1796875" style="760" customWidth="1"/>
    <col min="219" max="219" width="8.54296875" style="760" customWidth="1"/>
    <col min="220" max="220" width="9.26953125" style="760" customWidth="1"/>
    <col min="221" max="221" width="15" style="760" customWidth="1"/>
    <col min="222" max="222" width="8.81640625" style="760" customWidth="1"/>
    <col min="223" max="223" width="9.1796875" style="760" customWidth="1"/>
    <col min="224" max="224" width="8.54296875" style="760" customWidth="1"/>
    <col min="225" max="225" width="10.81640625" style="760" customWidth="1"/>
    <col min="226" max="226" width="10.7265625" style="760" customWidth="1"/>
    <col min="227" max="228" width="13.7265625" style="760" customWidth="1"/>
    <col min="229" max="229" width="9.54296875" style="760" customWidth="1"/>
    <col min="230" max="230" width="13.7265625" style="760" customWidth="1"/>
    <col min="231" max="231" width="15.1796875" style="760" customWidth="1"/>
    <col min="232" max="232" width="8.54296875" style="760" customWidth="1"/>
    <col min="233" max="233" width="9.54296875" style="760" customWidth="1"/>
    <col min="234" max="234" width="7.26953125" style="760" customWidth="1"/>
    <col min="235" max="235" width="9.26953125" style="760" customWidth="1"/>
    <col min="236" max="237" width="7.81640625" style="760" customWidth="1"/>
    <col min="238" max="238" width="6.81640625" style="760" customWidth="1"/>
    <col min="239" max="239" width="7.453125" style="760" customWidth="1"/>
    <col min="240" max="240" width="7.7265625" style="760" customWidth="1"/>
    <col min="241" max="241" width="8" style="760" customWidth="1"/>
    <col min="242" max="242" width="9.54296875" style="760" customWidth="1"/>
    <col min="243" max="243" width="11.1796875" style="760" customWidth="1"/>
    <col min="244" max="244" width="17.54296875" style="760" customWidth="1"/>
    <col min="245" max="245" width="12.54296875" style="760" customWidth="1"/>
    <col min="246" max="246" width="10" style="760" customWidth="1"/>
    <col min="247" max="247" width="10.26953125" style="760" customWidth="1"/>
    <col min="248" max="248" width="13.81640625" style="760" customWidth="1"/>
    <col min="249" max="249" width="17" style="760" customWidth="1"/>
    <col min="250" max="250" width="17.26953125" style="760" customWidth="1"/>
    <col min="251" max="251" width="13.453125" style="760" customWidth="1"/>
    <col min="252" max="252" width="16.453125" style="760" customWidth="1"/>
    <col min="253" max="253" width="10.81640625" style="760" customWidth="1"/>
    <col min="254" max="254" width="15.1796875" style="760" customWidth="1"/>
    <col min="255" max="255" width="8.1796875" style="760" customWidth="1"/>
    <col min="256" max="256" width="9.7265625" style="760" customWidth="1"/>
    <col min="257" max="257" width="11.54296875" style="760" customWidth="1"/>
    <col min="258" max="258" width="8.1796875" style="760" customWidth="1"/>
    <col min="259" max="259" width="7.7265625" style="760" customWidth="1"/>
    <col min="260" max="260" width="8.26953125" style="760" customWidth="1"/>
    <col min="261" max="261" width="8.453125" style="760" customWidth="1"/>
    <col min="262" max="262" width="9.26953125" style="760" customWidth="1"/>
    <col min="263" max="263" width="10.1796875" style="760" customWidth="1"/>
    <col min="264" max="264" width="15.81640625" style="760" customWidth="1"/>
    <col min="265" max="265" width="14.54296875" style="760" customWidth="1"/>
    <col min="266" max="266" width="14" style="760" customWidth="1"/>
    <col min="267" max="267" width="13.7265625" style="760" customWidth="1"/>
    <col min="268" max="268" width="15.81640625" style="760" customWidth="1"/>
    <col min="269" max="269" width="15" style="760" customWidth="1"/>
    <col min="270" max="270" width="14.26953125" style="760" customWidth="1"/>
    <col min="271" max="271" width="13.26953125" style="760" customWidth="1"/>
    <col min="272" max="359" width="8.7265625" style="760"/>
    <col min="360" max="360" width="14" style="760" customWidth="1"/>
    <col min="361" max="361" width="9.81640625" style="760" customWidth="1"/>
    <col min="362" max="362" width="13.81640625" style="760" customWidth="1"/>
    <col min="363" max="363" width="10.26953125" style="760" customWidth="1"/>
    <col min="364" max="364" width="9.7265625" style="760" customWidth="1"/>
    <col min="365" max="365" width="9.26953125" style="760" customWidth="1"/>
    <col min="366" max="366" width="11" style="760" customWidth="1"/>
    <col min="367" max="367" width="11.54296875" style="760" customWidth="1"/>
    <col min="368" max="368" width="15.26953125" style="760" customWidth="1"/>
    <col min="369" max="369" width="8.26953125" style="760" customWidth="1"/>
    <col min="370" max="370" width="9" style="760" customWidth="1"/>
    <col min="371" max="371" width="14.81640625" style="760" customWidth="1"/>
    <col min="372" max="372" width="11" style="760" customWidth="1"/>
    <col min="373" max="373" width="10.1796875" style="760" customWidth="1"/>
    <col min="374" max="374" width="9.26953125" style="760" customWidth="1"/>
    <col min="375" max="375" width="10.1796875" style="760" customWidth="1"/>
    <col min="376" max="376" width="10.81640625" style="760" customWidth="1"/>
    <col min="377" max="377" width="11.7265625" style="760" customWidth="1"/>
    <col min="378" max="378" width="18.7265625" style="760" customWidth="1"/>
    <col min="379" max="379" width="13.453125" style="760" customWidth="1"/>
    <col min="380" max="380" width="10.7265625" style="760" customWidth="1"/>
    <col min="381" max="381" width="11" style="760" customWidth="1"/>
    <col min="382" max="382" width="14.7265625" style="760" customWidth="1"/>
    <col min="383" max="383" width="19.1796875" style="760" customWidth="1"/>
    <col min="384" max="384" width="19.26953125" style="760" customWidth="1"/>
    <col min="385" max="385" width="17.81640625" style="760" customWidth="1"/>
    <col min="386" max="386" width="13.26953125" style="760" customWidth="1"/>
    <col min="387" max="387" width="12.7265625" style="760" customWidth="1"/>
    <col min="388" max="388" width="14.26953125" style="760" customWidth="1"/>
    <col min="389" max="389" width="12.1796875" style="760" customWidth="1"/>
    <col min="390" max="390" width="14.7265625" style="760" customWidth="1"/>
    <col min="391" max="391" width="14.453125" style="760" customWidth="1"/>
    <col min="392" max="392" width="10.453125" style="760" customWidth="1"/>
    <col min="393" max="393" width="11.26953125" style="760" customWidth="1"/>
    <col min="394" max="394" width="12.1796875" style="760" customWidth="1"/>
    <col min="395" max="395" width="13.54296875" style="760" customWidth="1"/>
    <col min="396" max="396" width="13.7265625" style="760" customWidth="1"/>
    <col min="397" max="397" width="10.54296875" style="760" customWidth="1"/>
    <col min="398" max="398" width="13.1796875" style="760" customWidth="1"/>
    <col min="399" max="399" width="14.81640625" style="760" customWidth="1"/>
    <col min="400" max="400" width="11.453125" style="760" customWidth="1"/>
    <col min="401" max="401" width="10.7265625" style="760" customWidth="1"/>
    <col min="402" max="402" width="10.453125" style="760" customWidth="1"/>
    <col min="403" max="403" width="9.81640625" style="760" customWidth="1"/>
    <col min="404" max="404" width="8" style="760" customWidth="1"/>
    <col min="405" max="405" width="11" style="760" customWidth="1"/>
    <col min="406" max="406" width="10.81640625" style="760" customWidth="1"/>
    <col min="407" max="407" width="11.54296875" style="760" customWidth="1"/>
    <col min="408" max="408" width="11.7265625" style="760" customWidth="1"/>
    <col min="409" max="409" width="15.81640625" style="760" customWidth="1"/>
    <col min="410" max="410" width="9.81640625" style="760" customWidth="1"/>
    <col min="411" max="411" width="9.26953125" style="760" customWidth="1"/>
    <col min="412" max="412" width="9.81640625" style="760" customWidth="1"/>
    <col min="413" max="413" width="10" style="760" customWidth="1"/>
    <col min="414" max="414" width="9.26953125" style="760" customWidth="1"/>
    <col min="415" max="415" width="8.26953125" style="760" customWidth="1"/>
    <col min="416" max="416" width="8.1796875" style="760" customWidth="1"/>
    <col min="417" max="417" width="11.7265625" style="760" customWidth="1"/>
    <col min="418" max="418" width="9.453125" style="760" customWidth="1"/>
    <col min="419" max="419" width="11.453125" style="760" customWidth="1"/>
    <col min="420" max="420" width="14.81640625" style="760" customWidth="1"/>
    <col min="421" max="421" width="8.453125" style="760" customWidth="1"/>
    <col min="422" max="422" width="7.453125" style="760" customWidth="1"/>
    <col min="423" max="423" width="10.54296875" style="760" customWidth="1"/>
    <col min="424" max="424" width="7.1796875" style="760" customWidth="1"/>
    <col min="425" max="425" width="7.453125" style="760" customWidth="1"/>
    <col min="426" max="426" width="7.7265625" style="760" customWidth="1"/>
    <col min="427" max="427" width="9.26953125" style="760" customWidth="1"/>
    <col min="428" max="428" width="10.7265625" style="760" customWidth="1"/>
    <col min="429" max="429" width="8.1796875" style="760" customWidth="1"/>
    <col min="430" max="430" width="7" style="760" customWidth="1"/>
    <col min="431" max="431" width="8.26953125" style="760" customWidth="1"/>
    <col min="432" max="432" width="7.54296875" style="760" customWidth="1"/>
    <col min="433" max="433" width="11.54296875" style="760" customWidth="1"/>
    <col min="434" max="434" width="12.81640625" style="760" customWidth="1"/>
    <col min="435" max="435" width="15.54296875" style="760" customWidth="1"/>
    <col min="436" max="436" width="10.453125" style="760" customWidth="1"/>
    <col min="437" max="437" width="10.26953125" style="760" customWidth="1"/>
    <col min="438" max="438" width="9.81640625" style="760" customWidth="1"/>
    <col min="439" max="439" width="10.453125" style="760" customWidth="1"/>
    <col min="440" max="440" width="7.453125" style="760" customWidth="1"/>
    <col min="441" max="441" width="10.54296875" style="760" customWidth="1"/>
    <col min="442" max="442" width="10.81640625" style="760" customWidth="1"/>
    <col min="443" max="443" width="10.26953125" style="760" customWidth="1"/>
    <col min="444" max="444" width="11.81640625" style="760" customWidth="1"/>
    <col min="445" max="445" width="15.1796875" style="760" customWidth="1"/>
    <col min="446" max="446" width="9.453125" style="760" customWidth="1"/>
    <col min="447" max="447" width="11.1796875" style="760" customWidth="1"/>
    <col min="448" max="451" width="13.7265625" style="760" customWidth="1"/>
    <col min="452" max="452" width="9.7265625" style="760" customWidth="1"/>
    <col min="453" max="453" width="12.7265625" style="760" customWidth="1"/>
    <col min="454" max="454" width="15.54296875" style="760" customWidth="1"/>
    <col min="455" max="455" width="11.54296875" style="760" customWidth="1"/>
    <col min="456" max="456" width="13" style="760" customWidth="1"/>
    <col min="457" max="457" width="12.1796875" style="760" customWidth="1"/>
    <col min="458" max="459" width="12.26953125" style="760" customWidth="1"/>
    <col min="460" max="460" width="12.81640625" style="760" customWidth="1"/>
    <col min="461" max="461" width="11.54296875" style="760" customWidth="1"/>
    <col min="462" max="462" width="15.453125" style="760" customWidth="1"/>
    <col min="463" max="463" width="14.7265625" style="760" customWidth="1"/>
    <col min="464" max="464" width="8.453125" style="760" customWidth="1"/>
    <col min="465" max="465" width="8.26953125" style="760" customWidth="1"/>
    <col min="466" max="466" width="9.26953125" style="760" customWidth="1"/>
    <col min="467" max="467" width="9.1796875" style="760" customWidth="1"/>
    <col min="468" max="468" width="7.26953125" style="760" customWidth="1"/>
    <col min="469" max="469" width="9.26953125" style="760" customWidth="1"/>
    <col min="470" max="470" width="6.81640625" style="760" customWidth="1"/>
    <col min="471" max="471" width="8.7265625" style="760" customWidth="1"/>
    <col min="472" max="472" width="8.453125" style="760" customWidth="1"/>
    <col min="473" max="473" width="10.26953125" style="760" customWidth="1"/>
    <col min="474" max="474" width="8.1796875" style="760" customWidth="1"/>
    <col min="475" max="475" width="8.54296875" style="760" customWidth="1"/>
    <col min="476" max="476" width="9.26953125" style="760" customWidth="1"/>
    <col min="477" max="477" width="15" style="760" customWidth="1"/>
    <col min="478" max="478" width="8.81640625" style="760" customWidth="1"/>
    <col min="479" max="479" width="9.1796875" style="760" customWidth="1"/>
    <col min="480" max="480" width="8.54296875" style="760" customWidth="1"/>
    <col min="481" max="481" width="10.81640625" style="760" customWidth="1"/>
    <col min="482" max="482" width="10.7265625" style="760" customWidth="1"/>
    <col min="483" max="484" width="13.7265625" style="760" customWidth="1"/>
    <col min="485" max="485" width="9.54296875" style="760" customWidth="1"/>
    <col min="486" max="486" width="13.7265625" style="760" customWidth="1"/>
    <col min="487" max="487" width="15.1796875" style="760" customWidth="1"/>
    <col min="488" max="488" width="8.54296875" style="760" customWidth="1"/>
    <col min="489" max="489" width="9.54296875" style="760" customWidth="1"/>
    <col min="490" max="490" width="7.26953125" style="760" customWidth="1"/>
    <col min="491" max="491" width="9.26953125" style="760" customWidth="1"/>
    <col min="492" max="493" width="7.81640625" style="760" customWidth="1"/>
    <col min="494" max="494" width="6.81640625" style="760" customWidth="1"/>
    <col min="495" max="495" width="7.453125" style="760" customWidth="1"/>
    <col min="496" max="496" width="7.7265625" style="760" customWidth="1"/>
    <col min="497" max="497" width="8" style="760" customWidth="1"/>
    <col min="498" max="498" width="9.54296875" style="760" customWidth="1"/>
    <col min="499" max="499" width="11.1796875" style="760" customWidth="1"/>
    <col min="500" max="500" width="17.54296875" style="760" customWidth="1"/>
    <col min="501" max="501" width="12.54296875" style="760" customWidth="1"/>
    <col min="502" max="502" width="10" style="760" customWidth="1"/>
    <col min="503" max="503" width="10.26953125" style="760" customWidth="1"/>
    <col min="504" max="504" width="13.81640625" style="760" customWidth="1"/>
    <col min="505" max="505" width="17" style="760" customWidth="1"/>
    <col min="506" max="506" width="17.26953125" style="760" customWidth="1"/>
    <col min="507" max="507" width="13.453125" style="760" customWidth="1"/>
    <col min="508" max="508" width="16.453125" style="760" customWidth="1"/>
    <col min="509" max="509" width="10.81640625" style="760" customWidth="1"/>
    <col min="510" max="510" width="15.1796875" style="760" customWidth="1"/>
    <col min="511" max="511" width="8.1796875" style="760" customWidth="1"/>
    <col min="512" max="512" width="9.7265625" style="760" customWidth="1"/>
    <col min="513" max="513" width="11.54296875" style="760" customWidth="1"/>
    <col min="514" max="514" width="8.1796875" style="760" customWidth="1"/>
    <col min="515" max="515" width="7.7265625" style="760" customWidth="1"/>
    <col min="516" max="516" width="8.26953125" style="760" customWidth="1"/>
    <col min="517" max="517" width="8.453125" style="760" customWidth="1"/>
    <col min="518" max="518" width="9.26953125" style="760" customWidth="1"/>
    <col min="519" max="519" width="10.1796875" style="760" customWidth="1"/>
    <col min="520" max="520" width="15.81640625" style="760" customWidth="1"/>
    <col min="521" max="521" width="14.54296875" style="760" customWidth="1"/>
    <col min="522" max="522" width="14" style="760" customWidth="1"/>
    <col min="523" max="523" width="13.7265625" style="760" customWidth="1"/>
    <col min="524" max="524" width="15.81640625" style="760" customWidth="1"/>
    <col min="525" max="525" width="15" style="760" customWidth="1"/>
    <col min="526" max="526" width="14.26953125" style="760" customWidth="1"/>
    <col min="527" max="527" width="13.26953125" style="760" customWidth="1"/>
    <col min="528" max="615" width="8.7265625" style="760"/>
    <col min="616" max="616" width="14" style="760" customWidth="1"/>
    <col min="617" max="617" width="9.81640625" style="760" customWidth="1"/>
    <col min="618" max="618" width="13.81640625" style="760" customWidth="1"/>
    <col min="619" max="619" width="10.26953125" style="760" customWidth="1"/>
    <col min="620" max="620" width="9.7265625" style="760" customWidth="1"/>
    <col min="621" max="621" width="9.26953125" style="760" customWidth="1"/>
    <col min="622" max="622" width="11" style="760" customWidth="1"/>
    <col min="623" max="623" width="11.54296875" style="760" customWidth="1"/>
    <col min="624" max="624" width="15.26953125" style="760" customWidth="1"/>
    <col min="625" max="625" width="8.26953125" style="760" customWidth="1"/>
    <col min="626" max="626" width="9" style="760" customWidth="1"/>
    <col min="627" max="627" width="14.81640625" style="760" customWidth="1"/>
    <col min="628" max="628" width="11" style="760" customWidth="1"/>
    <col min="629" max="629" width="10.1796875" style="760" customWidth="1"/>
    <col min="630" max="630" width="9.26953125" style="760" customWidth="1"/>
    <col min="631" max="631" width="10.1796875" style="760" customWidth="1"/>
    <col min="632" max="632" width="10.81640625" style="760" customWidth="1"/>
    <col min="633" max="633" width="11.7265625" style="760" customWidth="1"/>
    <col min="634" max="634" width="18.7265625" style="760" customWidth="1"/>
    <col min="635" max="635" width="13.453125" style="760" customWidth="1"/>
    <col min="636" max="636" width="10.7265625" style="760" customWidth="1"/>
    <col min="637" max="637" width="11" style="760" customWidth="1"/>
    <col min="638" max="638" width="14.7265625" style="760" customWidth="1"/>
    <col min="639" max="639" width="19.1796875" style="760" customWidth="1"/>
    <col min="640" max="640" width="19.26953125" style="760" customWidth="1"/>
    <col min="641" max="641" width="17.81640625" style="760" customWidth="1"/>
    <col min="642" max="642" width="13.26953125" style="760" customWidth="1"/>
    <col min="643" max="643" width="12.7265625" style="760" customWidth="1"/>
    <col min="644" max="644" width="14.26953125" style="760" customWidth="1"/>
    <col min="645" max="645" width="12.1796875" style="760" customWidth="1"/>
    <col min="646" max="646" width="14.7265625" style="760" customWidth="1"/>
    <col min="647" max="647" width="14.453125" style="760" customWidth="1"/>
    <col min="648" max="648" width="10.453125" style="760" customWidth="1"/>
    <col min="649" max="649" width="11.26953125" style="760" customWidth="1"/>
    <col min="650" max="650" width="12.1796875" style="760" customWidth="1"/>
    <col min="651" max="651" width="13.54296875" style="760" customWidth="1"/>
    <col min="652" max="652" width="13.7265625" style="760" customWidth="1"/>
    <col min="653" max="653" width="10.54296875" style="760" customWidth="1"/>
    <col min="654" max="654" width="13.1796875" style="760" customWidth="1"/>
    <col min="655" max="655" width="14.81640625" style="760" customWidth="1"/>
    <col min="656" max="656" width="11.453125" style="760" customWidth="1"/>
    <col min="657" max="657" width="10.7265625" style="760" customWidth="1"/>
    <col min="658" max="658" width="10.453125" style="760" customWidth="1"/>
    <col min="659" max="659" width="9.81640625" style="760" customWidth="1"/>
    <col min="660" max="660" width="8" style="760" customWidth="1"/>
    <col min="661" max="661" width="11" style="760" customWidth="1"/>
    <col min="662" max="662" width="10.81640625" style="760" customWidth="1"/>
    <col min="663" max="663" width="11.54296875" style="760" customWidth="1"/>
    <col min="664" max="664" width="11.7265625" style="760" customWidth="1"/>
    <col min="665" max="665" width="15.81640625" style="760" customWidth="1"/>
    <col min="666" max="666" width="9.81640625" style="760" customWidth="1"/>
    <col min="667" max="667" width="9.26953125" style="760" customWidth="1"/>
    <col min="668" max="668" width="9.81640625" style="760" customWidth="1"/>
    <col min="669" max="669" width="10" style="760" customWidth="1"/>
    <col min="670" max="670" width="9.26953125" style="760" customWidth="1"/>
    <col min="671" max="671" width="8.26953125" style="760" customWidth="1"/>
    <col min="672" max="672" width="8.1796875" style="760" customWidth="1"/>
    <col min="673" max="673" width="11.7265625" style="760" customWidth="1"/>
    <col min="674" max="674" width="9.453125" style="760" customWidth="1"/>
    <col min="675" max="675" width="11.453125" style="760" customWidth="1"/>
    <col min="676" max="676" width="14.81640625" style="760" customWidth="1"/>
    <col min="677" max="677" width="8.453125" style="760" customWidth="1"/>
    <col min="678" max="678" width="7.453125" style="760" customWidth="1"/>
    <col min="679" max="679" width="10.54296875" style="760" customWidth="1"/>
    <col min="680" max="680" width="7.1796875" style="760" customWidth="1"/>
    <col min="681" max="681" width="7.453125" style="760" customWidth="1"/>
    <col min="682" max="682" width="7.7265625" style="760" customWidth="1"/>
    <col min="683" max="683" width="9.26953125" style="760" customWidth="1"/>
    <col min="684" max="684" width="10.7265625" style="760" customWidth="1"/>
    <col min="685" max="685" width="8.1796875" style="760" customWidth="1"/>
    <col min="686" max="686" width="7" style="760" customWidth="1"/>
    <col min="687" max="687" width="8.26953125" style="760" customWidth="1"/>
    <col min="688" max="688" width="7.54296875" style="760" customWidth="1"/>
    <col min="689" max="689" width="11.54296875" style="760" customWidth="1"/>
    <col min="690" max="690" width="12.81640625" style="760" customWidth="1"/>
    <col min="691" max="691" width="15.54296875" style="760" customWidth="1"/>
    <col min="692" max="692" width="10.453125" style="760" customWidth="1"/>
    <col min="693" max="693" width="10.26953125" style="760" customWidth="1"/>
    <col min="694" max="694" width="9.81640625" style="760" customWidth="1"/>
    <col min="695" max="695" width="10.453125" style="760" customWidth="1"/>
    <col min="696" max="696" width="7.453125" style="760" customWidth="1"/>
    <col min="697" max="697" width="10.54296875" style="760" customWidth="1"/>
    <col min="698" max="698" width="10.81640625" style="760" customWidth="1"/>
    <col min="699" max="699" width="10.26953125" style="760" customWidth="1"/>
    <col min="700" max="700" width="11.81640625" style="760" customWidth="1"/>
    <col min="701" max="701" width="15.1796875" style="760" customWidth="1"/>
    <col min="702" max="702" width="9.453125" style="760" customWidth="1"/>
    <col min="703" max="703" width="11.1796875" style="760" customWidth="1"/>
    <col min="704" max="707" width="13.7265625" style="760" customWidth="1"/>
    <col min="708" max="708" width="9.7265625" style="760" customWidth="1"/>
    <col min="709" max="709" width="12.7265625" style="760" customWidth="1"/>
    <col min="710" max="710" width="15.54296875" style="760" customWidth="1"/>
    <col min="711" max="711" width="11.54296875" style="760" customWidth="1"/>
    <col min="712" max="712" width="13" style="760" customWidth="1"/>
    <col min="713" max="713" width="12.1796875" style="760" customWidth="1"/>
    <col min="714" max="715" width="12.26953125" style="760" customWidth="1"/>
    <col min="716" max="716" width="12.81640625" style="760" customWidth="1"/>
    <col min="717" max="717" width="11.54296875" style="760" customWidth="1"/>
    <col min="718" max="718" width="15.453125" style="760" customWidth="1"/>
    <col min="719" max="719" width="14.7265625" style="760" customWidth="1"/>
    <col min="720" max="720" width="8.453125" style="760" customWidth="1"/>
    <col min="721" max="721" width="8.26953125" style="760" customWidth="1"/>
    <col min="722" max="722" width="9.26953125" style="760" customWidth="1"/>
    <col min="723" max="723" width="9.1796875" style="760" customWidth="1"/>
    <col min="724" max="724" width="7.26953125" style="760" customWidth="1"/>
    <col min="725" max="725" width="9.26953125" style="760" customWidth="1"/>
    <col min="726" max="726" width="6.81640625" style="760" customWidth="1"/>
    <col min="727" max="727" width="8.7265625" style="760" customWidth="1"/>
    <col min="728" max="728" width="8.453125" style="760" customWidth="1"/>
    <col min="729" max="729" width="10.26953125" style="760" customWidth="1"/>
    <col min="730" max="730" width="8.1796875" style="760" customWidth="1"/>
    <col min="731" max="731" width="8.54296875" style="760" customWidth="1"/>
    <col min="732" max="732" width="9.26953125" style="760" customWidth="1"/>
    <col min="733" max="733" width="15" style="760" customWidth="1"/>
    <col min="734" max="734" width="8.81640625" style="760" customWidth="1"/>
    <col min="735" max="735" width="9.1796875" style="760" customWidth="1"/>
    <col min="736" max="736" width="8.54296875" style="760" customWidth="1"/>
    <col min="737" max="737" width="10.81640625" style="760" customWidth="1"/>
    <col min="738" max="738" width="10.7265625" style="760" customWidth="1"/>
    <col min="739" max="740" width="13.7265625" style="760" customWidth="1"/>
    <col min="741" max="741" width="9.54296875" style="760" customWidth="1"/>
    <col min="742" max="742" width="13.7265625" style="760" customWidth="1"/>
    <col min="743" max="743" width="15.1796875" style="760" customWidth="1"/>
    <col min="744" max="744" width="8.54296875" style="760" customWidth="1"/>
    <col min="745" max="745" width="9.54296875" style="760" customWidth="1"/>
    <col min="746" max="746" width="7.26953125" style="760" customWidth="1"/>
    <col min="747" max="747" width="9.26953125" style="760" customWidth="1"/>
    <col min="748" max="749" width="7.81640625" style="760" customWidth="1"/>
    <col min="750" max="750" width="6.81640625" style="760" customWidth="1"/>
    <col min="751" max="751" width="7.453125" style="760" customWidth="1"/>
    <col min="752" max="752" width="7.7265625" style="760" customWidth="1"/>
    <col min="753" max="753" width="8" style="760" customWidth="1"/>
    <col min="754" max="754" width="9.54296875" style="760" customWidth="1"/>
    <col min="755" max="755" width="11.1796875" style="760" customWidth="1"/>
    <col min="756" max="756" width="17.54296875" style="760" customWidth="1"/>
    <col min="757" max="757" width="12.54296875" style="760" customWidth="1"/>
    <col min="758" max="758" width="10" style="760" customWidth="1"/>
    <col min="759" max="759" width="10.26953125" style="760" customWidth="1"/>
    <col min="760" max="760" width="13.81640625" style="760" customWidth="1"/>
    <col min="761" max="761" width="17" style="760" customWidth="1"/>
    <col min="762" max="762" width="17.26953125" style="760" customWidth="1"/>
    <col min="763" max="763" width="13.453125" style="760" customWidth="1"/>
    <col min="764" max="764" width="16.453125" style="760" customWidth="1"/>
    <col min="765" max="765" width="10.81640625" style="760" customWidth="1"/>
    <col min="766" max="766" width="15.1796875" style="760" customWidth="1"/>
    <col min="767" max="767" width="8.1796875" style="760" customWidth="1"/>
    <col min="768" max="768" width="9.7265625" style="760" customWidth="1"/>
    <col min="769" max="769" width="11.54296875" style="760" customWidth="1"/>
    <col min="770" max="770" width="8.1796875" style="760" customWidth="1"/>
    <col min="771" max="771" width="7.7265625" style="760" customWidth="1"/>
    <col min="772" max="772" width="8.26953125" style="760" customWidth="1"/>
    <col min="773" max="773" width="8.453125" style="760" customWidth="1"/>
    <col min="774" max="774" width="9.26953125" style="760" customWidth="1"/>
    <col min="775" max="775" width="10.1796875" style="760" customWidth="1"/>
    <col min="776" max="776" width="15.81640625" style="760" customWidth="1"/>
    <col min="777" max="777" width="14.54296875" style="760" customWidth="1"/>
    <col min="778" max="778" width="14" style="760" customWidth="1"/>
    <col min="779" max="779" width="13.7265625" style="760" customWidth="1"/>
    <col min="780" max="780" width="15.81640625" style="760" customWidth="1"/>
    <col min="781" max="781" width="15" style="760" customWidth="1"/>
    <col min="782" max="782" width="14.26953125" style="760" customWidth="1"/>
    <col min="783" max="783" width="13.26953125" style="760" customWidth="1"/>
    <col min="784" max="871" width="8.7265625" style="760"/>
    <col min="872" max="872" width="14" style="760" customWidth="1"/>
    <col min="873" max="873" width="9.81640625" style="760" customWidth="1"/>
    <col min="874" max="874" width="13.81640625" style="760" customWidth="1"/>
    <col min="875" max="875" width="10.26953125" style="760" customWidth="1"/>
    <col min="876" max="876" width="9.7265625" style="760" customWidth="1"/>
    <col min="877" max="877" width="9.26953125" style="760" customWidth="1"/>
    <col min="878" max="878" width="11" style="760" customWidth="1"/>
    <col min="879" max="879" width="11.54296875" style="760" customWidth="1"/>
    <col min="880" max="880" width="15.26953125" style="760" customWidth="1"/>
    <col min="881" max="881" width="8.26953125" style="760" customWidth="1"/>
    <col min="882" max="882" width="9" style="760" customWidth="1"/>
    <col min="883" max="883" width="14.81640625" style="760" customWidth="1"/>
    <col min="884" max="884" width="11" style="760" customWidth="1"/>
    <col min="885" max="885" width="10.1796875" style="760" customWidth="1"/>
    <col min="886" max="886" width="9.26953125" style="760" customWidth="1"/>
    <col min="887" max="887" width="10.1796875" style="760" customWidth="1"/>
    <col min="888" max="888" width="10.81640625" style="760" customWidth="1"/>
    <col min="889" max="889" width="11.7265625" style="760" customWidth="1"/>
    <col min="890" max="890" width="18.7265625" style="760" customWidth="1"/>
    <col min="891" max="891" width="13.453125" style="760" customWidth="1"/>
    <col min="892" max="892" width="10.7265625" style="760" customWidth="1"/>
    <col min="893" max="893" width="11" style="760" customWidth="1"/>
    <col min="894" max="894" width="14.7265625" style="760" customWidth="1"/>
    <col min="895" max="895" width="19.1796875" style="760" customWidth="1"/>
    <col min="896" max="896" width="19.26953125" style="760" customWidth="1"/>
    <col min="897" max="897" width="17.81640625" style="760" customWidth="1"/>
    <col min="898" max="898" width="13.26953125" style="760" customWidth="1"/>
    <col min="899" max="899" width="12.7265625" style="760" customWidth="1"/>
    <col min="900" max="900" width="14.26953125" style="760" customWidth="1"/>
    <col min="901" max="901" width="12.1796875" style="760" customWidth="1"/>
    <col min="902" max="902" width="14.7265625" style="760" customWidth="1"/>
    <col min="903" max="903" width="14.453125" style="760" customWidth="1"/>
    <col min="904" max="904" width="10.453125" style="760" customWidth="1"/>
    <col min="905" max="905" width="11.26953125" style="760" customWidth="1"/>
    <col min="906" max="906" width="12.1796875" style="760" customWidth="1"/>
    <col min="907" max="907" width="13.54296875" style="760" customWidth="1"/>
    <col min="908" max="908" width="13.7265625" style="760" customWidth="1"/>
    <col min="909" max="909" width="10.54296875" style="760" customWidth="1"/>
    <col min="910" max="910" width="13.1796875" style="760" customWidth="1"/>
    <col min="911" max="911" width="14.81640625" style="760" customWidth="1"/>
    <col min="912" max="912" width="11.453125" style="760" customWidth="1"/>
    <col min="913" max="913" width="10.7265625" style="760" customWidth="1"/>
    <col min="914" max="914" width="10.453125" style="760" customWidth="1"/>
    <col min="915" max="915" width="9.81640625" style="760" customWidth="1"/>
    <col min="916" max="916" width="8" style="760" customWidth="1"/>
    <col min="917" max="917" width="11" style="760" customWidth="1"/>
    <col min="918" max="918" width="10.81640625" style="760" customWidth="1"/>
    <col min="919" max="919" width="11.54296875" style="760" customWidth="1"/>
    <col min="920" max="920" width="11.7265625" style="760" customWidth="1"/>
    <col min="921" max="921" width="15.81640625" style="760" customWidth="1"/>
    <col min="922" max="922" width="9.81640625" style="760" customWidth="1"/>
    <col min="923" max="923" width="9.26953125" style="760" customWidth="1"/>
    <col min="924" max="924" width="9.81640625" style="760" customWidth="1"/>
    <col min="925" max="925" width="10" style="760" customWidth="1"/>
    <col min="926" max="926" width="9.26953125" style="760" customWidth="1"/>
    <col min="927" max="927" width="8.26953125" style="760" customWidth="1"/>
    <col min="928" max="928" width="8.1796875" style="760" customWidth="1"/>
    <col min="929" max="929" width="11.7265625" style="760" customWidth="1"/>
    <col min="930" max="930" width="9.453125" style="760" customWidth="1"/>
    <col min="931" max="931" width="11.453125" style="760" customWidth="1"/>
    <col min="932" max="932" width="14.81640625" style="760" customWidth="1"/>
    <col min="933" max="933" width="8.453125" style="760" customWidth="1"/>
    <col min="934" max="934" width="7.453125" style="760" customWidth="1"/>
    <col min="935" max="935" width="10.54296875" style="760" customWidth="1"/>
    <col min="936" max="936" width="7.1796875" style="760" customWidth="1"/>
    <col min="937" max="937" width="7.453125" style="760" customWidth="1"/>
    <col min="938" max="938" width="7.7265625" style="760" customWidth="1"/>
    <col min="939" max="939" width="9.26953125" style="760" customWidth="1"/>
    <col min="940" max="940" width="10.7265625" style="760" customWidth="1"/>
    <col min="941" max="941" width="8.1796875" style="760" customWidth="1"/>
    <col min="942" max="942" width="7" style="760" customWidth="1"/>
    <col min="943" max="943" width="8.26953125" style="760" customWidth="1"/>
    <col min="944" max="944" width="7.54296875" style="760" customWidth="1"/>
    <col min="945" max="945" width="11.54296875" style="760" customWidth="1"/>
    <col min="946" max="946" width="12.81640625" style="760" customWidth="1"/>
    <col min="947" max="947" width="15.54296875" style="760" customWidth="1"/>
    <col min="948" max="948" width="10.453125" style="760" customWidth="1"/>
    <col min="949" max="949" width="10.26953125" style="760" customWidth="1"/>
    <col min="950" max="950" width="9.81640625" style="760" customWidth="1"/>
    <col min="951" max="951" width="10.453125" style="760" customWidth="1"/>
    <col min="952" max="952" width="7.453125" style="760" customWidth="1"/>
    <col min="953" max="953" width="10.54296875" style="760" customWidth="1"/>
    <col min="954" max="954" width="10.81640625" style="760" customWidth="1"/>
    <col min="955" max="955" width="10.26953125" style="760" customWidth="1"/>
    <col min="956" max="956" width="11.81640625" style="760" customWidth="1"/>
    <col min="957" max="957" width="15.1796875" style="760" customWidth="1"/>
    <col min="958" max="958" width="9.453125" style="760" customWidth="1"/>
    <col min="959" max="959" width="11.1796875" style="760" customWidth="1"/>
    <col min="960" max="963" width="13.7265625" style="760" customWidth="1"/>
    <col min="964" max="964" width="9.7265625" style="760" customWidth="1"/>
    <col min="965" max="965" width="12.7265625" style="760" customWidth="1"/>
    <col min="966" max="966" width="15.54296875" style="760" customWidth="1"/>
    <col min="967" max="967" width="11.54296875" style="760" customWidth="1"/>
    <col min="968" max="968" width="13" style="760" customWidth="1"/>
    <col min="969" max="969" width="12.1796875" style="760" customWidth="1"/>
    <col min="970" max="971" width="12.26953125" style="760" customWidth="1"/>
    <col min="972" max="972" width="12.81640625" style="760" customWidth="1"/>
    <col min="973" max="973" width="11.54296875" style="760" customWidth="1"/>
    <col min="974" max="974" width="15.453125" style="760" customWidth="1"/>
    <col min="975" max="975" width="14.7265625" style="760" customWidth="1"/>
    <col min="976" max="976" width="8.453125" style="760" customWidth="1"/>
    <col min="977" max="977" width="8.26953125" style="760" customWidth="1"/>
    <col min="978" max="978" width="9.26953125" style="760" customWidth="1"/>
    <col min="979" max="979" width="9.1796875" style="760" customWidth="1"/>
    <col min="980" max="980" width="7.26953125" style="760" customWidth="1"/>
    <col min="981" max="981" width="9.26953125" style="760" customWidth="1"/>
    <col min="982" max="982" width="6.81640625" style="760" customWidth="1"/>
    <col min="983" max="983" width="8.7265625" style="760" customWidth="1"/>
    <col min="984" max="984" width="8.453125" style="760" customWidth="1"/>
    <col min="985" max="985" width="10.26953125" style="760" customWidth="1"/>
    <col min="986" max="986" width="8.1796875" style="760" customWidth="1"/>
    <col min="987" max="987" width="8.54296875" style="760" customWidth="1"/>
    <col min="988" max="988" width="9.26953125" style="760" customWidth="1"/>
    <col min="989" max="989" width="15" style="760" customWidth="1"/>
    <col min="990" max="990" width="8.81640625" style="760" customWidth="1"/>
    <col min="991" max="991" width="9.1796875" style="760" customWidth="1"/>
    <col min="992" max="992" width="8.54296875" style="760" customWidth="1"/>
    <col min="993" max="993" width="10.81640625" style="760" customWidth="1"/>
    <col min="994" max="994" width="10.7265625" style="760" customWidth="1"/>
    <col min="995" max="996" width="13.7265625" style="760" customWidth="1"/>
    <col min="997" max="997" width="9.54296875" style="760" customWidth="1"/>
    <col min="998" max="998" width="13.7265625" style="760" customWidth="1"/>
    <col min="999" max="999" width="15.1796875" style="760" customWidth="1"/>
    <col min="1000" max="1000" width="8.54296875" style="760" customWidth="1"/>
    <col min="1001" max="1001" width="9.54296875" style="760" customWidth="1"/>
    <col min="1002" max="1002" width="7.26953125" style="760" customWidth="1"/>
    <col min="1003" max="1003" width="9.26953125" style="760" customWidth="1"/>
    <col min="1004" max="1005" width="7.81640625" style="760" customWidth="1"/>
    <col min="1006" max="1006" width="6.81640625" style="760" customWidth="1"/>
    <col min="1007" max="1007" width="7.453125" style="760" customWidth="1"/>
    <col min="1008" max="1008" width="7.7265625" style="760" customWidth="1"/>
    <col min="1009" max="1009" width="8" style="760" customWidth="1"/>
    <col min="1010" max="1010" width="9.54296875" style="760" customWidth="1"/>
    <col min="1011" max="1011" width="11.1796875" style="760" customWidth="1"/>
    <col min="1012" max="1012" width="17.54296875" style="760" customWidth="1"/>
    <col min="1013" max="1013" width="12.54296875" style="760" customWidth="1"/>
    <col min="1014" max="1014" width="10" style="760" customWidth="1"/>
    <col min="1015" max="1015" width="10.26953125" style="760" customWidth="1"/>
    <col min="1016" max="1016" width="13.81640625" style="760" customWidth="1"/>
    <col min="1017" max="1017" width="17" style="760" customWidth="1"/>
    <col min="1018" max="1018" width="17.26953125" style="760" customWidth="1"/>
    <col min="1019" max="1019" width="13.453125" style="760" customWidth="1"/>
    <col min="1020" max="1020" width="16.453125" style="760" customWidth="1"/>
    <col min="1021" max="1021" width="10.81640625" style="760" customWidth="1"/>
    <col min="1022" max="1022" width="15.1796875" style="760" customWidth="1"/>
    <col min="1023" max="1023" width="8.1796875" style="760" customWidth="1"/>
    <col min="1024" max="1024" width="9.7265625" style="760" customWidth="1"/>
    <col min="1025" max="1025" width="11.54296875" style="760" customWidth="1"/>
    <col min="1026" max="1026" width="8.1796875" style="760" customWidth="1"/>
    <col min="1027" max="1027" width="7.7265625" style="760" customWidth="1"/>
    <col min="1028" max="1028" width="8.26953125" style="760" customWidth="1"/>
    <col min="1029" max="1029" width="8.453125" style="760" customWidth="1"/>
    <col min="1030" max="1030" width="9.26953125" style="760" customWidth="1"/>
    <col min="1031" max="1031" width="10.1796875" style="760" customWidth="1"/>
    <col min="1032" max="1032" width="15.81640625" style="760" customWidth="1"/>
    <col min="1033" max="1033" width="14.54296875" style="760" customWidth="1"/>
    <col min="1034" max="1034" width="14" style="760" customWidth="1"/>
    <col min="1035" max="1035" width="13.7265625" style="760" customWidth="1"/>
    <col min="1036" max="1036" width="15.81640625" style="760" customWidth="1"/>
    <col min="1037" max="1037" width="15" style="760" customWidth="1"/>
    <col min="1038" max="1038" width="14.26953125" style="760" customWidth="1"/>
    <col min="1039" max="1039" width="13.26953125" style="760" customWidth="1"/>
    <col min="1040" max="1127" width="8.7265625" style="760"/>
    <col min="1128" max="1128" width="14" style="760" customWidth="1"/>
    <col min="1129" max="1129" width="9.81640625" style="760" customWidth="1"/>
    <col min="1130" max="1130" width="13.81640625" style="760" customWidth="1"/>
    <col min="1131" max="1131" width="10.26953125" style="760" customWidth="1"/>
    <col min="1132" max="1132" width="9.7265625" style="760" customWidth="1"/>
    <col min="1133" max="1133" width="9.26953125" style="760" customWidth="1"/>
    <col min="1134" max="1134" width="11" style="760" customWidth="1"/>
    <col min="1135" max="1135" width="11.54296875" style="760" customWidth="1"/>
    <col min="1136" max="1136" width="15.26953125" style="760" customWidth="1"/>
    <col min="1137" max="1137" width="8.26953125" style="760" customWidth="1"/>
    <col min="1138" max="1138" width="9" style="760" customWidth="1"/>
    <col min="1139" max="1139" width="14.81640625" style="760" customWidth="1"/>
    <col min="1140" max="1140" width="11" style="760" customWidth="1"/>
    <col min="1141" max="1141" width="10.1796875" style="760" customWidth="1"/>
    <col min="1142" max="1142" width="9.26953125" style="760" customWidth="1"/>
    <col min="1143" max="1143" width="10.1796875" style="760" customWidth="1"/>
    <col min="1144" max="1144" width="10.81640625" style="760" customWidth="1"/>
    <col min="1145" max="1145" width="11.7265625" style="760" customWidth="1"/>
    <col min="1146" max="1146" width="18.7265625" style="760" customWidth="1"/>
    <col min="1147" max="1147" width="13.453125" style="760" customWidth="1"/>
    <col min="1148" max="1148" width="10.7265625" style="760" customWidth="1"/>
    <col min="1149" max="1149" width="11" style="760" customWidth="1"/>
    <col min="1150" max="1150" width="14.7265625" style="760" customWidth="1"/>
    <col min="1151" max="1151" width="19.1796875" style="760" customWidth="1"/>
    <col min="1152" max="1152" width="19.26953125" style="760" customWidth="1"/>
    <col min="1153" max="1153" width="17.81640625" style="760" customWidth="1"/>
    <col min="1154" max="1154" width="13.26953125" style="760" customWidth="1"/>
    <col min="1155" max="1155" width="12.7265625" style="760" customWidth="1"/>
    <col min="1156" max="1156" width="14.26953125" style="760" customWidth="1"/>
    <col min="1157" max="1157" width="12.1796875" style="760" customWidth="1"/>
    <col min="1158" max="1158" width="14.7265625" style="760" customWidth="1"/>
    <col min="1159" max="1159" width="14.453125" style="760" customWidth="1"/>
    <col min="1160" max="1160" width="10.453125" style="760" customWidth="1"/>
    <col min="1161" max="1161" width="11.26953125" style="760" customWidth="1"/>
    <col min="1162" max="1162" width="12.1796875" style="760" customWidth="1"/>
    <col min="1163" max="1163" width="13.54296875" style="760" customWidth="1"/>
    <col min="1164" max="1164" width="13.7265625" style="760" customWidth="1"/>
    <col min="1165" max="1165" width="10.54296875" style="760" customWidth="1"/>
    <col min="1166" max="1166" width="13.1796875" style="760" customWidth="1"/>
    <col min="1167" max="1167" width="14.81640625" style="760" customWidth="1"/>
    <col min="1168" max="1168" width="11.453125" style="760" customWidth="1"/>
    <col min="1169" max="1169" width="10.7265625" style="760" customWidth="1"/>
    <col min="1170" max="1170" width="10.453125" style="760" customWidth="1"/>
    <col min="1171" max="1171" width="9.81640625" style="760" customWidth="1"/>
    <col min="1172" max="1172" width="8" style="760" customWidth="1"/>
    <col min="1173" max="1173" width="11" style="760" customWidth="1"/>
    <col min="1174" max="1174" width="10.81640625" style="760" customWidth="1"/>
    <col min="1175" max="1175" width="11.54296875" style="760" customWidth="1"/>
    <col min="1176" max="1176" width="11.7265625" style="760" customWidth="1"/>
    <col min="1177" max="1177" width="15.81640625" style="760" customWidth="1"/>
    <col min="1178" max="1178" width="9.81640625" style="760" customWidth="1"/>
    <col min="1179" max="1179" width="9.26953125" style="760" customWidth="1"/>
    <col min="1180" max="1180" width="9.81640625" style="760" customWidth="1"/>
    <col min="1181" max="1181" width="10" style="760" customWidth="1"/>
    <col min="1182" max="1182" width="9.26953125" style="760" customWidth="1"/>
    <col min="1183" max="1183" width="8.26953125" style="760" customWidth="1"/>
    <col min="1184" max="1184" width="8.1796875" style="760" customWidth="1"/>
    <col min="1185" max="1185" width="11.7265625" style="760" customWidth="1"/>
    <col min="1186" max="1186" width="9.453125" style="760" customWidth="1"/>
    <col min="1187" max="1187" width="11.453125" style="760" customWidth="1"/>
    <col min="1188" max="1188" width="14.81640625" style="760" customWidth="1"/>
    <col min="1189" max="1189" width="8.453125" style="760" customWidth="1"/>
    <col min="1190" max="1190" width="7.453125" style="760" customWidth="1"/>
    <col min="1191" max="1191" width="10.54296875" style="760" customWidth="1"/>
    <col min="1192" max="1192" width="7.1796875" style="760" customWidth="1"/>
    <col min="1193" max="1193" width="7.453125" style="760" customWidth="1"/>
    <col min="1194" max="1194" width="7.7265625" style="760" customWidth="1"/>
    <col min="1195" max="1195" width="9.26953125" style="760" customWidth="1"/>
    <col min="1196" max="1196" width="10.7265625" style="760" customWidth="1"/>
    <col min="1197" max="1197" width="8.1796875" style="760" customWidth="1"/>
    <col min="1198" max="1198" width="7" style="760" customWidth="1"/>
    <col min="1199" max="1199" width="8.26953125" style="760" customWidth="1"/>
    <col min="1200" max="1200" width="7.54296875" style="760" customWidth="1"/>
    <col min="1201" max="1201" width="11.54296875" style="760" customWidth="1"/>
    <col min="1202" max="1202" width="12.81640625" style="760" customWidth="1"/>
    <col min="1203" max="1203" width="15.54296875" style="760" customWidth="1"/>
    <col min="1204" max="1204" width="10.453125" style="760" customWidth="1"/>
    <col min="1205" max="1205" width="10.26953125" style="760" customWidth="1"/>
    <col min="1206" max="1206" width="9.81640625" style="760" customWidth="1"/>
    <col min="1207" max="1207" width="10.453125" style="760" customWidth="1"/>
    <col min="1208" max="1208" width="7.453125" style="760" customWidth="1"/>
    <col min="1209" max="1209" width="10.54296875" style="760" customWidth="1"/>
    <col min="1210" max="1210" width="10.81640625" style="760" customWidth="1"/>
    <col min="1211" max="1211" width="10.26953125" style="760" customWidth="1"/>
    <col min="1212" max="1212" width="11.81640625" style="760" customWidth="1"/>
    <col min="1213" max="1213" width="15.1796875" style="760" customWidth="1"/>
    <col min="1214" max="1214" width="9.453125" style="760" customWidth="1"/>
    <col min="1215" max="1215" width="11.1796875" style="760" customWidth="1"/>
    <col min="1216" max="1219" width="13.7265625" style="760" customWidth="1"/>
    <col min="1220" max="1220" width="9.7265625" style="760" customWidth="1"/>
    <col min="1221" max="1221" width="12.7265625" style="760" customWidth="1"/>
    <col min="1222" max="1222" width="15.54296875" style="760" customWidth="1"/>
    <col min="1223" max="1223" width="11.54296875" style="760" customWidth="1"/>
    <col min="1224" max="1224" width="13" style="760" customWidth="1"/>
    <col min="1225" max="1225" width="12.1796875" style="760" customWidth="1"/>
    <col min="1226" max="1227" width="12.26953125" style="760" customWidth="1"/>
    <col min="1228" max="1228" width="12.81640625" style="760" customWidth="1"/>
    <col min="1229" max="1229" width="11.54296875" style="760" customWidth="1"/>
    <col min="1230" max="1230" width="15.453125" style="760" customWidth="1"/>
    <col min="1231" max="1231" width="14.7265625" style="760" customWidth="1"/>
    <col min="1232" max="1232" width="8.453125" style="760" customWidth="1"/>
    <col min="1233" max="1233" width="8.26953125" style="760" customWidth="1"/>
    <col min="1234" max="1234" width="9.26953125" style="760" customWidth="1"/>
    <col min="1235" max="1235" width="9.1796875" style="760" customWidth="1"/>
    <col min="1236" max="1236" width="7.26953125" style="760" customWidth="1"/>
    <col min="1237" max="1237" width="9.26953125" style="760" customWidth="1"/>
    <col min="1238" max="1238" width="6.81640625" style="760" customWidth="1"/>
    <col min="1239" max="1239" width="8.7265625" style="760" customWidth="1"/>
    <col min="1240" max="1240" width="8.453125" style="760" customWidth="1"/>
    <col min="1241" max="1241" width="10.26953125" style="760" customWidth="1"/>
    <col min="1242" max="1242" width="8.1796875" style="760" customWidth="1"/>
    <col min="1243" max="1243" width="8.54296875" style="760" customWidth="1"/>
    <col min="1244" max="1244" width="9.26953125" style="760" customWidth="1"/>
    <col min="1245" max="1245" width="15" style="760" customWidth="1"/>
    <col min="1246" max="1246" width="8.81640625" style="760" customWidth="1"/>
    <col min="1247" max="1247" width="9.1796875" style="760" customWidth="1"/>
    <col min="1248" max="1248" width="8.54296875" style="760" customWidth="1"/>
    <col min="1249" max="1249" width="10.81640625" style="760" customWidth="1"/>
    <col min="1250" max="1250" width="10.7265625" style="760" customWidth="1"/>
    <col min="1251" max="1252" width="13.7265625" style="760" customWidth="1"/>
    <col min="1253" max="1253" width="9.54296875" style="760" customWidth="1"/>
    <col min="1254" max="1254" width="13.7265625" style="760" customWidth="1"/>
    <col min="1255" max="1255" width="15.1796875" style="760" customWidth="1"/>
    <col min="1256" max="1256" width="8.54296875" style="760" customWidth="1"/>
    <col min="1257" max="1257" width="9.54296875" style="760" customWidth="1"/>
    <col min="1258" max="1258" width="7.26953125" style="760" customWidth="1"/>
    <col min="1259" max="1259" width="9.26953125" style="760" customWidth="1"/>
    <col min="1260" max="1261" width="7.81640625" style="760" customWidth="1"/>
    <col min="1262" max="1262" width="6.81640625" style="760" customWidth="1"/>
    <col min="1263" max="1263" width="7.453125" style="760" customWidth="1"/>
    <col min="1264" max="1264" width="7.7265625" style="760" customWidth="1"/>
    <col min="1265" max="1265" width="8" style="760" customWidth="1"/>
    <col min="1266" max="1266" width="9.54296875" style="760" customWidth="1"/>
    <col min="1267" max="1267" width="11.1796875" style="760" customWidth="1"/>
    <col min="1268" max="1268" width="17.54296875" style="760" customWidth="1"/>
    <col min="1269" max="1269" width="12.54296875" style="760" customWidth="1"/>
    <col min="1270" max="1270" width="10" style="760" customWidth="1"/>
    <col min="1271" max="1271" width="10.26953125" style="760" customWidth="1"/>
    <col min="1272" max="1272" width="13.81640625" style="760" customWidth="1"/>
    <col min="1273" max="1273" width="17" style="760" customWidth="1"/>
    <col min="1274" max="1274" width="17.26953125" style="760" customWidth="1"/>
    <col min="1275" max="1275" width="13.453125" style="760" customWidth="1"/>
    <col min="1276" max="1276" width="16.453125" style="760" customWidth="1"/>
    <col min="1277" max="1277" width="10.81640625" style="760" customWidth="1"/>
    <col min="1278" max="1278" width="15.1796875" style="760" customWidth="1"/>
    <col min="1279" max="1279" width="8.1796875" style="760" customWidth="1"/>
    <col min="1280" max="1280" width="9.7265625" style="760" customWidth="1"/>
    <col min="1281" max="1281" width="11.54296875" style="760" customWidth="1"/>
    <col min="1282" max="1282" width="8.1796875" style="760" customWidth="1"/>
    <col min="1283" max="1283" width="7.7265625" style="760" customWidth="1"/>
    <col min="1284" max="1284" width="8.26953125" style="760" customWidth="1"/>
    <col min="1285" max="1285" width="8.453125" style="760" customWidth="1"/>
    <col min="1286" max="1286" width="9.26953125" style="760" customWidth="1"/>
    <col min="1287" max="1287" width="10.1796875" style="760" customWidth="1"/>
    <col min="1288" max="1288" width="15.81640625" style="760" customWidth="1"/>
    <col min="1289" max="1289" width="14.54296875" style="760" customWidth="1"/>
    <col min="1290" max="1290" width="14" style="760" customWidth="1"/>
    <col min="1291" max="1291" width="13.7265625" style="760" customWidth="1"/>
    <col min="1292" max="1292" width="15.81640625" style="760" customWidth="1"/>
    <col min="1293" max="1293" width="15" style="760" customWidth="1"/>
    <col min="1294" max="1294" width="14.26953125" style="760" customWidth="1"/>
    <col min="1295" max="1295" width="13.26953125" style="760" customWidth="1"/>
    <col min="1296" max="1383" width="8.7265625" style="760"/>
    <col min="1384" max="1384" width="14" style="760" customWidth="1"/>
    <col min="1385" max="1385" width="9.81640625" style="760" customWidth="1"/>
    <col min="1386" max="1386" width="13.81640625" style="760" customWidth="1"/>
    <col min="1387" max="1387" width="10.26953125" style="760" customWidth="1"/>
    <col min="1388" max="1388" width="9.7265625" style="760" customWidth="1"/>
    <col min="1389" max="1389" width="9.26953125" style="760" customWidth="1"/>
    <col min="1390" max="1390" width="11" style="760" customWidth="1"/>
    <col min="1391" max="1391" width="11.54296875" style="760" customWidth="1"/>
    <col min="1392" max="1392" width="15.26953125" style="760" customWidth="1"/>
    <col min="1393" max="1393" width="8.26953125" style="760" customWidth="1"/>
    <col min="1394" max="1394" width="9" style="760" customWidth="1"/>
    <col min="1395" max="1395" width="14.81640625" style="760" customWidth="1"/>
    <col min="1396" max="1396" width="11" style="760" customWidth="1"/>
    <col min="1397" max="1397" width="10.1796875" style="760" customWidth="1"/>
    <col min="1398" max="1398" width="9.26953125" style="760" customWidth="1"/>
    <col min="1399" max="1399" width="10.1796875" style="760" customWidth="1"/>
    <col min="1400" max="1400" width="10.81640625" style="760" customWidth="1"/>
    <col min="1401" max="1401" width="11.7265625" style="760" customWidth="1"/>
    <col min="1402" max="1402" width="18.7265625" style="760" customWidth="1"/>
    <col min="1403" max="1403" width="13.453125" style="760" customWidth="1"/>
    <col min="1404" max="1404" width="10.7265625" style="760" customWidth="1"/>
    <col min="1405" max="1405" width="11" style="760" customWidth="1"/>
    <col min="1406" max="1406" width="14.7265625" style="760" customWidth="1"/>
    <col min="1407" max="1407" width="19.1796875" style="760" customWidth="1"/>
    <col min="1408" max="1408" width="19.26953125" style="760" customWidth="1"/>
    <col min="1409" max="1409" width="17.81640625" style="760" customWidth="1"/>
    <col min="1410" max="1410" width="13.26953125" style="760" customWidth="1"/>
    <col min="1411" max="1411" width="12.7265625" style="760" customWidth="1"/>
    <col min="1412" max="1412" width="14.26953125" style="760" customWidth="1"/>
    <col min="1413" max="1413" width="12.1796875" style="760" customWidth="1"/>
    <col min="1414" max="1414" width="14.7265625" style="760" customWidth="1"/>
    <col min="1415" max="1415" width="14.453125" style="760" customWidth="1"/>
    <col min="1416" max="1416" width="10.453125" style="760" customWidth="1"/>
    <col min="1417" max="1417" width="11.26953125" style="760" customWidth="1"/>
    <col min="1418" max="1418" width="12.1796875" style="760" customWidth="1"/>
    <col min="1419" max="1419" width="13.54296875" style="760" customWidth="1"/>
    <col min="1420" max="1420" width="13.7265625" style="760" customWidth="1"/>
    <col min="1421" max="1421" width="10.54296875" style="760" customWidth="1"/>
    <col min="1422" max="1422" width="13.1796875" style="760" customWidth="1"/>
    <col min="1423" max="1423" width="14.81640625" style="760" customWidth="1"/>
    <col min="1424" max="1424" width="11.453125" style="760" customWidth="1"/>
    <col min="1425" max="1425" width="10.7265625" style="760" customWidth="1"/>
    <col min="1426" max="1426" width="10.453125" style="760" customWidth="1"/>
    <col min="1427" max="1427" width="9.81640625" style="760" customWidth="1"/>
    <col min="1428" max="1428" width="8" style="760" customWidth="1"/>
    <col min="1429" max="1429" width="11" style="760" customWidth="1"/>
    <col min="1430" max="1430" width="10.81640625" style="760" customWidth="1"/>
    <col min="1431" max="1431" width="11.54296875" style="760" customWidth="1"/>
    <col min="1432" max="1432" width="11.7265625" style="760" customWidth="1"/>
    <col min="1433" max="1433" width="15.81640625" style="760" customWidth="1"/>
    <col min="1434" max="1434" width="9.81640625" style="760" customWidth="1"/>
    <col min="1435" max="1435" width="9.26953125" style="760" customWidth="1"/>
    <col min="1436" max="1436" width="9.81640625" style="760" customWidth="1"/>
    <col min="1437" max="1437" width="10" style="760" customWidth="1"/>
    <col min="1438" max="1438" width="9.26953125" style="760" customWidth="1"/>
    <col min="1439" max="1439" width="8.26953125" style="760" customWidth="1"/>
    <col min="1440" max="1440" width="8.1796875" style="760" customWidth="1"/>
    <col min="1441" max="1441" width="11.7265625" style="760" customWidth="1"/>
    <col min="1442" max="1442" width="9.453125" style="760" customWidth="1"/>
    <col min="1443" max="1443" width="11.453125" style="760" customWidth="1"/>
    <col min="1444" max="1444" width="14.81640625" style="760" customWidth="1"/>
    <col min="1445" max="1445" width="8.453125" style="760" customWidth="1"/>
    <col min="1446" max="1446" width="7.453125" style="760" customWidth="1"/>
    <col min="1447" max="1447" width="10.54296875" style="760" customWidth="1"/>
    <col min="1448" max="1448" width="7.1796875" style="760" customWidth="1"/>
    <col min="1449" max="1449" width="7.453125" style="760" customWidth="1"/>
    <col min="1450" max="1450" width="7.7265625" style="760" customWidth="1"/>
    <col min="1451" max="1451" width="9.26953125" style="760" customWidth="1"/>
    <col min="1452" max="1452" width="10.7265625" style="760" customWidth="1"/>
    <col min="1453" max="1453" width="8.1796875" style="760" customWidth="1"/>
    <col min="1454" max="1454" width="7" style="760" customWidth="1"/>
    <col min="1455" max="1455" width="8.26953125" style="760" customWidth="1"/>
    <col min="1456" max="1456" width="7.54296875" style="760" customWidth="1"/>
    <col min="1457" max="1457" width="11.54296875" style="760" customWidth="1"/>
    <col min="1458" max="1458" width="12.81640625" style="760" customWidth="1"/>
    <col min="1459" max="1459" width="15.54296875" style="760" customWidth="1"/>
    <col min="1460" max="1460" width="10.453125" style="760" customWidth="1"/>
    <col min="1461" max="1461" width="10.26953125" style="760" customWidth="1"/>
    <col min="1462" max="1462" width="9.81640625" style="760" customWidth="1"/>
    <col min="1463" max="1463" width="10.453125" style="760" customWidth="1"/>
    <col min="1464" max="1464" width="7.453125" style="760" customWidth="1"/>
    <col min="1465" max="1465" width="10.54296875" style="760" customWidth="1"/>
    <col min="1466" max="1466" width="10.81640625" style="760" customWidth="1"/>
    <col min="1467" max="1467" width="10.26953125" style="760" customWidth="1"/>
    <col min="1468" max="1468" width="11.81640625" style="760" customWidth="1"/>
    <col min="1469" max="1469" width="15.1796875" style="760" customWidth="1"/>
    <col min="1470" max="1470" width="9.453125" style="760" customWidth="1"/>
    <col min="1471" max="1471" width="11.1796875" style="760" customWidth="1"/>
    <col min="1472" max="1475" width="13.7265625" style="760" customWidth="1"/>
    <col min="1476" max="1476" width="9.7265625" style="760" customWidth="1"/>
    <col min="1477" max="1477" width="12.7265625" style="760" customWidth="1"/>
    <col min="1478" max="1478" width="15.54296875" style="760" customWidth="1"/>
    <col min="1479" max="1479" width="11.54296875" style="760" customWidth="1"/>
    <col min="1480" max="1480" width="13" style="760" customWidth="1"/>
    <col min="1481" max="1481" width="12.1796875" style="760" customWidth="1"/>
    <col min="1482" max="1483" width="12.26953125" style="760" customWidth="1"/>
    <col min="1484" max="1484" width="12.81640625" style="760" customWidth="1"/>
    <col min="1485" max="1485" width="11.54296875" style="760" customWidth="1"/>
    <col min="1486" max="1486" width="15.453125" style="760" customWidth="1"/>
    <col min="1487" max="1487" width="14.7265625" style="760" customWidth="1"/>
    <col min="1488" max="1488" width="8.453125" style="760" customWidth="1"/>
    <col min="1489" max="1489" width="8.26953125" style="760" customWidth="1"/>
    <col min="1490" max="1490" width="9.26953125" style="760" customWidth="1"/>
    <col min="1491" max="1491" width="9.1796875" style="760" customWidth="1"/>
    <col min="1492" max="1492" width="7.26953125" style="760" customWidth="1"/>
    <col min="1493" max="1493" width="9.26953125" style="760" customWidth="1"/>
    <col min="1494" max="1494" width="6.81640625" style="760" customWidth="1"/>
    <col min="1495" max="1495" width="8.7265625" style="760" customWidth="1"/>
    <col min="1496" max="1496" width="8.453125" style="760" customWidth="1"/>
    <col min="1497" max="1497" width="10.26953125" style="760" customWidth="1"/>
    <col min="1498" max="1498" width="8.1796875" style="760" customWidth="1"/>
    <col min="1499" max="1499" width="8.54296875" style="760" customWidth="1"/>
    <col min="1500" max="1500" width="9.26953125" style="760" customWidth="1"/>
    <col min="1501" max="1501" width="15" style="760" customWidth="1"/>
    <col min="1502" max="1502" width="8.81640625" style="760" customWidth="1"/>
    <col min="1503" max="1503" width="9.1796875" style="760" customWidth="1"/>
    <col min="1504" max="1504" width="8.54296875" style="760" customWidth="1"/>
    <col min="1505" max="1505" width="10.81640625" style="760" customWidth="1"/>
    <col min="1506" max="1506" width="10.7265625" style="760" customWidth="1"/>
    <col min="1507" max="1508" width="13.7265625" style="760" customWidth="1"/>
    <col min="1509" max="1509" width="9.54296875" style="760" customWidth="1"/>
    <col min="1510" max="1510" width="13.7265625" style="760" customWidth="1"/>
    <col min="1511" max="1511" width="15.1796875" style="760" customWidth="1"/>
    <col min="1512" max="1512" width="8.54296875" style="760" customWidth="1"/>
    <col min="1513" max="1513" width="9.54296875" style="760" customWidth="1"/>
    <col min="1514" max="1514" width="7.26953125" style="760" customWidth="1"/>
    <col min="1515" max="1515" width="9.26953125" style="760" customWidth="1"/>
    <col min="1516" max="1517" width="7.81640625" style="760" customWidth="1"/>
    <col min="1518" max="1518" width="6.81640625" style="760" customWidth="1"/>
    <col min="1519" max="1519" width="7.453125" style="760" customWidth="1"/>
    <col min="1520" max="1520" width="7.7265625" style="760" customWidth="1"/>
    <col min="1521" max="1521" width="8" style="760" customWidth="1"/>
    <col min="1522" max="1522" width="9.54296875" style="760" customWidth="1"/>
    <col min="1523" max="1523" width="11.1796875" style="760" customWidth="1"/>
    <col min="1524" max="1524" width="17.54296875" style="760" customWidth="1"/>
    <col min="1525" max="1525" width="12.54296875" style="760" customWidth="1"/>
    <col min="1526" max="1526" width="10" style="760" customWidth="1"/>
    <col min="1527" max="1527" width="10.26953125" style="760" customWidth="1"/>
    <col min="1528" max="1528" width="13.81640625" style="760" customWidth="1"/>
    <col min="1529" max="1529" width="17" style="760" customWidth="1"/>
    <col min="1530" max="1530" width="17.26953125" style="760" customWidth="1"/>
    <col min="1531" max="1531" width="13.453125" style="760" customWidth="1"/>
    <col min="1532" max="1532" width="16.453125" style="760" customWidth="1"/>
    <col min="1533" max="1533" width="10.81640625" style="760" customWidth="1"/>
    <col min="1534" max="1534" width="15.1796875" style="760" customWidth="1"/>
    <col min="1535" max="1535" width="8.1796875" style="760" customWidth="1"/>
    <col min="1536" max="1536" width="9.7265625" style="760" customWidth="1"/>
    <col min="1537" max="1537" width="11.54296875" style="760" customWidth="1"/>
    <col min="1538" max="1538" width="8.1796875" style="760" customWidth="1"/>
    <col min="1539" max="1539" width="7.7265625" style="760" customWidth="1"/>
    <col min="1540" max="1540" width="8.26953125" style="760" customWidth="1"/>
    <col min="1541" max="1541" width="8.453125" style="760" customWidth="1"/>
    <col min="1542" max="1542" width="9.26953125" style="760" customWidth="1"/>
    <col min="1543" max="1543" width="10.1796875" style="760" customWidth="1"/>
    <col min="1544" max="1544" width="15.81640625" style="760" customWidth="1"/>
    <col min="1545" max="1545" width="14.54296875" style="760" customWidth="1"/>
    <col min="1546" max="1546" width="14" style="760" customWidth="1"/>
    <col min="1547" max="1547" width="13.7265625" style="760" customWidth="1"/>
    <col min="1548" max="1548" width="15.81640625" style="760" customWidth="1"/>
    <col min="1549" max="1549" width="15" style="760" customWidth="1"/>
    <col min="1550" max="1550" width="14.26953125" style="760" customWidth="1"/>
    <col min="1551" max="1551" width="13.26953125" style="760" customWidth="1"/>
    <col min="1552" max="1639" width="8.7265625" style="760"/>
    <col min="1640" max="1640" width="14" style="760" customWidth="1"/>
    <col min="1641" max="1641" width="9.81640625" style="760" customWidth="1"/>
    <col min="1642" max="1642" width="13.81640625" style="760" customWidth="1"/>
    <col min="1643" max="1643" width="10.26953125" style="760" customWidth="1"/>
    <col min="1644" max="1644" width="9.7265625" style="760" customWidth="1"/>
    <col min="1645" max="1645" width="9.26953125" style="760" customWidth="1"/>
    <col min="1646" max="1646" width="11" style="760" customWidth="1"/>
    <col min="1647" max="1647" width="11.54296875" style="760" customWidth="1"/>
    <col min="1648" max="1648" width="15.26953125" style="760" customWidth="1"/>
    <col min="1649" max="1649" width="8.26953125" style="760" customWidth="1"/>
    <col min="1650" max="1650" width="9" style="760" customWidth="1"/>
    <col min="1651" max="1651" width="14.81640625" style="760" customWidth="1"/>
    <col min="1652" max="1652" width="11" style="760" customWidth="1"/>
    <col min="1653" max="1653" width="10.1796875" style="760" customWidth="1"/>
    <col min="1654" max="1654" width="9.26953125" style="760" customWidth="1"/>
    <col min="1655" max="1655" width="10.1796875" style="760" customWidth="1"/>
    <col min="1656" max="1656" width="10.81640625" style="760" customWidth="1"/>
    <col min="1657" max="1657" width="11.7265625" style="760" customWidth="1"/>
    <col min="1658" max="1658" width="18.7265625" style="760" customWidth="1"/>
    <col min="1659" max="1659" width="13.453125" style="760" customWidth="1"/>
    <col min="1660" max="1660" width="10.7265625" style="760" customWidth="1"/>
    <col min="1661" max="1661" width="11" style="760" customWidth="1"/>
    <col min="1662" max="1662" width="14.7265625" style="760" customWidth="1"/>
    <col min="1663" max="1663" width="19.1796875" style="760" customWidth="1"/>
    <col min="1664" max="1664" width="19.26953125" style="760" customWidth="1"/>
    <col min="1665" max="1665" width="17.81640625" style="760" customWidth="1"/>
    <col min="1666" max="1666" width="13.26953125" style="760" customWidth="1"/>
    <col min="1667" max="1667" width="12.7265625" style="760" customWidth="1"/>
    <col min="1668" max="1668" width="14.26953125" style="760" customWidth="1"/>
    <col min="1669" max="1669" width="12.1796875" style="760" customWidth="1"/>
    <col min="1670" max="1670" width="14.7265625" style="760" customWidth="1"/>
    <col min="1671" max="1671" width="14.453125" style="760" customWidth="1"/>
    <col min="1672" max="1672" width="10.453125" style="760" customWidth="1"/>
    <col min="1673" max="1673" width="11.26953125" style="760" customWidth="1"/>
    <col min="1674" max="1674" width="12.1796875" style="760" customWidth="1"/>
    <col min="1675" max="1675" width="13.54296875" style="760" customWidth="1"/>
    <col min="1676" max="1676" width="13.7265625" style="760" customWidth="1"/>
    <col min="1677" max="1677" width="10.54296875" style="760" customWidth="1"/>
    <col min="1678" max="1678" width="13.1796875" style="760" customWidth="1"/>
    <col min="1679" max="1679" width="14.81640625" style="760" customWidth="1"/>
    <col min="1680" max="1680" width="11.453125" style="760" customWidth="1"/>
    <col min="1681" max="1681" width="10.7265625" style="760" customWidth="1"/>
    <col min="1682" max="1682" width="10.453125" style="760" customWidth="1"/>
    <col min="1683" max="1683" width="9.81640625" style="760" customWidth="1"/>
    <col min="1684" max="1684" width="8" style="760" customWidth="1"/>
    <col min="1685" max="1685" width="11" style="760" customWidth="1"/>
    <col min="1686" max="1686" width="10.81640625" style="760" customWidth="1"/>
    <col min="1687" max="1687" width="11.54296875" style="760" customWidth="1"/>
    <col min="1688" max="1688" width="11.7265625" style="760" customWidth="1"/>
    <col min="1689" max="1689" width="15.81640625" style="760" customWidth="1"/>
    <col min="1690" max="1690" width="9.81640625" style="760" customWidth="1"/>
    <col min="1691" max="1691" width="9.26953125" style="760" customWidth="1"/>
    <col min="1692" max="1692" width="9.81640625" style="760" customWidth="1"/>
    <col min="1693" max="1693" width="10" style="760" customWidth="1"/>
    <col min="1694" max="1694" width="9.26953125" style="760" customWidth="1"/>
    <col min="1695" max="1695" width="8.26953125" style="760" customWidth="1"/>
    <col min="1696" max="1696" width="8.1796875" style="760" customWidth="1"/>
    <col min="1697" max="1697" width="11.7265625" style="760" customWidth="1"/>
    <col min="1698" max="1698" width="9.453125" style="760" customWidth="1"/>
    <col min="1699" max="1699" width="11.453125" style="760" customWidth="1"/>
    <col min="1700" max="1700" width="14.81640625" style="760" customWidth="1"/>
    <col min="1701" max="1701" width="8.453125" style="760" customWidth="1"/>
    <col min="1702" max="1702" width="7.453125" style="760" customWidth="1"/>
    <col min="1703" max="1703" width="10.54296875" style="760" customWidth="1"/>
    <col min="1704" max="1704" width="7.1796875" style="760" customWidth="1"/>
    <col min="1705" max="1705" width="7.453125" style="760" customWidth="1"/>
    <col min="1706" max="1706" width="7.7265625" style="760" customWidth="1"/>
    <col min="1707" max="1707" width="9.26953125" style="760" customWidth="1"/>
    <col min="1708" max="1708" width="10.7265625" style="760" customWidth="1"/>
    <col min="1709" max="1709" width="8.1796875" style="760" customWidth="1"/>
    <col min="1710" max="1710" width="7" style="760" customWidth="1"/>
    <col min="1711" max="1711" width="8.26953125" style="760" customWidth="1"/>
    <col min="1712" max="1712" width="7.54296875" style="760" customWidth="1"/>
    <col min="1713" max="1713" width="11.54296875" style="760" customWidth="1"/>
    <col min="1714" max="1714" width="12.81640625" style="760" customWidth="1"/>
    <col min="1715" max="1715" width="15.54296875" style="760" customWidth="1"/>
    <col min="1716" max="1716" width="10.453125" style="760" customWidth="1"/>
    <col min="1717" max="1717" width="10.26953125" style="760" customWidth="1"/>
    <col min="1718" max="1718" width="9.81640625" style="760" customWidth="1"/>
    <col min="1719" max="1719" width="10.453125" style="760" customWidth="1"/>
    <col min="1720" max="1720" width="7.453125" style="760" customWidth="1"/>
    <col min="1721" max="1721" width="10.54296875" style="760" customWidth="1"/>
    <col min="1722" max="1722" width="10.81640625" style="760" customWidth="1"/>
    <col min="1723" max="1723" width="10.26953125" style="760" customWidth="1"/>
    <col min="1724" max="1724" width="11.81640625" style="760" customWidth="1"/>
    <col min="1725" max="1725" width="15.1796875" style="760" customWidth="1"/>
    <col min="1726" max="1726" width="9.453125" style="760" customWidth="1"/>
    <col min="1727" max="1727" width="11.1796875" style="760" customWidth="1"/>
    <col min="1728" max="1731" width="13.7265625" style="760" customWidth="1"/>
    <col min="1732" max="1732" width="9.7265625" style="760" customWidth="1"/>
    <col min="1733" max="1733" width="12.7265625" style="760" customWidth="1"/>
    <col min="1734" max="1734" width="15.54296875" style="760" customWidth="1"/>
    <col min="1735" max="1735" width="11.54296875" style="760" customWidth="1"/>
    <col min="1736" max="1736" width="13" style="760" customWidth="1"/>
    <col min="1737" max="1737" width="12.1796875" style="760" customWidth="1"/>
    <col min="1738" max="1739" width="12.26953125" style="760" customWidth="1"/>
    <col min="1740" max="1740" width="12.81640625" style="760" customWidth="1"/>
    <col min="1741" max="1741" width="11.54296875" style="760" customWidth="1"/>
    <col min="1742" max="1742" width="15.453125" style="760" customWidth="1"/>
    <col min="1743" max="1743" width="14.7265625" style="760" customWidth="1"/>
    <col min="1744" max="1744" width="8.453125" style="760" customWidth="1"/>
    <col min="1745" max="1745" width="8.26953125" style="760" customWidth="1"/>
    <col min="1746" max="1746" width="9.26953125" style="760" customWidth="1"/>
    <col min="1747" max="1747" width="9.1796875" style="760" customWidth="1"/>
    <col min="1748" max="1748" width="7.26953125" style="760" customWidth="1"/>
    <col min="1749" max="1749" width="9.26953125" style="760" customWidth="1"/>
    <col min="1750" max="1750" width="6.81640625" style="760" customWidth="1"/>
    <col min="1751" max="1751" width="8.7265625" style="760" customWidth="1"/>
    <col min="1752" max="1752" width="8.453125" style="760" customWidth="1"/>
    <col min="1753" max="1753" width="10.26953125" style="760" customWidth="1"/>
    <col min="1754" max="1754" width="8.1796875" style="760" customWidth="1"/>
    <col min="1755" max="1755" width="8.54296875" style="760" customWidth="1"/>
    <col min="1756" max="1756" width="9.26953125" style="760" customWidth="1"/>
    <col min="1757" max="1757" width="15" style="760" customWidth="1"/>
    <col min="1758" max="1758" width="8.81640625" style="760" customWidth="1"/>
    <col min="1759" max="1759" width="9.1796875" style="760" customWidth="1"/>
    <col min="1760" max="1760" width="8.54296875" style="760" customWidth="1"/>
    <col min="1761" max="1761" width="10.81640625" style="760" customWidth="1"/>
    <col min="1762" max="1762" width="10.7265625" style="760" customWidth="1"/>
    <col min="1763" max="1764" width="13.7265625" style="760" customWidth="1"/>
    <col min="1765" max="1765" width="9.54296875" style="760" customWidth="1"/>
    <col min="1766" max="1766" width="13.7265625" style="760" customWidth="1"/>
    <col min="1767" max="1767" width="15.1796875" style="760" customWidth="1"/>
    <col min="1768" max="1768" width="8.54296875" style="760" customWidth="1"/>
    <col min="1769" max="1769" width="9.54296875" style="760" customWidth="1"/>
    <col min="1770" max="1770" width="7.26953125" style="760" customWidth="1"/>
    <col min="1771" max="1771" width="9.26953125" style="760" customWidth="1"/>
    <col min="1772" max="1773" width="7.81640625" style="760" customWidth="1"/>
    <col min="1774" max="1774" width="6.81640625" style="760" customWidth="1"/>
    <col min="1775" max="1775" width="7.453125" style="760" customWidth="1"/>
    <col min="1776" max="1776" width="7.7265625" style="760" customWidth="1"/>
    <col min="1777" max="1777" width="8" style="760" customWidth="1"/>
    <col min="1778" max="1778" width="9.54296875" style="760" customWidth="1"/>
    <col min="1779" max="1779" width="11.1796875" style="760" customWidth="1"/>
    <col min="1780" max="1780" width="17.54296875" style="760" customWidth="1"/>
    <col min="1781" max="1781" width="12.54296875" style="760" customWidth="1"/>
    <col min="1782" max="1782" width="10" style="760" customWidth="1"/>
    <col min="1783" max="1783" width="10.26953125" style="760" customWidth="1"/>
    <col min="1784" max="1784" width="13.81640625" style="760" customWidth="1"/>
    <col min="1785" max="1785" width="17" style="760" customWidth="1"/>
    <col min="1786" max="1786" width="17.26953125" style="760" customWidth="1"/>
    <col min="1787" max="1787" width="13.453125" style="760" customWidth="1"/>
    <col min="1788" max="1788" width="16.453125" style="760" customWidth="1"/>
    <col min="1789" max="1789" width="10.81640625" style="760" customWidth="1"/>
    <col min="1790" max="1790" width="15.1796875" style="760" customWidth="1"/>
    <col min="1791" max="1791" width="8.1796875" style="760" customWidth="1"/>
    <col min="1792" max="1792" width="9.7265625" style="760" customWidth="1"/>
    <col min="1793" max="1793" width="11.54296875" style="760" customWidth="1"/>
    <col min="1794" max="1794" width="8.1796875" style="760" customWidth="1"/>
    <col min="1795" max="1795" width="7.7265625" style="760" customWidth="1"/>
    <col min="1796" max="1796" width="8.26953125" style="760" customWidth="1"/>
    <col min="1797" max="1797" width="8.453125" style="760" customWidth="1"/>
    <col min="1798" max="1798" width="9.26953125" style="760" customWidth="1"/>
    <col min="1799" max="1799" width="10.1796875" style="760" customWidth="1"/>
    <col min="1800" max="1800" width="15.81640625" style="760" customWidth="1"/>
    <col min="1801" max="1801" width="14.54296875" style="760" customWidth="1"/>
    <col min="1802" max="1802" width="14" style="760" customWidth="1"/>
    <col min="1803" max="1803" width="13.7265625" style="760" customWidth="1"/>
    <col min="1804" max="1804" width="15.81640625" style="760" customWidth="1"/>
    <col min="1805" max="1805" width="15" style="760" customWidth="1"/>
    <col min="1806" max="1806" width="14.26953125" style="760" customWidth="1"/>
    <col min="1807" max="1807" width="13.26953125" style="760" customWidth="1"/>
    <col min="1808" max="1895" width="8.7265625" style="760"/>
    <col min="1896" max="1896" width="14" style="760" customWidth="1"/>
    <col min="1897" max="1897" width="9.81640625" style="760" customWidth="1"/>
    <col min="1898" max="1898" width="13.81640625" style="760" customWidth="1"/>
    <col min="1899" max="1899" width="10.26953125" style="760" customWidth="1"/>
    <col min="1900" max="1900" width="9.7265625" style="760" customWidth="1"/>
    <col min="1901" max="1901" width="9.26953125" style="760" customWidth="1"/>
    <col min="1902" max="1902" width="11" style="760" customWidth="1"/>
    <col min="1903" max="1903" width="11.54296875" style="760" customWidth="1"/>
    <col min="1904" max="1904" width="15.26953125" style="760" customWidth="1"/>
    <col min="1905" max="1905" width="8.26953125" style="760" customWidth="1"/>
    <col min="1906" max="1906" width="9" style="760" customWidth="1"/>
    <col min="1907" max="1907" width="14.81640625" style="760" customWidth="1"/>
    <col min="1908" max="1908" width="11" style="760" customWidth="1"/>
    <col min="1909" max="1909" width="10.1796875" style="760" customWidth="1"/>
    <col min="1910" max="1910" width="9.26953125" style="760" customWidth="1"/>
    <col min="1911" max="1911" width="10.1796875" style="760" customWidth="1"/>
    <col min="1912" max="1912" width="10.81640625" style="760" customWidth="1"/>
    <col min="1913" max="1913" width="11.7265625" style="760" customWidth="1"/>
    <col min="1914" max="1914" width="18.7265625" style="760" customWidth="1"/>
    <col min="1915" max="1915" width="13.453125" style="760" customWidth="1"/>
    <col min="1916" max="1916" width="10.7265625" style="760" customWidth="1"/>
    <col min="1917" max="1917" width="11" style="760" customWidth="1"/>
    <col min="1918" max="1918" width="14.7265625" style="760" customWidth="1"/>
    <col min="1919" max="1919" width="19.1796875" style="760" customWidth="1"/>
    <col min="1920" max="1920" width="19.26953125" style="760" customWidth="1"/>
    <col min="1921" max="1921" width="17.81640625" style="760" customWidth="1"/>
    <col min="1922" max="1922" width="13.26953125" style="760" customWidth="1"/>
    <col min="1923" max="1923" width="12.7265625" style="760" customWidth="1"/>
    <col min="1924" max="1924" width="14.26953125" style="760" customWidth="1"/>
    <col min="1925" max="1925" width="12.1796875" style="760" customWidth="1"/>
    <col min="1926" max="1926" width="14.7265625" style="760" customWidth="1"/>
    <col min="1927" max="1927" width="14.453125" style="760" customWidth="1"/>
    <col min="1928" max="1928" width="10.453125" style="760" customWidth="1"/>
    <col min="1929" max="1929" width="11.26953125" style="760" customWidth="1"/>
    <col min="1930" max="1930" width="12.1796875" style="760" customWidth="1"/>
    <col min="1931" max="1931" width="13.54296875" style="760" customWidth="1"/>
    <col min="1932" max="1932" width="13.7265625" style="760" customWidth="1"/>
    <col min="1933" max="1933" width="10.54296875" style="760" customWidth="1"/>
    <col min="1934" max="1934" width="13.1796875" style="760" customWidth="1"/>
    <col min="1935" max="1935" width="14.81640625" style="760" customWidth="1"/>
    <col min="1936" max="1936" width="11.453125" style="760" customWidth="1"/>
    <col min="1937" max="1937" width="10.7265625" style="760" customWidth="1"/>
    <col min="1938" max="1938" width="10.453125" style="760" customWidth="1"/>
    <col min="1939" max="1939" width="9.81640625" style="760" customWidth="1"/>
    <col min="1940" max="1940" width="8" style="760" customWidth="1"/>
    <col min="1941" max="1941" width="11" style="760" customWidth="1"/>
    <col min="1942" max="1942" width="10.81640625" style="760" customWidth="1"/>
    <col min="1943" max="1943" width="11.54296875" style="760" customWidth="1"/>
    <col min="1944" max="1944" width="11.7265625" style="760" customWidth="1"/>
    <col min="1945" max="1945" width="15.81640625" style="760" customWidth="1"/>
    <col min="1946" max="1946" width="9.81640625" style="760" customWidth="1"/>
    <col min="1947" max="1947" width="9.26953125" style="760" customWidth="1"/>
    <col min="1948" max="1948" width="9.81640625" style="760" customWidth="1"/>
    <col min="1949" max="1949" width="10" style="760" customWidth="1"/>
    <col min="1950" max="1950" width="9.26953125" style="760" customWidth="1"/>
    <col min="1951" max="1951" width="8.26953125" style="760" customWidth="1"/>
    <col min="1952" max="1952" width="8.1796875" style="760" customWidth="1"/>
    <col min="1953" max="1953" width="11.7265625" style="760" customWidth="1"/>
    <col min="1954" max="1954" width="9.453125" style="760" customWidth="1"/>
    <col min="1955" max="1955" width="11.453125" style="760" customWidth="1"/>
    <col min="1956" max="1956" width="14.81640625" style="760" customWidth="1"/>
    <col min="1957" max="1957" width="8.453125" style="760" customWidth="1"/>
    <col min="1958" max="1958" width="7.453125" style="760" customWidth="1"/>
    <col min="1959" max="1959" width="10.54296875" style="760" customWidth="1"/>
    <col min="1960" max="1960" width="7.1796875" style="760" customWidth="1"/>
    <col min="1961" max="1961" width="7.453125" style="760" customWidth="1"/>
    <col min="1962" max="1962" width="7.7265625" style="760" customWidth="1"/>
    <col min="1963" max="1963" width="9.26953125" style="760" customWidth="1"/>
    <col min="1964" max="1964" width="10.7265625" style="760" customWidth="1"/>
    <col min="1965" max="1965" width="8.1796875" style="760" customWidth="1"/>
    <col min="1966" max="1966" width="7" style="760" customWidth="1"/>
    <col min="1967" max="1967" width="8.26953125" style="760" customWidth="1"/>
    <col min="1968" max="1968" width="7.54296875" style="760" customWidth="1"/>
    <col min="1969" max="1969" width="11.54296875" style="760" customWidth="1"/>
    <col min="1970" max="1970" width="12.81640625" style="760" customWidth="1"/>
    <col min="1971" max="1971" width="15.54296875" style="760" customWidth="1"/>
    <col min="1972" max="1972" width="10.453125" style="760" customWidth="1"/>
    <col min="1973" max="1973" width="10.26953125" style="760" customWidth="1"/>
    <col min="1974" max="1974" width="9.81640625" style="760" customWidth="1"/>
    <col min="1975" max="1975" width="10.453125" style="760" customWidth="1"/>
    <col min="1976" max="1976" width="7.453125" style="760" customWidth="1"/>
    <col min="1977" max="1977" width="10.54296875" style="760" customWidth="1"/>
    <col min="1978" max="1978" width="10.81640625" style="760" customWidth="1"/>
    <col min="1979" max="1979" width="10.26953125" style="760" customWidth="1"/>
    <col min="1980" max="1980" width="11.81640625" style="760" customWidth="1"/>
    <col min="1981" max="1981" width="15.1796875" style="760" customWidth="1"/>
    <col min="1982" max="1982" width="9.453125" style="760" customWidth="1"/>
    <col min="1983" max="1983" width="11.1796875" style="760" customWidth="1"/>
    <col min="1984" max="1987" width="13.7265625" style="760" customWidth="1"/>
    <col min="1988" max="1988" width="9.7265625" style="760" customWidth="1"/>
    <col min="1989" max="1989" width="12.7265625" style="760" customWidth="1"/>
    <col min="1990" max="1990" width="15.54296875" style="760" customWidth="1"/>
    <col min="1991" max="1991" width="11.54296875" style="760" customWidth="1"/>
    <col min="1992" max="1992" width="13" style="760" customWidth="1"/>
    <col min="1993" max="1993" width="12.1796875" style="760" customWidth="1"/>
    <col min="1994" max="1995" width="12.26953125" style="760" customWidth="1"/>
    <col min="1996" max="1996" width="12.81640625" style="760" customWidth="1"/>
    <col min="1997" max="1997" width="11.54296875" style="760" customWidth="1"/>
    <col min="1998" max="1998" width="15.453125" style="760" customWidth="1"/>
    <col min="1999" max="1999" width="14.7265625" style="760" customWidth="1"/>
    <col min="2000" max="2000" width="8.453125" style="760" customWidth="1"/>
    <col min="2001" max="2001" width="8.26953125" style="760" customWidth="1"/>
    <col min="2002" max="2002" width="9.26953125" style="760" customWidth="1"/>
    <col min="2003" max="2003" width="9.1796875" style="760" customWidth="1"/>
    <col min="2004" max="2004" width="7.26953125" style="760" customWidth="1"/>
    <col min="2005" max="2005" width="9.26953125" style="760" customWidth="1"/>
    <col min="2006" max="2006" width="6.81640625" style="760" customWidth="1"/>
    <col min="2007" max="2007" width="8.7265625" style="760" customWidth="1"/>
    <col min="2008" max="2008" width="8.453125" style="760" customWidth="1"/>
    <col min="2009" max="2009" width="10.26953125" style="760" customWidth="1"/>
    <col min="2010" max="2010" width="8.1796875" style="760" customWidth="1"/>
    <col min="2011" max="2011" width="8.54296875" style="760" customWidth="1"/>
    <col min="2012" max="2012" width="9.26953125" style="760" customWidth="1"/>
    <col min="2013" max="2013" width="15" style="760" customWidth="1"/>
    <col min="2014" max="2014" width="8.81640625" style="760" customWidth="1"/>
    <col min="2015" max="2015" width="9.1796875" style="760" customWidth="1"/>
    <col min="2016" max="2016" width="8.54296875" style="760" customWidth="1"/>
    <col min="2017" max="2017" width="10.81640625" style="760" customWidth="1"/>
    <col min="2018" max="2018" width="10.7265625" style="760" customWidth="1"/>
    <col min="2019" max="2020" width="13.7265625" style="760" customWidth="1"/>
    <col min="2021" max="2021" width="9.54296875" style="760" customWidth="1"/>
    <col min="2022" max="2022" width="13.7265625" style="760" customWidth="1"/>
    <col min="2023" max="2023" width="15.1796875" style="760" customWidth="1"/>
    <col min="2024" max="2024" width="8.54296875" style="760" customWidth="1"/>
    <col min="2025" max="2025" width="9.54296875" style="760" customWidth="1"/>
    <col min="2026" max="2026" width="7.26953125" style="760" customWidth="1"/>
    <col min="2027" max="2027" width="9.26953125" style="760" customWidth="1"/>
    <col min="2028" max="2029" width="7.81640625" style="760" customWidth="1"/>
    <col min="2030" max="2030" width="6.81640625" style="760" customWidth="1"/>
    <col min="2031" max="2031" width="7.453125" style="760" customWidth="1"/>
    <col min="2032" max="2032" width="7.7265625" style="760" customWidth="1"/>
    <col min="2033" max="2033" width="8" style="760" customWidth="1"/>
    <col min="2034" max="2034" width="9.54296875" style="760" customWidth="1"/>
    <col min="2035" max="2035" width="11.1796875" style="760" customWidth="1"/>
    <col min="2036" max="2036" width="17.54296875" style="760" customWidth="1"/>
    <col min="2037" max="2037" width="12.54296875" style="760" customWidth="1"/>
    <col min="2038" max="2038" width="10" style="760" customWidth="1"/>
    <col min="2039" max="2039" width="10.26953125" style="760" customWidth="1"/>
    <col min="2040" max="2040" width="13.81640625" style="760" customWidth="1"/>
    <col min="2041" max="2041" width="17" style="760" customWidth="1"/>
    <col min="2042" max="2042" width="17.26953125" style="760" customWidth="1"/>
    <col min="2043" max="2043" width="13.453125" style="760" customWidth="1"/>
    <col min="2044" max="2044" width="16.453125" style="760" customWidth="1"/>
    <col min="2045" max="2045" width="10.81640625" style="760" customWidth="1"/>
    <col min="2046" max="2046" width="15.1796875" style="760" customWidth="1"/>
    <col min="2047" max="2047" width="8.1796875" style="760" customWidth="1"/>
    <col min="2048" max="2048" width="9.7265625" style="760" customWidth="1"/>
    <col min="2049" max="2049" width="11.54296875" style="760" customWidth="1"/>
    <col min="2050" max="2050" width="8.1796875" style="760" customWidth="1"/>
    <col min="2051" max="2051" width="7.7265625" style="760" customWidth="1"/>
    <col min="2052" max="2052" width="8.26953125" style="760" customWidth="1"/>
    <col min="2053" max="2053" width="8.453125" style="760" customWidth="1"/>
    <col min="2054" max="2054" width="9.26953125" style="760" customWidth="1"/>
    <col min="2055" max="2055" width="10.1796875" style="760" customWidth="1"/>
    <col min="2056" max="2056" width="15.81640625" style="760" customWidth="1"/>
    <col min="2057" max="2057" width="14.54296875" style="760" customWidth="1"/>
    <col min="2058" max="2058" width="14" style="760" customWidth="1"/>
    <col min="2059" max="2059" width="13.7265625" style="760" customWidth="1"/>
    <col min="2060" max="2060" width="15.81640625" style="760" customWidth="1"/>
    <col min="2061" max="2061" width="15" style="760" customWidth="1"/>
    <col min="2062" max="2062" width="14.26953125" style="760" customWidth="1"/>
    <col min="2063" max="2063" width="13.26953125" style="760" customWidth="1"/>
    <col min="2064" max="2151" width="8.7265625" style="760"/>
    <col min="2152" max="2152" width="14" style="760" customWidth="1"/>
    <col min="2153" max="2153" width="9.81640625" style="760" customWidth="1"/>
    <col min="2154" max="2154" width="13.81640625" style="760" customWidth="1"/>
    <col min="2155" max="2155" width="10.26953125" style="760" customWidth="1"/>
    <col min="2156" max="2156" width="9.7265625" style="760" customWidth="1"/>
    <col min="2157" max="2157" width="9.26953125" style="760" customWidth="1"/>
    <col min="2158" max="2158" width="11" style="760" customWidth="1"/>
    <col min="2159" max="2159" width="11.54296875" style="760" customWidth="1"/>
    <col min="2160" max="2160" width="15.26953125" style="760" customWidth="1"/>
    <col min="2161" max="2161" width="8.26953125" style="760" customWidth="1"/>
    <col min="2162" max="2162" width="9" style="760" customWidth="1"/>
    <col min="2163" max="2163" width="14.81640625" style="760" customWidth="1"/>
    <col min="2164" max="2164" width="11" style="760" customWidth="1"/>
    <col min="2165" max="2165" width="10.1796875" style="760" customWidth="1"/>
    <col min="2166" max="2166" width="9.26953125" style="760" customWidth="1"/>
    <col min="2167" max="2167" width="10.1796875" style="760" customWidth="1"/>
    <col min="2168" max="2168" width="10.81640625" style="760" customWidth="1"/>
    <col min="2169" max="2169" width="11.7265625" style="760" customWidth="1"/>
    <col min="2170" max="2170" width="18.7265625" style="760" customWidth="1"/>
    <col min="2171" max="2171" width="13.453125" style="760" customWidth="1"/>
    <col min="2172" max="2172" width="10.7265625" style="760" customWidth="1"/>
    <col min="2173" max="2173" width="11" style="760" customWidth="1"/>
    <col min="2174" max="2174" width="14.7265625" style="760" customWidth="1"/>
    <col min="2175" max="2175" width="19.1796875" style="760" customWidth="1"/>
    <col min="2176" max="2176" width="19.26953125" style="760" customWidth="1"/>
    <col min="2177" max="2177" width="17.81640625" style="760" customWidth="1"/>
    <col min="2178" max="2178" width="13.26953125" style="760" customWidth="1"/>
    <col min="2179" max="2179" width="12.7265625" style="760" customWidth="1"/>
    <col min="2180" max="2180" width="14.26953125" style="760" customWidth="1"/>
    <col min="2181" max="2181" width="12.1796875" style="760" customWidth="1"/>
    <col min="2182" max="2182" width="14.7265625" style="760" customWidth="1"/>
    <col min="2183" max="2183" width="14.453125" style="760" customWidth="1"/>
    <col min="2184" max="2184" width="10.453125" style="760" customWidth="1"/>
    <col min="2185" max="2185" width="11.26953125" style="760" customWidth="1"/>
    <col min="2186" max="2186" width="12.1796875" style="760" customWidth="1"/>
    <col min="2187" max="2187" width="13.54296875" style="760" customWidth="1"/>
    <col min="2188" max="2188" width="13.7265625" style="760" customWidth="1"/>
    <col min="2189" max="2189" width="10.54296875" style="760" customWidth="1"/>
    <col min="2190" max="2190" width="13.1796875" style="760" customWidth="1"/>
    <col min="2191" max="2191" width="14.81640625" style="760" customWidth="1"/>
    <col min="2192" max="2192" width="11.453125" style="760" customWidth="1"/>
    <col min="2193" max="2193" width="10.7265625" style="760" customWidth="1"/>
    <col min="2194" max="2194" width="10.453125" style="760" customWidth="1"/>
    <col min="2195" max="2195" width="9.81640625" style="760" customWidth="1"/>
    <col min="2196" max="2196" width="8" style="760" customWidth="1"/>
    <col min="2197" max="2197" width="11" style="760" customWidth="1"/>
    <col min="2198" max="2198" width="10.81640625" style="760" customWidth="1"/>
    <col min="2199" max="2199" width="11.54296875" style="760" customWidth="1"/>
    <col min="2200" max="2200" width="11.7265625" style="760" customWidth="1"/>
    <col min="2201" max="2201" width="15.81640625" style="760" customWidth="1"/>
    <col min="2202" max="2202" width="9.81640625" style="760" customWidth="1"/>
    <col min="2203" max="2203" width="9.26953125" style="760" customWidth="1"/>
    <col min="2204" max="2204" width="9.81640625" style="760" customWidth="1"/>
    <col min="2205" max="2205" width="10" style="760" customWidth="1"/>
    <col min="2206" max="2206" width="9.26953125" style="760" customWidth="1"/>
    <col min="2207" max="2207" width="8.26953125" style="760" customWidth="1"/>
    <col min="2208" max="2208" width="8.1796875" style="760" customWidth="1"/>
    <col min="2209" max="2209" width="11.7265625" style="760" customWidth="1"/>
    <col min="2210" max="2210" width="9.453125" style="760" customWidth="1"/>
    <col min="2211" max="2211" width="11.453125" style="760" customWidth="1"/>
    <col min="2212" max="2212" width="14.81640625" style="760" customWidth="1"/>
    <col min="2213" max="2213" width="8.453125" style="760" customWidth="1"/>
    <col min="2214" max="2214" width="7.453125" style="760" customWidth="1"/>
    <col min="2215" max="2215" width="10.54296875" style="760" customWidth="1"/>
    <col min="2216" max="2216" width="7.1796875" style="760" customWidth="1"/>
    <col min="2217" max="2217" width="7.453125" style="760" customWidth="1"/>
    <col min="2218" max="2218" width="7.7265625" style="760" customWidth="1"/>
    <col min="2219" max="2219" width="9.26953125" style="760" customWidth="1"/>
    <col min="2220" max="2220" width="10.7265625" style="760" customWidth="1"/>
    <col min="2221" max="2221" width="8.1796875" style="760" customWidth="1"/>
    <col min="2222" max="2222" width="7" style="760" customWidth="1"/>
    <col min="2223" max="2223" width="8.26953125" style="760" customWidth="1"/>
    <col min="2224" max="2224" width="7.54296875" style="760" customWidth="1"/>
    <col min="2225" max="2225" width="11.54296875" style="760" customWidth="1"/>
    <col min="2226" max="2226" width="12.81640625" style="760" customWidth="1"/>
    <col min="2227" max="2227" width="15.54296875" style="760" customWidth="1"/>
    <col min="2228" max="2228" width="10.453125" style="760" customWidth="1"/>
    <col min="2229" max="2229" width="10.26953125" style="760" customWidth="1"/>
    <col min="2230" max="2230" width="9.81640625" style="760" customWidth="1"/>
    <col min="2231" max="2231" width="10.453125" style="760" customWidth="1"/>
    <col min="2232" max="2232" width="7.453125" style="760" customWidth="1"/>
    <col min="2233" max="2233" width="10.54296875" style="760" customWidth="1"/>
    <col min="2234" max="2234" width="10.81640625" style="760" customWidth="1"/>
    <col min="2235" max="2235" width="10.26953125" style="760" customWidth="1"/>
    <col min="2236" max="2236" width="11.81640625" style="760" customWidth="1"/>
    <col min="2237" max="2237" width="15.1796875" style="760" customWidth="1"/>
    <col min="2238" max="2238" width="9.453125" style="760" customWidth="1"/>
    <col min="2239" max="2239" width="11.1796875" style="760" customWidth="1"/>
    <col min="2240" max="2243" width="13.7265625" style="760" customWidth="1"/>
    <col min="2244" max="2244" width="9.7265625" style="760" customWidth="1"/>
    <col min="2245" max="2245" width="12.7265625" style="760" customWidth="1"/>
    <col min="2246" max="2246" width="15.54296875" style="760" customWidth="1"/>
    <col min="2247" max="2247" width="11.54296875" style="760" customWidth="1"/>
    <col min="2248" max="2248" width="13" style="760" customWidth="1"/>
    <col min="2249" max="2249" width="12.1796875" style="760" customWidth="1"/>
    <col min="2250" max="2251" width="12.26953125" style="760" customWidth="1"/>
    <col min="2252" max="2252" width="12.81640625" style="760" customWidth="1"/>
    <col min="2253" max="2253" width="11.54296875" style="760" customWidth="1"/>
    <col min="2254" max="2254" width="15.453125" style="760" customWidth="1"/>
    <col min="2255" max="2255" width="14.7265625" style="760" customWidth="1"/>
    <col min="2256" max="2256" width="8.453125" style="760" customWidth="1"/>
    <col min="2257" max="2257" width="8.26953125" style="760" customWidth="1"/>
    <col min="2258" max="2258" width="9.26953125" style="760" customWidth="1"/>
    <col min="2259" max="2259" width="9.1796875" style="760" customWidth="1"/>
    <col min="2260" max="2260" width="7.26953125" style="760" customWidth="1"/>
    <col min="2261" max="2261" width="9.26953125" style="760" customWidth="1"/>
    <col min="2262" max="2262" width="6.81640625" style="760" customWidth="1"/>
    <col min="2263" max="2263" width="8.7265625" style="760" customWidth="1"/>
    <col min="2264" max="2264" width="8.453125" style="760" customWidth="1"/>
    <col min="2265" max="2265" width="10.26953125" style="760" customWidth="1"/>
    <col min="2266" max="2266" width="8.1796875" style="760" customWidth="1"/>
    <col min="2267" max="2267" width="8.54296875" style="760" customWidth="1"/>
    <col min="2268" max="2268" width="9.26953125" style="760" customWidth="1"/>
    <col min="2269" max="2269" width="15" style="760" customWidth="1"/>
    <col min="2270" max="2270" width="8.81640625" style="760" customWidth="1"/>
    <col min="2271" max="2271" width="9.1796875" style="760" customWidth="1"/>
    <col min="2272" max="2272" width="8.54296875" style="760" customWidth="1"/>
    <col min="2273" max="2273" width="10.81640625" style="760" customWidth="1"/>
    <col min="2274" max="2274" width="10.7265625" style="760" customWidth="1"/>
    <col min="2275" max="2276" width="13.7265625" style="760" customWidth="1"/>
    <col min="2277" max="2277" width="9.54296875" style="760" customWidth="1"/>
    <col min="2278" max="2278" width="13.7265625" style="760" customWidth="1"/>
    <col min="2279" max="2279" width="15.1796875" style="760" customWidth="1"/>
    <col min="2280" max="2280" width="8.54296875" style="760" customWidth="1"/>
    <col min="2281" max="2281" width="9.54296875" style="760" customWidth="1"/>
    <col min="2282" max="2282" width="7.26953125" style="760" customWidth="1"/>
    <col min="2283" max="2283" width="9.26953125" style="760" customWidth="1"/>
    <col min="2284" max="2285" width="7.81640625" style="760" customWidth="1"/>
    <col min="2286" max="2286" width="6.81640625" style="760" customWidth="1"/>
    <col min="2287" max="2287" width="7.453125" style="760" customWidth="1"/>
    <col min="2288" max="2288" width="7.7265625" style="760" customWidth="1"/>
    <col min="2289" max="2289" width="8" style="760" customWidth="1"/>
    <col min="2290" max="2290" width="9.54296875" style="760" customWidth="1"/>
    <col min="2291" max="2291" width="11.1796875" style="760" customWidth="1"/>
    <col min="2292" max="2292" width="17.54296875" style="760" customWidth="1"/>
    <col min="2293" max="2293" width="12.54296875" style="760" customWidth="1"/>
    <col min="2294" max="2294" width="10" style="760" customWidth="1"/>
    <col min="2295" max="2295" width="10.26953125" style="760" customWidth="1"/>
    <col min="2296" max="2296" width="13.81640625" style="760" customWidth="1"/>
    <col min="2297" max="2297" width="17" style="760" customWidth="1"/>
    <col min="2298" max="2298" width="17.26953125" style="760" customWidth="1"/>
    <col min="2299" max="2299" width="13.453125" style="760" customWidth="1"/>
    <col min="2300" max="2300" width="16.453125" style="760" customWidth="1"/>
    <col min="2301" max="2301" width="10.81640625" style="760" customWidth="1"/>
    <col min="2302" max="2302" width="15.1796875" style="760" customWidth="1"/>
    <col min="2303" max="2303" width="8.1796875" style="760" customWidth="1"/>
    <col min="2304" max="2304" width="9.7265625" style="760" customWidth="1"/>
    <col min="2305" max="2305" width="11.54296875" style="760" customWidth="1"/>
    <col min="2306" max="2306" width="8.1796875" style="760" customWidth="1"/>
    <col min="2307" max="2307" width="7.7265625" style="760" customWidth="1"/>
    <col min="2308" max="2308" width="8.26953125" style="760" customWidth="1"/>
    <col min="2309" max="2309" width="8.453125" style="760" customWidth="1"/>
    <col min="2310" max="2310" width="9.26953125" style="760" customWidth="1"/>
    <col min="2311" max="2311" width="10.1796875" style="760" customWidth="1"/>
    <col min="2312" max="2312" width="15.81640625" style="760" customWidth="1"/>
    <col min="2313" max="2313" width="14.54296875" style="760" customWidth="1"/>
    <col min="2314" max="2314" width="14" style="760" customWidth="1"/>
    <col min="2315" max="2315" width="13.7265625" style="760" customWidth="1"/>
    <col min="2316" max="2316" width="15.81640625" style="760" customWidth="1"/>
    <col min="2317" max="2317" width="15" style="760" customWidth="1"/>
    <col min="2318" max="2318" width="14.26953125" style="760" customWidth="1"/>
    <col min="2319" max="2319" width="13.26953125" style="760" customWidth="1"/>
    <col min="2320" max="2407" width="8.7265625" style="760"/>
    <col min="2408" max="2408" width="14" style="760" customWidth="1"/>
    <col min="2409" max="2409" width="9.81640625" style="760" customWidth="1"/>
    <col min="2410" max="2410" width="13.81640625" style="760" customWidth="1"/>
    <col min="2411" max="2411" width="10.26953125" style="760" customWidth="1"/>
    <col min="2412" max="2412" width="9.7265625" style="760" customWidth="1"/>
    <col min="2413" max="2413" width="9.26953125" style="760" customWidth="1"/>
    <col min="2414" max="2414" width="11" style="760" customWidth="1"/>
    <col min="2415" max="2415" width="11.54296875" style="760" customWidth="1"/>
    <col min="2416" max="2416" width="15.26953125" style="760" customWidth="1"/>
    <col min="2417" max="2417" width="8.26953125" style="760" customWidth="1"/>
    <col min="2418" max="2418" width="9" style="760" customWidth="1"/>
    <col min="2419" max="2419" width="14.81640625" style="760" customWidth="1"/>
    <col min="2420" max="2420" width="11" style="760" customWidth="1"/>
    <col min="2421" max="2421" width="10.1796875" style="760" customWidth="1"/>
    <col min="2422" max="2422" width="9.26953125" style="760" customWidth="1"/>
    <col min="2423" max="2423" width="10.1796875" style="760" customWidth="1"/>
    <col min="2424" max="2424" width="10.81640625" style="760" customWidth="1"/>
    <col min="2425" max="2425" width="11.7265625" style="760" customWidth="1"/>
    <col min="2426" max="2426" width="18.7265625" style="760" customWidth="1"/>
    <col min="2427" max="2427" width="13.453125" style="760" customWidth="1"/>
    <col min="2428" max="2428" width="10.7265625" style="760" customWidth="1"/>
    <col min="2429" max="2429" width="11" style="760" customWidth="1"/>
    <col min="2430" max="2430" width="14.7265625" style="760" customWidth="1"/>
    <col min="2431" max="2431" width="19.1796875" style="760" customWidth="1"/>
    <col min="2432" max="2432" width="19.26953125" style="760" customWidth="1"/>
    <col min="2433" max="2433" width="17.81640625" style="760" customWidth="1"/>
    <col min="2434" max="2434" width="13.26953125" style="760" customWidth="1"/>
    <col min="2435" max="2435" width="12.7265625" style="760" customWidth="1"/>
    <col min="2436" max="2436" width="14.26953125" style="760" customWidth="1"/>
    <col min="2437" max="2437" width="12.1796875" style="760" customWidth="1"/>
    <col min="2438" max="2438" width="14.7265625" style="760" customWidth="1"/>
    <col min="2439" max="2439" width="14.453125" style="760" customWidth="1"/>
    <col min="2440" max="2440" width="10.453125" style="760" customWidth="1"/>
    <col min="2441" max="2441" width="11.26953125" style="760" customWidth="1"/>
    <col min="2442" max="2442" width="12.1796875" style="760" customWidth="1"/>
    <col min="2443" max="2443" width="13.54296875" style="760" customWidth="1"/>
    <col min="2444" max="2444" width="13.7265625" style="760" customWidth="1"/>
    <col min="2445" max="2445" width="10.54296875" style="760" customWidth="1"/>
    <col min="2446" max="2446" width="13.1796875" style="760" customWidth="1"/>
    <col min="2447" max="2447" width="14.81640625" style="760" customWidth="1"/>
    <col min="2448" max="2448" width="11.453125" style="760" customWidth="1"/>
    <col min="2449" max="2449" width="10.7265625" style="760" customWidth="1"/>
    <col min="2450" max="2450" width="10.453125" style="760" customWidth="1"/>
    <col min="2451" max="2451" width="9.81640625" style="760" customWidth="1"/>
    <col min="2452" max="2452" width="8" style="760" customWidth="1"/>
    <col min="2453" max="2453" width="11" style="760" customWidth="1"/>
    <col min="2454" max="2454" width="10.81640625" style="760" customWidth="1"/>
    <col min="2455" max="2455" width="11.54296875" style="760" customWidth="1"/>
    <col min="2456" max="2456" width="11.7265625" style="760" customWidth="1"/>
    <col min="2457" max="2457" width="15.81640625" style="760" customWidth="1"/>
    <col min="2458" max="2458" width="9.81640625" style="760" customWidth="1"/>
    <col min="2459" max="2459" width="9.26953125" style="760" customWidth="1"/>
    <col min="2460" max="2460" width="9.81640625" style="760" customWidth="1"/>
    <col min="2461" max="2461" width="10" style="760" customWidth="1"/>
    <col min="2462" max="2462" width="9.26953125" style="760" customWidth="1"/>
    <col min="2463" max="2463" width="8.26953125" style="760" customWidth="1"/>
    <col min="2464" max="2464" width="8.1796875" style="760" customWidth="1"/>
    <col min="2465" max="2465" width="11.7265625" style="760" customWidth="1"/>
    <col min="2466" max="2466" width="9.453125" style="760" customWidth="1"/>
    <col min="2467" max="2467" width="11.453125" style="760" customWidth="1"/>
    <col min="2468" max="2468" width="14.81640625" style="760" customWidth="1"/>
    <col min="2469" max="2469" width="8.453125" style="760" customWidth="1"/>
    <col min="2470" max="2470" width="7.453125" style="760" customWidth="1"/>
    <col min="2471" max="2471" width="10.54296875" style="760" customWidth="1"/>
    <col min="2472" max="2472" width="7.1796875" style="760" customWidth="1"/>
    <col min="2473" max="2473" width="7.453125" style="760" customWidth="1"/>
    <col min="2474" max="2474" width="7.7265625" style="760" customWidth="1"/>
    <col min="2475" max="2475" width="9.26953125" style="760" customWidth="1"/>
    <col min="2476" max="2476" width="10.7265625" style="760" customWidth="1"/>
    <col min="2477" max="2477" width="8.1796875" style="760" customWidth="1"/>
    <col min="2478" max="2478" width="7" style="760" customWidth="1"/>
    <col min="2479" max="2479" width="8.26953125" style="760" customWidth="1"/>
    <col min="2480" max="2480" width="7.54296875" style="760" customWidth="1"/>
    <col min="2481" max="2481" width="11.54296875" style="760" customWidth="1"/>
    <col min="2482" max="2482" width="12.81640625" style="760" customWidth="1"/>
    <col min="2483" max="2483" width="15.54296875" style="760" customWidth="1"/>
    <col min="2484" max="2484" width="10.453125" style="760" customWidth="1"/>
    <col min="2485" max="2485" width="10.26953125" style="760" customWidth="1"/>
    <col min="2486" max="2486" width="9.81640625" style="760" customWidth="1"/>
    <col min="2487" max="2487" width="10.453125" style="760" customWidth="1"/>
    <col min="2488" max="2488" width="7.453125" style="760" customWidth="1"/>
    <col min="2489" max="2489" width="10.54296875" style="760" customWidth="1"/>
    <col min="2490" max="2490" width="10.81640625" style="760" customWidth="1"/>
    <col min="2491" max="2491" width="10.26953125" style="760" customWidth="1"/>
    <col min="2492" max="2492" width="11.81640625" style="760" customWidth="1"/>
    <col min="2493" max="2493" width="15.1796875" style="760" customWidth="1"/>
    <col min="2494" max="2494" width="9.453125" style="760" customWidth="1"/>
    <col min="2495" max="2495" width="11.1796875" style="760" customWidth="1"/>
    <col min="2496" max="2499" width="13.7265625" style="760" customWidth="1"/>
    <col min="2500" max="2500" width="9.7265625" style="760" customWidth="1"/>
    <col min="2501" max="2501" width="12.7265625" style="760" customWidth="1"/>
    <col min="2502" max="2502" width="15.54296875" style="760" customWidth="1"/>
    <col min="2503" max="2503" width="11.54296875" style="760" customWidth="1"/>
    <col min="2504" max="2504" width="13" style="760" customWidth="1"/>
    <col min="2505" max="2505" width="12.1796875" style="760" customWidth="1"/>
    <col min="2506" max="2507" width="12.26953125" style="760" customWidth="1"/>
    <col min="2508" max="2508" width="12.81640625" style="760" customWidth="1"/>
    <col min="2509" max="2509" width="11.54296875" style="760" customWidth="1"/>
    <col min="2510" max="2510" width="15.453125" style="760" customWidth="1"/>
    <col min="2511" max="2511" width="14.7265625" style="760" customWidth="1"/>
    <col min="2512" max="2512" width="8.453125" style="760" customWidth="1"/>
    <col min="2513" max="2513" width="8.26953125" style="760" customWidth="1"/>
    <col min="2514" max="2514" width="9.26953125" style="760" customWidth="1"/>
    <col min="2515" max="2515" width="9.1796875" style="760" customWidth="1"/>
    <col min="2516" max="2516" width="7.26953125" style="760" customWidth="1"/>
    <col min="2517" max="2517" width="9.26953125" style="760" customWidth="1"/>
    <col min="2518" max="2518" width="6.81640625" style="760" customWidth="1"/>
    <col min="2519" max="2519" width="8.7265625" style="760" customWidth="1"/>
    <col min="2520" max="2520" width="8.453125" style="760" customWidth="1"/>
    <col min="2521" max="2521" width="10.26953125" style="760" customWidth="1"/>
    <col min="2522" max="2522" width="8.1796875" style="760" customWidth="1"/>
    <col min="2523" max="2523" width="8.54296875" style="760" customWidth="1"/>
    <col min="2524" max="2524" width="9.26953125" style="760" customWidth="1"/>
    <col min="2525" max="2525" width="15" style="760" customWidth="1"/>
    <col min="2526" max="2526" width="8.81640625" style="760" customWidth="1"/>
    <col min="2527" max="2527" width="9.1796875" style="760" customWidth="1"/>
    <col min="2528" max="2528" width="8.54296875" style="760" customWidth="1"/>
    <col min="2529" max="2529" width="10.81640625" style="760" customWidth="1"/>
    <col min="2530" max="2530" width="10.7265625" style="760" customWidth="1"/>
    <col min="2531" max="2532" width="13.7265625" style="760" customWidth="1"/>
    <col min="2533" max="2533" width="9.54296875" style="760" customWidth="1"/>
    <col min="2534" max="2534" width="13.7265625" style="760" customWidth="1"/>
    <col min="2535" max="2535" width="15.1796875" style="760" customWidth="1"/>
    <col min="2536" max="2536" width="8.54296875" style="760" customWidth="1"/>
    <col min="2537" max="2537" width="9.54296875" style="760" customWidth="1"/>
    <col min="2538" max="2538" width="7.26953125" style="760" customWidth="1"/>
    <col min="2539" max="2539" width="9.26953125" style="760" customWidth="1"/>
    <col min="2540" max="2541" width="7.81640625" style="760" customWidth="1"/>
    <col min="2542" max="2542" width="6.81640625" style="760" customWidth="1"/>
    <col min="2543" max="2543" width="7.453125" style="760" customWidth="1"/>
    <col min="2544" max="2544" width="7.7265625" style="760" customWidth="1"/>
    <col min="2545" max="2545" width="8" style="760" customWidth="1"/>
    <col min="2546" max="2546" width="9.54296875" style="760" customWidth="1"/>
    <col min="2547" max="2547" width="11.1796875" style="760" customWidth="1"/>
    <col min="2548" max="2548" width="17.54296875" style="760" customWidth="1"/>
    <col min="2549" max="2549" width="12.54296875" style="760" customWidth="1"/>
    <col min="2550" max="2550" width="10" style="760" customWidth="1"/>
    <col min="2551" max="2551" width="10.26953125" style="760" customWidth="1"/>
    <col min="2552" max="2552" width="13.81640625" style="760" customWidth="1"/>
    <col min="2553" max="2553" width="17" style="760" customWidth="1"/>
    <col min="2554" max="2554" width="17.26953125" style="760" customWidth="1"/>
    <col min="2555" max="2555" width="13.453125" style="760" customWidth="1"/>
    <col min="2556" max="2556" width="16.453125" style="760" customWidth="1"/>
    <col min="2557" max="2557" width="10.81640625" style="760" customWidth="1"/>
    <col min="2558" max="2558" width="15.1796875" style="760" customWidth="1"/>
    <col min="2559" max="2559" width="8.1796875" style="760" customWidth="1"/>
    <col min="2560" max="2560" width="9.7265625" style="760" customWidth="1"/>
    <col min="2561" max="2561" width="11.54296875" style="760" customWidth="1"/>
    <col min="2562" max="2562" width="8.1796875" style="760" customWidth="1"/>
    <col min="2563" max="2563" width="7.7265625" style="760" customWidth="1"/>
    <col min="2564" max="2564" width="8.26953125" style="760" customWidth="1"/>
    <col min="2565" max="2565" width="8.453125" style="760" customWidth="1"/>
    <col min="2566" max="2566" width="9.26953125" style="760" customWidth="1"/>
    <col min="2567" max="2567" width="10.1796875" style="760" customWidth="1"/>
    <col min="2568" max="2568" width="15.81640625" style="760" customWidth="1"/>
    <col min="2569" max="2569" width="14.54296875" style="760" customWidth="1"/>
    <col min="2570" max="2570" width="14" style="760" customWidth="1"/>
    <col min="2571" max="2571" width="13.7265625" style="760" customWidth="1"/>
    <col min="2572" max="2572" width="15.81640625" style="760" customWidth="1"/>
    <col min="2573" max="2573" width="15" style="760" customWidth="1"/>
    <col min="2574" max="2574" width="14.26953125" style="760" customWidth="1"/>
    <col min="2575" max="2575" width="13.26953125" style="760" customWidth="1"/>
    <col min="2576" max="2663" width="8.7265625" style="760"/>
    <col min="2664" max="2664" width="14" style="760" customWidth="1"/>
    <col min="2665" max="2665" width="9.81640625" style="760" customWidth="1"/>
    <col min="2666" max="2666" width="13.81640625" style="760" customWidth="1"/>
    <col min="2667" max="2667" width="10.26953125" style="760" customWidth="1"/>
    <col min="2668" max="2668" width="9.7265625" style="760" customWidth="1"/>
    <col min="2669" max="2669" width="9.26953125" style="760" customWidth="1"/>
    <col min="2670" max="2670" width="11" style="760" customWidth="1"/>
    <col min="2671" max="2671" width="11.54296875" style="760" customWidth="1"/>
    <col min="2672" max="2672" width="15.26953125" style="760" customWidth="1"/>
    <col min="2673" max="2673" width="8.26953125" style="760" customWidth="1"/>
    <col min="2674" max="2674" width="9" style="760" customWidth="1"/>
    <col min="2675" max="2675" width="14.81640625" style="760" customWidth="1"/>
    <col min="2676" max="2676" width="11" style="760" customWidth="1"/>
    <col min="2677" max="2677" width="10.1796875" style="760" customWidth="1"/>
    <col min="2678" max="2678" width="9.26953125" style="760" customWidth="1"/>
    <col min="2679" max="2679" width="10.1796875" style="760" customWidth="1"/>
    <col min="2680" max="2680" width="10.81640625" style="760" customWidth="1"/>
    <col min="2681" max="2681" width="11.7265625" style="760" customWidth="1"/>
    <col min="2682" max="2682" width="18.7265625" style="760" customWidth="1"/>
    <col min="2683" max="2683" width="13.453125" style="760" customWidth="1"/>
    <col min="2684" max="2684" width="10.7265625" style="760" customWidth="1"/>
    <col min="2685" max="2685" width="11" style="760" customWidth="1"/>
    <col min="2686" max="2686" width="14.7265625" style="760" customWidth="1"/>
    <col min="2687" max="2687" width="19.1796875" style="760" customWidth="1"/>
    <col min="2688" max="2688" width="19.26953125" style="760" customWidth="1"/>
    <col min="2689" max="2689" width="17.81640625" style="760" customWidth="1"/>
    <col min="2690" max="2690" width="13.26953125" style="760" customWidth="1"/>
    <col min="2691" max="2691" width="12.7265625" style="760" customWidth="1"/>
    <col min="2692" max="2692" width="14.26953125" style="760" customWidth="1"/>
    <col min="2693" max="2693" width="12.1796875" style="760" customWidth="1"/>
    <col min="2694" max="2694" width="14.7265625" style="760" customWidth="1"/>
    <col min="2695" max="2695" width="14.453125" style="760" customWidth="1"/>
    <col min="2696" max="2696" width="10.453125" style="760" customWidth="1"/>
    <col min="2697" max="2697" width="11.26953125" style="760" customWidth="1"/>
    <col min="2698" max="2698" width="12.1796875" style="760" customWidth="1"/>
    <col min="2699" max="2699" width="13.54296875" style="760" customWidth="1"/>
    <col min="2700" max="2700" width="13.7265625" style="760" customWidth="1"/>
    <col min="2701" max="2701" width="10.54296875" style="760" customWidth="1"/>
    <col min="2702" max="2702" width="13.1796875" style="760" customWidth="1"/>
    <col min="2703" max="2703" width="14.81640625" style="760" customWidth="1"/>
    <col min="2704" max="2704" width="11.453125" style="760" customWidth="1"/>
    <col min="2705" max="2705" width="10.7265625" style="760" customWidth="1"/>
    <col min="2706" max="2706" width="10.453125" style="760" customWidth="1"/>
    <col min="2707" max="2707" width="9.81640625" style="760" customWidth="1"/>
    <col min="2708" max="2708" width="8" style="760" customWidth="1"/>
    <col min="2709" max="2709" width="11" style="760" customWidth="1"/>
    <col min="2710" max="2710" width="10.81640625" style="760" customWidth="1"/>
    <col min="2711" max="2711" width="11.54296875" style="760" customWidth="1"/>
    <col min="2712" max="2712" width="11.7265625" style="760" customWidth="1"/>
    <col min="2713" max="2713" width="15.81640625" style="760" customWidth="1"/>
    <col min="2714" max="2714" width="9.81640625" style="760" customWidth="1"/>
    <col min="2715" max="2715" width="9.26953125" style="760" customWidth="1"/>
    <col min="2716" max="2716" width="9.81640625" style="760" customWidth="1"/>
    <col min="2717" max="2717" width="10" style="760" customWidth="1"/>
    <col min="2718" max="2718" width="9.26953125" style="760" customWidth="1"/>
    <col min="2719" max="2719" width="8.26953125" style="760" customWidth="1"/>
    <col min="2720" max="2720" width="8.1796875" style="760" customWidth="1"/>
    <col min="2721" max="2721" width="11.7265625" style="760" customWidth="1"/>
    <col min="2722" max="2722" width="9.453125" style="760" customWidth="1"/>
    <col min="2723" max="2723" width="11.453125" style="760" customWidth="1"/>
    <col min="2724" max="2724" width="14.81640625" style="760" customWidth="1"/>
    <col min="2725" max="2725" width="8.453125" style="760" customWidth="1"/>
    <col min="2726" max="2726" width="7.453125" style="760" customWidth="1"/>
    <col min="2727" max="2727" width="10.54296875" style="760" customWidth="1"/>
    <col min="2728" max="2728" width="7.1796875" style="760" customWidth="1"/>
    <col min="2729" max="2729" width="7.453125" style="760" customWidth="1"/>
    <col min="2730" max="2730" width="7.7265625" style="760" customWidth="1"/>
    <col min="2731" max="2731" width="9.26953125" style="760" customWidth="1"/>
    <col min="2732" max="2732" width="10.7265625" style="760" customWidth="1"/>
    <col min="2733" max="2733" width="8.1796875" style="760" customWidth="1"/>
    <col min="2734" max="2734" width="7" style="760" customWidth="1"/>
    <col min="2735" max="2735" width="8.26953125" style="760" customWidth="1"/>
    <col min="2736" max="2736" width="7.54296875" style="760" customWidth="1"/>
    <col min="2737" max="2737" width="11.54296875" style="760" customWidth="1"/>
    <col min="2738" max="2738" width="12.81640625" style="760" customWidth="1"/>
    <col min="2739" max="2739" width="15.54296875" style="760" customWidth="1"/>
    <col min="2740" max="2740" width="10.453125" style="760" customWidth="1"/>
    <col min="2741" max="2741" width="10.26953125" style="760" customWidth="1"/>
    <col min="2742" max="2742" width="9.81640625" style="760" customWidth="1"/>
    <col min="2743" max="2743" width="10.453125" style="760" customWidth="1"/>
    <col min="2744" max="2744" width="7.453125" style="760" customWidth="1"/>
    <col min="2745" max="2745" width="10.54296875" style="760" customWidth="1"/>
    <col min="2746" max="2746" width="10.81640625" style="760" customWidth="1"/>
    <col min="2747" max="2747" width="10.26953125" style="760" customWidth="1"/>
    <col min="2748" max="2748" width="11.81640625" style="760" customWidth="1"/>
    <col min="2749" max="2749" width="15.1796875" style="760" customWidth="1"/>
    <col min="2750" max="2750" width="9.453125" style="760" customWidth="1"/>
    <col min="2751" max="2751" width="11.1796875" style="760" customWidth="1"/>
    <col min="2752" max="2755" width="13.7265625" style="760" customWidth="1"/>
    <col min="2756" max="2756" width="9.7265625" style="760" customWidth="1"/>
    <col min="2757" max="2757" width="12.7265625" style="760" customWidth="1"/>
    <col min="2758" max="2758" width="15.54296875" style="760" customWidth="1"/>
    <col min="2759" max="2759" width="11.54296875" style="760" customWidth="1"/>
    <col min="2760" max="2760" width="13" style="760" customWidth="1"/>
    <col min="2761" max="2761" width="12.1796875" style="760" customWidth="1"/>
    <col min="2762" max="2763" width="12.26953125" style="760" customWidth="1"/>
    <col min="2764" max="2764" width="12.81640625" style="760" customWidth="1"/>
    <col min="2765" max="2765" width="11.54296875" style="760" customWidth="1"/>
    <col min="2766" max="2766" width="15.453125" style="760" customWidth="1"/>
    <col min="2767" max="2767" width="14.7265625" style="760" customWidth="1"/>
    <col min="2768" max="2768" width="8.453125" style="760" customWidth="1"/>
    <col min="2769" max="2769" width="8.26953125" style="760" customWidth="1"/>
    <col min="2770" max="2770" width="9.26953125" style="760" customWidth="1"/>
    <col min="2771" max="2771" width="9.1796875" style="760" customWidth="1"/>
    <col min="2772" max="2772" width="7.26953125" style="760" customWidth="1"/>
    <col min="2773" max="2773" width="9.26953125" style="760" customWidth="1"/>
    <col min="2774" max="2774" width="6.81640625" style="760" customWidth="1"/>
    <col min="2775" max="2775" width="8.7265625" style="760" customWidth="1"/>
    <col min="2776" max="2776" width="8.453125" style="760" customWidth="1"/>
    <col min="2777" max="2777" width="10.26953125" style="760" customWidth="1"/>
    <col min="2778" max="2778" width="8.1796875" style="760" customWidth="1"/>
    <col min="2779" max="2779" width="8.54296875" style="760" customWidth="1"/>
    <col min="2780" max="2780" width="9.26953125" style="760" customWidth="1"/>
    <col min="2781" max="2781" width="15" style="760" customWidth="1"/>
    <col min="2782" max="2782" width="8.81640625" style="760" customWidth="1"/>
    <col min="2783" max="2783" width="9.1796875" style="760" customWidth="1"/>
    <col min="2784" max="2784" width="8.54296875" style="760" customWidth="1"/>
    <col min="2785" max="2785" width="10.81640625" style="760" customWidth="1"/>
    <col min="2786" max="2786" width="10.7265625" style="760" customWidth="1"/>
    <col min="2787" max="2788" width="13.7265625" style="760" customWidth="1"/>
    <col min="2789" max="2789" width="9.54296875" style="760" customWidth="1"/>
    <col min="2790" max="2790" width="13.7265625" style="760" customWidth="1"/>
    <col min="2791" max="2791" width="15.1796875" style="760" customWidth="1"/>
    <col min="2792" max="2792" width="8.54296875" style="760" customWidth="1"/>
    <col min="2793" max="2793" width="9.54296875" style="760" customWidth="1"/>
    <col min="2794" max="2794" width="7.26953125" style="760" customWidth="1"/>
    <col min="2795" max="2795" width="9.26953125" style="760" customWidth="1"/>
    <col min="2796" max="2797" width="7.81640625" style="760" customWidth="1"/>
    <col min="2798" max="2798" width="6.81640625" style="760" customWidth="1"/>
    <col min="2799" max="2799" width="7.453125" style="760" customWidth="1"/>
    <col min="2800" max="2800" width="7.7265625" style="760" customWidth="1"/>
    <col min="2801" max="2801" width="8" style="760" customWidth="1"/>
    <col min="2802" max="2802" width="9.54296875" style="760" customWidth="1"/>
    <col min="2803" max="2803" width="11.1796875" style="760" customWidth="1"/>
    <col min="2804" max="2804" width="17.54296875" style="760" customWidth="1"/>
    <col min="2805" max="2805" width="12.54296875" style="760" customWidth="1"/>
    <col min="2806" max="2806" width="10" style="760" customWidth="1"/>
    <col min="2807" max="2807" width="10.26953125" style="760" customWidth="1"/>
    <col min="2808" max="2808" width="13.81640625" style="760" customWidth="1"/>
    <col min="2809" max="2809" width="17" style="760" customWidth="1"/>
    <col min="2810" max="2810" width="17.26953125" style="760" customWidth="1"/>
    <col min="2811" max="2811" width="13.453125" style="760" customWidth="1"/>
    <col min="2812" max="2812" width="16.453125" style="760" customWidth="1"/>
    <col min="2813" max="2813" width="10.81640625" style="760" customWidth="1"/>
    <col min="2814" max="2814" width="15.1796875" style="760" customWidth="1"/>
    <col min="2815" max="2815" width="8.1796875" style="760" customWidth="1"/>
    <col min="2816" max="2816" width="9.7265625" style="760" customWidth="1"/>
    <col min="2817" max="2817" width="11.54296875" style="760" customWidth="1"/>
    <col min="2818" max="2818" width="8.1796875" style="760" customWidth="1"/>
    <col min="2819" max="2819" width="7.7265625" style="760" customWidth="1"/>
    <col min="2820" max="2820" width="8.26953125" style="760" customWidth="1"/>
    <col min="2821" max="2821" width="8.453125" style="760" customWidth="1"/>
    <col min="2822" max="2822" width="9.26953125" style="760" customWidth="1"/>
    <col min="2823" max="2823" width="10.1796875" style="760" customWidth="1"/>
    <col min="2824" max="2824" width="15.81640625" style="760" customWidth="1"/>
    <col min="2825" max="2825" width="14.54296875" style="760" customWidth="1"/>
    <col min="2826" max="2826" width="14" style="760" customWidth="1"/>
    <col min="2827" max="2827" width="13.7265625" style="760" customWidth="1"/>
    <col min="2828" max="2828" width="15.81640625" style="760" customWidth="1"/>
    <col min="2829" max="2829" width="15" style="760" customWidth="1"/>
    <col min="2830" max="2830" width="14.26953125" style="760" customWidth="1"/>
    <col min="2831" max="2831" width="13.26953125" style="760" customWidth="1"/>
    <col min="2832" max="2919" width="8.7265625" style="760"/>
    <col min="2920" max="2920" width="14" style="760" customWidth="1"/>
    <col min="2921" max="2921" width="9.81640625" style="760" customWidth="1"/>
    <col min="2922" max="2922" width="13.81640625" style="760" customWidth="1"/>
    <col min="2923" max="2923" width="10.26953125" style="760" customWidth="1"/>
    <col min="2924" max="2924" width="9.7265625" style="760" customWidth="1"/>
    <col min="2925" max="2925" width="9.26953125" style="760" customWidth="1"/>
    <col min="2926" max="2926" width="11" style="760" customWidth="1"/>
    <col min="2927" max="2927" width="11.54296875" style="760" customWidth="1"/>
    <col min="2928" max="2928" width="15.26953125" style="760" customWidth="1"/>
    <col min="2929" max="2929" width="8.26953125" style="760" customWidth="1"/>
    <col min="2930" max="2930" width="9" style="760" customWidth="1"/>
    <col min="2931" max="2931" width="14.81640625" style="760" customWidth="1"/>
    <col min="2932" max="2932" width="11" style="760" customWidth="1"/>
    <col min="2933" max="2933" width="10.1796875" style="760" customWidth="1"/>
    <col min="2934" max="2934" width="9.26953125" style="760" customWidth="1"/>
    <col min="2935" max="2935" width="10.1796875" style="760" customWidth="1"/>
    <col min="2936" max="2936" width="10.81640625" style="760" customWidth="1"/>
    <col min="2937" max="2937" width="11.7265625" style="760" customWidth="1"/>
    <col min="2938" max="2938" width="18.7265625" style="760" customWidth="1"/>
    <col min="2939" max="2939" width="13.453125" style="760" customWidth="1"/>
    <col min="2940" max="2940" width="10.7265625" style="760" customWidth="1"/>
    <col min="2941" max="2941" width="11" style="760" customWidth="1"/>
    <col min="2942" max="2942" width="14.7265625" style="760" customWidth="1"/>
    <col min="2943" max="2943" width="19.1796875" style="760" customWidth="1"/>
    <col min="2944" max="2944" width="19.26953125" style="760" customWidth="1"/>
    <col min="2945" max="2945" width="17.81640625" style="760" customWidth="1"/>
    <col min="2946" max="2946" width="13.26953125" style="760" customWidth="1"/>
    <col min="2947" max="2947" width="12.7265625" style="760" customWidth="1"/>
    <col min="2948" max="2948" width="14.26953125" style="760" customWidth="1"/>
    <col min="2949" max="2949" width="12.1796875" style="760" customWidth="1"/>
    <col min="2950" max="2950" width="14.7265625" style="760" customWidth="1"/>
    <col min="2951" max="2951" width="14.453125" style="760" customWidth="1"/>
    <col min="2952" max="2952" width="10.453125" style="760" customWidth="1"/>
    <col min="2953" max="2953" width="11.26953125" style="760" customWidth="1"/>
    <col min="2954" max="2954" width="12.1796875" style="760" customWidth="1"/>
    <col min="2955" max="2955" width="13.54296875" style="760" customWidth="1"/>
    <col min="2956" max="2956" width="13.7265625" style="760" customWidth="1"/>
    <col min="2957" max="2957" width="10.54296875" style="760" customWidth="1"/>
    <col min="2958" max="2958" width="13.1796875" style="760" customWidth="1"/>
    <col min="2959" max="2959" width="14.81640625" style="760" customWidth="1"/>
    <col min="2960" max="2960" width="11.453125" style="760" customWidth="1"/>
    <col min="2961" max="2961" width="10.7265625" style="760" customWidth="1"/>
    <col min="2962" max="2962" width="10.453125" style="760" customWidth="1"/>
    <col min="2963" max="2963" width="9.81640625" style="760" customWidth="1"/>
    <col min="2964" max="2964" width="8" style="760" customWidth="1"/>
    <col min="2965" max="2965" width="11" style="760" customWidth="1"/>
    <col min="2966" max="2966" width="10.81640625" style="760" customWidth="1"/>
    <col min="2967" max="2967" width="11.54296875" style="760" customWidth="1"/>
    <col min="2968" max="2968" width="11.7265625" style="760" customWidth="1"/>
    <col min="2969" max="2969" width="15.81640625" style="760" customWidth="1"/>
    <col min="2970" max="2970" width="9.81640625" style="760" customWidth="1"/>
    <col min="2971" max="2971" width="9.26953125" style="760" customWidth="1"/>
    <col min="2972" max="2972" width="9.81640625" style="760" customWidth="1"/>
    <col min="2973" max="2973" width="10" style="760" customWidth="1"/>
    <col min="2974" max="2974" width="9.26953125" style="760" customWidth="1"/>
    <col min="2975" max="2975" width="8.26953125" style="760" customWidth="1"/>
    <col min="2976" max="2976" width="8.1796875" style="760" customWidth="1"/>
    <col min="2977" max="2977" width="11.7265625" style="760" customWidth="1"/>
    <col min="2978" max="2978" width="9.453125" style="760" customWidth="1"/>
    <col min="2979" max="2979" width="11.453125" style="760" customWidth="1"/>
    <col min="2980" max="2980" width="14.81640625" style="760" customWidth="1"/>
    <col min="2981" max="2981" width="8.453125" style="760" customWidth="1"/>
    <col min="2982" max="2982" width="7.453125" style="760" customWidth="1"/>
    <col min="2983" max="2983" width="10.54296875" style="760" customWidth="1"/>
    <col min="2984" max="2984" width="7.1796875" style="760" customWidth="1"/>
    <col min="2985" max="2985" width="7.453125" style="760" customWidth="1"/>
    <col min="2986" max="2986" width="7.7265625" style="760" customWidth="1"/>
    <col min="2987" max="2987" width="9.26953125" style="760" customWidth="1"/>
    <col min="2988" max="2988" width="10.7265625" style="760" customWidth="1"/>
    <col min="2989" max="2989" width="8.1796875" style="760" customWidth="1"/>
    <col min="2990" max="2990" width="7" style="760" customWidth="1"/>
    <col min="2991" max="2991" width="8.26953125" style="760" customWidth="1"/>
    <col min="2992" max="2992" width="7.54296875" style="760" customWidth="1"/>
    <col min="2993" max="2993" width="11.54296875" style="760" customWidth="1"/>
    <col min="2994" max="2994" width="12.81640625" style="760" customWidth="1"/>
    <col min="2995" max="2995" width="15.54296875" style="760" customWidth="1"/>
    <col min="2996" max="2996" width="10.453125" style="760" customWidth="1"/>
    <col min="2997" max="2997" width="10.26953125" style="760" customWidth="1"/>
    <col min="2998" max="2998" width="9.81640625" style="760" customWidth="1"/>
    <col min="2999" max="2999" width="10.453125" style="760" customWidth="1"/>
    <col min="3000" max="3000" width="7.453125" style="760" customWidth="1"/>
    <col min="3001" max="3001" width="10.54296875" style="760" customWidth="1"/>
    <col min="3002" max="3002" width="10.81640625" style="760" customWidth="1"/>
    <col min="3003" max="3003" width="10.26953125" style="760" customWidth="1"/>
    <col min="3004" max="3004" width="11.81640625" style="760" customWidth="1"/>
    <col min="3005" max="3005" width="15.1796875" style="760" customWidth="1"/>
    <col min="3006" max="3006" width="9.453125" style="760" customWidth="1"/>
    <col min="3007" max="3007" width="11.1796875" style="760" customWidth="1"/>
    <col min="3008" max="3011" width="13.7265625" style="760" customWidth="1"/>
    <col min="3012" max="3012" width="9.7265625" style="760" customWidth="1"/>
    <col min="3013" max="3013" width="12.7265625" style="760" customWidth="1"/>
    <col min="3014" max="3014" width="15.54296875" style="760" customWidth="1"/>
    <col min="3015" max="3015" width="11.54296875" style="760" customWidth="1"/>
    <col min="3016" max="3016" width="13" style="760" customWidth="1"/>
    <col min="3017" max="3017" width="12.1796875" style="760" customWidth="1"/>
    <col min="3018" max="3019" width="12.26953125" style="760" customWidth="1"/>
    <col min="3020" max="3020" width="12.81640625" style="760" customWidth="1"/>
    <col min="3021" max="3021" width="11.54296875" style="760" customWidth="1"/>
    <col min="3022" max="3022" width="15.453125" style="760" customWidth="1"/>
    <col min="3023" max="3023" width="14.7265625" style="760" customWidth="1"/>
    <col min="3024" max="3024" width="8.453125" style="760" customWidth="1"/>
    <col min="3025" max="3025" width="8.26953125" style="760" customWidth="1"/>
    <col min="3026" max="3026" width="9.26953125" style="760" customWidth="1"/>
    <col min="3027" max="3027" width="9.1796875" style="760" customWidth="1"/>
    <col min="3028" max="3028" width="7.26953125" style="760" customWidth="1"/>
    <col min="3029" max="3029" width="9.26953125" style="760" customWidth="1"/>
    <col min="3030" max="3030" width="6.81640625" style="760" customWidth="1"/>
    <col min="3031" max="3031" width="8.7265625" style="760" customWidth="1"/>
    <col min="3032" max="3032" width="8.453125" style="760" customWidth="1"/>
    <col min="3033" max="3033" width="10.26953125" style="760" customWidth="1"/>
    <col min="3034" max="3034" width="8.1796875" style="760" customWidth="1"/>
    <col min="3035" max="3035" width="8.54296875" style="760" customWidth="1"/>
    <col min="3036" max="3036" width="9.26953125" style="760" customWidth="1"/>
    <col min="3037" max="3037" width="15" style="760" customWidth="1"/>
    <col min="3038" max="3038" width="8.81640625" style="760" customWidth="1"/>
    <col min="3039" max="3039" width="9.1796875" style="760" customWidth="1"/>
    <col min="3040" max="3040" width="8.54296875" style="760" customWidth="1"/>
    <col min="3041" max="3041" width="10.81640625" style="760" customWidth="1"/>
    <col min="3042" max="3042" width="10.7265625" style="760" customWidth="1"/>
    <col min="3043" max="3044" width="13.7265625" style="760" customWidth="1"/>
    <col min="3045" max="3045" width="9.54296875" style="760" customWidth="1"/>
    <col min="3046" max="3046" width="13.7265625" style="760" customWidth="1"/>
    <col min="3047" max="3047" width="15.1796875" style="760" customWidth="1"/>
    <col min="3048" max="3048" width="8.54296875" style="760" customWidth="1"/>
    <col min="3049" max="3049" width="9.54296875" style="760" customWidth="1"/>
    <col min="3050" max="3050" width="7.26953125" style="760" customWidth="1"/>
    <col min="3051" max="3051" width="9.26953125" style="760" customWidth="1"/>
    <col min="3052" max="3053" width="7.81640625" style="760" customWidth="1"/>
    <col min="3054" max="3054" width="6.81640625" style="760" customWidth="1"/>
    <col min="3055" max="3055" width="7.453125" style="760" customWidth="1"/>
    <col min="3056" max="3056" width="7.7265625" style="760" customWidth="1"/>
    <col min="3057" max="3057" width="8" style="760" customWidth="1"/>
    <col min="3058" max="3058" width="9.54296875" style="760" customWidth="1"/>
    <col min="3059" max="3059" width="11.1796875" style="760" customWidth="1"/>
    <col min="3060" max="3060" width="17.54296875" style="760" customWidth="1"/>
    <col min="3061" max="3061" width="12.54296875" style="760" customWidth="1"/>
    <col min="3062" max="3062" width="10" style="760" customWidth="1"/>
    <col min="3063" max="3063" width="10.26953125" style="760" customWidth="1"/>
    <col min="3064" max="3064" width="13.81640625" style="760" customWidth="1"/>
    <col min="3065" max="3065" width="17" style="760" customWidth="1"/>
    <col min="3066" max="3066" width="17.26953125" style="760" customWidth="1"/>
    <col min="3067" max="3067" width="13.453125" style="760" customWidth="1"/>
    <col min="3068" max="3068" width="16.453125" style="760" customWidth="1"/>
    <col min="3069" max="3069" width="10.81640625" style="760" customWidth="1"/>
    <col min="3070" max="3070" width="15.1796875" style="760" customWidth="1"/>
    <col min="3071" max="3071" width="8.1796875" style="760" customWidth="1"/>
    <col min="3072" max="3072" width="9.7265625" style="760" customWidth="1"/>
    <col min="3073" max="3073" width="11.54296875" style="760" customWidth="1"/>
    <col min="3074" max="3074" width="8.1796875" style="760" customWidth="1"/>
    <col min="3075" max="3075" width="7.7265625" style="760" customWidth="1"/>
    <col min="3076" max="3076" width="8.26953125" style="760" customWidth="1"/>
    <col min="3077" max="3077" width="8.453125" style="760" customWidth="1"/>
    <col min="3078" max="3078" width="9.26953125" style="760" customWidth="1"/>
    <col min="3079" max="3079" width="10.1796875" style="760" customWidth="1"/>
    <col min="3080" max="3080" width="15.81640625" style="760" customWidth="1"/>
    <col min="3081" max="3081" width="14.54296875" style="760" customWidth="1"/>
    <col min="3082" max="3082" width="14" style="760" customWidth="1"/>
    <col min="3083" max="3083" width="13.7265625" style="760" customWidth="1"/>
    <col min="3084" max="3084" width="15.81640625" style="760" customWidth="1"/>
    <col min="3085" max="3085" width="15" style="760" customWidth="1"/>
    <col min="3086" max="3086" width="14.26953125" style="760" customWidth="1"/>
    <col min="3087" max="3087" width="13.26953125" style="760" customWidth="1"/>
    <col min="3088" max="3175" width="8.7265625" style="760"/>
    <col min="3176" max="3176" width="14" style="760" customWidth="1"/>
    <col min="3177" max="3177" width="9.81640625" style="760" customWidth="1"/>
    <col min="3178" max="3178" width="13.81640625" style="760" customWidth="1"/>
    <col min="3179" max="3179" width="10.26953125" style="760" customWidth="1"/>
    <col min="3180" max="3180" width="9.7265625" style="760" customWidth="1"/>
    <col min="3181" max="3181" width="9.26953125" style="760" customWidth="1"/>
    <col min="3182" max="3182" width="11" style="760" customWidth="1"/>
    <col min="3183" max="3183" width="11.54296875" style="760" customWidth="1"/>
    <col min="3184" max="3184" width="15.26953125" style="760" customWidth="1"/>
    <col min="3185" max="3185" width="8.26953125" style="760" customWidth="1"/>
    <col min="3186" max="3186" width="9" style="760" customWidth="1"/>
    <col min="3187" max="3187" width="14.81640625" style="760" customWidth="1"/>
    <col min="3188" max="3188" width="11" style="760" customWidth="1"/>
    <col min="3189" max="3189" width="10.1796875" style="760" customWidth="1"/>
    <col min="3190" max="3190" width="9.26953125" style="760" customWidth="1"/>
    <col min="3191" max="3191" width="10.1796875" style="760" customWidth="1"/>
    <col min="3192" max="3192" width="10.81640625" style="760" customWidth="1"/>
    <col min="3193" max="3193" width="11.7265625" style="760" customWidth="1"/>
    <col min="3194" max="3194" width="18.7265625" style="760" customWidth="1"/>
    <col min="3195" max="3195" width="13.453125" style="760" customWidth="1"/>
    <col min="3196" max="3196" width="10.7265625" style="760" customWidth="1"/>
    <col min="3197" max="3197" width="11" style="760" customWidth="1"/>
    <col min="3198" max="3198" width="14.7265625" style="760" customWidth="1"/>
    <col min="3199" max="3199" width="19.1796875" style="760" customWidth="1"/>
    <col min="3200" max="3200" width="19.26953125" style="760" customWidth="1"/>
    <col min="3201" max="3201" width="17.81640625" style="760" customWidth="1"/>
    <col min="3202" max="3202" width="13.26953125" style="760" customWidth="1"/>
    <col min="3203" max="3203" width="12.7265625" style="760" customWidth="1"/>
    <col min="3204" max="3204" width="14.26953125" style="760" customWidth="1"/>
    <col min="3205" max="3205" width="12.1796875" style="760" customWidth="1"/>
    <col min="3206" max="3206" width="14.7265625" style="760" customWidth="1"/>
    <col min="3207" max="3207" width="14.453125" style="760" customWidth="1"/>
    <col min="3208" max="3208" width="10.453125" style="760" customWidth="1"/>
    <col min="3209" max="3209" width="11.26953125" style="760" customWidth="1"/>
    <col min="3210" max="3210" width="12.1796875" style="760" customWidth="1"/>
    <col min="3211" max="3211" width="13.54296875" style="760" customWidth="1"/>
    <col min="3212" max="3212" width="13.7265625" style="760" customWidth="1"/>
    <col min="3213" max="3213" width="10.54296875" style="760" customWidth="1"/>
    <col min="3214" max="3214" width="13.1796875" style="760" customWidth="1"/>
    <col min="3215" max="3215" width="14.81640625" style="760" customWidth="1"/>
    <col min="3216" max="3216" width="11.453125" style="760" customWidth="1"/>
    <col min="3217" max="3217" width="10.7265625" style="760" customWidth="1"/>
    <col min="3218" max="3218" width="10.453125" style="760" customWidth="1"/>
    <col min="3219" max="3219" width="9.81640625" style="760" customWidth="1"/>
    <col min="3220" max="3220" width="8" style="760" customWidth="1"/>
    <col min="3221" max="3221" width="11" style="760" customWidth="1"/>
    <col min="3222" max="3222" width="10.81640625" style="760" customWidth="1"/>
    <col min="3223" max="3223" width="11.54296875" style="760" customWidth="1"/>
    <col min="3224" max="3224" width="11.7265625" style="760" customWidth="1"/>
    <col min="3225" max="3225" width="15.81640625" style="760" customWidth="1"/>
    <col min="3226" max="3226" width="9.81640625" style="760" customWidth="1"/>
    <col min="3227" max="3227" width="9.26953125" style="760" customWidth="1"/>
    <col min="3228" max="3228" width="9.81640625" style="760" customWidth="1"/>
    <col min="3229" max="3229" width="10" style="760" customWidth="1"/>
    <col min="3230" max="3230" width="9.26953125" style="760" customWidth="1"/>
    <col min="3231" max="3231" width="8.26953125" style="760" customWidth="1"/>
    <col min="3232" max="3232" width="8.1796875" style="760" customWidth="1"/>
    <col min="3233" max="3233" width="11.7265625" style="760" customWidth="1"/>
    <col min="3234" max="3234" width="9.453125" style="760" customWidth="1"/>
    <col min="3235" max="3235" width="11.453125" style="760" customWidth="1"/>
    <col min="3236" max="3236" width="14.81640625" style="760" customWidth="1"/>
    <col min="3237" max="3237" width="8.453125" style="760" customWidth="1"/>
    <col min="3238" max="3238" width="7.453125" style="760" customWidth="1"/>
    <col min="3239" max="3239" width="10.54296875" style="760" customWidth="1"/>
    <col min="3240" max="3240" width="7.1796875" style="760" customWidth="1"/>
    <col min="3241" max="3241" width="7.453125" style="760" customWidth="1"/>
    <col min="3242" max="3242" width="7.7265625" style="760" customWidth="1"/>
    <col min="3243" max="3243" width="9.26953125" style="760" customWidth="1"/>
    <col min="3244" max="3244" width="10.7265625" style="760" customWidth="1"/>
    <col min="3245" max="3245" width="8.1796875" style="760" customWidth="1"/>
    <col min="3246" max="3246" width="7" style="760" customWidth="1"/>
    <col min="3247" max="3247" width="8.26953125" style="760" customWidth="1"/>
    <col min="3248" max="3248" width="7.54296875" style="760" customWidth="1"/>
    <col min="3249" max="3249" width="11.54296875" style="760" customWidth="1"/>
    <col min="3250" max="3250" width="12.81640625" style="760" customWidth="1"/>
    <col min="3251" max="3251" width="15.54296875" style="760" customWidth="1"/>
    <col min="3252" max="3252" width="10.453125" style="760" customWidth="1"/>
    <col min="3253" max="3253" width="10.26953125" style="760" customWidth="1"/>
    <col min="3254" max="3254" width="9.81640625" style="760" customWidth="1"/>
    <col min="3255" max="3255" width="10.453125" style="760" customWidth="1"/>
    <col min="3256" max="3256" width="7.453125" style="760" customWidth="1"/>
    <col min="3257" max="3257" width="10.54296875" style="760" customWidth="1"/>
    <col min="3258" max="3258" width="10.81640625" style="760" customWidth="1"/>
    <col min="3259" max="3259" width="10.26953125" style="760" customWidth="1"/>
    <col min="3260" max="3260" width="11.81640625" style="760" customWidth="1"/>
    <col min="3261" max="3261" width="15.1796875" style="760" customWidth="1"/>
    <col min="3262" max="3262" width="9.453125" style="760" customWidth="1"/>
    <col min="3263" max="3263" width="11.1796875" style="760" customWidth="1"/>
    <col min="3264" max="3267" width="13.7265625" style="760" customWidth="1"/>
    <col min="3268" max="3268" width="9.7265625" style="760" customWidth="1"/>
    <col min="3269" max="3269" width="12.7265625" style="760" customWidth="1"/>
    <col min="3270" max="3270" width="15.54296875" style="760" customWidth="1"/>
    <col min="3271" max="3271" width="11.54296875" style="760" customWidth="1"/>
    <col min="3272" max="3272" width="13" style="760" customWidth="1"/>
    <col min="3273" max="3273" width="12.1796875" style="760" customWidth="1"/>
    <col min="3274" max="3275" width="12.26953125" style="760" customWidth="1"/>
    <col min="3276" max="3276" width="12.81640625" style="760" customWidth="1"/>
    <col min="3277" max="3277" width="11.54296875" style="760" customWidth="1"/>
    <col min="3278" max="3278" width="15.453125" style="760" customWidth="1"/>
    <col min="3279" max="3279" width="14.7265625" style="760" customWidth="1"/>
    <col min="3280" max="3280" width="8.453125" style="760" customWidth="1"/>
    <col min="3281" max="3281" width="8.26953125" style="760" customWidth="1"/>
    <col min="3282" max="3282" width="9.26953125" style="760" customWidth="1"/>
    <col min="3283" max="3283" width="9.1796875" style="760" customWidth="1"/>
    <col min="3284" max="3284" width="7.26953125" style="760" customWidth="1"/>
    <col min="3285" max="3285" width="9.26953125" style="760" customWidth="1"/>
    <col min="3286" max="3286" width="6.81640625" style="760" customWidth="1"/>
    <col min="3287" max="3287" width="8.7265625" style="760" customWidth="1"/>
    <col min="3288" max="3288" width="8.453125" style="760" customWidth="1"/>
    <col min="3289" max="3289" width="10.26953125" style="760" customWidth="1"/>
    <col min="3290" max="3290" width="8.1796875" style="760" customWidth="1"/>
    <col min="3291" max="3291" width="8.54296875" style="760" customWidth="1"/>
    <col min="3292" max="3292" width="9.26953125" style="760" customWidth="1"/>
    <col min="3293" max="3293" width="15" style="760" customWidth="1"/>
    <col min="3294" max="3294" width="8.81640625" style="760" customWidth="1"/>
    <col min="3295" max="3295" width="9.1796875" style="760" customWidth="1"/>
    <col min="3296" max="3296" width="8.54296875" style="760" customWidth="1"/>
    <col min="3297" max="3297" width="10.81640625" style="760" customWidth="1"/>
    <col min="3298" max="3298" width="10.7265625" style="760" customWidth="1"/>
    <col min="3299" max="3300" width="13.7265625" style="760" customWidth="1"/>
    <col min="3301" max="3301" width="9.54296875" style="760" customWidth="1"/>
    <col min="3302" max="3302" width="13.7265625" style="760" customWidth="1"/>
    <col min="3303" max="3303" width="15.1796875" style="760" customWidth="1"/>
    <col min="3304" max="3304" width="8.54296875" style="760" customWidth="1"/>
    <col min="3305" max="3305" width="9.54296875" style="760" customWidth="1"/>
    <col min="3306" max="3306" width="7.26953125" style="760" customWidth="1"/>
    <col min="3307" max="3307" width="9.26953125" style="760" customWidth="1"/>
    <col min="3308" max="3309" width="7.81640625" style="760" customWidth="1"/>
    <col min="3310" max="3310" width="6.81640625" style="760" customWidth="1"/>
    <col min="3311" max="3311" width="7.453125" style="760" customWidth="1"/>
    <col min="3312" max="3312" width="7.7265625" style="760" customWidth="1"/>
    <col min="3313" max="3313" width="8" style="760" customWidth="1"/>
    <col min="3314" max="3314" width="9.54296875" style="760" customWidth="1"/>
    <col min="3315" max="3315" width="11.1796875" style="760" customWidth="1"/>
    <col min="3316" max="3316" width="17.54296875" style="760" customWidth="1"/>
    <col min="3317" max="3317" width="12.54296875" style="760" customWidth="1"/>
    <col min="3318" max="3318" width="10" style="760" customWidth="1"/>
    <col min="3319" max="3319" width="10.26953125" style="760" customWidth="1"/>
    <col min="3320" max="3320" width="13.81640625" style="760" customWidth="1"/>
    <col min="3321" max="3321" width="17" style="760" customWidth="1"/>
    <col min="3322" max="3322" width="17.26953125" style="760" customWidth="1"/>
    <col min="3323" max="3323" width="13.453125" style="760" customWidth="1"/>
    <col min="3324" max="3324" width="16.453125" style="760" customWidth="1"/>
    <col min="3325" max="3325" width="10.81640625" style="760" customWidth="1"/>
    <col min="3326" max="3326" width="15.1796875" style="760" customWidth="1"/>
    <col min="3327" max="3327" width="8.1796875" style="760" customWidth="1"/>
    <col min="3328" max="3328" width="9.7265625" style="760" customWidth="1"/>
    <col min="3329" max="3329" width="11.54296875" style="760" customWidth="1"/>
    <col min="3330" max="3330" width="8.1796875" style="760" customWidth="1"/>
    <col min="3331" max="3331" width="7.7265625" style="760" customWidth="1"/>
    <col min="3332" max="3332" width="8.26953125" style="760" customWidth="1"/>
    <col min="3333" max="3333" width="8.453125" style="760" customWidth="1"/>
    <col min="3334" max="3334" width="9.26953125" style="760" customWidth="1"/>
    <col min="3335" max="3335" width="10.1796875" style="760" customWidth="1"/>
    <col min="3336" max="3336" width="15.81640625" style="760" customWidth="1"/>
    <col min="3337" max="3337" width="14.54296875" style="760" customWidth="1"/>
    <col min="3338" max="3338" width="14" style="760" customWidth="1"/>
    <col min="3339" max="3339" width="13.7265625" style="760" customWidth="1"/>
    <col min="3340" max="3340" width="15.81640625" style="760" customWidth="1"/>
    <col min="3341" max="3341" width="15" style="760" customWidth="1"/>
    <col min="3342" max="3342" width="14.26953125" style="760" customWidth="1"/>
    <col min="3343" max="3343" width="13.26953125" style="760" customWidth="1"/>
    <col min="3344" max="3431" width="8.7265625" style="760"/>
    <col min="3432" max="3432" width="14" style="760" customWidth="1"/>
    <col min="3433" max="3433" width="9.81640625" style="760" customWidth="1"/>
    <col min="3434" max="3434" width="13.81640625" style="760" customWidth="1"/>
    <col min="3435" max="3435" width="10.26953125" style="760" customWidth="1"/>
    <col min="3436" max="3436" width="9.7265625" style="760" customWidth="1"/>
    <col min="3437" max="3437" width="9.26953125" style="760" customWidth="1"/>
    <col min="3438" max="3438" width="11" style="760" customWidth="1"/>
    <col min="3439" max="3439" width="11.54296875" style="760" customWidth="1"/>
    <col min="3440" max="3440" width="15.26953125" style="760" customWidth="1"/>
    <col min="3441" max="3441" width="8.26953125" style="760" customWidth="1"/>
    <col min="3442" max="3442" width="9" style="760" customWidth="1"/>
    <col min="3443" max="3443" width="14.81640625" style="760" customWidth="1"/>
    <col min="3444" max="3444" width="11" style="760" customWidth="1"/>
    <col min="3445" max="3445" width="10.1796875" style="760" customWidth="1"/>
    <col min="3446" max="3446" width="9.26953125" style="760" customWidth="1"/>
    <col min="3447" max="3447" width="10.1796875" style="760" customWidth="1"/>
    <col min="3448" max="3448" width="10.81640625" style="760" customWidth="1"/>
    <col min="3449" max="3449" width="11.7265625" style="760" customWidth="1"/>
    <col min="3450" max="3450" width="18.7265625" style="760" customWidth="1"/>
    <col min="3451" max="3451" width="13.453125" style="760" customWidth="1"/>
    <col min="3452" max="3452" width="10.7265625" style="760" customWidth="1"/>
    <col min="3453" max="3453" width="11" style="760" customWidth="1"/>
    <col min="3454" max="3454" width="14.7265625" style="760" customWidth="1"/>
    <col min="3455" max="3455" width="19.1796875" style="760" customWidth="1"/>
    <col min="3456" max="3456" width="19.26953125" style="760" customWidth="1"/>
    <col min="3457" max="3457" width="17.81640625" style="760" customWidth="1"/>
    <col min="3458" max="3458" width="13.26953125" style="760" customWidth="1"/>
    <col min="3459" max="3459" width="12.7265625" style="760" customWidth="1"/>
    <col min="3460" max="3460" width="14.26953125" style="760" customWidth="1"/>
    <col min="3461" max="3461" width="12.1796875" style="760" customWidth="1"/>
    <col min="3462" max="3462" width="14.7265625" style="760" customWidth="1"/>
    <col min="3463" max="3463" width="14.453125" style="760" customWidth="1"/>
    <col min="3464" max="3464" width="10.453125" style="760" customWidth="1"/>
    <col min="3465" max="3465" width="11.26953125" style="760" customWidth="1"/>
    <col min="3466" max="3466" width="12.1796875" style="760" customWidth="1"/>
    <col min="3467" max="3467" width="13.54296875" style="760" customWidth="1"/>
    <col min="3468" max="3468" width="13.7265625" style="760" customWidth="1"/>
    <col min="3469" max="3469" width="10.54296875" style="760" customWidth="1"/>
    <col min="3470" max="3470" width="13.1796875" style="760" customWidth="1"/>
    <col min="3471" max="3471" width="14.81640625" style="760" customWidth="1"/>
    <col min="3472" max="3472" width="11.453125" style="760" customWidth="1"/>
    <col min="3473" max="3473" width="10.7265625" style="760" customWidth="1"/>
    <col min="3474" max="3474" width="10.453125" style="760" customWidth="1"/>
    <col min="3475" max="3475" width="9.81640625" style="760" customWidth="1"/>
    <col min="3476" max="3476" width="8" style="760" customWidth="1"/>
    <col min="3477" max="3477" width="11" style="760" customWidth="1"/>
    <col min="3478" max="3478" width="10.81640625" style="760" customWidth="1"/>
    <col min="3479" max="3479" width="11.54296875" style="760" customWidth="1"/>
    <col min="3480" max="3480" width="11.7265625" style="760" customWidth="1"/>
    <col min="3481" max="3481" width="15.81640625" style="760" customWidth="1"/>
    <col min="3482" max="3482" width="9.81640625" style="760" customWidth="1"/>
    <col min="3483" max="3483" width="9.26953125" style="760" customWidth="1"/>
    <col min="3484" max="3484" width="9.81640625" style="760" customWidth="1"/>
    <col min="3485" max="3485" width="10" style="760" customWidth="1"/>
    <col min="3486" max="3486" width="9.26953125" style="760" customWidth="1"/>
    <col min="3487" max="3487" width="8.26953125" style="760" customWidth="1"/>
    <col min="3488" max="3488" width="8.1796875" style="760" customWidth="1"/>
    <col min="3489" max="3489" width="11.7265625" style="760" customWidth="1"/>
    <col min="3490" max="3490" width="9.453125" style="760" customWidth="1"/>
    <col min="3491" max="3491" width="11.453125" style="760" customWidth="1"/>
    <col min="3492" max="3492" width="14.81640625" style="760" customWidth="1"/>
    <col min="3493" max="3493" width="8.453125" style="760" customWidth="1"/>
    <col min="3494" max="3494" width="7.453125" style="760" customWidth="1"/>
    <col min="3495" max="3495" width="10.54296875" style="760" customWidth="1"/>
    <col min="3496" max="3496" width="7.1796875" style="760" customWidth="1"/>
    <col min="3497" max="3497" width="7.453125" style="760" customWidth="1"/>
    <col min="3498" max="3498" width="7.7265625" style="760" customWidth="1"/>
    <col min="3499" max="3499" width="9.26953125" style="760" customWidth="1"/>
    <col min="3500" max="3500" width="10.7265625" style="760" customWidth="1"/>
    <col min="3501" max="3501" width="8.1796875" style="760" customWidth="1"/>
    <col min="3502" max="3502" width="7" style="760" customWidth="1"/>
    <col min="3503" max="3503" width="8.26953125" style="760" customWidth="1"/>
    <col min="3504" max="3504" width="7.54296875" style="760" customWidth="1"/>
    <col min="3505" max="3505" width="11.54296875" style="760" customWidth="1"/>
    <col min="3506" max="3506" width="12.81640625" style="760" customWidth="1"/>
    <col min="3507" max="3507" width="15.54296875" style="760" customWidth="1"/>
    <col min="3508" max="3508" width="10.453125" style="760" customWidth="1"/>
    <col min="3509" max="3509" width="10.26953125" style="760" customWidth="1"/>
    <col min="3510" max="3510" width="9.81640625" style="760" customWidth="1"/>
    <col min="3511" max="3511" width="10.453125" style="760" customWidth="1"/>
    <col min="3512" max="3512" width="7.453125" style="760" customWidth="1"/>
    <col min="3513" max="3513" width="10.54296875" style="760" customWidth="1"/>
    <col min="3514" max="3514" width="10.81640625" style="760" customWidth="1"/>
    <col min="3515" max="3515" width="10.26953125" style="760" customWidth="1"/>
    <col min="3516" max="3516" width="11.81640625" style="760" customWidth="1"/>
    <col min="3517" max="3517" width="15.1796875" style="760" customWidth="1"/>
    <col min="3518" max="3518" width="9.453125" style="760" customWidth="1"/>
    <col min="3519" max="3519" width="11.1796875" style="760" customWidth="1"/>
    <col min="3520" max="3523" width="13.7265625" style="760" customWidth="1"/>
    <col min="3524" max="3524" width="9.7265625" style="760" customWidth="1"/>
    <col min="3525" max="3525" width="12.7265625" style="760" customWidth="1"/>
    <col min="3526" max="3526" width="15.54296875" style="760" customWidth="1"/>
    <col min="3527" max="3527" width="11.54296875" style="760" customWidth="1"/>
    <col min="3528" max="3528" width="13" style="760" customWidth="1"/>
    <col min="3529" max="3529" width="12.1796875" style="760" customWidth="1"/>
    <col min="3530" max="3531" width="12.26953125" style="760" customWidth="1"/>
    <col min="3532" max="3532" width="12.81640625" style="760" customWidth="1"/>
    <col min="3533" max="3533" width="11.54296875" style="760" customWidth="1"/>
    <col min="3534" max="3534" width="15.453125" style="760" customWidth="1"/>
    <col min="3535" max="3535" width="14.7265625" style="760" customWidth="1"/>
    <col min="3536" max="3536" width="8.453125" style="760" customWidth="1"/>
    <col min="3537" max="3537" width="8.26953125" style="760" customWidth="1"/>
    <col min="3538" max="3538" width="9.26953125" style="760" customWidth="1"/>
    <col min="3539" max="3539" width="9.1796875" style="760" customWidth="1"/>
    <col min="3540" max="3540" width="7.26953125" style="760" customWidth="1"/>
    <col min="3541" max="3541" width="9.26953125" style="760" customWidth="1"/>
    <col min="3542" max="3542" width="6.81640625" style="760" customWidth="1"/>
    <col min="3543" max="3543" width="8.7265625" style="760" customWidth="1"/>
    <col min="3544" max="3544" width="8.453125" style="760" customWidth="1"/>
    <col min="3545" max="3545" width="10.26953125" style="760" customWidth="1"/>
    <col min="3546" max="3546" width="8.1796875" style="760" customWidth="1"/>
    <col min="3547" max="3547" width="8.54296875" style="760" customWidth="1"/>
    <col min="3548" max="3548" width="9.26953125" style="760" customWidth="1"/>
    <col min="3549" max="3549" width="15" style="760" customWidth="1"/>
    <col min="3550" max="3550" width="8.81640625" style="760" customWidth="1"/>
    <col min="3551" max="3551" width="9.1796875" style="760" customWidth="1"/>
    <col min="3552" max="3552" width="8.54296875" style="760" customWidth="1"/>
    <col min="3553" max="3553" width="10.81640625" style="760" customWidth="1"/>
    <col min="3554" max="3554" width="10.7265625" style="760" customWidth="1"/>
    <col min="3555" max="3556" width="13.7265625" style="760" customWidth="1"/>
    <col min="3557" max="3557" width="9.54296875" style="760" customWidth="1"/>
    <col min="3558" max="3558" width="13.7265625" style="760" customWidth="1"/>
    <col min="3559" max="3559" width="15.1796875" style="760" customWidth="1"/>
    <col min="3560" max="3560" width="8.54296875" style="760" customWidth="1"/>
    <col min="3561" max="3561" width="9.54296875" style="760" customWidth="1"/>
    <col min="3562" max="3562" width="7.26953125" style="760" customWidth="1"/>
    <col min="3563" max="3563" width="9.26953125" style="760" customWidth="1"/>
    <col min="3564" max="3565" width="7.81640625" style="760" customWidth="1"/>
    <col min="3566" max="3566" width="6.81640625" style="760" customWidth="1"/>
    <col min="3567" max="3567" width="7.453125" style="760" customWidth="1"/>
    <col min="3568" max="3568" width="7.7265625" style="760" customWidth="1"/>
    <col min="3569" max="3569" width="8" style="760" customWidth="1"/>
    <col min="3570" max="3570" width="9.54296875" style="760" customWidth="1"/>
    <col min="3571" max="3571" width="11.1796875" style="760" customWidth="1"/>
    <col min="3572" max="3572" width="17.54296875" style="760" customWidth="1"/>
    <col min="3573" max="3573" width="12.54296875" style="760" customWidth="1"/>
    <col min="3574" max="3574" width="10" style="760" customWidth="1"/>
    <col min="3575" max="3575" width="10.26953125" style="760" customWidth="1"/>
    <col min="3576" max="3576" width="13.81640625" style="760" customWidth="1"/>
    <col min="3577" max="3577" width="17" style="760" customWidth="1"/>
    <col min="3578" max="3578" width="17.26953125" style="760" customWidth="1"/>
    <col min="3579" max="3579" width="13.453125" style="760" customWidth="1"/>
    <col min="3580" max="3580" width="16.453125" style="760" customWidth="1"/>
    <col min="3581" max="3581" width="10.81640625" style="760" customWidth="1"/>
    <col min="3582" max="3582" width="15.1796875" style="760" customWidth="1"/>
    <col min="3583" max="3583" width="8.1796875" style="760" customWidth="1"/>
    <col min="3584" max="3584" width="9.7265625" style="760" customWidth="1"/>
    <col min="3585" max="3585" width="11.54296875" style="760" customWidth="1"/>
    <col min="3586" max="3586" width="8.1796875" style="760" customWidth="1"/>
    <col min="3587" max="3587" width="7.7265625" style="760" customWidth="1"/>
    <col min="3588" max="3588" width="8.26953125" style="760" customWidth="1"/>
    <col min="3589" max="3589" width="8.453125" style="760" customWidth="1"/>
    <col min="3590" max="3590" width="9.26953125" style="760" customWidth="1"/>
    <col min="3591" max="3591" width="10.1796875" style="760" customWidth="1"/>
    <col min="3592" max="3592" width="15.81640625" style="760" customWidth="1"/>
    <col min="3593" max="3593" width="14.54296875" style="760" customWidth="1"/>
    <col min="3594" max="3594" width="14" style="760" customWidth="1"/>
    <col min="3595" max="3595" width="13.7265625" style="760" customWidth="1"/>
    <col min="3596" max="3596" width="15.81640625" style="760" customWidth="1"/>
    <col min="3597" max="3597" width="15" style="760" customWidth="1"/>
    <col min="3598" max="3598" width="14.26953125" style="760" customWidth="1"/>
    <col min="3599" max="3599" width="13.26953125" style="760" customWidth="1"/>
    <col min="3600" max="3687" width="8.7265625" style="760"/>
    <col min="3688" max="3688" width="14" style="760" customWidth="1"/>
    <col min="3689" max="3689" width="9.81640625" style="760" customWidth="1"/>
    <col min="3690" max="3690" width="13.81640625" style="760" customWidth="1"/>
    <col min="3691" max="3691" width="10.26953125" style="760" customWidth="1"/>
    <col min="3692" max="3692" width="9.7265625" style="760" customWidth="1"/>
    <col min="3693" max="3693" width="9.26953125" style="760" customWidth="1"/>
    <col min="3694" max="3694" width="11" style="760" customWidth="1"/>
    <col min="3695" max="3695" width="11.54296875" style="760" customWidth="1"/>
    <col min="3696" max="3696" width="15.26953125" style="760" customWidth="1"/>
    <col min="3697" max="3697" width="8.26953125" style="760" customWidth="1"/>
    <col min="3698" max="3698" width="9" style="760" customWidth="1"/>
    <col min="3699" max="3699" width="14.81640625" style="760" customWidth="1"/>
    <col min="3700" max="3700" width="11" style="760" customWidth="1"/>
    <col min="3701" max="3701" width="10.1796875" style="760" customWidth="1"/>
    <col min="3702" max="3702" width="9.26953125" style="760" customWidth="1"/>
    <col min="3703" max="3703" width="10.1796875" style="760" customWidth="1"/>
    <col min="3704" max="3704" width="10.81640625" style="760" customWidth="1"/>
    <col min="3705" max="3705" width="11.7265625" style="760" customWidth="1"/>
    <col min="3706" max="3706" width="18.7265625" style="760" customWidth="1"/>
    <col min="3707" max="3707" width="13.453125" style="760" customWidth="1"/>
    <col min="3708" max="3708" width="10.7265625" style="760" customWidth="1"/>
    <col min="3709" max="3709" width="11" style="760" customWidth="1"/>
    <col min="3710" max="3710" width="14.7265625" style="760" customWidth="1"/>
    <col min="3711" max="3711" width="19.1796875" style="760" customWidth="1"/>
    <col min="3712" max="3712" width="19.26953125" style="760" customWidth="1"/>
    <col min="3713" max="3713" width="17.81640625" style="760" customWidth="1"/>
    <col min="3714" max="3714" width="13.26953125" style="760" customWidth="1"/>
    <col min="3715" max="3715" width="12.7265625" style="760" customWidth="1"/>
    <col min="3716" max="3716" width="14.26953125" style="760" customWidth="1"/>
    <col min="3717" max="3717" width="12.1796875" style="760" customWidth="1"/>
    <col min="3718" max="3718" width="14.7265625" style="760" customWidth="1"/>
    <col min="3719" max="3719" width="14.453125" style="760" customWidth="1"/>
    <col min="3720" max="3720" width="10.453125" style="760" customWidth="1"/>
    <col min="3721" max="3721" width="11.26953125" style="760" customWidth="1"/>
    <col min="3722" max="3722" width="12.1796875" style="760" customWidth="1"/>
    <col min="3723" max="3723" width="13.54296875" style="760" customWidth="1"/>
    <col min="3724" max="3724" width="13.7265625" style="760" customWidth="1"/>
    <col min="3725" max="3725" width="10.54296875" style="760" customWidth="1"/>
    <col min="3726" max="3726" width="13.1796875" style="760" customWidth="1"/>
    <col min="3727" max="3727" width="14.81640625" style="760" customWidth="1"/>
    <col min="3728" max="3728" width="11.453125" style="760" customWidth="1"/>
    <col min="3729" max="3729" width="10.7265625" style="760" customWidth="1"/>
    <col min="3730" max="3730" width="10.453125" style="760" customWidth="1"/>
    <col min="3731" max="3731" width="9.81640625" style="760" customWidth="1"/>
    <col min="3732" max="3732" width="8" style="760" customWidth="1"/>
    <col min="3733" max="3733" width="11" style="760" customWidth="1"/>
    <col min="3734" max="3734" width="10.81640625" style="760" customWidth="1"/>
    <col min="3735" max="3735" width="11.54296875" style="760" customWidth="1"/>
    <col min="3736" max="3736" width="11.7265625" style="760" customWidth="1"/>
    <col min="3737" max="3737" width="15.81640625" style="760" customWidth="1"/>
    <col min="3738" max="3738" width="9.81640625" style="760" customWidth="1"/>
    <col min="3739" max="3739" width="9.26953125" style="760" customWidth="1"/>
    <col min="3740" max="3740" width="9.81640625" style="760" customWidth="1"/>
    <col min="3741" max="3741" width="10" style="760" customWidth="1"/>
    <col min="3742" max="3742" width="9.26953125" style="760" customWidth="1"/>
    <col min="3743" max="3743" width="8.26953125" style="760" customWidth="1"/>
    <col min="3744" max="3744" width="8.1796875" style="760" customWidth="1"/>
    <col min="3745" max="3745" width="11.7265625" style="760" customWidth="1"/>
    <col min="3746" max="3746" width="9.453125" style="760" customWidth="1"/>
    <col min="3747" max="3747" width="11.453125" style="760" customWidth="1"/>
    <col min="3748" max="3748" width="14.81640625" style="760" customWidth="1"/>
    <col min="3749" max="3749" width="8.453125" style="760" customWidth="1"/>
    <col min="3750" max="3750" width="7.453125" style="760" customWidth="1"/>
    <col min="3751" max="3751" width="10.54296875" style="760" customWidth="1"/>
    <col min="3752" max="3752" width="7.1796875" style="760" customWidth="1"/>
    <col min="3753" max="3753" width="7.453125" style="760" customWidth="1"/>
    <col min="3754" max="3754" width="7.7265625" style="760" customWidth="1"/>
    <col min="3755" max="3755" width="9.26953125" style="760" customWidth="1"/>
    <col min="3756" max="3756" width="10.7265625" style="760" customWidth="1"/>
    <col min="3757" max="3757" width="8.1796875" style="760" customWidth="1"/>
    <col min="3758" max="3758" width="7" style="760" customWidth="1"/>
    <col min="3759" max="3759" width="8.26953125" style="760" customWidth="1"/>
    <col min="3760" max="3760" width="7.54296875" style="760" customWidth="1"/>
    <col min="3761" max="3761" width="11.54296875" style="760" customWidth="1"/>
    <col min="3762" max="3762" width="12.81640625" style="760" customWidth="1"/>
    <col min="3763" max="3763" width="15.54296875" style="760" customWidth="1"/>
    <col min="3764" max="3764" width="10.453125" style="760" customWidth="1"/>
    <col min="3765" max="3765" width="10.26953125" style="760" customWidth="1"/>
    <col min="3766" max="3766" width="9.81640625" style="760" customWidth="1"/>
    <col min="3767" max="3767" width="10.453125" style="760" customWidth="1"/>
    <col min="3768" max="3768" width="7.453125" style="760" customWidth="1"/>
    <col min="3769" max="3769" width="10.54296875" style="760" customWidth="1"/>
    <col min="3770" max="3770" width="10.81640625" style="760" customWidth="1"/>
    <col min="3771" max="3771" width="10.26953125" style="760" customWidth="1"/>
    <col min="3772" max="3772" width="11.81640625" style="760" customWidth="1"/>
    <col min="3773" max="3773" width="15.1796875" style="760" customWidth="1"/>
    <col min="3774" max="3774" width="9.453125" style="760" customWidth="1"/>
    <col min="3775" max="3775" width="11.1796875" style="760" customWidth="1"/>
    <col min="3776" max="3779" width="13.7265625" style="760" customWidth="1"/>
    <col min="3780" max="3780" width="9.7265625" style="760" customWidth="1"/>
    <col min="3781" max="3781" width="12.7265625" style="760" customWidth="1"/>
    <col min="3782" max="3782" width="15.54296875" style="760" customWidth="1"/>
    <col min="3783" max="3783" width="11.54296875" style="760" customWidth="1"/>
    <col min="3784" max="3784" width="13" style="760" customWidth="1"/>
    <col min="3785" max="3785" width="12.1796875" style="760" customWidth="1"/>
    <col min="3786" max="3787" width="12.26953125" style="760" customWidth="1"/>
    <col min="3788" max="3788" width="12.81640625" style="760" customWidth="1"/>
    <col min="3789" max="3789" width="11.54296875" style="760" customWidth="1"/>
    <col min="3790" max="3790" width="15.453125" style="760" customWidth="1"/>
    <col min="3791" max="3791" width="14.7265625" style="760" customWidth="1"/>
    <col min="3792" max="3792" width="8.453125" style="760" customWidth="1"/>
    <col min="3793" max="3793" width="8.26953125" style="760" customWidth="1"/>
    <col min="3794" max="3794" width="9.26953125" style="760" customWidth="1"/>
    <col min="3795" max="3795" width="9.1796875" style="760" customWidth="1"/>
    <col min="3796" max="3796" width="7.26953125" style="760" customWidth="1"/>
    <col min="3797" max="3797" width="9.26953125" style="760" customWidth="1"/>
    <col min="3798" max="3798" width="6.81640625" style="760" customWidth="1"/>
    <col min="3799" max="3799" width="8.7265625" style="760" customWidth="1"/>
    <col min="3800" max="3800" width="8.453125" style="760" customWidth="1"/>
    <col min="3801" max="3801" width="10.26953125" style="760" customWidth="1"/>
    <col min="3802" max="3802" width="8.1796875" style="760" customWidth="1"/>
    <col min="3803" max="3803" width="8.54296875" style="760" customWidth="1"/>
    <col min="3804" max="3804" width="9.26953125" style="760" customWidth="1"/>
    <col min="3805" max="3805" width="15" style="760" customWidth="1"/>
    <col min="3806" max="3806" width="8.81640625" style="760" customWidth="1"/>
    <col min="3807" max="3807" width="9.1796875" style="760" customWidth="1"/>
    <col min="3808" max="3808" width="8.54296875" style="760" customWidth="1"/>
    <col min="3809" max="3809" width="10.81640625" style="760" customWidth="1"/>
    <col min="3810" max="3810" width="10.7265625" style="760" customWidth="1"/>
    <col min="3811" max="3812" width="13.7265625" style="760" customWidth="1"/>
    <col min="3813" max="3813" width="9.54296875" style="760" customWidth="1"/>
    <col min="3814" max="3814" width="13.7265625" style="760" customWidth="1"/>
    <col min="3815" max="3815" width="15.1796875" style="760" customWidth="1"/>
    <col min="3816" max="3816" width="8.54296875" style="760" customWidth="1"/>
    <col min="3817" max="3817" width="9.54296875" style="760" customWidth="1"/>
    <col min="3818" max="3818" width="7.26953125" style="760" customWidth="1"/>
    <col min="3819" max="3819" width="9.26953125" style="760" customWidth="1"/>
    <col min="3820" max="3821" width="7.81640625" style="760" customWidth="1"/>
    <col min="3822" max="3822" width="6.81640625" style="760" customWidth="1"/>
    <col min="3823" max="3823" width="7.453125" style="760" customWidth="1"/>
    <col min="3824" max="3824" width="7.7265625" style="760" customWidth="1"/>
    <col min="3825" max="3825" width="8" style="760" customWidth="1"/>
    <col min="3826" max="3826" width="9.54296875" style="760" customWidth="1"/>
    <col min="3827" max="3827" width="11.1796875" style="760" customWidth="1"/>
    <col min="3828" max="3828" width="17.54296875" style="760" customWidth="1"/>
    <col min="3829" max="3829" width="12.54296875" style="760" customWidth="1"/>
    <col min="3830" max="3830" width="10" style="760" customWidth="1"/>
    <col min="3831" max="3831" width="10.26953125" style="760" customWidth="1"/>
    <col min="3832" max="3832" width="13.81640625" style="760" customWidth="1"/>
    <col min="3833" max="3833" width="17" style="760" customWidth="1"/>
    <col min="3834" max="3834" width="17.26953125" style="760" customWidth="1"/>
    <col min="3835" max="3835" width="13.453125" style="760" customWidth="1"/>
    <col min="3836" max="3836" width="16.453125" style="760" customWidth="1"/>
    <col min="3837" max="3837" width="10.81640625" style="760" customWidth="1"/>
    <col min="3838" max="3838" width="15.1796875" style="760" customWidth="1"/>
    <col min="3839" max="3839" width="8.1796875" style="760" customWidth="1"/>
    <col min="3840" max="3840" width="9.7265625" style="760" customWidth="1"/>
    <col min="3841" max="3841" width="11.54296875" style="760" customWidth="1"/>
    <col min="3842" max="3842" width="8.1796875" style="760" customWidth="1"/>
    <col min="3843" max="3843" width="7.7265625" style="760" customWidth="1"/>
    <col min="3844" max="3844" width="8.26953125" style="760" customWidth="1"/>
    <col min="3845" max="3845" width="8.453125" style="760" customWidth="1"/>
    <col min="3846" max="3846" width="9.26953125" style="760" customWidth="1"/>
    <col min="3847" max="3847" width="10.1796875" style="760" customWidth="1"/>
    <col min="3848" max="3848" width="15.81640625" style="760" customWidth="1"/>
    <col min="3849" max="3849" width="14.54296875" style="760" customWidth="1"/>
    <col min="3850" max="3850" width="14" style="760" customWidth="1"/>
    <col min="3851" max="3851" width="13.7265625" style="760" customWidth="1"/>
    <col min="3852" max="3852" width="15.81640625" style="760" customWidth="1"/>
    <col min="3853" max="3853" width="15" style="760" customWidth="1"/>
    <col min="3854" max="3854" width="14.26953125" style="760" customWidth="1"/>
    <col min="3855" max="3855" width="13.26953125" style="760" customWidth="1"/>
    <col min="3856" max="3943" width="8.7265625" style="760"/>
    <col min="3944" max="3944" width="14" style="760" customWidth="1"/>
    <col min="3945" max="3945" width="9.81640625" style="760" customWidth="1"/>
    <col min="3946" max="3946" width="13.81640625" style="760" customWidth="1"/>
    <col min="3947" max="3947" width="10.26953125" style="760" customWidth="1"/>
    <col min="3948" max="3948" width="9.7265625" style="760" customWidth="1"/>
    <col min="3949" max="3949" width="9.26953125" style="760" customWidth="1"/>
    <col min="3950" max="3950" width="11" style="760" customWidth="1"/>
    <col min="3951" max="3951" width="11.54296875" style="760" customWidth="1"/>
    <col min="3952" max="3952" width="15.26953125" style="760" customWidth="1"/>
    <col min="3953" max="3953" width="8.26953125" style="760" customWidth="1"/>
    <col min="3954" max="3954" width="9" style="760" customWidth="1"/>
    <col min="3955" max="3955" width="14.81640625" style="760" customWidth="1"/>
    <col min="3956" max="3956" width="11" style="760" customWidth="1"/>
    <col min="3957" max="3957" width="10.1796875" style="760" customWidth="1"/>
    <col min="3958" max="3958" width="9.26953125" style="760" customWidth="1"/>
    <col min="3959" max="3959" width="10.1796875" style="760" customWidth="1"/>
    <col min="3960" max="3960" width="10.81640625" style="760" customWidth="1"/>
    <col min="3961" max="3961" width="11.7265625" style="760" customWidth="1"/>
    <col min="3962" max="3962" width="18.7265625" style="760" customWidth="1"/>
    <col min="3963" max="3963" width="13.453125" style="760" customWidth="1"/>
    <col min="3964" max="3964" width="10.7265625" style="760" customWidth="1"/>
    <col min="3965" max="3965" width="11" style="760" customWidth="1"/>
    <col min="3966" max="3966" width="14.7265625" style="760" customWidth="1"/>
    <col min="3967" max="3967" width="19.1796875" style="760" customWidth="1"/>
    <col min="3968" max="3968" width="19.26953125" style="760" customWidth="1"/>
    <col min="3969" max="3969" width="17.81640625" style="760" customWidth="1"/>
    <col min="3970" max="3970" width="13.26953125" style="760" customWidth="1"/>
    <col min="3971" max="3971" width="12.7265625" style="760" customWidth="1"/>
    <col min="3972" max="3972" width="14.26953125" style="760" customWidth="1"/>
    <col min="3973" max="3973" width="12.1796875" style="760" customWidth="1"/>
    <col min="3974" max="3974" width="14.7265625" style="760" customWidth="1"/>
    <col min="3975" max="3975" width="14.453125" style="760" customWidth="1"/>
    <col min="3976" max="3976" width="10.453125" style="760" customWidth="1"/>
    <col min="3977" max="3977" width="11.26953125" style="760" customWidth="1"/>
    <col min="3978" max="3978" width="12.1796875" style="760" customWidth="1"/>
    <col min="3979" max="3979" width="13.54296875" style="760" customWidth="1"/>
    <col min="3980" max="3980" width="13.7265625" style="760" customWidth="1"/>
    <col min="3981" max="3981" width="10.54296875" style="760" customWidth="1"/>
    <col min="3982" max="3982" width="13.1796875" style="760" customWidth="1"/>
    <col min="3983" max="3983" width="14.81640625" style="760" customWidth="1"/>
    <col min="3984" max="3984" width="11.453125" style="760" customWidth="1"/>
    <col min="3985" max="3985" width="10.7265625" style="760" customWidth="1"/>
    <col min="3986" max="3986" width="10.453125" style="760" customWidth="1"/>
    <col min="3987" max="3987" width="9.81640625" style="760" customWidth="1"/>
    <col min="3988" max="3988" width="8" style="760" customWidth="1"/>
    <col min="3989" max="3989" width="11" style="760" customWidth="1"/>
    <col min="3990" max="3990" width="10.81640625" style="760" customWidth="1"/>
    <col min="3991" max="3991" width="11.54296875" style="760" customWidth="1"/>
    <col min="3992" max="3992" width="11.7265625" style="760" customWidth="1"/>
    <col min="3993" max="3993" width="15.81640625" style="760" customWidth="1"/>
    <col min="3994" max="3994" width="9.81640625" style="760" customWidth="1"/>
    <col min="3995" max="3995" width="9.26953125" style="760" customWidth="1"/>
    <col min="3996" max="3996" width="9.81640625" style="760" customWidth="1"/>
    <col min="3997" max="3997" width="10" style="760" customWidth="1"/>
    <col min="3998" max="3998" width="9.26953125" style="760" customWidth="1"/>
    <col min="3999" max="3999" width="8.26953125" style="760" customWidth="1"/>
    <col min="4000" max="4000" width="8.1796875" style="760" customWidth="1"/>
    <col min="4001" max="4001" width="11.7265625" style="760" customWidth="1"/>
    <col min="4002" max="4002" width="9.453125" style="760" customWidth="1"/>
    <col min="4003" max="4003" width="11.453125" style="760" customWidth="1"/>
    <col min="4004" max="4004" width="14.81640625" style="760" customWidth="1"/>
    <col min="4005" max="4005" width="8.453125" style="760" customWidth="1"/>
    <col min="4006" max="4006" width="7.453125" style="760" customWidth="1"/>
    <col min="4007" max="4007" width="10.54296875" style="760" customWidth="1"/>
    <col min="4008" max="4008" width="7.1796875" style="760" customWidth="1"/>
    <col min="4009" max="4009" width="7.453125" style="760" customWidth="1"/>
    <col min="4010" max="4010" width="7.7265625" style="760" customWidth="1"/>
    <col min="4011" max="4011" width="9.26953125" style="760" customWidth="1"/>
    <col min="4012" max="4012" width="10.7265625" style="760" customWidth="1"/>
    <col min="4013" max="4013" width="8.1796875" style="760" customWidth="1"/>
    <col min="4014" max="4014" width="7" style="760" customWidth="1"/>
    <col min="4015" max="4015" width="8.26953125" style="760" customWidth="1"/>
    <col min="4016" max="4016" width="7.54296875" style="760" customWidth="1"/>
    <col min="4017" max="4017" width="11.54296875" style="760" customWidth="1"/>
    <col min="4018" max="4018" width="12.81640625" style="760" customWidth="1"/>
    <col min="4019" max="4019" width="15.54296875" style="760" customWidth="1"/>
    <col min="4020" max="4020" width="10.453125" style="760" customWidth="1"/>
    <col min="4021" max="4021" width="10.26953125" style="760" customWidth="1"/>
    <col min="4022" max="4022" width="9.81640625" style="760" customWidth="1"/>
    <col min="4023" max="4023" width="10.453125" style="760" customWidth="1"/>
    <col min="4024" max="4024" width="7.453125" style="760" customWidth="1"/>
    <col min="4025" max="4025" width="10.54296875" style="760" customWidth="1"/>
    <col min="4026" max="4026" width="10.81640625" style="760" customWidth="1"/>
    <col min="4027" max="4027" width="10.26953125" style="760" customWidth="1"/>
    <col min="4028" max="4028" width="11.81640625" style="760" customWidth="1"/>
    <col min="4029" max="4029" width="15.1796875" style="760" customWidth="1"/>
    <col min="4030" max="4030" width="9.453125" style="760" customWidth="1"/>
    <col min="4031" max="4031" width="11.1796875" style="760" customWidth="1"/>
    <col min="4032" max="4035" width="13.7265625" style="760" customWidth="1"/>
    <col min="4036" max="4036" width="9.7265625" style="760" customWidth="1"/>
    <col min="4037" max="4037" width="12.7265625" style="760" customWidth="1"/>
    <col min="4038" max="4038" width="15.54296875" style="760" customWidth="1"/>
    <col min="4039" max="4039" width="11.54296875" style="760" customWidth="1"/>
    <col min="4040" max="4040" width="13" style="760" customWidth="1"/>
    <col min="4041" max="4041" width="12.1796875" style="760" customWidth="1"/>
    <col min="4042" max="4043" width="12.26953125" style="760" customWidth="1"/>
    <col min="4044" max="4044" width="12.81640625" style="760" customWidth="1"/>
    <col min="4045" max="4045" width="11.54296875" style="760" customWidth="1"/>
    <col min="4046" max="4046" width="15.453125" style="760" customWidth="1"/>
    <col min="4047" max="4047" width="14.7265625" style="760" customWidth="1"/>
    <col min="4048" max="4048" width="8.453125" style="760" customWidth="1"/>
    <col min="4049" max="4049" width="8.26953125" style="760" customWidth="1"/>
    <col min="4050" max="4050" width="9.26953125" style="760" customWidth="1"/>
    <col min="4051" max="4051" width="9.1796875" style="760" customWidth="1"/>
    <col min="4052" max="4052" width="7.26953125" style="760" customWidth="1"/>
    <col min="4053" max="4053" width="9.26953125" style="760" customWidth="1"/>
    <col min="4054" max="4054" width="6.81640625" style="760" customWidth="1"/>
    <col min="4055" max="4055" width="8.7265625" style="760" customWidth="1"/>
    <col min="4056" max="4056" width="8.453125" style="760" customWidth="1"/>
    <col min="4057" max="4057" width="10.26953125" style="760" customWidth="1"/>
    <col min="4058" max="4058" width="8.1796875" style="760" customWidth="1"/>
    <col min="4059" max="4059" width="8.54296875" style="760" customWidth="1"/>
    <col min="4060" max="4060" width="9.26953125" style="760" customWidth="1"/>
    <col min="4061" max="4061" width="15" style="760" customWidth="1"/>
    <col min="4062" max="4062" width="8.81640625" style="760" customWidth="1"/>
    <col min="4063" max="4063" width="9.1796875" style="760" customWidth="1"/>
    <col min="4064" max="4064" width="8.54296875" style="760" customWidth="1"/>
    <col min="4065" max="4065" width="10.81640625" style="760" customWidth="1"/>
    <col min="4066" max="4066" width="10.7265625" style="760" customWidth="1"/>
    <col min="4067" max="4068" width="13.7265625" style="760" customWidth="1"/>
    <col min="4069" max="4069" width="9.54296875" style="760" customWidth="1"/>
    <col min="4070" max="4070" width="13.7265625" style="760" customWidth="1"/>
    <col min="4071" max="4071" width="15.1796875" style="760" customWidth="1"/>
    <col min="4072" max="4072" width="8.54296875" style="760" customWidth="1"/>
    <col min="4073" max="4073" width="9.54296875" style="760" customWidth="1"/>
    <col min="4074" max="4074" width="7.26953125" style="760" customWidth="1"/>
    <col min="4075" max="4075" width="9.26953125" style="760" customWidth="1"/>
    <col min="4076" max="4077" width="7.81640625" style="760" customWidth="1"/>
    <col min="4078" max="4078" width="6.81640625" style="760" customWidth="1"/>
    <col min="4079" max="4079" width="7.453125" style="760" customWidth="1"/>
    <col min="4080" max="4080" width="7.7265625" style="760" customWidth="1"/>
    <col min="4081" max="4081" width="8" style="760" customWidth="1"/>
    <col min="4082" max="4082" width="9.54296875" style="760" customWidth="1"/>
    <col min="4083" max="4083" width="11.1796875" style="760" customWidth="1"/>
    <col min="4084" max="4084" width="17.54296875" style="760" customWidth="1"/>
    <col min="4085" max="4085" width="12.54296875" style="760" customWidth="1"/>
    <col min="4086" max="4086" width="10" style="760" customWidth="1"/>
    <col min="4087" max="4087" width="10.26953125" style="760" customWidth="1"/>
    <col min="4088" max="4088" width="13.81640625" style="760" customWidth="1"/>
    <col min="4089" max="4089" width="17" style="760" customWidth="1"/>
    <col min="4090" max="4090" width="17.26953125" style="760" customWidth="1"/>
    <col min="4091" max="4091" width="13.453125" style="760" customWidth="1"/>
    <col min="4092" max="4092" width="16.453125" style="760" customWidth="1"/>
    <col min="4093" max="4093" width="10.81640625" style="760" customWidth="1"/>
    <col min="4094" max="4094" width="15.1796875" style="760" customWidth="1"/>
    <col min="4095" max="4095" width="8.1796875" style="760" customWidth="1"/>
    <col min="4096" max="4096" width="9.7265625" style="760" customWidth="1"/>
    <col min="4097" max="4097" width="11.54296875" style="760" customWidth="1"/>
    <col min="4098" max="4098" width="8.1796875" style="760" customWidth="1"/>
    <col min="4099" max="4099" width="7.7265625" style="760" customWidth="1"/>
    <col min="4100" max="4100" width="8.26953125" style="760" customWidth="1"/>
    <col min="4101" max="4101" width="8.453125" style="760" customWidth="1"/>
    <col min="4102" max="4102" width="9.26953125" style="760" customWidth="1"/>
    <col min="4103" max="4103" width="10.1796875" style="760" customWidth="1"/>
    <col min="4104" max="4104" width="15.81640625" style="760" customWidth="1"/>
    <col min="4105" max="4105" width="14.54296875" style="760" customWidth="1"/>
    <col min="4106" max="4106" width="14" style="760" customWidth="1"/>
    <col min="4107" max="4107" width="13.7265625" style="760" customWidth="1"/>
    <col min="4108" max="4108" width="15.81640625" style="760" customWidth="1"/>
    <col min="4109" max="4109" width="15" style="760" customWidth="1"/>
    <col min="4110" max="4110" width="14.26953125" style="760" customWidth="1"/>
    <col min="4111" max="4111" width="13.26953125" style="760" customWidth="1"/>
    <col min="4112" max="4199" width="8.7265625" style="760"/>
    <col min="4200" max="4200" width="14" style="760" customWidth="1"/>
    <col min="4201" max="4201" width="9.81640625" style="760" customWidth="1"/>
    <col min="4202" max="4202" width="13.81640625" style="760" customWidth="1"/>
    <col min="4203" max="4203" width="10.26953125" style="760" customWidth="1"/>
    <col min="4204" max="4204" width="9.7265625" style="760" customWidth="1"/>
    <col min="4205" max="4205" width="9.26953125" style="760" customWidth="1"/>
    <col min="4206" max="4206" width="11" style="760" customWidth="1"/>
    <col min="4207" max="4207" width="11.54296875" style="760" customWidth="1"/>
    <col min="4208" max="4208" width="15.26953125" style="760" customWidth="1"/>
    <col min="4209" max="4209" width="8.26953125" style="760" customWidth="1"/>
    <col min="4210" max="4210" width="9" style="760" customWidth="1"/>
    <col min="4211" max="4211" width="14.81640625" style="760" customWidth="1"/>
    <col min="4212" max="4212" width="11" style="760" customWidth="1"/>
    <col min="4213" max="4213" width="10.1796875" style="760" customWidth="1"/>
    <col min="4214" max="4214" width="9.26953125" style="760" customWidth="1"/>
    <col min="4215" max="4215" width="10.1796875" style="760" customWidth="1"/>
    <col min="4216" max="4216" width="10.81640625" style="760" customWidth="1"/>
    <col min="4217" max="4217" width="11.7265625" style="760" customWidth="1"/>
    <col min="4218" max="4218" width="18.7265625" style="760" customWidth="1"/>
    <col min="4219" max="4219" width="13.453125" style="760" customWidth="1"/>
    <col min="4220" max="4220" width="10.7265625" style="760" customWidth="1"/>
    <col min="4221" max="4221" width="11" style="760" customWidth="1"/>
    <col min="4222" max="4222" width="14.7265625" style="760" customWidth="1"/>
    <col min="4223" max="4223" width="19.1796875" style="760" customWidth="1"/>
    <col min="4224" max="4224" width="19.26953125" style="760" customWidth="1"/>
    <col min="4225" max="4225" width="17.81640625" style="760" customWidth="1"/>
    <col min="4226" max="4226" width="13.26953125" style="760" customWidth="1"/>
    <col min="4227" max="4227" width="12.7265625" style="760" customWidth="1"/>
    <col min="4228" max="4228" width="14.26953125" style="760" customWidth="1"/>
    <col min="4229" max="4229" width="12.1796875" style="760" customWidth="1"/>
    <col min="4230" max="4230" width="14.7265625" style="760" customWidth="1"/>
    <col min="4231" max="4231" width="14.453125" style="760" customWidth="1"/>
    <col min="4232" max="4232" width="10.453125" style="760" customWidth="1"/>
    <col min="4233" max="4233" width="11.26953125" style="760" customWidth="1"/>
    <col min="4234" max="4234" width="12.1796875" style="760" customWidth="1"/>
    <col min="4235" max="4235" width="13.54296875" style="760" customWidth="1"/>
    <col min="4236" max="4236" width="13.7265625" style="760" customWidth="1"/>
    <col min="4237" max="4237" width="10.54296875" style="760" customWidth="1"/>
    <col min="4238" max="4238" width="13.1796875" style="760" customWidth="1"/>
    <col min="4239" max="4239" width="14.81640625" style="760" customWidth="1"/>
    <col min="4240" max="4240" width="11.453125" style="760" customWidth="1"/>
    <col min="4241" max="4241" width="10.7265625" style="760" customWidth="1"/>
    <col min="4242" max="4242" width="10.453125" style="760" customWidth="1"/>
    <col min="4243" max="4243" width="9.81640625" style="760" customWidth="1"/>
    <col min="4244" max="4244" width="8" style="760" customWidth="1"/>
    <col min="4245" max="4245" width="11" style="760" customWidth="1"/>
    <col min="4246" max="4246" width="10.81640625" style="760" customWidth="1"/>
    <col min="4247" max="4247" width="11.54296875" style="760" customWidth="1"/>
    <col min="4248" max="4248" width="11.7265625" style="760" customWidth="1"/>
    <col min="4249" max="4249" width="15.81640625" style="760" customWidth="1"/>
    <col min="4250" max="4250" width="9.81640625" style="760" customWidth="1"/>
    <col min="4251" max="4251" width="9.26953125" style="760" customWidth="1"/>
    <col min="4252" max="4252" width="9.81640625" style="760" customWidth="1"/>
    <col min="4253" max="4253" width="10" style="760" customWidth="1"/>
    <col min="4254" max="4254" width="9.26953125" style="760" customWidth="1"/>
    <col min="4255" max="4255" width="8.26953125" style="760" customWidth="1"/>
    <col min="4256" max="4256" width="8.1796875" style="760" customWidth="1"/>
    <col min="4257" max="4257" width="11.7265625" style="760" customWidth="1"/>
    <col min="4258" max="4258" width="9.453125" style="760" customWidth="1"/>
    <col min="4259" max="4259" width="11.453125" style="760" customWidth="1"/>
    <col min="4260" max="4260" width="14.81640625" style="760" customWidth="1"/>
    <col min="4261" max="4261" width="8.453125" style="760" customWidth="1"/>
    <col min="4262" max="4262" width="7.453125" style="760" customWidth="1"/>
    <col min="4263" max="4263" width="10.54296875" style="760" customWidth="1"/>
    <col min="4264" max="4264" width="7.1796875" style="760" customWidth="1"/>
    <col min="4265" max="4265" width="7.453125" style="760" customWidth="1"/>
    <col min="4266" max="4266" width="7.7265625" style="760" customWidth="1"/>
    <col min="4267" max="4267" width="9.26953125" style="760" customWidth="1"/>
    <col min="4268" max="4268" width="10.7265625" style="760" customWidth="1"/>
    <col min="4269" max="4269" width="8.1796875" style="760" customWidth="1"/>
    <col min="4270" max="4270" width="7" style="760" customWidth="1"/>
    <col min="4271" max="4271" width="8.26953125" style="760" customWidth="1"/>
    <col min="4272" max="4272" width="7.54296875" style="760" customWidth="1"/>
    <col min="4273" max="4273" width="11.54296875" style="760" customWidth="1"/>
    <col min="4274" max="4274" width="12.81640625" style="760" customWidth="1"/>
    <col min="4275" max="4275" width="15.54296875" style="760" customWidth="1"/>
    <col min="4276" max="4276" width="10.453125" style="760" customWidth="1"/>
    <col min="4277" max="4277" width="10.26953125" style="760" customWidth="1"/>
    <col min="4278" max="4278" width="9.81640625" style="760" customWidth="1"/>
    <col min="4279" max="4279" width="10.453125" style="760" customWidth="1"/>
    <col min="4280" max="4280" width="7.453125" style="760" customWidth="1"/>
    <col min="4281" max="4281" width="10.54296875" style="760" customWidth="1"/>
    <col min="4282" max="4282" width="10.81640625" style="760" customWidth="1"/>
    <col min="4283" max="4283" width="10.26953125" style="760" customWidth="1"/>
    <col min="4284" max="4284" width="11.81640625" style="760" customWidth="1"/>
    <col min="4285" max="4285" width="15.1796875" style="760" customWidth="1"/>
    <col min="4286" max="4286" width="9.453125" style="760" customWidth="1"/>
    <col min="4287" max="4287" width="11.1796875" style="760" customWidth="1"/>
    <col min="4288" max="4291" width="13.7265625" style="760" customWidth="1"/>
    <col min="4292" max="4292" width="9.7265625" style="760" customWidth="1"/>
    <col min="4293" max="4293" width="12.7265625" style="760" customWidth="1"/>
    <col min="4294" max="4294" width="15.54296875" style="760" customWidth="1"/>
    <col min="4295" max="4295" width="11.54296875" style="760" customWidth="1"/>
    <col min="4296" max="4296" width="13" style="760" customWidth="1"/>
    <col min="4297" max="4297" width="12.1796875" style="760" customWidth="1"/>
    <col min="4298" max="4299" width="12.26953125" style="760" customWidth="1"/>
    <col min="4300" max="4300" width="12.81640625" style="760" customWidth="1"/>
    <col min="4301" max="4301" width="11.54296875" style="760" customWidth="1"/>
    <col min="4302" max="4302" width="15.453125" style="760" customWidth="1"/>
    <col min="4303" max="4303" width="14.7265625" style="760" customWidth="1"/>
    <col min="4304" max="4304" width="8.453125" style="760" customWidth="1"/>
    <col min="4305" max="4305" width="8.26953125" style="760" customWidth="1"/>
    <col min="4306" max="4306" width="9.26953125" style="760" customWidth="1"/>
    <col min="4307" max="4307" width="9.1796875" style="760" customWidth="1"/>
    <col min="4308" max="4308" width="7.26953125" style="760" customWidth="1"/>
    <col min="4309" max="4309" width="9.26953125" style="760" customWidth="1"/>
    <col min="4310" max="4310" width="6.81640625" style="760" customWidth="1"/>
    <col min="4311" max="4311" width="8.7265625" style="760" customWidth="1"/>
    <col min="4312" max="4312" width="8.453125" style="760" customWidth="1"/>
    <col min="4313" max="4313" width="10.26953125" style="760" customWidth="1"/>
    <col min="4314" max="4314" width="8.1796875" style="760" customWidth="1"/>
    <col min="4315" max="4315" width="8.54296875" style="760" customWidth="1"/>
    <col min="4316" max="4316" width="9.26953125" style="760" customWidth="1"/>
    <col min="4317" max="4317" width="15" style="760" customWidth="1"/>
    <col min="4318" max="4318" width="8.81640625" style="760" customWidth="1"/>
    <col min="4319" max="4319" width="9.1796875" style="760" customWidth="1"/>
    <col min="4320" max="4320" width="8.54296875" style="760" customWidth="1"/>
    <col min="4321" max="4321" width="10.81640625" style="760" customWidth="1"/>
    <col min="4322" max="4322" width="10.7265625" style="760" customWidth="1"/>
    <col min="4323" max="4324" width="13.7265625" style="760" customWidth="1"/>
    <col min="4325" max="4325" width="9.54296875" style="760" customWidth="1"/>
    <col min="4326" max="4326" width="13.7265625" style="760" customWidth="1"/>
    <col min="4327" max="4327" width="15.1796875" style="760" customWidth="1"/>
    <col min="4328" max="4328" width="8.54296875" style="760" customWidth="1"/>
    <col min="4329" max="4329" width="9.54296875" style="760" customWidth="1"/>
    <col min="4330" max="4330" width="7.26953125" style="760" customWidth="1"/>
    <col min="4331" max="4331" width="9.26953125" style="760" customWidth="1"/>
    <col min="4332" max="4333" width="7.81640625" style="760" customWidth="1"/>
    <col min="4334" max="4334" width="6.81640625" style="760" customWidth="1"/>
    <col min="4335" max="4335" width="7.453125" style="760" customWidth="1"/>
    <col min="4336" max="4336" width="7.7265625" style="760" customWidth="1"/>
    <col min="4337" max="4337" width="8" style="760" customWidth="1"/>
    <col min="4338" max="4338" width="9.54296875" style="760" customWidth="1"/>
    <col min="4339" max="4339" width="11.1796875" style="760" customWidth="1"/>
    <col min="4340" max="4340" width="17.54296875" style="760" customWidth="1"/>
    <col min="4341" max="4341" width="12.54296875" style="760" customWidth="1"/>
    <col min="4342" max="4342" width="10" style="760" customWidth="1"/>
    <col min="4343" max="4343" width="10.26953125" style="760" customWidth="1"/>
    <col min="4344" max="4344" width="13.81640625" style="760" customWidth="1"/>
    <col min="4345" max="4345" width="17" style="760" customWidth="1"/>
    <col min="4346" max="4346" width="17.26953125" style="760" customWidth="1"/>
    <col min="4347" max="4347" width="13.453125" style="760" customWidth="1"/>
    <col min="4348" max="4348" width="16.453125" style="760" customWidth="1"/>
    <col min="4349" max="4349" width="10.81640625" style="760" customWidth="1"/>
    <col min="4350" max="4350" width="15.1796875" style="760" customWidth="1"/>
    <col min="4351" max="4351" width="8.1796875" style="760" customWidth="1"/>
    <col min="4352" max="4352" width="9.7265625" style="760" customWidth="1"/>
    <col min="4353" max="4353" width="11.54296875" style="760" customWidth="1"/>
    <col min="4354" max="4354" width="8.1796875" style="760" customWidth="1"/>
    <col min="4355" max="4355" width="7.7265625" style="760" customWidth="1"/>
    <col min="4356" max="4356" width="8.26953125" style="760" customWidth="1"/>
    <col min="4357" max="4357" width="8.453125" style="760" customWidth="1"/>
    <col min="4358" max="4358" width="9.26953125" style="760" customWidth="1"/>
    <col min="4359" max="4359" width="10.1796875" style="760" customWidth="1"/>
    <col min="4360" max="4360" width="15.81640625" style="760" customWidth="1"/>
    <col min="4361" max="4361" width="14.54296875" style="760" customWidth="1"/>
    <col min="4362" max="4362" width="14" style="760" customWidth="1"/>
    <col min="4363" max="4363" width="13.7265625" style="760" customWidth="1"/>
    <col min="4364" max="4364" width="15.81640625" style="760" customWidth="1"/>
    <col min="4365" max="4365" width="15" style="760" customWidth="1"/>
    <col min="4366" max="4366" width="14.26953125" style="760" customWidth="1"/>
    <col min="4367" max="4367" width="13.26953125" style="760" customWidth="1"/>
    <col min="4368" max="4455" width="8.7265625" style="760"/>
    <col min="4456" max="4456" width="14" style="760" customWidth="1"/>
    <col min="4457" max="4457" width="9.81640625" style="760" customWidth="1"/>
    <col min="4458" max="4458" width="13.81640625" style="760" customWidth="1"/>
    <col min="4459" max="4459" width="10.26953125" style="760" customWidth="1"/>
    <col min="4460" max="4460" width="9.7265625" style="760" customWidth="1"/>
    <col min="4461" max="4461" width="9.26953125" style="760" customWidth="1"/>
    <col min="4462" max="4462" width="11" style="760" customWidth="1"/>
    <col min="4463" max="4463" width="11.54296875" style="760" customWidth="1"/>
    <col min="4464" max="4464" width="15.26953125" style="760" customWidth="1"/>
    <col min="4465" max="4465" width="8.26953125" style="760" customWidth="1"/>
    <col min="4466" max="4466" width="9" style="760" customWidth="1"/>
    <col min="4467" max="4467" width="14.81640625" style="760" customWidth="1"/>
    <col min="4468" max="4468" width="11" style="760" customWidth="1"/>
    <col min="4469" max="4469" width="10.1796875" style="760" customWidth="1"/>
    <col min="4470" max="4470" width="9.26953125" style="760" customWidth="1"/>
    <col min="4471" max="4471" width="10.1796875" style="760" customWidth="1"/>
    <col min="4472" max="4472" width="10.81640625" style="760" customWidth="1"/>
    <col min="4473" max="4473" width="11.7265625" style="760" customWidth="1"/>
    <col min="4474" max="4474" width="18.7265625" style="760" customWidth="1"/>
    <col min="4475" max="4475" width="13.453125" style="760" customWidth="1"/>
    <col min="4476" max="4476" width="10.7265625" style="760" customWidth="1"/>
    <col min="4477" max="4477" width="11" style="760" customWidth="1"/>
    <col min="4478" max="4478" width="14.7265625" style="760" customWidth="1"/>
    <col min="4479" max="4479" width="19.1796875" style="760" customWidth="1"/>
    <col min="4480" max="4480" width="19.26953125" style="760" customWidth="1"/>
    <col min="4481" max="4481" width="17.81640625" style="760" customWidth="1"/>
    <col min="4482" max="4482" width="13.26953125" style="760" customWidth="1"/>
    <col min="4483" max="4483" width="12.7265625" style="760" customWidth="1"/>
    <col min="4484" max="4484" width="14.26953125" style="760" customWidth="1"/>
    <col min="4485" max="4485" width="12.1796875" style="760" customWidth="1"/>
    <col min="4486" max="4486" width="14.7265625" style="760" customWidth="1"/>
    <col min="4487" max="4487" width="14.453125" style="760" customWidth="1"/>
    <col min="4488" max="4488" width="10.453125" style="760" customWidth="1"/>
    <col min="4489" max="4489" width="11.26953125" style="760" customWidth="1"/>
    <col min="4490" max="4490" width="12.1796875" style="760" customWidth="1"/>
    <col min="4491" max="4491" width="13.54296875" style="760" customWidth="1"/>
    <col min="4492" max="4492" width="13.7265625" style="760" customWidth="1"/>
    <col min="4493" max="4493" width="10.54296875" style="760" customWidth="1"/>
    <col min="4494" max="4494" width="13.1796875" style="760" customWidth="1"/>
    <col min="4495" max="4495" width="14.81640625" style="760" customWidth="1"/>
    <col min="4496" max="4496" width="11.453125" style="760" customWidth="1"/>
    <col min="4497" max="4497" width="10.7265625" style="760" customWidth="1"/>
    <col min="4498" max="4498" width="10.453125" style="760" customWidth="1"/>
    <col min="4499" max="4499" width="9.81640625" style="760" customWidth="1"/>
    <col min="4500" max="4500" width="8" style="760" customWidth="1"/>
    <col min="4501" max="4501" width="11" style="760" customWidth="1"/>
    <col min="4502" max="4502" width="10.81640625" style="760" customWidth="1"/>
    <col min="4503" max="4503" width="11.54296875" style="760" customWidth="1"/>
    <col min="4504" max="4504" width="11.7265625" style="760" customWidth="1"/>
    <col min="4505" max="4505" width="15.81640625" style="760" customWidth="1"/>
    <col min="4506" max="4506" width="9.81640625" style="760" customWidth="1"/>
    <col min="4507" max="4507" width="9.26953125" style="760" customWidth="1"/>
    <col min="4508" max="4508" width="9.81640625" style="760" customWidth="1"/>
    <col min="4509" max="4509" width="10" style="760" customWidth="1"/>
    <col min="4510" max="4510" width="9.26953125" style="760" customWidth="1"/>
    <col min="4511" max="4511" width="8.26953125" style="760" customWidth="1"/>
    <col min="4512" max="4512" width="8.1796875" style="760" customWidth="1"/>
    <col min="4513" max="4513" width="11.7265625" style="760" customWidth="1"/>
    <col min="4514" max="4514" width="9.453125" style="760" customWidth="1"/>
    <col min="4515" max="4515" width="11.453125" style="760" customWidth="1"/>
    <col min="4516" max="4516" width="14.81640625" style="760" customWidth="1"/>
    <col min="4517" max="4517" width="8.453125" style="760" customWidth="1"/>
    <col min="4518" max="4518" width="7.453125" style="760" customWidth="1"/>
    <col min="4519" max="4519" width="10.54296875" style="760" customWidth="1"/>
    <col min="4520" max="4520" width="7.1796875" style="760" customWidth="1"/>
    <col min="4521" max="4521" width="7.453125" style="760" customWidth="1"/>
    <col min="4522" max="4522" width="7.7265625" style="760" customWidth="1"/>
    <col min="4523" max="4523" width="9.26953125" style="760" customWidth="1"/>
    <col min="4524" max="4524" width="10.7265625" style="760" customWidth="1"/>
    <col min="4525" max="4525" width="8.1796875" style="760" customWidth="1"/>
    <col min="4526" max="4526" width="7" style="760" customWidth="1"/>
    <col min="4527" max="4527" width="8.26953125" style="760" customWidth="1"/>
    <col min="4528" max="4528" width="7.54296875" style="760" customWidth="1"/>
    <col min="4529" max="4529" width="11.54296875" style="760" customWidth="1"/>
    <col min="4530" max="4530" width="12.81640625" style="760" customWidth="1"/>
    <col min="4531" max="4531" width="15.54296875" style="760" customWidth="1"/>
    <col min="4532" max="4532" width="10.453125" style="760" customWidth="1"/>
    <col min="4533" max="4533" width="10.26953125" style="760" customWidth="1"/>
    <col min="4534" max="4534" width="9.81640625" style="760" customWidth="1"/>
    <col min="4535" max="4535" width="10.453125" style="760" customWidth="1"/>
    <col min="4536" max="4536" width="7.453125" style="760" customWidth="1"/>
    <col min="4537" max="4537" width="10.54296875" style="760" customWidth="1"/>
    <col min="4538" max="4538" width="10.81640625" style="760" customWidth="1"/>
    <col min="4539" max="4539" width="10.26953125" style="760" customWidth="1"/>
    <col min="4540" max="4540" width="11.81640625" style="760" customWidth="1"/>
    <col min="4541" max="4541" width="15.1796875" style="760" customWidth="1"/>
    <col min="4542" max="4542" width="9.453125" style="760" customWidth="1"/>
    <col min="4543" max="4543" width="11.1796875" style="760" customWidth="1"/>
    <col min="4544" max="4547" width="13.7265625" style="760" customWidth="1"/>
    <col min="4548" max="4548" width="9.7265625" style="760" customWidth="1"/>
    <col min="4549" max="4549" width="12.7265625" style="760" customWidth="1"/>
    <col min="4550" max="4550" width="15.54296875" style="760" customWidth="1"/>
    <col min="4551" max="4551" width="11.54296875" style="760" customWidth="1"/>
    <col min="4552" max="4552" width="13" style="760" customWidth="1"/>
    <col min="4553" max="4553" width="12.1796875" style="760" customWidth="1"/>
    <col min="4554" max="4555" width="12.26953125" style="760" customWidth="1"/>
    <col min="4556" max="4556" width="12.81640625" style="760" customWidth="1"/>
    <col min="4557" max="4557" width="11.54296875" style="760" customWidth="1"/>
    <col min="4558" max="4558" width="15.453125" style="760" customWidth="1"/>
    <col min="4559" max="4559" width="14.7265625" style="760" customWidth="1"/>
    <col min="4560" max="4560" width="8.453125" style="760" customWidth="1"/>
    <col min="4561" max="4561" width="8.26953125" style="760" customWidth="1"/>
    <col min="4562" max="4562" width="9.26953125" style="760" customWidth="1"/>
    <col min="4563" max="4563" width="9.1796875" style="760" customWidth="1"/>
    <col min="4564" max="4564" width="7.26953125" style="760" customWidth="1"/>
    <col min="4565" max="4565" width="9.26953125" style="760" customWidth="1"/>
    <col min="4566" max="4566" width="6.81640625" style="760" customWidth="1"/>
    <col min="4567" max="4567" width="8.7265625" style="760" customWidth="1"/>
    <col min="4568" max="4568" width="8.453125" style="760" customWidth="1"/>
    <col min="4569" max="4569" width="10.26953125" style="760" customWidth="1"/>
    <col min="4570" max="4570" width="8.1796875" style="760" customWidth="1"/>
    <col min="4571" max="4571" width="8.54296875" style="760" customWidth="1"/>
    <col min="4572" max="4572" width="9.26953125" style="760" customWidth="1"/>
    <col min="4573" max="4573" width="15" style="760" customWidth="1"/>
    <col min="4574" max="4574" width="8.81640625" style="760" customWidth="1"/>
    <col min="4575" max="4575" width="9.1796875" style="760" customWidth="1"/>
    <col min="4576" max="4576" width="8.54296875" style="760" customWidth="1"/>
    <col min="4577" max="4577" width="10.81640625" style="760" customWidth="1"/>
    <col min="4578" max="4578" width="10.7265625" style="760" customWidth="1"/>
    <col min="4579" max="4580" width="13.7265625" style="760" customWidth="1"/>
    <col min="4581" max="4581" width="9.54296875" style="760" customWidth="1"/>
    <col min="4582" max="4582" width="13.7265625" style="760" customWidth="1"/>
    <col min="4583" max="4583" width="15.1796875" style="760" customWidth="1"/>
    <col min="4584" max="4584" width="8.54296875" style="760" customWidth="1"/>
    <col min="4585" max="4585" width="9.54296875" style="760" customWidth="1"/>
    <col min="4586" max="4586" width="7.26953125" style="760" customWidth="1"/>
    <col min="4587" max="4587" width="9.26953125" style="760" customWidth="1"/>
    <col min="4588" max="4589" width="7.81640625" style="760" customWidth="1"/>
    <col min="4590" max="4590" width="6.81640625" style="760" customWidth="1"/>
    <col min="4591" max="4591" width="7.453125" style="760" customWidth="1"/>
    <col min="4592" max="4592" width="7.7265625" style="760" customWidth="1"/>
    <col min="4593" max="4593" width="8" style="760" customWidth="1"/>
    <col min="4594" max="4594" width="9.54296875" style="760" customWidth="1"/>
    <col min="4595" max="4595" width="11.1796875" style="760" customWidth="1"/>
    <col min="4596" max="4596" width="17.54296875" style="760" customWidth="1"/>
    <col min="4597" max="4597" width="12.54296875" style="760" customWidth="1"/>
    <col min="4598" max="4598" width="10" style="760" customWidth="1"/>
    <col min="4599" max="4599" width="10.26953125" style="760" customWidth="1"/>
    <col min="4600" max="4600" width="13.81640625" style="760" customWidth="1"/>
    <col min="4601" max="4601" width="17" style="760" customWidth="1"/>
    <col min="4602" max="4602" width="17.26953125" style="760" customWidth="1"/>
    <col min="4603" max="4603" width="13.453125" style="760" customWidth="1"/>
    <col min="4604" max="4604" width="16.453125" style="760" customWidth="1"/>
    <col min="4605" max="4605" width="10.81640625" style="760" customWidth="1"/>
    <col min="4606" max="4606" width="15.1796875" style="760" customWidth="1"/>
    <col min="4607" max="4607" width="8.1796875" style="760" customWidth="1"/>
    <col min="4608" max="4608" width="9.7265625" style="760" customWidth="1"/>
    <col min="4609" max="4609" width="11.54296875" style="760" customWidth="1"/>
    <col min="4610" max="4610" width="8.1796875" style="760" customWidth="1"/>
    <col min="4611" max="4611" width="7.7265625" style="760" customWidth="1"/>
    <col min="4612" max="4612" width="8.26953125" style="760" customWidth="1"/>
    <col min="4613" max="4613" width="8.453125" style="760" customWidth="1"/>
    <col min="4614" max="4614" width="9.26953125" style="760" customWidth="1"/>
    <col min="4615" max="4615" width="10.1796875" style="760" customWidth="1"/>
    <col min="4616" max="4616" width="15.81640625" style="760" customWidth="1"/>
    <col min="4617" max="4617" width="14.54296875" style="760" customWidth="1"/>
    <col min="4618" max="4618" width="14" style="760" customWidth="1"/>
    <col min="4619" max="4619" width="13.7265625" style="760" customWidth="1"/>
    <col min="4620" max="4620" width="15.81640625" style="760" customWidth="1"/>
    <col min="4621" max="4621" width="15" style="760" customWidth="1"/>
    <col min="4622" max="4622" width="14.26953125" style="760" customWidth="1"/>
    <col min="4623" max="4623" width="13.26953125" style="760" customWidth="1"/>
    <col min="4624" max="4711" width="8.7265625" style="760"/>
    <col min="4712" max="4712" width="14" style="760" customWidth="1"/>
    <col min="4713" max="4713" width="9.81640625" style="760" customWidth="1"/>
    <col min="4714" max="4714" width="13.81640625" style="760" customWidth="1"/>
    <col min="4715" max="4715" width="10.26953125" style="760" customWidth="1"/>
    <col min="4716" max="4716" width="9.7265625" style="760" customWidth="1"/>
    <col min="4717" max="4717" width="9.26953125" style="760" customWidth="1"/>
    <col min="4718" max="4718" width="11" style="760" customWidth="1"/>
    <col min="4719" max="4719" width="11.54296875" style="760" customWidth="1"/>
    <col min="4720" max="4720" width="15.26953125" style="760" customWidth="1"/>
    <col min="4721" max="4721" width="8.26953125" style="760" customWidth="1"/>
    <col min="4722" max="4722" width="9" style="760" customWidth="1"/>
    <col min="4723" max="4723" width="14.81640625" style="760" customWidth="1"/>
    <col min="4724" max="4724" width="11" style="760" customWidth="1"/>
    <col min="4725" max="4725" width="10.1796875" style="760" customWidth="1"/>
    <col min="4726" max="4726" width="9.26953125" style="760" customWidth="1"/>
    <col min="4727" max="4727" width="10.1796875" style="760" customWidth="1"/>
    <col min="4728" max="4728" width="10.81640625" style="760" customWidth="1"/>
    <col min="4729" max="4729" width="11.7265625" style="760" customWidth="1"/>
    <col min="4730" max="4730" width="18.7265625" style="760" customWidth="1"/>
    <col min="4731" max="4731" width="13.453125" style="760" customWidth="1"/>
    <col min="4732" max="4732" width="10.7265625" style="760" customWidth="1"/>
    <col min="4733" max="4733" width="11" style="760" customWidth="1"/>
    <col min="4734" max="4734" width="14.7265625" style="760" customWidth="1"/>
    <col min="4735" max="4735" width="19.1796875" style="760" customWidth="1"/>
    <col min="4736" max="4736" width="19.26953125" style="760" customWidth="1"/>
    <col min="4737" max="4737" width="17.81640625" style="760" customWidth="1"/>
    <col min="4738" max="4738" width="13.26953125" style="760" customWidth="1"/>
    <col min="4739" max="4739" width="12.7265625" style="760" customWidth="1"/>
    <col min="4740" max="4740" width="14.26953125" style="760" customWidth="1"/>
    <col min="4741" max="4741" width="12.1796875" style="760" customWidth="1"/>
    <col min="4742" max="4742" width="14.7265625" style="760" customWidth="1"/>
    <col min="4743" max="4743" width="14.453125" style="760" customWidth="1"/>
    <col min="4744" max="4744" width="10.453125" style="760" customWidth="1"/>
    <col min="4745" max="4745" width="11.26953125" style="760" customWidth="1"/>
    <col min="4746" max="4746" width="12.1796875" style="760" customWidth="1"/>
    <col min="4747" max="4747" width="13.54296875" style="760" customWidth="1"/>
    <col min="4748" max="4748" width="13.7265625" style="760" customWidth="1"/>
    <col min="4749" max="4749" width="10.54296875" style="760" customWidth="1"/>
    <col min="4750" max="4750" width="13.1796875" style="760" customWidth="1"/>
    <col min="4751" max="4751" width="14.81640625" style="760" customWidth="1"/>
    <col min="4752" max="4752" width="11.453125" style="760" customWidth="1"/>
    <col min="4753" max="4753" width="10.7265625" style="760" customWidth="1"/>
    <col min="4754" max="4754" width="10.453125" style="760" customWidth="1"/>
    <col min="4755" max="4755" width="9.81640625" style="760" customWidth="1"/>
    <col min="4756" max="4756" width="8" style="760" customWidth="1"/>
    <col min="4757" max="4757" width="11" style="760" customWidth="1"/>
    <col min="4758" max="4758" width="10.81640625" style="760" customWidth="1"/>
    <col min="4759" max="4759" width="11.54296875" style="760" customWidth="1"/>
    <col min="4760" max="4760" width="11.7265625" style="760" customWidth="1"/>
    <col min="4761" max="4761" width="15.81640625" style="760" customWidth="1"/>
    <col min="4762" max="4762" width="9.81640625" style="760" customWidth="1"/>
    <col min="4763" max="4763" width="9.26953125" style="760" customWidth="1"/>
    <col min="4764" max="4764" width="9.81640625" style="760" customWidth="1"/>
    <col min="4765" max="4765" width="10" style="760" customWidth="1"/>
    <col min="4766" max="4766" width="9.26953125" style="760" customWidth="1"/>
    <col min="4767" max="4767" width="8.26953125" style="760" customWidth="1"/>
    <col min="4768" max="4768" width="8.1796875" style="760" customWidth="1"/>
    <col min="4769" max="4769" width="11.7265625" style="760" customWidth="1"/>
    <col min="4770" max="4770" width="9.453125" style="760" customWidth="1"/>
    <col min="4771" max="4771" width="11.453125" style="760" customWidth="1"/>
    <col min="4772" max="4772" width="14.81640625" style="760" customWidth="1"/>
    <col min="4773" max="4773" width="8.453125" style="760" customWidth="1"/>
    <col min="4774" max="4774" width="7.453125" style="760" customWidth="1"/>
    <col min="4775" max="4775" width="10.54296875" style="760" customWidth="1"/>
    <col min="4776" max="4776" width="7.1796875" style="760" customWidth="1"/>
    <col min="4777" max="4777" width="7.453125" style="760" customWidth="1"/>
    <col min="4778" max="4778" width="7.7265625" style="760" customWidth="1"/>
    <col min="4779" max="4779" width="9.26953125" style="760" customWidth="1"/>
    <col min="4780" max="4780" width="10.7265625" style="760" customWidth="1"/>
    <col min="4781" max="4781" width="8.1796875" style="760" customWidth="1"/>
    <col min="4782" max="4782" width="7" style="760" customWidth="1"/>
    <col min="4783" max="4783" width="8.26953125" style="760" customWidth="1"/>
    <col min="4784" max="4784" width="7.54296875" style="760" customWidth="1"/>
    <col min="4785" max="4785" width="11.54296875" style="760" customWidth="1"/>
    <col min="4786" max="4786" width="12.81640625" style="760" customWidth="1"/>
    <col min="4787" max="4787" width="15.54296875" style="760" customWidth="1"/>
    <col min="4788" max="4788" width="10.453125" style="760" customWidth="1"/>
    <col min="4789" max="4789" width="10.26953125" style="760" customWidth="1"/>
    <col min="4790" max="4790" width="9.81640625" style="760" customWidth="1"/>
    <col min="4791" max="4791" width="10.453125" style="760" customWidth="1"/>
    <col min="4792" max="4792" width="7.453125" style="760" customWidth="1"/>
    <col min="4793" max="4793" width="10.54296875" style="760" customWidth="1"/>
    <col min="4794" max="4794" width="10.81640625" style="760" customWidth="1"/>
    <col min="4795" max="4795" width="10.26953125" style="760" customWidth="1"/>
    <col min="4796" max="4796" width="11.81640625" style="760" customWidth="1"/>
    <col min="4797" max="4797" width="15.1796875" style="760" customWidth="1"/>
    <col min="4798" max="4798" width="9.453125" style="760" customWidth="1"/>
    <col min="4799" max="4799" width="11.1796875" style="760" customWidth="1"/>
    <col min="4800" max="4803" width="13.7265625" style="760" customWidth="1"/>
    <col min="4804" max="4804" width="9.7265625" style="760" customWidth="1"/>
    <col min="4805" max="4805" width="12.7265625" style="760" customWidth="1"/>
    <col min="4806" max="4806" width="15.54296875" style="760" customWidth="1"/>
    <col min="4807" max="4807" width="11.54296875" style="760" customWidth="1"/>
    <col min="4808" max="4808" width="13" style="760" customWidth="1"/>
    <col min="4809" max="4809" width="12.1796875" style="760" customWidth="1"/>
    <col min="4810" max="4811" width="12.26953125" style="760" customWidth="1"/>
    <col min="4812" max="4812" width="12.81640625" style="760" customWidth="1"/>
    <col min="4813" max="4813" width="11.54296875" style="760" customWidth="1"/>
    <col min="4814" max="4814" width="15.453125" style="760" customWidth="1"/>
    <col min="4815" max="4815" width="14.7265625" style="760" customWidth="1"/>
    <col min="4816" max="4816" width="8.453125" style="760" customWidth="1"/>
    <col min="4817" max="4817" width="8.26953125" style="760" customWidth="1"/>
    <col min="4818" max="4818" width="9.26953125" style="760" customWidth="1"/>
    <col min="4819" max="4819" width="9.1796875" style="760" customWidth="1"/>
    <col min="4820" max="4820" width="7.26953125" style="760" customWidth="1"/>
    <col min="4821" max="4821" width="9.26953125" style="760" customWidth="1"/>
    <col min="4822" max="4822" width="6.81640625" style="760" customWidth="1"/>
    <col min="4823" max="4823" width="8.7265625" style="760" customWidth="1"/>
    <col min="4824" max="4824" width="8.453125" style="760" customWidth="1"/>
    <col min="4825" max="4825" width="10.26953125" style="760" customWidth="1"/>
    <col min="4826" max="4826" width="8.1796875" style="760" customWidth="1"/>
    <col min="4827" max="4827" width="8.54296875" style="760" customWidth="1"/>
    <col min="4828" max="4828" width="9.26953125" style="760" customWidth="1"/>
    <col min="4829" max="4829" width="15" style="760" customWidth="1"/>
    <col min="4830" max="4830" width="8.81640625" style="760" customWidth="1"/>
    <col min="4831" max="4831" width="9.1796875" style="760" customWidth="1"/>
    <col min="4832" max="4832" width="8.54296875" style="760" customWidth="1"/>
    <col min="4833" max="4833" width="10.81640625" style="760" customWidth="1"/>
    <col min="4834" max="4834" width="10.7265625" style="760" customWidth="1"/>
    <col min="4835" max="4836" width="13.7265625" style="760" customWidth="1"/>
    <col min="4837" max="4837" width="9.54296875" style="760" customWidth="1"/>
    <col min="4838" max="4838" width="13.7265625" style="760" customWidth="1"/>
    <col min="4839" max="4839" width="15.1796875" style="760" customWidth="1"/>
    <col min="4840" max="4840" width="8.54296875" style="760" customWidth="1"/>
    <col min="4841" max="4841" width="9.54296875" style="760" customWidth="1"/>
    <col min="4842" max="4842" width="7.26953125" style="760" customWidth="1"/>
    <col min="4843" max="4843" width="9.26953125" style="760" customWidth="1"/>
    <col min="4844" max="4845" width="7.81640625" style="760" customWidth="1"/>
    <col min="4846" max="4846" width="6.81640625" style="760" customWidth="1"/>
    <col min="4847" max="4847" width="7.453125" style="760" customWidth="1"/>
    <col min="4848" max="4848" width="7.7265625" style="760" customWidth="1"/>
    <col min="4849" max="4849" width="8" style="760" customWidth="1"/>
    <col min="4850" max="4850" width="9.54296875" style="760" customWidth="1"/>
    <col min="4851" max="4851" width="11.1796875" style="760" customWidth="1"/>
    <col min="4852" max="4852" width="17.54296875" style="760" customWidth="1"/>
    <col min="4853" max="4853" width="12.54296875" style="760" customWidth="1"/>
    <col min="4854" max="4854" width="10" style="760" customWidth="1"/>
    <col min="4855" max="4855" width="10.26953125" style="760" customWidth="1"/>
    <col min="4856" max="4856" width="13.81640625" style="760" customWidth="1"/>
    <col min="4857" max="4857" width="17" style="760" customWidth="1"/>
    <col min="4858" max="4858" width="17.26953125" style="760" customWidth="1"/>
    <col min="4859" max="4859" width="13.453125" style="760" customWidth="1"/>
    <col min="4860" max="4860" width="16.453125" style="760" customWidth="1"/>
    <col min="4861" max="4861" width="10.81640625" style="760" customWidth="1"/>
    <col min="4862" max="4862" width="15.1796875" style="760" customWidth="1"/>
    <col min="4863" max="4863" width="8.1796875" style="760" customWidth="1"/>
    <col min="4864" max="4864" width="9.7265625" style="760" customWidth="1"/>
    <col min="4865" max="4865" width="11.54296875" style="760" customWidth="1"/>
    <col min="4866" max="4866" width="8.1796875" style="760" customWidth="1"/>
    <col min="4867" max="4867" width="7.7265625" style="760" customWidth="1"/>
    <col min="4868" max="4868" width="8.26953125" style="760" customWidth="1"/>
    <col min="4869" max="4869" width="8.453125" style="760" customWidth="1"/>
    <col min="4870" max="4870" width="9.26953125" style="760" customWidth="1"/>
    <col min="4871" max="4871" width="10.1796875" style="760" customWidth="1"/>
    <col min="4872" max="4872" width="15.81640625" style="760" customWidth="1"/>
    <col min="4873" max="4873" width="14.54296875" style="760" customWidth="1"/>
    <col min="4874" max="4874" width="14" style="760" customWidth="1"/>
    <col min="4875" max="4875" width="13.7265625" style="760" customWidth="1"/>
    <col min="4876" max="4876" width="15.81640625" style="760" customWidth="1"/>
    <col min="4877" max="4877" width="15" style="760" customWidth="1"/>
    <col min="4878" max="4878" width="14.26953125" style="760" customWidth="1"/>
    <col min="4879" max="4879" width="13.26953125" style="760" customWidth="1"/>
    <col min="4880" max="4967" width="8.7265625" style="760"/>
    <col min="4968" max="4968" width="14" style="760" customWidth="1"/>
    <col min="4969" max="4969" width="9.81640625" style="760" customWidth="1"/>
    <col min="4970" max="4970" width="13.81640625" style="760" customWidth="1"/>
    <col min="4971" max="4971" width="10.26953125" style="760" customWidth="1"/>
    <col min="4972" max="4972" width="9.7265625" style="760" customWidth="1"/>
    <col min="4973" max="4973" width="9.26953125" style="760" customWidth="1"/>
    <col min="4974" max="4974" width="11" style="760" customWidth="1"/>
    <col min="4975" max="4975" width="11.54296875" style="760" customWidth="1"/>
    <col min="4976" max="4976" width="15.26953125" style="760" customWidth="1"/>
    <col min="4977" max="4977" width="8.26953125" style="760" customWidth="1"/>
    <col min="4978" max="4978" width="9" style="760" customWidth="1"/>
    <col min="4979" max="4979" width="14.81640625" style="760" customWidth="1"/>
    <col min="4980" max="4980" width="11" style="760" customWidth="1"/>
    <col min="4981" max="4981" width="10.1796875" style="760" customWidth="1"/>
    <col min="4982" max="4982" width="9.26953125" style="760" customWidth="1"/>
    <col min="4983" max="4983" width="10.1796875" style="760" customWidth="1"/>
    <col min="4984" max="4984" width="10.81640625" style="760" customWidth="1"/>
    <col min="4985" max="4985" width="11.7265625" style="760" customWidth="1"/>
    <col min="4986" max="4986" width="18.7265625" style="760" customWidth="1"/>
    <col min="4987" max="4987" width="13.453125" style="760" customWidth="1"/>
    <col min="4988" max="4988" width="10.7265625" style="760" customWidth="1"/>
    <col min="4989" max="4989" width="11" style="760" customWidth="1"/>
    <col min="4990" max="4990" width="14.7265625" style="760" customWidth="1"/>
    <col min="4991" max="4991" width="19.1796875" style="760" customWidth="1"/>
    <col min="4992" max="4992" width="19.26953125" style="760" customWidth="1"/>
    <col min="4993" max="4993" width="17.81640625" style="760" customWidth="1"/>
    <col min="4994" max="4994" width="13.26953125" style="760" customWidth="1"/>
    <col min="4995" max="4995" width="12.7265625" style="760" customWidth="1"/>
    <col min="4996" max="4996" width="14.26953125" style="760" customWidth="1"/>
    <col min="4997" max="4997" width="12.1796875" style="760" customWidth="1"/>
    <col min="4998" max="4998" width="14.7265625" style="760" customWidth="1"/>
    <col min="4999" max="4999" width="14.453125" style="760" customWidth="1"/>
    <col min="5000" max="5000" width="10.453125" style="760" customWidth="1"/>
    <col min="5001" max="5001" width="11.26953125" style="760" customWidth="1"/>
    <col min="5002" max="5002" width="12.1796875" style="760" customWidth="1"/>
    <col min="5003" max="5003" width="13.54296875" style="760" customWidth="1"/>
    <col min="5004" max="5004" width="13.7265625" style="760" customWidth="1"/>
    <col min="5005" max="5005" width="10.54296875" style="760" customWidth="1"/>
    <col min="5006" max="5006" width="13.1796875" style="760" customWidth="1"/>
    <col min="5007" max="5007" width="14.81640625" style="760" customWidth="1"/>
    <col min="5008" max="5008" width="11.453125" style="760" customWidth="1"/>
    <col min="5009" max="5009" width="10.7265625" style="760" customWidth="1"/>
    <col min="5010" max="5010" width="10.453125" style="760" customWidth="1"/>
    <col min="5011" max="5011" width="9.81640625" style="760" customWidth="1"/>
    <col min="5012" max="5012" width="8" style="760" customWidth="1"/>
    <col min="5013" max="5013" width="11" style="760" customWidth="1"/>
    <col min="5014" max="5014" width="10.81640625" style="760" customWidth="1"/>
    <col min="5015" max="5015" width="11.54296875" style="760" customWidth="1"/>
    <col min="5016" max="5016" width="11.7265625" style="760" customWidth="1"/>
    <col min="5017" max="5017" width="15.81640625" style="760" customWidth="1"/>
    <col min="5018" max="5018" width="9.81640625" style="760" customWidth="1"/>
    <col min="5019" max="5019" width="9.26953125" style="760" customWidth="1"/>
    <col min="5020" max="5020" width="9.81640625" style="760" customWidth="1"/>
    <col min="5021" max="5021" width="10" style="760" customWidth="1"/>
    <col min="5022" max="5022" width="9.26953125" style="760" customWidth="1"/>
    <col min="5023" max="5023" width="8.26953125" style="760" customWidth="1"/>
    <col min="5024" max="5024" width="8.1796875" style="760" customWidth="1"/>
    <col min="5025" max="5025" width="11.7265625" style="760" customWidth="1"/>
    <col min="5026" max="5026" width="9.453125" style="760" customWidth="1"/>
    <col min="5027" max="5027" width="11.453125" style="760" customWidth="1"/>
    <col min="5028" max="5028" width="14.81640625" style="760" customWidth="1"/>
    <col min="5029" max="5029" width="8.453125" style="760" customWidth="1"/>
    <col min="5030" max="5030" width="7.453125" style="760" customWidth="1"/>
    <col min="5031" max="5031" width="10.54296875" style="760" customWidth="1"/>
    <col min="5032" max="5032" width="7.1796875" style="760" customWidth="1"/>
    <col min="5033" max="5033" width="7.453125" style="760" customWidth="1"/>
    <col min="5034" max="5034" width="7.7265625" style="760" customWidth="1"/>
    <col min="5035" max="5035" width="9.26953125" style="760" customWidth="1"/>
    <col min="5036" max="5036" width="10.7265625" style="760" customWidth="1"/>
    <col min="5037" max="5037" width="8.1796875" style="760" customWidth="1"/>
    <col min="5038" max="5038" width="7" style="760" customWidth="1"/>
    <col min="5039" max="5039" width="8.26953125" style="760" customWidth="1"/>
    <col min="5040" max="5040" width="7.54296875" style="760" customWidth="1"/>
    <col min="5041" max="5041" width="11.54296875" style="760" customWidth="1"/>
    <col min="5042" max="5042" width="12.81640625" style="760" customWidth="1"/>
    <col min="5043" max="5043" width="15.54296875" style="760" customWidth="1"/>
    <col min="5044" max="5044" width="10.453125" style="760" customWidth="1"/>
    <col min="5045" max="5045" width="10.26953125" style="760" customWidth="1"/>
    <col min="5046" max="5046" width="9.81640625" style="760" customWidth="1"/>
    <col min="5047" max="5047" width="10.453125" style="760" customWidth="1"/>
    <col min="5048" max="5048" width="7.453125" style="760" customWidth="1"/>
    <col min="5049" max="5049" width="10.54296875" style="760" customWidth="1"/>
    <col min="5050" max="5050" width="10.81640625" style="760" customWidth="1"/>
    <col min="5051" max="5051" width="10.26953125" style="760" customWidth="1"/>
    <col min="5052" max="5052" width="11.81640625" style="760" customWidth="1"/>
    <col min="5053" max="5053" width="15.1796875" style="760" customWidth="1"/>
    <col min="5054" max="5054" width="9.453125" style="760" customWidth="1"/>
    <col min="5055" max="5055" width="11.1796875" style="760" customWidth="1"/>
    <col min="5056" max="5059" width="13.7265625" style="760" customWidth="1"/>
    <col min="5060" max="5060" width="9.7265625" style="760" customWidth="1"/>
    <col min="5061" max="5061" width="12.7265625" style="760" customWidth="1"/>
    <col min="5062" max="5062" width="15.54296875" style="760" customWidth="1"/>
    <col min="5063" max="5063" width="11.54296875" style="760" customWidth="1"/>
    <col min="5064" max="5064" width="13" style="760" customWidth="1"/>
    <col min="5065" max="5065" width="12.1796875" style="760" customWidth="1"/>
    <col min="5066" max="5067" width="12.26953125" style="760" customWidth="1"/>
    <col min="5068" max="5068" width="12.81640625" style="760" customWidth="1"/>
    <col min="5069" max="5069" width="11.54296875" style="760" customWidth="1"/>
    <col min="5070" max="5070" width="15.453125" style="760" customWidth="1"/>
    <col min="5071" max="5071" width="14.7265625" style="760" customWidth="1"/>
    <col min="5072" max="5072" width="8.453125" style="760" customWidth="1"/>
    <col min="5073" max="5073" width="8.26953125" style="760" customWidth="1"/>
    <col min="5074" max="5074" width="9.26953125" style="760" customWidth="1"/>
    <col min="5075" max="5075" width="9.1796875" style="760" customWidth="1"/>
    <col min="5076" max="5076" width="7.26953125" style="760" customWidth="1"/>
    <col min="5077" max="5077" width="9.26953125" style="760" customWidth="1"/>
    <col min="5078" max="5078" width="6.81640625" style="760" customWidth="1"/>
    <col min="5079" max="5079" width="8.7265625" style="760" customWidth="1"/>
    <col min="5080" max="5080" width="8.453125" style="760" customWidth="1"/>
    <col min="5081" max="5081" width="10.26953125" style="760" customWidth="1"/>
    <col min="5082" max="5082" width="8.1796875" style="760" customWidth="1"/>
    <col min="5083" max="5083" width="8.54296875" style="760" customWidth="1"/>
    <col min="5084" max="5084" width="9.26953125" style="760" customWidth="1"/>
    <col min="5085" max="5085" width="15" style="760" customWidth="1"/>
    <col min="5086" max="5086" width="8.81640625" style="760" customWidth="1"/>
    <col min="5087" max="5087" width="9.1796875" style="760" customWidth="1"/>
    <col min="5088" max="5088" width="8.54296875" style="760" customWidth="1"/>
    <col min="5089" max="5089" width="10.81640625" style="760" customWidth="1"/>
    <col min="5090" max="5090" width="10.7265625" style="760" customWidth="1"/>
    <col min="5091" max="5092" width="13.7265625" style="760" customWidth="1"/>
    <col min="5093" max="5093" width="9.54296875" style="760" customWidth="1"/>
    <col min="5094" max="5094" width="13.7265625" style="760" customWidth="1"/>
    <col min="5095" max="5095" width="15.1796875" style="760" customWidth="1"/>
    <col min="5096" max="5096" width="8.54296875" style="760" customWidth="1"/>
    <col min="5097" max="5097" width="9.54296875" style="760" customWidth="1"/>
    <col min="5098" max="5098" width="7.26953125" style="760" customWidth="1"/>
    <col min="5099" max="5099" width="9.26953125" style="760" customWidth="1"/>
    <col min="5100" max="5101" width="7.81640625" style="760" customWidth="1"/>
    <col min="5102" max="5102" width="6.81640625" style="760" customWidth="1"/>
    <col min="5103" max="5103" width="7.453125" style="760" customWidth="1"/>
    <col min="5104" max="5104" width="7.7265625" style="760" customWidth="1"/>
    <col min="5105" max="5105" width="8" style="760" customWidth="1"/>
    <col min="5106" max="5106" width="9.54296875" style="760" customWidth="1"/>
    <col min="5107" max="5107" width="11.1796875" style="760" customWidth="1"/>
    <col min="5108" max="5108" width="17.54296875" style="760" customWidth="1"/>
    <col min="5109" max="5109" width="12.54296875" style="760" customWidth="1"/>
    <col min="5110" max="5110" width="10" style="760" customWidth="1"/>
    <col min="5111" max="5111" width="10.26953125" style="760" customWidth="1"/>
    <col min="5112" max="5112" width="13.81640625" style="760" customWidth="1"/>
    <col min="5113" max="5113" width="17" style="760" customWidth="1"/>
    <col min="5114" max="5114" width="17.26953125" style="760" customWidth="1"/>
    <col min="5115" max="5115" width="13.453125" style="760" customWidth="1"/>
    <col min="5116" max="5116" width="16.453125" style="760" customWidth="1"/>
    <col min="5117" max="5117" width="10.81640625" style="760" customWidth="1"/>
    <col min="5118" max="5118" width="15.1796875" style="760" customWidth="1"/>
    <col min="5119" max="5119" width="8.1796875" style="760" customWidth="1"/>
    <col min="5120" max="5120" width="9.7265625" style="760" customWidth="1"/>
    <col min="5121" max="5121" width="11.54296875" style="760" customWidth="1"/>
    <col min="5122" max="5122" width="8.1796875" style="760" customWidth="1"/>
    <col min="5123" max="5123" width="7.7265625" style="760" customWidth="1"/>
    <col min="5124" max="5124" width="8.26953125" style="760" customWidth="1"/>
    <col min="5125" max="5125" width="8.453125" style="760" customWidth="1"/>
    <col min="5126" max="5126" width="9.26953125" style="760" customWidth="1"/>
    <col min="5127" max="5127" width="10.1796875" style="760" customWidth="1"/>
    <col min="5128" max="5128" width="15.81640625" style="760" customWidth="1"/>
    <col min="5129" max="5129" width="14.54296875" style="760" customWidth="1"/>
    <col min="5130" max="5130" width="14" style="760" customWidth="1"/>
    <col min="5131" max="5131" width="13.7265625" style="760" customWidth="1"/>
    <col min="5132" max="5132" width="15.81640625" style="760" customWidth="1"/>
    <col min="5133" max="5133" width="15" style="760" customWidth="1"/>
    <col min="5134" max="5134" width="14.26953125" style="760" customWidth="1"/>
    <col min="5135" max="5135" width="13.26953125" style="760" customWidth="1"/>
    <col min="5136" max="5223" width="8.7265625" style="760"/>
    <col min="5224" max="5224" width="14" style="760" customWidth="1"/>
    <col min="5225" max="5225" width="9.81640625" style="760" customWidth="1"/>
    <col min="5226" max="5226" width="13.81640625" style="760" customWidth="1"/>
    <col min="5227" max="5227" width="10.26953125" style="760" customWidth="1"/>
    <col min="5228" max="5228" width="9.7265625" style="760" customWidth="1"/>
    <col min="5229" max="5229" width="9.26953125" style="760" customWidth="1"/>
    <col min="5230" max="5230" width="11" style="760" customWidth="1"/>
    <col min="5231" max="5231" width="11.54296875" style="760" customWidth="1"/>
    <col min="5232" max="5232" width="15.26953125" style="760" customWidth="1"/>
    <col min="5233" max="5233" width="8.26953125" style="760" customWidth="1"/>
    <col min="5234" max="5234" width="9" style="760" customWidth="1"/>
    <col min="5235" max="5235" width="14.81640625" style="760" customWidth="1"/>
    <col min="5236" max="5236" width="11" style="760" customWidth="1"/>
    <col min="5237" max="5237" width="10.1796875" style="760" customWidth="1"/>
    <col min="5238" max="5238" width="9.26953125" style="760" customWidth="1"/>
    <col min="5239" max="5239" width="10.1796875" style="760" customWidth="1"/>
    <col min="5240" max="5240" width="10.81640625" style="760" customWidth="1"/>
    <col min="5241" max="5241" width="11.7265625" style="760" customWidth="1"/>
    <col min="5242" max="5242" width="18.7265625" style="760" customWidth="1"/>
    <col min="5243" max="5243" width="13.453125" style="760" customWidth="1"/>
    <col min="5244" max="5244" width="10.7265625" style="760" customWidth="1"/>
    <col min="5245" max="5245" width="11" style="760" customWidth="1"/>
    <col min="5246" max="5246" width="14.7265625" style="760" customWidth="1"/>
    <col min="5247" max="5247" width="19.1796875" style="760" customWidth="1"/>
    <col min="5248" max="5248" width="19.26953125" style="760" customWidth="1"/>
    <col min="5249" max="5249" width="17.81640625" style="760" customWidth="1"/>
    <col min="5250" max="5250" width="13.26953125" style="760" customWidth="1"/>
    <col min="5251" max="5251" width="12.7265625" style="760" customWidth="1"/>
    <col min="5252" max="5252" width="14.26953125" style="760" customWidth="1"/>
    <col min="5253" max="5253" width="12.1796875" style="760" customWidth="1"/>
    <col min="5254" max="5254" width="14.7265625" style="760" customWidth="1"/>
    <col min="5255" max="5255" width="14.453125" style="760" customWidth="1"/>
    <col min="5256" max="5256" width="10.453125" style="760" customWidth="1"/>
    <col min="5257" max="5257" width="11.26953125" style="760" customWidth="1"/>
    <col min="5258" max="5258" width="12.1796875" style="760" customWidth="1"/>
    <col min="5259" max="5259" width="13.54296875" style="760" customWidth="1"/>
    <col min="5260" max="5260" width="13.7265625" style="760" customWidth="1"/>
    <col min="5261" max="5261" width="10.54296875" style="760" customWidth="1"/>
    <col min="5262" max="5262" width="13.1796875" style="760" customWidth="1"/>
    <col min="5263" max="5263" width="14.81640625" style="760" customWidth="1"/>
    <col min="5264" max="5264" width="11.453125" style="760" customWidth="1"/>
    <col min="5265" max="5265" width="10.7265625" style="760" customWidth="1"/>
    <col min="5266" max="5266" width="10.453125" style="760" customWidth="1"/>
    <col min="5267" max="5267" width="9.81640625" style="760" customWidth="1"/>
    <col min="5268" max="5268" width="8" style="760" customWidth="1"/>
    <col min="5269" max="5269" width="11" style="760" customWidth="1"/>
    <col min="5270" max="5270" width="10.81640625" style="760" customWidth="1"/>
    <col min="5271" max="5271" width="11.54296875" style="760" customWidth="1"/>
    <col min="5272" max="5272" width="11.7265625" style="760" customWidth="1"/>
    <col min="5273" max="5273" width="15.81640625" style="760" customWidth="1"/>
    <col min="5274" max="5274" width="9.81640625" style="760" customWidth="1"/>
    <col min="5275" max="5275" width="9.26953125" style="760" customWidth="1"/>
    <col min="5276" max="5276" width="9.81640625" style="760" customWidth="1"/>
    <col min="5277" max="5277" width="10" style="760" customWidth="1"/>
    <col min="5278" max="5278" width="9.26953125" style="760" customWidth="1"/>
    <col min="5279" max="5279" width="8.26953125" style="760" customWidth="1"/>
    <col min="5280" max="5280" width="8.1796875" style="760" customWidth="1"/>
    <col min="5281" max="5281" width="11.7265625" style="760" customWidth="1"/>
    <col min="5282" max="5282" width="9.453125" style="760" customWidth="1"/>
    <col min="5283" max="5283" width="11.453125" style="760" customWidth="1"/>
    <col min="5284" max="5284" width="14.81640625" style="760" customWidth="1"/>
    <col min="5285" max="5285" width="8.453125" style="760" customWidth="1"/>
    <col min="5286" max="5286" width="7.453125" style="760" customWidth="1"/>
    <col min="5287" max="5287" width="10.54296875" style="760" customWidth="1"/>
    <col min="5288" max="5288" width="7.1796875" style="760" customWidth="1"/>
    <col min="5289" max="5289" width="7.453125" style="760" customWidth="1"/>
    <col min="5290" max="5290" width="7.7265625" style="760" customWidth="1"/>
    <col min="5291" max="5291" width="9.26953125" style="760" customWidth="1"/>
    <col min="5292" max="5292" width="10.7265625" style="760" customWidth="1"/>
    <col min="5293" max="5293" width="8.1796875" style="760" customWidth="1"/>
    <col min="5294" max="5294" width="7" style="760" customWidth="1"/>
    <col min="5295" max="5295" width="8.26953125" style="760" customWidth="1"/>
    <col min="5296" max="5296" width="7.54296875" style="760" customWidth="1"/>
    <col min="5297" max="5297" width="11.54296875" style="760" customWidth="1"/>
    <col min="5298" max="5298" width="12.81640625" style="760" customWidth="1"/>
    <col min="5299" max="5299" width="15.54296875" style="760" customWidth="1"/>
    <col min="5300" max="5300" width="10.453125" style="760" customWidth="1"/>
    <col min="5301" max="5301" width="10.26953125" style="760" customWidth="1"/>
    <col min="5302" max="5302" width="9.81640625" style="760" customWidth="1"/>
    <col min="5303" max="5303" width="10.453125" style="760" customWidth="1"/>
    <col min="5304" max="5304" width="7.453125" style="760" customWidth="1"/>
    <col min="5305" max="5305" width="10.54296875" style="760" customWidth="1"/>
    <col min="5306" max="5306" width="10.81640625" style="760" customWidth="1"/>
    <col min="5307" max="5307" width="10.26953125" style="760" customWidth="1"/>
    <col min="5308" max="5308" width="11.81640625" style="760" customWidth="1"/>
    <col min="5309" max="5309" width="15.1796875" style="760" customWidth="1"/>
    <col min="5310" max="5310" width="9.453125" style="760" customWidth="1"/>
    <col min="5311" max="5311" width="11.1796875" style="760" customWidth="1"/>
    <col min="5312" max="5315" width="13.7265625" style="760" customWidth="1"/>
    <col min="5316" max="5316" width="9.7265625" style="760" customWidth="1"/>
    <col min="5317" max="5317" width="12.7265625" style="760" customWidth="1"/>
    <col min="5318" max="5318" width="15.54296875" style="760" customWidth="1"/>
    <col min="5319" max="5319" width="11.54296875" style="760" customWidth="1"/>
    <col min="5320" max="5320" width="13" style="760" customWidth="1"/>
    <col min="5321" max="5321" width="12.1796875" style="760" customWidth="1"/>
    <col min="5322" max="5323" width="12.26953125" style="760" customWidth="1"/>
    <col min="5324" max="5324" width="12.81640625" style="760" customWidth="1"/>
    <col min="5325" max="5325" width="11.54296875" style="760" customWidth="1"/>
    <col min="5326" max="5326" width="15.453125" style="760" customWidth="1"/>
    <col min="5327" max="5327" width="14.7265625" style="760" customWidth="1"/>
    <col min="5328" max="5328" width="8.453125" style="760" customWidth="1"/>
    <col min="5329" max="5329" width="8.26953125" style="760" customWidth="1"/>
    <col min="5330" max="5330" width="9.26953125" style="760" customWidth="1"/>
    <col min="5331" max="5331" width="9.1796875" style="760" customWidth="1"/>
    <col min="5332" max="5332" width="7.26953125" style="760" customWidth="1"/>
    <col min="5333" max="5333" width="9.26953125" style="760" customWidth="1"/>
    <col min="5334" max="5334" width="6.81640625" style="760" customWidth="1"/>
    <col min="5335" max="5335" width="8.7265625" style="760" customWidth="1"/>
    <col min="5336" max="5336" width="8.453125" style="760" customWidth="1"/>
    <col min="5337" max="5337" width="10.26953125" style="760" customWidth="1"/>
    <col min="5338" max="5338" width="8.1796875" style="760" customWidth="1"/>
    <col min="5339" max="5339" width="8.54296875" style="760" customWidth="1"/>
    <col min="5340" max="5340" width="9.26953125" style="760" customWidth="1"/>
    <col min="5341" max="5341" width="15" style="760" customWidth="1"/>
    <col min="5342" max="5342" width="8.81640625" style="760" customWidth="1"/>
    <col min="5343" max="5343" width="9.1796875" style="760" customWidth="1"/>
    <col min="5344" max="5344" width="8.54296875" style="760" customWidth="1"/>
    <col min="5345" max="5345" width="10.81640625" style="760" customWidth="1"/>
    <col min="5346" max="5346" width="10.7265625" style="760" customWidth="1"/>
    <col min="5347" max="5348" width="13.7265625" style="760" customWidth="1"/>
    <col min="5349" max="5349" width="9.54296875" style="760" customWidth="1"/>
    <col min="5350" max="5350" width="13.7265625" style="760" customWidth="1"/>
    <col min="5351" max="5351" width="15.1796875" style="760" customWidth="1"/>
    <col min="5352" max="5352" width="8.54296875" style="760" customWidth="1"/>
    <col min="5353" max="5353" width="9.54296875" style="760" customWidth="1"/>
    <col min="5354" max="5354" width="7.26953125" style="760" customWidth="1"/>
    <col min="5355" max="5355" width="9.26953125" style="760" customWidth="1"/>
    <col min="5356" max="5357" width="7.81640625" style="760" customWidth="1"/>
    <col min="5358" max="5358" width="6.81640625" style="760" customWidth="1"/>
    <col min="5359" max="5359" width="7.453125" style="760" customWidth="1"/>
    <col min="5360" max="5360" width="7.7265625" style="760" customWidth="1"/>
    <col min="5361" max="5361" width="8" style="760" customWidth="1"/>
    <col min="5362" max="5362" width="9.54296875" style="760" customWidth="1"/>
    <col min="5363" max="5363" width="11.1796875" style="760" customWidth="1"/>
    <col min="5364" max="5364" width="17.54296875" style="760" customWidth="1"/>
    <col min="5365" max="5365" width="12.54296875" style="760" customWidth="1"/>
    <col min="5366" max="5366" width="10" style="760" customWidth="1"/>
    <col min="5367" max="5367" width="10.26953125" style="760" customWidth="1"/>
    <col min="5368" max="5368" width="13.81640625" style="760" customWidth="1"/>
    <col min="5369" max="5369" width="17" style="760" customWidth="1"/>
    <col min="5370" max="5370" width="17.26953125" style="760" customWidth="1"/>
    <col min="5371" max="5371" width="13.453125" style="760" customWidth="1"/>
    <col min="5372" max="5372" width="16.453125" style="760" customWidth="1"/>
    <col min="5373" max="5373" width="10.81640625" style="760" customWidth="1"/>
    <col min="5374" max="5374" width="15.1796875" style="760" customWidth="1"/>
    <col min="5375" max="5375" width="8.1796875" style="760" customWidth="1"/>
    <col min="5376" max="5376" width="9.7265625" style="760" customWidth="1"/>
    <col min="5377" max="5377" width="11.54296875" style="760" customWidth="1"/>
    <col min="5378" max="5378" width="8.1796875" style="760" customWidth="1"/>
    <col min="5379" max="5379" width="7.7265625" style="760" customWidth="1"/>
    <col min="5380" max="5380" width="8.26953125" style="760" customWidth="1"/>
    <col min="5381" max="5381" width="8.453125" style="760" customWidth="1"/>
    <col min="5382" max="5382" width="9.26953125" style="760" customWidth="1"/>
    <col min="5383" max="5383" width="10.1796875" style="760" customWidth="1"/>
    <col min="5384" max="5384" width="15.81640625" style="760" customWidth="1"/>
    <col min="5385" max="5385" width="14.54296875" style="760" customWidth="1"/>
    <col min="5386" max="5386" width="14" style="760" customWidth="1"/>
    <col min="5387" max="5387" width="13.7265625" style="760" customWidth="1"/>
    <col min="5388" max="5388" width="15.81640625" style="760" customWidth="1"/>
    <col min="5389" max="5389" width="15" style="760" customWidth="1"/>
    <col min="5390" max="5390" width="14.26953125" style="760" customWidth="1"/>
    <col min="5391" max="5391" width="13.26953125" style="760" customWidth="1"/>
    <col min="5392" max="5479" width="8.7265625" style="760"/>
    <col min="5480" max="5480" width="14" style="760" customWidth="1"/>
    <col min="5481" max="5481" width="9.81640625" style="760" customWidth="1"/>
    <col min="5482" max="5482" width="13.81640625" style="760" customWidth="1"/>
    <col min="5483" max="5483" width="10.26953125" style="760" customWidth="1"/>
    <col min="5484" max="5484" width="9.7265625" style="760" customWidth="1"/>
    <col min="5485" max="5485" width="9.26953125" style="760" customWidth="1"/>
    <col min="5486" max="5486" width="11" style="760" customWidth="1"/>
    <col min="5487" max="5487" width="11.54296875" style="760" customWidth="1"/>
    <col min="5488" max="5488" width="15.26953125" style="760" customWidth="1"/>
    <col min="5489" max="5489" width="8.26953125" style="760" customWidth="1"/>
    <col min="5490" max="5490" width="9" style="760" customWidth="1"/>
    <col min="5491" max="5491" width="14.81640625" style="760" customWidth="1"/>
    <col min="5492" max="5492" width="11" style="760" customWidth="1"/>
    <col min="5493" max="5493" width="10.1796875" style="760" customWidth="1"/>
    <col min="5494" max="5494" width="9.26953125" style="760" customWidth="1"/>
    <col min="5495" max="5495" width="10.1796875" style="760" customWidth="1"/>
    <col min="5496" max="5496" width="10.81640625" style="760" customWidth="1"/>
    <col min="5497" max="5497" width="11.7265625" style="760" customWidth="1"/>
    <col min="5498" max="5498" width="18.7265625" style="760" customWidth="1"/>
    <col min="5499" max="5499" width="13.453125" style="760" customWidth="1"/>
    <col min="5500" max="5500" width="10.7265625" style="760" customWidth="1"/>
    <col min="5501" max="5501" width="11" style="760" customWidth="1"/>
    <col min="5502" max="5502" width="14.7265625" style="760" customWidth="1"/>
    <col min="5503" max="5503" width="19.1796875" style="760" customWidth="1"/>
    <col min="5504" max="5504" width="19.26953125" style="760" customWidth="1"/>
    <col min="5505" max="5505" width="17.81640625" style="760" customWidth="1"/>
    <col min="5506" max="5506" width="13.26953125" style="760" customWidth="1"/>
    <col min="5507" max="5507" width="12.7265625" style="760" customWidth="1"/>
    <col min="5508" max="5508" width="14.26953125" style="760" customWidth="1"/>
    <col min="5509" max="5509" width="12.1796875" style="760" customWidth="1"/>
    <col min="5510" max="5510" width="14.7265625" style="760" customWidth="1"/>
    <col min="5511" max="5511" width="14.453125" style="760" customWidth="1"/>
    <col min="5512" max="5512" width="10.453125" style="760" customWidth="1"/>
    <col min="5513" max="5513" width="11.26953125" style="760" customWidth="1"/>
    <col min="5514" max="5514" width="12.1796875" style="760" customWidth="1"/>
    <col min="5515" max="5515" width="13.54296875" style="760" customWidth="1"/>
    <col min="5516" max="5516" width="13.7265625" style="760" customWidth="1"/>
    <col min="5517" max="5517" width="10.54296875" style="760" customWidth="1"/>
    <col min="5518" max="5518" width="13.1796875" style="760" customWidth="1"/>
    <col min="5519" max="5519" width="14.81640625" style="760" customWidth="1"/>
    <col min="5520" max="5520" width="11.453125" style="760" customWidth="1"/>
    <col min="5521" max="5521" width="10.7265625" style="760" customWidth="1"/>
    <col min="5522" max="5522" width="10.453125" style="760" customWidth="1"/>
    <col min="5523" max="5523" width="9.81640625" style="760" customWidth="1"/>
    <col min="5524" max="5524" width="8" style="760" customWidth="1"/>
    <col min="5525" max="5525" width="11" style="760" customWidth="1"/>
    <col min="5526" max="5526" width="10.81640625" style="760" customWidth="1"/>
    <col min="5527" max="5527" width="11.54296875" style="760" customWidth="1"/>
    <col min="5528" max="5528" width="11.7265625" style="760" customWidth="1"/>
    <col min="5529" max="5529" width="15.81640625" style="760" customWidth="1"/>
    <col min="5530" max="5530" width="9.81640625" style="760" customWidth="1"/>
    <col min="5531" max="5531" width="9.26953125" style="760" customWidth="1"/>
    <col min="5532" max="5532" width="9.81640625" style="760" customWidth="1"/>
    <col min="5533" max="5533" width="10" style="760" customWidth="1"/>
    <col min="5534" max="5534" width="9.26953125" style="760" customWidth="1"/>
    <col min="5535" max="5535" width="8.26953125" style="760" customWidth="1"/>
    <col min="5536" max="5536" width="8.1796875" style="760" customWidth="1"/>
    <col min="5537" max="5537" width="11.7265625" style="760" customWidth="1"/>
    <col min="5538" max="5538" width="9.453125" style="760" customWidth="1"/>
    <col min="5539" max="5539" width="11.453125" style="760" customWidth="1"/>
    <col min="5540" max="5540" width="14.81640625" style="760" customWidth="1"/>
    <col min="5541" max="5541" width="8.453125" style="760" customWidth="1"/>
    <col min="5542" max="5542" width="7.453125" style="760" customWidth="1"/>
    <col min="5543" max="5543" width="10.54296875" style="760" customWidth="1"/>
    <col min="5544" max="5544" width="7.1796875" style="760" customWidth="1"/>
    <col min="5545" max="5545" width="7.453125" style="760" customWidth="1"/>
    <col min="5546" max="5546" width="7.7265625" style="760" customWidth="1"/>
    <col min="5547" max="5547" width="9.26953125" style="760" customWidth="1"/>
    <col min="5548" max="5548" width="10.7265625" style="760" customWidth="1"/>
    <col min="5549" max="5549" width="8.1796875" style="760" customWidth="1"/>
    <col min="5550" max="5550" width="7" style="760" customWidth="1"/>
    <col min="5551" max="5551" width="8.26953125" style="760" customWidth="1"/>
    <col min="5552" max="5552" width="7.54296875" style="760" customWidth="1"/>
    <col min="5553" max="5553" width="11.54296875" style="760" customWidth="1"/>
    <col min="5554" max="5554" width="12.81640625" style="760" customWidth="1"/>
    <col min="5555" max="5555" width="15.54296875" style="760" customWidth="1"/>
    <col min="5556" max="5556" width="10.453125" style="760" customWidth="1"/>
    <col min="5557" max="5557" width="10.26953125" style="760" customWidth="1"/>
    <col min="5558" max="5558" width="9.81640625" style="760" customWidth="1"/>
    <col min="5559" max="5559" width="10.453125" style="760" customWidth="1"/>
    <col min="5560" max="5560" width="7.453125" style="760" customWidth="1"/>
    <col min="5561" max="5561" width="10.54296875" style="760" customWidth="1"/>
    <col min="5562" max="5562" width="10.81640625" style="760" customWidth="1"/>
    <col min="5563" max="5563" width="10.26953125" style="760" customWidth="1"/>
    <col min="5564" max="5564" width="11.81640625" style="760" customWidth="1"/>
    <col min="5565" max="5565" width="15.1796875" style="760" customWidth="1"/>
    <col min="5566" max="5566" width="9.453125" style="760" customWidth="1"/>
    <col min="5567" max="5567" width="11.1796875" style="760" customWidth="1"/>
    <col min="5568" max="5571" width="13.7265625" style="760" customWidth="1"/>
    <col min="5572" max="5572" width="9.7265625" style="760" customWidth="1"/>
    <col min="5573" max="5573" width="12.7265625" style="760" customWidth="1"/>
    <col min="5574" max="5574" width="15.54296875" style="760" customWidth="1"/>
    <col min="5575" max="5575" width="11.54296875" style="760" customWidth="1"/>
    <col min="5576" max="5576" width="13" style="760" customWidth="1"/>
    <col min="5577" max="5577" width="12.1796875" style="760" customWidth="1"/>
    <col min="5578" max="5579" width="12.26953125" style="760" customWidth="1"/>
    <col min="5580" max="5580" width="12.81640625" style="760" customWidth="1"/>
    <col min="5581" max="5581" width="11.54296875" style="760" customWidth="1"/>
    <col min="5582" max="5582" width="15.453125" style="760" customWidth="1"/>
    <col min="5583" max="5583" width="14.7265625" style="760" customWidth="1"/>
    <col min="5584" max="5584" width="8.453125" style="760" customWidth="1"/>
    <col min="5585" max="5585" width="8.26953125" style="760" customWidth="1"/>
    <col min="5586" max="5586" width="9.26953125" style="760" customWidth="1"/>
    <col min="5587" max="5587" width="9.1796875" style="760" customWidth="1"/>
    <col min="5588" max="5588" width="7.26953125" style="760" customWidth="1"/>
    <col min="5589" max="5589" width="9.26953125" style="760" customWidth="1"/>
    <col min="5590" max="5590" width="6.81640625" style="760" customWidth="1"/>
    <col min="5591" max="5591" width="8.7265625" style="760" customWidth="1"/>
    <col min="5592" max="5592" width="8.453125" style="760" customWidth="1"/>
    <col min="5593" max="5593" width="10.26953125" style="760" customWidth="1"/>
    <col min="5594" max="5594" width="8.1796875" style="760" customWidth="1"/>
    <col min="5595" max="5595" width="8.54296875" style="760" customWidth="1"/>
    <col min="5596" max="5596" width="9.26953125" style="760" customWidth="1"/>
    <col min="5597" max="5597" width="15" style="760" customWidth="1"/>
    <col min="5598" max="5598" width="8.81640625" style="760" customWidth="1"/>
    <col min="5599" max="5599" width="9.1796875" style="760" customWidth="1"/>
    <col min="5600" max="5600" width="8.54296875" style="760" customWidth="1"/>
    <col min="5601" max="5601" width="10.81640625" style="760" customWidth="1"/>
    <col min="5602" max="5602" width="10.7265625" style="760" customWidth="1"/>
    <col min="5603" max="5604" width="13.7265625" style="760" customWidth="1"/>
    <col min="5605" max="5605" width="9.54296875" style="760" customWidth="1"/>
    <col min="5606" max="5606" width="13.7265625" style="760" customWidth="1"/>
    <col min="5607" max="5607" width="15.1796875" style="760" customWidth="1"/>
    <col min="5608" max="5608" width="8.54296875" style="760" customWidth="1"/>
    <col min="5609" max="5609" width="9.54296875" style="760" customWidth="1"/>
    <col min="5610" max="5610" width="7.26953125" style="760" customWidth="1"/>
    <col min="5611" max="5611" width="9.26953125" style="760" customWidth="1"/>
    <col min="5612" max="5613" width="7.81640625" style="760" customWidth="1"/>
    <col min="5614" max="5614" width="6.81640625" style="760" customWidth="1"/>
    <col min="5615" max="5615" width="7.453125" style="760" customWidth="1"/>
    <col min="5616" max="5616" width="7.7265625" style="760" customWidth="1"/>
    <col min="5617" max="5617" width="8" style="760" customWidth="1"/>
    <col min="5618" max="5618" width="9.54296875" style="760" customWidth="1"/>
    <col min="5619" max="5619" width="11.1796875" style="760" customWidth="1"/>
    <col min="5620" max="5620" width="17.54296875" style="760" customWidth="1"/>
    <col min="5621" max="5621" width="12.54296875" style="760" customWidth="1"/>
    <col min="5622" max="5622" width="10" style="760" customWidth="1"/>
    <col min="5623" max="5623" width="10.26953125" style="760" customWidth="1"/>
    <col min="5624" max="5624" width="13.81640625" style="760" customWidth="1"/>
    <col min="5625" max="5625" width="17" style="760" customWidth="1"/>
    <col min="5626" max="5626" width="17.26953125" style="760" customWidth="1"/>
    <col min="5627" max="5627" width="13.453125" style="760" customWidth="1"/>
    <col min="5628" max="5628" width="16.453125" style="760" customWidth="1"/>
    <col min="5629" max="5629" width="10.81640625" style="760" customWidth="1"/>
    <col min="5630" max="5630" width="15.1796875" style="760" customWidth="1"/>
    <col min="5631" max="5631" width="8.1796875" style="760" customWidth="1"/>
    <col min="5632" max="5632" width="9.7265625" style="760" customWidth="1"/>
    <col min="5633" max="5633" width="11.54296875" style="760" customWidth="1"/>
    <col min="5634" max="5634" width="8.1796875" style="760" customWidth="1"/>
    <col min="5635" max="5635" width="7.7265625" style="760" customWidth="1"/>
    <col min="5636" max="5636" width="8.26953125" style="760" customWidth="1"/>
    <col min="5637" max="5637" width="8.453125" style="760" customWidth="1"/>
    <col min="5638" max="5638" width="9.26953125" style="760" customWidth="1"/>
    <col min="5639" max="5639" width="10.1796875" style="760" customWidth="1"/>
    <col min="5640" max="5640" width="15.81640625" style="760" customWidth="1"/>
    <col min="5641" max="5641" width="14.54296875" style="760" customWidth="1"/>
    <col min="5642" max="5642" width="14" style="760" customWidth="1"/>
    <col min="5643" max="5643" width="13.7265625" style="760" customWidth="1"/>
    <col min="5644" max="5644" width="15.81640625" style="760" customWidth="1"/>
    <col min="5645" max="5645" width="15" style="760" customWidth="1"/>
    <col min="5646" max="5646" width="14.26953125" style="760" customWidth="1"/>
    <col min="5647" max="5647" width="13.26953125" style="760" customWidth="1"/>
    <col min="5648" max="5735" width="8.7265625" style="760"/>
    <col min="5736" max="5736" width="14" style="760" customWidth="1"/>
    <col min="5737" max="5737" width="9.81640625" style="760" customWidth="1"/>
    <col min="5738" max="5738" width="13.81640625" style="760" customWidth="1"/>
    <col min="5739" max="5739" width="10.26953125" style="760" customWidth="1"/>
    <col min="5740" max="5740" width="9.7265625" style="760" customWidth="1"/>
    <col min="5741" max="5741" width="9.26953125" style="760" customWidth="1"/>
    <col min="5742" max="5742" width="11" style="760" customWidth="1"/>
    <col min="5743" max="5743" width="11.54296875" style="760" customWidth="1"/>
    <col min="5744" max="5744" width="15.26953125" style="760" customWidth="1"/>
    <col min="5745" max="5745" width="8.26953125" style="760" customWidth="1"/>
    <col min="5746" max="5746" width="9" style="760" customWidth="1"/>
    <col min="5747" max="5747" width="14.81640625" style="760" customWidth="1"/>
    <col min="5748" max="5748" width="11" style="760" customWidth="1"/>
    <col min="5749" max="5749" width="10.1796875" style="760" customWidth="1"/>
    <col min="5750" max="5750" width="9.26953125" style="760" customWidth="1"/>
    <col min="5751" max="5751" width="10.1796875" style="760" customWidth="1"/>
    <col min="5752" max="5752" width="10.81640625" style="760" customWidth="1"/>
    <col min="5753" max="5753" width="11.7265625" style="760" customWidth="1"/>
    <col min="5754" max="5754" width="18.7265625" style="760" customWidth="1"/>
    <col min="5755" max="5755" width="13.453125" style="760" customWidth="1"/>
    <col min="5756" max="5756" width="10.7265625" style="760" customWidth="1"/>
    <col min="5757" max="5757" width="11" style="760" customWidth="1"/>
    <col min="5758" max="5758" width="14.7265625" style="760" customWidth="1"/>
    <col min="5759" max="5759" width="19.1796875" style="760" customWidth="1"/>
    <col min="5760" max="5760" width="19.26953125" style="760" customWidth="1"/>
    <col min="5761" max="5761" width="17.81640625" style="760" customWidth="1"/>
    <col min="5762" max="5762" width="13.26953125" style="760" customWidth="1"/>
    <col min="5763" max="5763" width="12.7265625" style="760" customWidth="1"/>
    <col min="5764" max="5764" width="14.26953125" style="760" customWidth="1"/>
    <col min="5765" max="5765" width="12.1796875" style="760" customWidth="1"/>
    <col min="5766" max="5766" width="14.7265625" style="760" customWidth="1"/>
    <col min="5767" max="5767" width="14.453125" style="760" customWidth="1"/>
    <col min="5768" max="5768" width="10.453125" style="760" customWidth="1"/>
    <col min="5769" max="5769" width="11.26953125" style="760" customWidth="1"/>
    <col min="5770" max="5770" width="12.1796875" style="760" customWidth="1"/>
    <col min="5771" max="5771" width="13.54296875" style="760" customWidth="1"/>
    <col min="5772" max="5772" width="13.7265625" style="760" customWidth="1"/>
    <col min="5773" max="5773" width="10.54296875" style="760" customWidth="1"/>
    <col min="5774" max="5774" width="13.1796875" style="760" customWidth="1"/>
    <col min="5775" max="5775" width="14.81640625" style="760" customWidth="1"/>
    <col min="5776" max="5776" width="11.453125" style="760" customWidth="1"/>
    <col min="5777" max="5777" width="10.7265625" style="760" customWidth="1"/>
    <col min="5778" max="5778" width="10.453125" style="760" customWidth="1"/>
    <col min="5779" max="5779" width="9.81640625" style="760" customWidth="1"/>
    <col min="5780" max="5780" width="8" style="760" customWidth="1"/>
    <col min="5781" max="5781" width="11" style="760" customWidth="1"/>
    <col min="5782" max="5782" width="10.81640625" style="760" customWidth="1"/>
    <col min="5783" max="5783" width="11.54296875" style="760" customWidth="1"/>
    <col min="5784" max="5784" width="11.7265625" style="760" customWidth="1"/>
    <col min="5785" max="5785" width="15.81640625" style="760" customWidth="1"/>
    <col min="5786" max="5786" width="9.81640625" style="760" customWidth="1"/>
    <col min="5787" max="5787" width="9.26953125" style="760" customWidth="1"/>
    <col min="5788" max="5788" width="9.81640625" style="760" customWidth="1"/>
    <col min="5789" max="5789" width="10" style="760" customWidth="1"/>
    <col min="5790" max="5790" width="9.26953125" style="760" customWidth="1"/>
    <col min="5791" max="5791" width="8.26953125" style="760" customWidth="1"/>
    <col min="5792" max="5792" width="8.1796875" style="760" customWidth="1"/>
    <col min="5793" max="5793" width="11.7265625" style="760" customWidth="1"/>
    <col min="5794" max="5794" width="9.453125" style="760" customWidth="1"/>
    <col min="5795" max="5795" width="11.453125" style="760" customWidth="1"/>
    <col min="5796" max="5796" width="14.81640625" style="760" customWidth="1"/>
    <col min="5797" max="5797" width="8.453125" style="760" customWidth="1"/>
    <col min="5798" max="5798" width="7.453125" style="760" customWidth="1"/>
    <col min="5799" max="5799" width="10.54296875" style="760" customWidth="1"/>
    <col min="5800" max="5800" width="7.1796875" style="760" customWidth="1"/>
    <col min="5801" max="5801" width="7.453125" style="760" customWidth="1"/>
    <col min="5802" max="5802" width="7.7265625" style="760" customWidth="1"/>
    <col min="5803" max="5803" width="9.26953125" style="760" customWidth="1"/>
    <col min="5804" max="5804" width="10.7265625" style="760" customWidth="1"/>
    <col min="5805" max="5805" width="8.1796875" style="760" customWidth="1"/>
    <col min="5806" max="5806" width="7" style="760" customWidth="1"/>
    <col min="5807" max="5807" width="8.26953125" style="760" customWidth="1"/>
    <col min="5808" max="5808" width="7.54296875" style="760" customWidth="1"/>
    <col min="5809" max="5809" width="11.54296875" style="760" customWidth="1"/>
    <col min="5810" max="5810" width="12.81640625" style="760" customWidth="1"/>
    <col min="5811" max="5811" width="15.54296875" style="760" customWidth="1"/>
    <col min="5812" max="5812" width="10.453125" style="760" customWidth="1"/>
    <col min="5813" max="5813" width="10.26953125" style="760" customWidth="1"/>
    <col min="5814" max="5814" width="9.81640625" style="760" customWidth="1"/>
    <col min="5815" max="5815" width="10.453125" style="760" customWidth="1"/>
    <col min="5816" max="5816" width="7.453125" style="760" customWidth="1"/>
    <col min="5817" max="5817" width="10.54296875" style="760" customWidth="1"/>
    <col min="5818" max="5818" width="10.81640625" style="760" customWidth="1"/>
    <col min="5819" max="5819" width="10.26953125" style="760" customWidth="1"/>
    <col min="5820" max="5820" width="11.81640625" style="760" customWidth="1"/>
    <col min="5821" max="5821" width="15.1796875" style="760" customWidth="1"/>
    <col min="5822" max="5822" width="9.453125" style="760" customWidth="1"/>
    <col min="5823" max="5823" width="11.1796875" style="760" customWidth="1"/>
    <col min="5824" max="5827" width="13.7265625" style="760" customWidth="1"/>
    <col min="5828" max="5828" width="9.7265625" style="760" customWidth="1"/>
    <col min="5829" max="5829" width="12.7265625" style="760" customWidth="1"/>
    <col min="5830" max="5830" width="15.54296875" style="760" customWidth="1"/>
    <col min="5831" max="5831" width="11.54296875" style="760" customWidth="1"/>
    <col min="5832" max="5832" width="13" style="760" customWidth="1"/>
    <col min="5833" max="5833" width="12.1796875" style="760" customWidth="1"/>
    <col min="5834" max="5835" width="12.26953125" style="760" customWidth="1"/>
    <col min="5836" max="5836" width="12.81640625" style="760" customWidth="1"/>
    <col min="5837" max="5837" width="11.54296875" style="760" customWidth="1"/>
    <col min="5838" max="5838" width="15.453125" style="760" customWidth="1"/>
    <col min="5839" max="5839" width="14.7265625" style="760" customWidth="1"/>
    <col min="5840" max="5840" width="8.453125" style="760" customWidth="1"/>
    <col min="5841" max="5841" width="8.26953125" style="760" customWidth="1"/>
    <col min="5842" max="5842" width="9.26953125" style="760" customWidth="1"/>
    <col min="5843" max="5843" width="9.1796875" style="760" customWidth="1"/>
    <col min="5844" max="5844" width="7.26953125" style="760" customWidth="1"/>
    <col min="5845" max="5845" width="9.26953125" style="760" customWidth="1"/>
    <col min="5846" max="5846" width="6.81640625" style="760" customWidth="1"/>
    <col min="5847" max="5847" width="8.7265625" style="760" customWidth="1"/>
    <col min="5848" max="5848" width="8.453125" style="760" customWidth="1"/>
    <col min="5849" max="5849" width="10.26953125" style="760" customWidth="1"/>
    <col min="5850" max="5850" width="8.1796875" style="760" customWidth="1"/>
    <col min="5851" max="5851" width="8.54296875" style="760" customWidth="1"/>
    <col min="5852" max="5852" width="9.26953125" style="760" customWidth="1"/>
    <col min="5853" max="5853" width="15" style="760" customWidth="1"/>
    <col min="5854" max="5854" width="8.81640625" style="760" customWidth="1"/>
    <col min="5855" max="5855" width="9.1796875" style="760" customWidth="1"/>
    <col min="5856" max="5856" width="8.54296875" style="760" customWidth="1"/>
    <col min="5857" max="5857" width="10.81640625" style="760" customWidth="1"/>
    <col min="5858" max="5858" width="10.7265625" style="760" customWidth="1"/>
    <col min="5859" max="5860" width="13.7265625" style="760" customWidth="1"/>
    <col min="5861" max="5861" width="9.54296875" style="760" customWidth="1"/>
    <col min="5862" max="5862" width="13.7265625" style="760" customWidth="1"/>
    <col min="5863" max="5863" width="15.1796875" style="760" customWidth="1"/>
    <col min="5864" max="5864" width="8.54296875" style="760" customWidth="1"/>
    <col min="5865" max="5865" width="9.54296875" style="760" customWidth="1"/>
    <col min="5866" max="5866" width="7.26953125" style="760" customWidth="1"/>
    <col min="5867" max="5867" width="9.26953125" style="760" customWidth="1"/>
    <col min="5868" max="5869" width="7.81640625" style="760" customWidth="1"/>
    <col min="5870" max="5870" width="6.81640625" style="760" customWidth="1"/>
    <col min="5871" max="5871" width="7.453125" style="760" customWidth="1"/>
    <col min="5872" max="5872" width="7.7265625" style="760" customWidth="1"/>
    <col min="5873" max="5873" width="8" style="760" customWidth="1"/>
    <col min="5874" max="5874" width="9.54296875" style="760" customWidth="1"/>
    <col min="5875" max="5875" width="11.1796875" style="760" customWidth="1"/>
    <col min="5876" max="5876" width="17.54296875" style="760" customWidth="1"/>
    <col min="5877" max="5877" width="12.54296875" style="760" customWidth="1"/>
    <col min="5878" max="5878" width="10" style="760" customWidth="1"/>
    <col min="5879" max="5879" width="10.26953125" style="760" customWidth="1"/>
    <col min="5880" max="5880" width="13.81640625" style="760" customWidth="1"/>
    <col min="5881" max="5881" width="17" style="760" customWidth="1"/>
    <col min="5882" max="5882" width="17.26953125" style="760" customWidth="1"/>
    <col min="5883" max="5883" width="13.453125" style="760" customWidth="1"/>
    <col min="5884" max="5884" width="16.453125" style="760" customWidth="1"/>
    <col min="5885" max="5885" width="10.81640625" style="760" customWidth="1"/>
    <col min="5886" max="5886" width="15.1796875" style="760" customWidth="1"/>
    <col min="5887" max="5887" width="8.1796875" style="760" customWidth="1"/>
    <col min="5888" max="5888" width="9.7265625" style="760" customWidth="1"/>
    <col min="5889" max="5889" width="11.54296875" style="760" customWidth="1"/>
    <col min="5890" max="5890" width="8.1796875" style="760" customWidth="1"/>
    <col min="5891" max="5891" width="7.7265625" style="760" customWidth="1"/>
    <col min="5892" max="5892" width="8.26953125" style="760" customWidth="1"/>
    <col min="5893" max="5893" width="8.453125" style="760" customWidth="1"/>
    <col min="5894" max="5894" width="9.26953125" style="760" customWidth="1"/>
    <col min="5895" max="5895" width="10.1796875" style="760" customWidth="1"/>
    <col min="5896" max="5896" width="15.81640625" style="760" customWidth="1"/>
    <col min="5897" max="5897" width="14.54296875" style="760" customWidth="1"/>
    <col min="5898" max="5898" width="14" style="760" customWidth="1"/>
    <col min="5899" max="5899" width="13.7265625" style="760" customWidth="1"/>
    <col min="5900" max="5900" width="15.81640625" style="760" customWidth="1"/>
    <col min="5901" max="5901" width="15" style="760" customWidth="1"/>
    <col min="5902" max="5902" width="14.26953125" style="760" customWidth="1"/>
    <col min="5903" max="5903" width="13.26953125" style="760" customWidth="1"/>
    <col min="5904" max="5991" width="8.7265625" style="760"/>
    <col min="5992" max="5992" width="14" style="760" customWidth="1"/>
    <col min="5993" max="5993" width="9.81640625" style="760" customWidth="1"/>
    <col min="5994" max="5994" width="13.81640625" style="760" customWidth="1"/>
    <col min="5995" max="5995" width="10.26953125" style="760" customWidth="1"/>
    <col min="5996" max="5996" width="9.7265625" style="760" customWidth="1"/>
    <col min="5997" max="5997" width="9.26953125" style="760" customWidth="1"/>
    <col min="5998" max="5998" width="11" style="760" customWidth="1"/>
    <col min="5999" max="5999" width="11.54296875" style="760" customWidth="1"/>
    <col min="6000" max="6000" width="15.26953125" style="760" customWidth="1"/>
    <col min="6001" max="6001" width="8.26953125" style="760" customWidth="1"/>
    <col min="6002" max="6002" width="9" style="760" customWidth="1"/>
    <col min="6003" max="6003" width="14.81640625" style="760" customWidth="1"/>
    <col min="6004" max="6004" width="11" style="760" customWidth="1"/>
    <col min="6005" max="6005" width="10.1796875" style="760" customWidth="1"/>
    <col min="6006" max="6006" width="9.26953125" style="760" customWidth="1"/>
    <col min="6007" max="6007" width="10.1796875" style="760" customWidth="1"/>
    <col min="6008" max="6008" width="10.81640625" style="760" customWidth="1"/>
    <col min="6009" max="6009" width="11.7265625" style="760" customWidth="1"/>
    <col min="6010" max="6010" width="18.7265625" style="760" customWidth="1"/>
    <col min="6011" max="6011" width="13.453125" style="760" customWidth="1"/>
    <col min="6012" max="6012" width="10.7265625" style="760" customWidth="1"/>
    <col min="6013" max="6013" width="11" style="760" customWidth="1"/>
    <col min="6014" max="6014" width="14.7265625" style="760" customWidth="1"/>
    <col min="6015" max="6015" width="19.1796875" style="760" customWidth="1"/>
    <col min="6016" max="6016" width="19.26953125" style="760" customWidth="1"/>
    <col min="6017" max="6017" width="17.81640625" style="760" customWidth="1"/>
    <col min="6018" max="6018" width="13.26953125" style="760" customWidth="1"/>
    <col min="6019" max="6019" width="12.7265625" style="760" customWidth="1"/>
    <col min="6020" max="6020" width="14.26953125" style="760" customWidth="1"/>
    <col min="6021" max="6021" width="12.1796875" style="760" customWidth="1"/>
    <col min="6022" max="6022" width="14.7265625" style="760" customWidth="1"/>
    <col min="6023" max="6023" width="14.453125" style="760" customWidth="1"/>
    <col min="6024" max="6024" width="10.453125" style="760" customWidth="1"/>
    <col min="6025" max="6025" width="11.26953125" style="760" customWidth="1"/>
    <col min="6026" max="6026" width="12.1796875" style="760" customWidth="1"/>
    <col min="6027" max="6027" width="13.54296875" style="760" customWidth="1"/>
    <col min="6028" max="6028" width="13.7265625" style="760" customWidth="1"/>
    <col min="6029" max="6029" width="10.54296875" style="760" customWidth="1"/>
    <col min="6030" max="6030" width="13.1796875" style="760" customWidth="1"/>
    <col min="6031" max="6031" width="14.81640625" style="760" customWidth="1"/>
    <col min="6032" max="6032" width="11.453125" style="760" customWidth="1"/>
    <col min="6033" max="6033" width="10.7265625" style="760" customWidth="1"/>
    <col min="6034" max="6034" width="10.453125" style="760" customWidth="1"/>
    <col min="6035" max="6035" width="9.81640625" style="760" customWidth="1"/>
    <col min="6036" max="6036" width="8" style="760" customWidth="1"/>
    <col min="6037" max="6037" width="11" style="760" customWidth="1"/>
    <col min="6038" max="6038" width="10.81640625" style="760" customWidth="1"/>
    <col min="6039" max="6039" width="11.54296875" style="760" customWidth="1"/>
    <col min="6040" max="6040" width="11.7265625" style="760" customWidth="1"/>
    <col min="6041" max="6041" width="15.81640625" style="760" customWidth="1"/>
    <col min="6042" max="6042" width="9.81640625" style="760" customWidth="1"/>
    <col min="6043" max="6043" width="9.26953125" style="760" customWidth="1"/>
    <col min="6044" max="6044" width="9.81640625" style="760" customWidth="1"/>
    <col min="6045" max="6045" width="10" style="760" customWidth="1"/>
    <col min="6046" max="6046" width="9.26953125" style="760" customWidth="1"/>
    <col min="6047" max="6047" width="8.26953125" style="760" customWidth="1"/>
    <col min="6048" max="6048" width="8.1796875" style="760" customWidth="1"/>
    <col min="6049" max="6049" width="11.7265625" style="760" customWidth="1"/>
    <col min="6050" max="6050" width="9.453125" style="760" customWidth="1"/>
    <col min="6051" max="6051" width="11.453125" style="760" customWidth="1"/>
    <col min="6052" max="6052" width="14.81640625" style="760" customWidth="1"/>
    <col min="6053" max="6053" width="8.453125" style="760" customWidth="1"/>
    <col min="6054" max="6054" width="7.453125" style="760" customWidth="1"/>
    <col min="6055" max="6055" width="10.54296875" style="760" customWidth="1"/>
    <col min="6056" max="6056" width="7.1796875" style="760" customWidth="1"/>
    <col min="6057" max="6057" width="7.453125" style="760" customWidth="1"/>
    <col min="6058" max="6058" width="7.7265625" style="760" customWidth="1"/>
    <col min="6059" max="6059" width="9.26953125" style="760" customWidth="1"/>
    <col min="6060" max="6060" width="10.7265625" style="760" customWidth="1"/>
    <col min="6061" max="6061" width="8.1796875" style="760" customWidth="1"/>
    <col min="6062" max="6062" width="7" style="760" customWidth="1"/>
    <col min="6063" max="6063" width="8.26953125" style="760" customWidth="1"/>
    <col min="6064" max="6064" width="7.54296875" style="760" customWidth="1"/>
    <col min="6065" max="6065" width="11.54296875" style="760" customWidth="1"/>
    <col min="6066" max="6066" width="12.81640625" style="760" customWidth="1"/>
    <col min="6067" max="6067" width="15.54296875" style="760" customWidth="1"/>
    <col min="6068" max="6068" width="10.453125" style="760" customWidth="1"/>
    <col min="6069" max="6069" width="10.26953125" style="760" customWidth="1"/>
    <col min="6070" max="6070" width="9.81640625" style="760" customWidth="1"/>
    <col min="6071" max="6071" width="10.453125" style="760" customWidth="1"/>
    <col min="6072" max="6072" width="7.453125" style="760" customWidth="1"/>
    <col min="6073" max="6073" width="10.54296875" style="760" customWidth="1"/>
    <col min="6074" max="6074" width="10.81640625" style="760" customWidth="1"/>
    <col min="6075" max="6075" width="10.26953125" style="760" customWidth="1"/>
    <col min="6076" max="6076" width="11.81640625" style="760" customWidth="1"/>
    <col min="6077" max="6077" width="15.1796875" style="760" customWidth="1"/>
    <col min="6078" max="6078" width="9.453125" style="760" customWidth="1"/>
    <col min="6079" max="6079" width="11.1796875" style="760" customWidth="1"/>
    <col min="6080" max="6083" width="13.7265625" style="760" customWidth="1"/>
    <col min="6084" max="6084" width="9.7265625" style="760" customWidth="1"/>
    <col min="6085" max="6085" width="12.7265625" style="760" customWidth="1"/>
    <col min="6086" max="6086" width="15.54296875" style="760" customWidth="1"/>
    <col min="6087" max="6087" width="11.54296875" style="760" customWidth="1"/>
    <col min="6088" max="6088" width="13" style="760" customWidth="1"/>
    <col min="6089" max="6089" width="12.1796875" style="760" customWidth="1"/>
    <col min="6090" max="6091" width="12.26953125" style="760" customWidth="1"/>
    <col min="6092" max="6092" width="12.81640625" style="760" customWidth="1"/>
    <col min="6093" max="6093" width="11.54296875" style="760" customWidth="1"/>
    <col min="6094" max="6094" width="15.453125" style="760" customWidth="1"/>
    <col min="6095" max="6095" width="14.7265625" style="760" customWidth="1"/>
    <col min="6096" max="6096" width="8.453125" style="760" customWidth="1"/>
    <col min="6097" max="6097" width="8.26953125" style="760" customWidth="1"/>
    <col min="6098" max="6098" width="9.26953125" style="760" customWidth="1"/>
    <col min="6099" max="6099" width="9.1796875" style="760" customWidth="1"/>
    <col min="6100" max="6100" width="7.26953125" style="760" customWidth="1"/>
    <col min="6101" max="6101" width="9.26953125" style="760" customWidth="1"/>
    <col min="6102" max="6102" width="6.81640625" style="760" customWidth="1"/>
    <col min="6103" max="6103" width="8.7265625" style="760" customWidth="1"/>
    <col min="6104" max="6104" width="8.453125" style="760" customWidth="1"/>
    <col min="6105" max="6105" width="10.26953125" style="760" customWidth="1"/>
    <col min="6106" max="6106" width="8.1796875" style="760" customWidth="1"/>
    <col min="6107" max="6107" width="8.54296875" style="760" customWidth="1"/>
    <col min="6108" max="6108" width="9.26953125" style="760" customWidth="1"/>
    <col min="6109" max="6109" width="15" style="760" customWidth="1"/>
    <col min="6110" max="6110" width="8.81640625" style="760" customWidth="1"/>
    <col min="6111" max="6111" width="9.1796875" style="760" customWidth="1"/>
    <col min="6112" max="6112" width="8.54296875" style="760" customWidth="1"/>
    <col min="6113" max="6113" width="10.81640625" style="760" customWidth="1"/>
    <col min="6114" max="6114" width="10.7265625" style="760" customWidth="1"/>
    <col min="6115" max="6116" width="13.7265625" style="760" customWidth="1"/>
    <col min="6117" max="6117" width="9.54296875" style="760" customWidth="1"/>
    <col min="6118" max="6118" width="13.7265625" style="760" customWidth="1"/>
    <col min="6119" max="6119" width="15.1796875" style="760" customWidth="1"/>
    <col min="6120" max="6120" width="8.54296875" style="760" customWidth="1"/>
    <col min="6121" max="6121" width="9.54296875" style="760" customWidth="1"/>
    <col min="6122" max="6122" width="7.26953125" style="760" customWidth="1"/>
    <col min="6123" max="6123" width="9.26953125" style="760" customWidth="1"/>
    <col min="6124" max="6125" width="7.81640625" style="760" customWidth="1"/>
    <col min="6126" max="6126" width="6.81640625" style="760" customWidth="1"/>
    <col min="6127" max="6127" width="7.453125" style="760" customWidth="1"/>
    <col min="6128" max="6128" width="7.7265625" style="760" customWidth="1"/>
    <col min="6129" max="6129" width="8" style="760" customWidth="1"/>
    <col min="6130" max="6130" width="9.54296875" style="760" customWidth="1"/>
    <col min="6131" max="6131" width="11.1796875" style="760" customWidth="1"/>
    <col min="6132" max="6132" width="17.54296875" style="760" customWidth="1"/>
    <col min="6133" max="6133" width="12.54296875" style="760" customWidth="1"/>
    <col min="6134" max="6134" width="10" style="760" customWidth="1"/>
    <col min="6135" max="6135" width="10.26953125" style="760" customWidth="1"/>
    <col min="6136" max="6136" width="13.81640625" style="760" customWidth="1"/>
    <col min="6137" max="6137" width="17" style="760" customWidth="1"/>
    <col min="6138" max="6138" width="17.26953125" style="760" customWidth="1"/>
    <col min="6139" max="6139" width="13.453125" style="760" customWidth="1"/>
    <col min="6140" max="6140" width="16.453125" style="760" customWidth="1"/>
    <col min="6141" max="6141" width="10.81640625" style="760" customWidth="1"/>
    <col min="6142" max="6142" width="15.1796875" style="760" customWidth="1"/>
    <col min="6143" max="6143" width="8.1796875" style="760" customWidth="1"/>
    <col min="6144" max="6144" width="9.7265625" style="760" customWidth="1"/>
    <col min="6145" max="6145" width="11.54296875" style="760" customWidth="1"/>
    <col min="6146" max="6146" width="8.1796875" style="760" customWidth="1"/>
    <col min="6147" max="6147" width="7.7265625" style="760" customWidth="1"/>
    <col min="6148" max="6148" width="8.26953125" style="760" customWidth="1"/>
    <col min="6149" max="6149" width="8.453125" style="760" customWidth="1"/>
    <col min="6150" max="6150" width="9.26953125" style="760" customWidth="1"/>
    <col min="6151" max="6151" width="10.1796875" style="760" customWidth="1"/>
    <col min="6152" max="6152" width="15.81640625" style="760" customWidth="1"/>
    <col min="6153" max="6153" width="14.54296875" style="760" customWidth="1"/>
    <col min="6154" max="6154" width="14" style="760" customWidth="1"/>
    <col min="6155" max="6155" width="13.7265625" style="760" customWidth="1"/>
    <col min="6156" max="6156" width="15.81640625" style="760" customWidth="1"/>
    <col min="6157" max="6157" width="15" style="760" customWidth="1"/>
    <col min="6158" max="6158" width="14.26953125" style="760" customWidth="1"/>
    <col min="6159" max="6159" width="13.26953125" style="760" customWidth="1"/>
    <col min="6160" max="6247" width="8.7265625" style="760"/>
    <col min="6248" max="6248" width="14" style="760" customWidth="1"/>
    <col min="6249" max="6249" width="9.81640625" style="760" customWidth="1"/>
    <col min="6250" max="6250" width="13.81640625" style="760" customWidth="1"/>
    <col min="6251" max="6251" width="10.26953125" style="760" customWidth="1"/>
    <col min="6252" max="6252" width="9.7265625" style="760" customWidth="1"/>
    <col min="6253" max="6253" width="9.26953125" style="760" customWidth="1"/>
    <col min="6254" max="6254" width="11" style="760" customWidth="1"/>
    <col min="6255" max="6255" width="11.54296875" style="760" customWidth="1"/>
    <col min="6256" max="6256" width="15.26953125" style="760" customWidth="1"/>
    <col min="6257" max="6257" width="8.26953125" style="760" customWidth="1"/>
    <col min="6258" max="6258" width="9" style="760" customWidth="1"/>
    <col min="6259" max="6259" width="14.81640625" style="760" customWidth="1"/>
    <col min="6260" max="6260" width="11" style="760" customWidth="1"/>
    <col min="6261" max="6261" width="10.1796875" style="760" customWidth="1"/>
    <col min="6262" max="6262" width="9.26953125" style="760" customWidth="1"/>
    <col min="6263" max="6263" width="10.1796875" style="760" customWidth="1"/>
    <col min="6264" max="6264" width="10.81640625" style="760" customWidth="1"/>
    <col min="6265" max="6265" width="11.7265625" style="760" customWidth="1"/>
    <col min="6266" max="6266" width="18.7265625" style="760" customWidth="1"/>
    <col min="6267" max="6267" width="13.453125" style="760" customWidth="1"/>
    <col min="6268" max="6268" width="10.7265625" style="760" customWidth="1"/>
    <col min="6269" max="6269" width="11" style="760" customWidth="1"/>
    <col min="6270" max="6270" width="14.7265625" style="760" customWidth="1"/>
    <col min="6271" max="6271" width="19.1796875" style="760" customWidth="1"/>
    <col min="6272" max="6272" width="19.26953125" style="760" customWidth="1"/>
    <col min="6273" max="6273" width="17.81640625" style="760" customWidth="1"/>
    <col min="6274" max="6274" width="13.26953125" style="760" customWidth="1"/>
    <col min="6275" max="6275" width="12.7265625" style="760" customWidth="1"/>
    <col min="6276" max="6276" width="14.26953125" style="760" customWidth="1"/>
    <col min="6277" max="6277" width="12.1796875" style="760" customWidth="1"/>
    <col min="6278" max="6278" width="14.7265625" style="760" customWidth="1"/>
    <col min="6279" max="6279" width="14.453125" style="760" customWidth="1"/>
    <col min="6280" max="6280" width="10.453125" style="760" customWidth="1"/>
    <col min="6281" max="6281" width="11.26953125" style="760" customWidth="1"/>
    <col min="6282" max="6282" width="12.1796875" style="760" customWidth="1"/>
    <col min="6283" max="6283" width="13.54296875" style="760" customWidth="1"/>
    <col min="6284" max="6284" width="13.7265625" style="760" customWidth="1"/>
    <col min="6285" max="6285" width="10.54296875" style="760" customWidth="1"/>
    <col min="6286" max="6286" width="13.1796875" style="760" customWidth="1"/>
    <col min="6287" max="6287" width="14.81640625" style="760" customWidth="1"/>
    <col min="6288" max="6288" width="11.453125" style="760" customWidth="1"/>
    <col min="6289" max="6289" width="10.7265625" style="760" customWidth="1"/>
    <col min="6290" max="6290" width="10.453125" style="760" customWidth="1"/>
    <col min="6291" max="6291" width="9.81640625" style="760" customWidth="1"/>
    <col min="6292" max="6292" width="8" style="760" customWidth="1"/>
    <col min="6293" max="6293" width="11" style="760" customWidth="1"/>
    <col min="6294" max="6294" width="10.81640625" style="760" customWidth="1"/>
    <col min="6295" max="6295" width="11.54296875" style="760" customWidth="1"/>
    <col min="6296" max="6296" width="11.7265625" style="760" customWidth="1"/>
    <col min="6297" max="6297" width="15.81640625" style="760" customWidth="1"/>
    <col min="6298" max="6298" width="9.81640625" style="760" customWidth="1"/>
    <col min="6299" max="6299" width="9.26953125" style="760" customWidth="1"/>
    <col min="6300" max="6300" width="9.81640625" style="760" customWidth="1"/>
    <col min="6301" max="6301" width="10" style="760" customWidth="1"/>
    <col min="6302" max="6302" width="9.26953125" style="760" customWidth="1"/>
    <col min="6303" max="6303" width="8.26953125" style="760" customWidth="1"/>
    <col min="6304" max="6304" width="8.1796875" style="760" customWidth="1"/>
    <col min="6305" max="6305" width="11.7265625" style="760" customWidth="1"/>
    <col min="6306" max="6306" width="9.453125" style="760" customWidth="1"/>
    <col min="6307" max="6307" width="11.453125" style="760" customWidth="1"/>
    <col min="6308" max="6308" width="14.81640625" style="760" customWidth="1"/>
    <col min="6309" max="6309" width="8.453125" style="760" customWidth="1"/>
    <col min="6310" max="6310" width="7.453125" style="760" customWidth="1"/>
    <col min="6311" max="6311" width="10.54296875" style="760" customWidth="1"/>
    <col min="6312" max="6312" width="7.1796875" style="760" customWidth="1"/>
    <col min="6313" max="6313" width="7.453125" style="760" customWidth="1"/>
    <col min="6314" max="6314" width="7.7265625" style="760" customWidth="1"/>
    <col min="6315" max="6315" width="9.26953125" style="760" customWidth="1"/>
    <col min="6316" max="6316" width="10.7265625" style="760" customWidth="1"/>
    <col min="6317" max="6317" width="8.1796875" style="760" customWidth="1"/>
    <col min="6318" max="6318" width="7" style="760" customWidth="1"/>
    <col min="6319" max="6319" width="8.26953125" style="760" customWidth="1"/>
    <col min="6320" max="6320" width="7.54296875" style="760" customWidth="1"/>
    <col min="6321" max="6321" width="11.54296875" style="760" customWidth="1"/>
    <col min="6322" max="6322" width="12.81640625" style="760" customWidth="1"/>
    <col min="6323" max="6323" width="15.54296875" style="760" customWidth="1"/>
    <col min="6324" max="6324" width="10.453125" style="760" customWidth="1"/>
    <col min="6325" max="6325" width="10.26953125" style="760" customWidth="1"/>
    <col min="6326" max="6326" width="9.81640625" style="760" customWidth="1"/>
    <col min="6327" max="6327" width="10.453125" style="760" customWidth="1"/>
    <col min="6328" max="6328" width="7.453125" style="760" customWidth="1"/>
    <col min="6329" max="6329" width="10.54296875" style="760" customWidth="1"/>
    <col min="6330" max="6330" width="10.81640625" style="760" customWidth="1"/>
    <col min="6331" max="6331" width="10.26953125" style="760" customWidth="1"/>
    <col min="6332" max="6332" width="11.81640625" style="760" customWidth="1"/>
    <col min="6333" max="6333" width="15.1796875" style="760" customWidth="1"/>
    <col min="6334" max="6334" width="9.453125" style="760" customWidth="1"/>
    <col min="6335" max="6335" width="11.1796875" style="760" customWidth="1"/>
    <col min="6336" max="6339" width="13.7265625" style="760" customWidth="1"/>
    <col min="6340" max="6340" width="9.7265625" style="760" customWidth="1"/>
    <col min="6341" max="6341" width="12.7265625" style="760" customWidth="1"/>
    <col min="6342" max="6342" width="15.54296875" style="760" customWidth="1"/>
    <col min="6343" max="6343" width="11.54296875" style="760" customWidth="1"/>
    <col min="6344" max="6344" width="13" style="760" customWidth="1"/>
    <col min="6345" max="6345" width="12.1796875" style="760" customWidth="1"/>
    <col min="6346" max="6347" width="12.26953125" style="760" customWidth="1"/>
    <col min="6348" max="6348" width="12.81640625" style="760" customWidth="1"/>
    <col min="6349" max="6349" width="11.54296875" style="760" customWidth="1"/>
    <col min="6350" max="6350" width="15.453125" style="760" customWidth="1"/>
    <col min="6351" max="6351" width="14.7265625" style="760" customWidth="1"/>
    <col min="6352" max="6352" width="8.453125" style="760" customWidth="1"/>
    <col min="6353" max="6353" width="8.26953125" style="760" customWidth="1"/>
    <col min="6354" max="6354" width="9.26953125" style="760" customWidth="1"/>
    <col min="6355" max="6355" width="9.1796875" style="760" customWidth="1"/>
    <col min="6356" max="6356" width="7.26953125" style="760" customWidth="1"/>
    <col min="6357" max="6357" width="9.26953125" style="760" customWidth="1"/>
    <col min="6358" max="6358" width="6.81640625" style="760" customWidth="1"/>
    <col min="6359" max="6359" width="8.7265625" style="760" customWidth="1"/>
    <col min="6360" max="6360" width="8.453125" style="760" customWidth="1"/>
    <col min="6361" max="6361" width="10.26953125" style="760" customWidth="1"/>
    <col min="6362" max="6362" width="8.1796875" style="760" customWidth="1"/>
    <col min="6363" max="6363" width="8.54296875" style="760" customWidth="1"/>
    <col min="6364" max="6364" width="9.26953125" style="760" customWidth="1"/>
    <col min="6365" max="6365" width="15" style="760" customWidth="1"/>
    <col min="6366" max="6366" width="8.81640625" style="760" customWidth="1"/>
    <col min="6367" max="6367" width="9.1796875" style="760" customWidth="1"/>
    <col min="6368" max="6368" width="8.54296875" style="760" customWidth="1"/>
    <col min="6369" max="6369" width="10.81640625" style="760" customWidth="1"/>
    <col min="6370" max="6370" width="10.7265625" style="760" customWidth="1"/>
    <col min="6371" max="6372" width="13.7265625" style="760" customWidth="1"/>
    <col min="6373" max="6373" width="9.54296875" style="760" customWidth="1"/>
    <col min="6374" max="6374" width="13.7265625" style="760" customWidth="1"/>
    <col min="6375" max="6375" width="15.1796875" style="760" customWidth="1"/>
    <col min="6376" max="6376" width="8.54296875" style="760" customWidth="1"/>
    <col min="6377" max="6377" width="9.54296875" style="760" customWidth="1"/>
    <col min="6378" max="6378" width="7.26953125" style="760" customWidth="1"/>
    <col min="6379" max="6379" width="9.26953125" style="760" customWidth="1"/>
    <col min="6380" max="6381" width="7.81640625" style="760" customWidth="1"/>
    <col min="6382" max="6382" width="6.81640625" style="760" customWidth="1"/>
    <col min="6383" max="6383" width="7.453125" style="760" customWidth="1"/>
    <col min="6384" max="6384" width="7.7265625" style="760" customWidth="1"/>
    <col min="6385" max="6385" width="8" style="760" customWidth="1"/>
    <col min="6386" max="6386" width="9.54296875" style="760" customWidth="1"/>
    <col min="6387" max="6387" width="11.1796875" style="760" customWidth="1"/>
    <col min="6388" max="6388" width="17.54296875" style="760" customWidth="1"/>
    <col min="6389" max="6389" width="12.54296875" style="760" customWidth="1"/>
    <col min="6390" max="6390" width="10" style="760" customWidth="1"/>
    <col min="6391" max="6391" width="10.26953125" style="760" customWidth="1"/>
    <col min="6392" max="6392" width="13.81640625" style="760" customWidth="1"/>
    <col min="6393" max="6393" width="17" style="760" customWidth="1"/>
    <col min="6394" max="6394" width="17.26953125" style="760" customWidth="1"/>
    <col min="6395" max="6395" width="13.453125" style="760" customWidth="1"/>
    <col min="6396" max="6396" width="16.453125" style="760" customWidth="1"/>
    <col min="6397" max="6397" width="10.81640625" style="760" customWidth="1"/>
    <col min="6398" max="6398" width="15.1796875" style="760" customWidth="1"/>
    <col min="6399" max="6399" width="8.1796875" style="760" customWidth="1"/>
    <col min="6400" max="6400" width="9.7265625" style="760" customWidth="1"/>
    <col min="6401" max="6401" width="11.54296875" style="760" customWidth="1"/>
    <col min="6402" max="6402" width="8.1796875" style="760" customWidth="1"/>
    <col min="6403" max="6403" width="7.7265625" style="760" customWidth="1"/>
    <col min="6404" max="6404" width="8.26953125" style="760" customWidth="1"/>
    <col min="6405" max="6405" width="8.453125" style="760" customWidth="1"/>
    <col min="6406" max="6406" width="9.26953125" style="760" customWidth="1"/>
    <col min="6407" max="6407" width="10.1796875" style="760" customWidth="1"/>
    <col min="6408" max="6408" width="15.81640625" style="760" customWidth="1"/>
    <col min="6409" max="6409" width="14.54296875" style="760" customWidth="1"/>
    <col min="6410" max="6410" width="14" style="760" customWidth="1"/>
    <col min="6411" max="6411" width="13.7265625" style="760" customWidth="1"/>
    <col min="6412" max="6412" width="15.81640625" style="760" customWidth="1"/>
    <col min="6413" max="6413" width="15" style="760" customWidth="1"/>
    <col min="6414" max="6414" width="14.26953125" style="760" customWidth="1"/>
    <col min="6415" max="6415" width="13.26953125" style="760" customWidth="1"/>
    <col min="6416" max="6503" width="8.7265625" style="760"/>
    <col min="6504" max="6504" width="14" style="760" customWidth="1"/>
    <col min="6505" max="6505" width="9.81640625" style="760" customWidth="1"/>
    <col min="6506" max="6506" width="13.81640625" style="760" customWidth="1"/>
    <col min="6507" max="6507" width="10.26953125" style="760" customWidth="1"/>
    <col min="6508" max="6508" width="9.7265625" style="760" customWidth="1"/>
    <col min="6509" max="6509" width="9.26953125" style="760" customWidth="1"/>
    <col min="6510" max="6510" width="11" style="760" customWidth="1"/>
    <col min="6511" max="6511" width="11.54296875" style="760" customWidth="1"/>
    <col min="6512" max="6512" width="15.26953125" style="760" customWidth="1"/>
    <col min="6513" max="6513" width="8.26953125" style="760" customWidth="1"/>
    <col min="6514" max="6514" width="9" style="760" customWidth="1"/>
    <col min="6515" max="6515" width="14.81640625" style="760" customWidth="1"/>
    <col min="6516" max="6516" width="11" style="760" customWidth="1"/>
    <col min="6517" max="6517" width="10.1796875" style="760" customWidth="1"/>
    <col min="6518" max="6518" width="9.26953125" style="760" customWidth="1"/>
    <col min="6519" max="6519" width="10.1796875" style="760" customWidth="1"/>
    <col min="6520" max="6520" width="10.81640625" style="760" customWidth="1"/>
    <col min="6521" max="6521" width="11.7265625" style="760" customWidth="1"/>
    <col min="6522" max="6522" width="18.7265625" style="760" customWidth="1"/>
    <col min="6523" max="6523" width="13.453125" style="760" customWidth="1"/>
    <col min="6524" max="6524" width="10.7265625" style="760" customWidth="1"/>
    <col min="6525" max="6525" width="11" style="760" customWidth="1"/>
    <col min="6526" max="6526" width="14.7265625" style="760" customWidth="1"/>
    <col min="6527" max="6527" width="19.1796875" style="760" customWidth="1"/>
    <col min="6528" max="6528" width="19.26953125" style="760" customWidth="1"/>
    <col min="6529" max="6529" width="17.81640625" style="760" customWidth="1"/>
    <col min="6530" max="6530" width="13.26953125" style="760" customWidth="1"/>
    <col min="6531" max="6531" width="12.7265625" style="760" customWidth="1"/>
    <col min="6532" max="6532" width="14.26953125" style="760" customWidth="1"/>
    <col min="6533" max="6533" width="12.1796875" style="760" customWidth="1"/>
    <col min="6534" max="6534" width="14.7265625" style="760" customWidth="1"/>
    <col min="6535" max="6535" width="14.453125" style="760" customWidth="1"/>
    <col min="6536" max="6536" width="10.453125" style="760" customWidth="1"/>
    <col min="6537" max="6537" width="11.26953125" style="760" customWidth="1"/>
    <col min="6538" max="6538" width="12.1796875" style="760" customWidth="1"/>
    <col min="6539" max="6539" width="13.54296875" style="760" customWidth="1"/>
    <col min="6540" max="6540" width="13.7265625" style="760" customWidth="1"/>
    <col min="6541" max="6541" width="10.54296875" style="760" customWidth="1"/>
    <col min="6542" max="6542" width="13.1796875" style="760" customWidth="1"/>
    <col min="6543" max="6543" width="14.81640625" style="760" customWidth="1"/>
    <col min="6544" max="6544" width="11.453125" style="760" customWidth="1"/>
    <col min="6545" max="6545" width="10.7265625" style="760" customWidth="1"/>
    <col min="6546" max="6546" width="10.453125" style="760" customWidth="1"/>
    <col min="6547" max="6547" width="9.81640625" style="760" customWidth="1"/>
    <col min="6548" max="6548" width="8" style="760" customWidth="1"/>
    <col min="6549" max="6549" width="11" style="760" customWidth="1"/>
    <col min="6550" max="6550" width="10.81640625" style="760" customWidth="1"/>
    <col min="6551" max="6551" width="11.54296875" style="760" customWidth="1"/>
    <col min="6552" max="6552" width="11.7265625" style="760" customWidth="1"/>
    <col min="6553" max="6553" width="15.81640625" style="760" customWidth="1"/>
    <col min="6554" max="6554" width="9.81640625" style="760" customWidth="1"/>
    <col min="6555" max="6555" width="9.26953125" style="760" customWidth="1"/>
    <col min="6556" max="6556" width="9.81640625" style="760" customWidth="1"/>
    <col min="6557" max="6557" width="10" style="760" customWidth="1"/>
    <col min="6558" max="6558" width="9.26953125" style="760" customWidth="1"/>
    <col min="6559" max="6559" width="8.26953125" style="760" customWidth="1"/>
    <col min="6560" max="6560" width="8.1796875" style="760" customWidth="1"/>
    <col min="6561" max="6561" width="11.7265625" style="760" customWidth="1"/>
    <col min="6562" max="6562" width="9.453125" style="760" customWidth="1"/>
    <col min="6563" max="6563" width="11.453125" style="760" customWidth="1"/>
    <col min="6564" max="6564" width="14.81640625" style="760" customWidth="1"/>
    <col min="6565" max="6565" width="8.453125" style="760" customWidth="1"/>
    <col min="6566" max="6566" width="7.453125" style="760" customWidth="1"/>
    <col min="6567" max="6567" width="10.54296875" style="760" customWidth="1"/>
    <col min="6568" max="6568" width="7.1796875" style="760" customWidth="1"/>
    <col min="6569" max="6569" width="7.453125" style="760" customWidth="1"/>
    <col min="6570" max="6570" width="7.7265625" style="760" customWidth="1"/>
    <col min="6571" max="6571" width="9.26953125" style="760" customWidth="1"/>
    <col min="6572" max="6572" width="10.7265625" style="760" customWidth="1"/>
    <col min="6573" max="6573" width="8.1796875" style="760" customWidth="1"/>
    <col min="6574" max="6574" width="7" style="760" customWidth="1"/>
    <col min="6575" max="6575" width="8.26953125" style="760" customWidth="1"/>
    <col min="6576" max="6576" width="7.54296875" style="760" customWidth="1"/>
    <col min="6577" max="6577" width="11.54296875" style="760" customWidth="1"/>
    <col min="6578" max="6578" width="12.81640625" style="760" customWidth="1"/>
    <col min="6579" max="6579" width="15.54296875" style="760" customWidth="1"/>
    <col min="6580" max="6580" width="10.453125" style="760" customWidth="1"/>
    <col min="6581" max="6581" width="10.26953125" style="760" customWidth="1"/>
    <col min="6582" max="6582" width="9.81640625" style="760" customWidth="1"/>
    <col min="6583" max="6583" width="10.453125" style="760" customWidth="1"/>
    <col min="6584" max="6584" width="7.453125" style="760" customWidth="1"/>
    <col min="6585" max="6585" width="10.54296875" style="760" customWidth="1"/>
    <col min="6586" max="6586" width="10.81640625" style="760" customWidth="1"/>
    <col min="6587" max="6587" width="10.26953125" style="760" customWidth="1"/>
    <col min="6588" max="6588" width="11.81640625" style="760" customWidth="1"/>
    <col min="6589" max="6589" width="15.1796875" style="760" customWidth="1"/>
    <col min="6590" max="6590" width="9.453125" style="760" customWidth="1"/>
    <col min="6591" max="6591" width="11.1796875" style="760" customWidth="1"/>
    <col min="6592" max="6595" width="13.7265625" style="760" customWidth="1"/>
    <col min="6596" max="6596" width="9.7265625" style="760" customWidth="1"/>
    <col min="6597" max="6597" width="12.7265625" style="760" customWidth="1"/>
    <col min="6598" max="6598" width="15.54296875" style="760" customWidth="1"/>
    <col min="6599" max="6599" width="11.54296875" style="760" customWidth="1"/>
    <col min="6600" max="6600" width="13" style="760" customWidth="1"/>
    <col min="6601" max="6601" width="12.1796875" style="760" customWidth="1"/>
    <col min="6602" max="6603" width="12.26953125" style="760" customWidth="1"/>
    <col min="6604" max="6604" width="12.81640625" style="760" customWidth="1"/>
    <col min="6605" max="6605" width="11.54296875" style="760" customWidth="1"/>
    <col min="6606" max="6606" width="15.453125" style="760" customWidth="1"/>
    <col min="6607" max="6607" width="14.7265625" style="760" customWidth="1"/>
    <col min="6608" max="6608" width="8.453125" style="760" customWidth="1"/>
    <col min="6609" max="6609" width="8.26953125" style="760" customWidth="1"/>
    <col min="6610" max="6610" width="9.26953125" style="760" customWidth="1"/>
    <col min="6611" max="6611" width="9.1796875" style="760" customWidth="1"/>
    <col min="6612" max="6612" width="7.26953125" style="760" customWidth="1"/>
    <col min="6613" max="6613" width="9.26953125" style="760" customWidth="1"/>
    <col min="6614" max="6614" width="6.81640625" style="760" customWidth="1"/>
    <col min="6615" max="6615" width="8.7265625" style="760" customWidth="1"/>
    <col min="6616" max="6616" width="8.453125" style="760" customWidth="1"/>
    <col min="6617" max="6617" width="10.26953125" style="760" customWidth="1"/>
    <col min="6618" max="6618" width="8.1796875" style="760" customWidth="1"/>
    <col min="6619" max="6619" width="8.54296875" style="760" customWidth="1"/>
    <col min="6620" max="6620" width="9.26953125" style="760" customWidth="1"/>
    <col min="6621" max="6621" width="15" style="760" customWidth="1"/>
    <col min="6622" max="6622" width="8.81640625" style="760" customWidth="1"/>
    <col min="6623" max="6623" width="9.1796875" style="760" customWidth="1"/>
    <col min="6624" max="6624" width="8.54296875" style="760" customWidth="1"/>
    <col min="6625" max="6625" width="10.81640625" style="760" customWidth="1"/>
    <col min="6626" max="6626" width="10.7265625" style="760" customWidth="1"/>
    <col min="6627" max="6628" width="13.7265625" style="760" customWidth="1"/>
    <col min="6629" max="6629" width="9.54296875" style="760" customWidth="1"/>
    <col min="6630" max="6630" width="13.7265625" style="760" customWidth="1"/>
    <col min="6631" max="6631" width="15.1796875" style="760" customWidth="1"/>
    <col min="6632" max="6632" width="8.54296875" style="760" customWidth="1"/>
    <col min="6633" max="6633" width="9.54296875" style="760" customWidth="1"/>
    <col min="6634" max="6634" width="7.26953125" style="760" customWidth="1"/>
    <col min="6635" max="6635" width="9.26953125" style="760" customWidth="1"/>
    <col min="6636" max="6637" width="7.81640625" style="760" customWidth="1"/>
    <col min="6638" max="6638" width="6.81640625" style="760" customWidth="1"/>
    <col min="6639" max="6639" width="7.453125" style="760" customWidth="1"/>
    <col min="6640" max="6640" width="7.7265625" style="760" customWidth="1"/>
    <col min="6641" max="6641" width="8" style="760" customWidth="1"/>
    <col min="6642" max="6642" width="9.54296875" style="760" customWidth="1"/>
    <col min="6643" max="6643" width="11.1796875" style="760" customWidth="1"/>
    <col min="6644" max="6644" width="17.54296875" style="760" customWidth="1"/>
    <col min="6645" max="6645" width="12.54296875" style="760" customWidth="1"/>
    <col min="6646" max="6646" width="10" style="760" customWidth="1"/>
    <col min="6647" max="6647" width="10.26953125" style="760" customWidth="1"/>
    <col min="6648" max="6648" width="13.81640625" style="760" customWidth="1"/>
    <col min="6649" max="6649" width="17" style="760" customWidth="1"/>
    <col min="6650" max="6650" width="17.26953125" style="760" customWidth="1"/>
    <col min="6651" max="6651" width="13.453125" style="760" customWidth="1"/>
    <col min="6652" max="6652" width="16.453125" style="760" customWidth="1"/>
    <col min="6653" max="6653" width="10.81640625" style="760" customWidth="1"/>
    <col min="6654" max="6654" width="15.1796875" style="760" customWidth="1"/>
    <col min="6655" max="6655" width="8.1796875" style="760" customWidth="1"/>
    <col min="6656" max="6656" width="9.7265625" style="760" customWidth="1"/>
    <col min="6657" max="6657" width="11.54296875" style="760" customWidth="1"/>
    <col min="6658" max="6658" width="8.1796875" style="760" customWidth="1"/>
    <col min="6659" max="6659" width="7.7265625" style="760" customWidth="1"/>
    <col min="6660" max="6660" width="8.26953125" style="760" customWidth="1"/>
    <col min="6661" max="6661" width="8.453125" style="760" customWidth="1"/>
    <col min="6662" max="6662" width="9.26953125" style="760" customWidth="1"/>
    <col min="6663" max="6663" width="10.1796875" style="760" customWidth="1"/>
    <col min="6664" max="6664" width="15.81640625" style="760" customWidth="1"/>
    <col min="6665" max="6665" width="14.54296875" style="760" customWidth="1"/>
    <col min="6666" max="6666" width="14" style="760" customWidth="1"/>
    <col min="6667" max="6667" width="13.7265625" style="760" customWidth="1"/>
    <col min="6668" max="6668" width="15.81640625" style="760" customWidth="1"/>
    <col min="6669" max="6669" width="15" style="760" customWidth="1"/>
    <col min="6670" max="6670" width="14.26953125" style="760" customWidth="1"/>
    <col min="6671" max="6671" width="13.26953125" style="760" customWidth="1"/>
    <col min="6672" max="6759" width="8.7265625" style="760"/>
    <col min="6760" max="6760" width="14" style="760" customWidth="1"/>
    <col min="6761" max="6761" width="9.81640625" style="760" customWidth="1"/>
    <col min="6762" max="6762" width="13.81640625" style="760" customWidth="1"/>
    <col min="6763" max="6763" width="10.26953125" style="760" customWidth="1"/>
    <col min="6764" max="6764" width="9.7265625" style="760" customWidth="1"/>
    <col min="6765" max="6765" width="9.26953125" style="760" customWidth="1"/>
    <col min="6766" max="6766" width="11" style="760" customWidth="1"/>
    <col min="6767" max="6767" width="11.54296875" style="760" customWidth="1"/>
    <col min="6768" max="6768" width="15.26953125" style="760" customWidth="1"/>
    <col min="6769" max="6769" width="8.26953125" style="760" customWidth="1"/>
    <col min="6770" max="6770" width="9" style="760" customWidth="1"/>
    <col min="6771" max="6771" width="14.81640625" style="760" customWidth="1"/>
    <col min="6772" max="6772" width="11" style="760" customWidth="1"/>
    <col min="6773" max="6773" width="10.1796875" style="760" customWidth="1"/>
    <col min="6774" max="6774" width="9.26953125" style="760" customWidth="1"/>
    <col min="6775" max="6775" width="10.1796875" style="760" customWidth="1"/>
    <col min="6776" max="6776" width="10.81640625" style="760" customWidth="1"/>
    <col min="6777" max="6777" width="11.7265625" style="760" customWidth="1"/>
    <col min="6778" max="6778" width="18.7265625" style="760" customWidth="1"/>
    <col min="6779" max="6779" width="13.453125" style="760" customWidth="1"/>
    <col min="6780" max="6780" width="10.7265625" style="760" customWidth="1"/>
    <col min="6781" max="6781" width="11" style="760" customWidth="1"/>
    <col min="6782" max="6782" width="14.7265625" style="760" customWidth="1"/>
    <col min="6783" max="6783" width="19.1796875" style="760" customWidth="1"/>
    <col min="6784" max="6784" width="19.26953125" style="760" customWidth="1"/>
    <col min="6785" max="6785" width="17.81640625" style="760" customWidth="1"/>
    <col min="6786" max="6786" width="13.26953125" style="760" customWidth="1"/>
    <col min="6787" max="6787" width="12.7265625" style="760" customWidth="1"/>
    <col min="6788" max="6788" width="14.26953125" style="760" customWidth="1"/>
    <col min="6789" max="6789" width="12.1796875" style="760" customWidth="1"/>
    <col min="6790" max="6790" width="14.7265625" style="760" customWidth="1"/>
    <col min="6791" max="6791" width="14.453125" style="760" customWidth="1"/>
    <col min="6792" max="6792" width="10.453125" style="760" customWidth="1"/>
    <col min="6793" max="6793" width="11.26953125" style="760" customWidth="1"/>
    <col min="6794" max="6794" width="12.1796875" style="760" customWidth="1"/>
    <col min="6795" max="6795" width="13.54296875" style="760" customWidth="1"/>
    <col min="6796" max="6796" width="13.7265625" style="760" customWidth="1"/>
    <col min="6797" max="6797" width="10.54296875" style="760" customWidth="1"/>
    <col min="6798" max="6798" width="13.1796875" style="760" customWidth="1"/>
    <col min="6799" max="6799" width="14.81640625" style="760" customWidth="1"/>
    <col min="6800" max="6800" width="11.453125" style="760" customWidth="1"/>
    <col min="6801" max="6801" width="10.7265625" style="760" customWidth="1"/>
    <col min="6802" max="6802" width="10.453125" style="760" customWidth="1"/>
    <col min="6803" max="6803" width="9.81640625" style="760" customWidth="1"/>
    <col min="6804" max="6804" width="8" style="760" customWidth="1"/>
    <col min="6805" max="6805" width="11" style="760" customWidth="1"/>
    <col min="6806" max="6806" width="10.81640625" style="760" customWidth="1"/>
    <col min="6807" max="6807" width="11.54296875" style="760" customWidth="1"/>
    <col min="6808" max="6808" width="11.7265625" style="760" customWidth="1"/>
    <col min="6809" max="6809" width="15.81640625" style="760" customWidth="1"/>
    <col min="6810" max="6810" width="9.81640625" style="760" customWidth="1"/>
    <col min="6811" max="6811" width="9.26953125" style="760" customWidth="1"/>
    <col min="6812" max="6812" width="9.81640625" style="760" customWidth="1"/>
    <col min="6813" max="6813" width="10" style="760" customWidth="1"/>
    <col min="6814" max="6814" width="9.26953125" style="760" customWidth="1"/>
    <col min="6815" max="6815" width="8.26953125" style="760" customWidth="1"/>
    <col min="6816" max="6816" width="8.1796875" style="760" customWidth="1"/>
    <col min="6817" max="6817" width="11.7265625" style="760" customWidth="1"/>
    <col min="6818" max="6818" width="9.453125" style="760" customWidth="1"/>
    <col min="6819" max="6819" width="11.453125" style="760" customWidth="1"/>
    <col min="6820" max="6820" width="14.81640625" style="760" customWidth="1"/>
    <col min="6821" max="6821" width="8.453125" style="760" customWidth="1"/>
    <col min="6822" max="6822" width="7.453125" style="760" customWidth="1"/>
    <col min="6823" max="6823" width="10.54296875" style="760" customWidth="1"/>
    <col min="6824" max="6824" width="7.1796875" style="760" customWidth="1"/>
    <col min="6825" max="6825" width="7.453125" style="760" customWidth="1"/>
    <col min="6826" max="6826" width="7.7265625" style="760" customWidth="1"/>
    <col min="6827" max="6827" width="9.26953125" style="760" customWidth="1"/>
    <col min="6828" max="6828" width="10.7265625" style="760" customWidth="1"/>
    <col min="6829" max="6829" width="8.1796875" style="760" customWidth="1"/>
    <col min="6830" max="6830" width="7" style="760" customWidth="1"/>
    <col min="6831" max="6831" width="8.26953125" style="760" customWidth="1"/>
    <col min="6832" max="6832" width="7.54296875" style="760" customWidth="1"/>
    <col min="6833" max="6833" width="11.54296875" style="760" customWidth="1"/>
    <col min="6834" max="6834" width="12.81640625" style="760" customWidth="1"/>
    <col min="6835" max="6835" width="15.54296875" style="760" customWidth="1"/>
    <col min="6836" max="6836" width="10.453125" style="760" customWidth="1"/>
    <col min="6837" max="6837" width="10.26953125" style="760" customWidth="1"/>
    <col min="6838" max="6838" width="9.81640625" style="760" customWidth="1"/>
    <col min="6839" max="6839" width="10.453125" style="760" customWidth="1"/>
    <col min="6840" max="6840" width="7.453125" style="760" customWidth="1"/>
    <col min="6841" max="6841" width="10.54296875" style="760" customWidth="1"/>
    <col min="6842" max="6842" width="10.81640625" style="760" customWidth="1"/>
    <col min="6843" max="6843" width="10.26953125" style="760" customWidth="1"/>
    <col min="6844" max="6844" width="11.81640625" style="760" customWidth="1"/>
    <col min="6845" max="6845" width="15.1796875" style="760" customWidth="1"/>
    <col min="6846" max="6846" width="9.453125" style="760" customWidth="1"/>
    <col min="6847" max="6847" width="11.1796875" style="760" customWidth="1"/>
    <col min="6848" max="6851" width="13.7265625" style="760" customWidth="1"/>
    <col min="6852" max="6852" width="9.7265625" style="760" customWidth="1"/>
    <col min="6853" max="6853" width="12.7265625" style="760" customWidth="1"/>
    <col min="6854" max="6854" width="15.54296875" style="760" customWidth="1"/>
    <col min="6855" max="6855" width="11.54296875" style="760" customWidth="1"/>
    <col min="6856" max="6856" width="13" style="760" customWidth="1"/>
    <col min="6857" max="6857" width="12.1796875" style="760" customWidth="1"/>
    <col min="6858" max="6859" width="12.26953125" style="760" customWidth="1"/>
    <col min="6860" max="6860" width="12.81640625" style="760" customWidth="1"/>
    <col min="6861" max="6861" width="11.54296875" style="760" customWidth="1"/>
    <col min="6862" max="6862" width="15.453125" style="760" customWidth="1"/>
    <col min="6863" max="6863" width="14.7265625" style="760" customWidth="1"/>
    <col min="6864" max="6864" width="8.453125" style="760" customWidth="1"/>
    <col min="6865" max="6865" width="8.26953125" style="760" customWidth="1"/>
    <col min="6866" max="6866" width="9.26953125" style="760" customWidth="1"/>
    <col min="6867" max="6867" width="9.1796875" style="760" customWidth="1"/>
    <col min="6868" max="6868" width="7.26953125" style="760" customWidth="1"/>
    <col min="6869" max="6869" width="9.26953125" style="760" customWidth="1"/>
    <col min="6870" max="6870" width="6.81640625" style="760" customWidth="1"/>
    <col min="6871" max="6871" width="8.7265625" style="760" customWidth="1"/>
    <col min="6872" max="6872" width="8.453125" style="760" customWidth="1"/>
    <col min="6873" max="6873" width="10.26953125" style="760" customWidth="1"/>
    <col min="6874" max="6874" width="8.1796875" style="760" customWidth="1"/>
    <col min="6875" max="6875" width="8.54296875" style="760" customWidth="1"/>
    <col min="6876" max="6876" width="9.26953125" style="760" customWidth="1"/>
    <col min="6877" max="6877" width="15" style="760" customWidth="1"/>
    <col min="6878" max="6878" width="8.81640625" style="760" customWidth="1"/>
    <col min="6879" max="6879" width="9.1796875" style="760" customWidth="1"/>
    <col min="6880" max="6880" width="8.54296875" style="760" customWidth="1"/>
    <col min="6881" max="6881" width="10.81640625" style="760" customWidth="1"/>
    <col min="6882" max="6882" width="10.7265625" style="760" customWidth="1"/>
    <col min="6883" max="6884" width="13.7265625" style="760" customWidth="1"/>
    <col min="6885" max="6885" width="9.54296875" style="760" customWidth="1"/>
    <col min="6886" max="6886" width="13.7265625" style="760" customWidth="1"/>
    <col min="6887" max="6887" width="15.1796875" style="760" customWidth="1"/>
    <col min="6888" max="6888" width="8.54296875" style="760" customWidth="1"/>
    <col min="6889" max="6889" width="9.54296875" style="760" customWidth="1"/>
    <col min="6890" max="6890" width="7.26953125" style="760" customWidth="1"/>
    <col min="6891" max="6891" width="9.26953125" style="760" customWidth="1"/>
    <col min="6892" max="6893" width="7.81640625" style="760" customWidth="1"/>
    <col min="6894" max="6894" width="6.81640625" style="760" customWidth="1"/>
    <col min="6895" max="6895" width="7.453125" style="760" customWidth="1"/>
    <col min="6896" max="6896" width="7.7265625" style="760" customWidth="1"/>
    <col min="6897" max="6897" width="8" style="760" customWidth="1"/>
    <col min="6898" max="6898" width="9.54296875" style="760" customWidth="1"/>
    <col min="6899" max="6899" width="11.1796875" style="760" customWidth="1"/>
    <col min="6900" max="6900" width="17.54296875" style="760" customWidth="1"/>
    <col min="6901" max="6901" width="12.54296875" style="760" customWidth="1"/>
    <col min="6902" max="6902" width="10" style="760" customWidth="1"/>
    <col min="6903" max="6903" width="10.26953125" style="760" customWidth="1"/>
    <col min="6904" max="6904" width="13.81640625" style="760" customWidth="1"/>
    <col min="6905" max="6905" width="17" style="760" customWidth="1"/>
    <col min="6906" max="6906" width="17.26953125" style="760" customWidth="1"/>
    <col min="6907" max="6907" width="13.453125" style="760" customWidth="1"/>
    <col min="6908" max="6908" width="16.453125" style="760" customWidth="1"/>
    <col min="6909" max="6909" width="10.81640625" style="760" customWidth="1"/>
    <col min="6910" max="6910" width="15.1796875" style="760" customWidth="1"/>
    <col min="6911" max="6911" width="8.1796875" style="760" customWidth="1"/>
    <col min="6912" max="6912" width="9.7265625" style="760" customWidth="1"/>
    <col min="6913" max="6913" width="11.54296875" style="760" customWidth="1"/>
    <col min="6914" max="6914" width="8.1796875" style="760" customWidth="1"/>
    <col min="6915" max="6915" width="7.7265625" style="760" customWidth="1"/>
    <col min="6916" max="6916" width="8.26953125" style="760" customWidth="1"/>
    <col min="6917" max="6917" width="8.453125" style="760" customWidth="1"/>
    <col min="6918" max="6918" width="9.26953125" style="760" customWidth="1"/>
    <col min="6919" max="6919" width="10.1796875" style="760" customWidth="1"/>
    <col min="6920" max="6920" width="15.81640625" style="760" customWidth="1"/>
    <col min="6921" max="6921" width="14.54296875" style="760" customWidth="1"/>
    <col min="6922" max="6922" width="14" style="760" customWidth="1"/>
    <col min="6923" max="6923" width="13.7265625" style="760" customWidth="1"/>
    <col min="6924" max="6924" width="15.81640625" style="760" customWidth="1"/>
    <col min="6925" max="6925" width="15" style="760" customWidth="1"/>
    <col min="6926" max="6926" width="14.26953125" style="760" customWidth="1"/>
    <col min="6927" max="6927" width="13.26953125" style="760" customWidth="1"/>
    <col min="6928" max="7015" width="8.7265625" style="760"/>
    <col min="7016" max="7016" width="14" style="760" customWidth="1"/>
    <col min="7017" max="7017" width="9.81640625" style="760" customWidth="1"/>
    <col min="7018" max="7018" width="13.81640625" style="760" customWidth="1"/>
    <col min="7019" max="7019" width="10.26953125" style="760" customWidth="1"/>
    <col min="7020" max="7020" width="9.7265625" style="760" customWidth="1"/>
    <col min="7021" max="7021" width="9.26953125" style="760" customWidth="1"/>
    <col min="7022" max="7022" width="11" style="760" customWidth="1"/>
    <col min="7023" max="7023" width="11.54296875" style="760" customWidth="1"/>
    <col min="7024" max="7024" width="15.26953125" style="760" customWidth="1"/>
    <col min="7025" max="7025" width="8.26953125" style="760" customWidth="1"/>
    <col min="7026" max="7026" width="9" style="760" customWidth="1"/>
    <col min="7027" max="7027" width="14.81640625" style="760" customWidth="1"/>
    <col min="7028" max="7028" width="11" style="760" customWidth="1"/>
    <col min="7029" max="7029" width="10.1796875" style="760" customWidth="1"/>
    <col min="7030" max="7030" width="9.26953125" style="760" customWidth="1"/>
    <col min="7031" max="7031" width="10.1796875" style="760" customWidth="1"/>
    <col min="7032" max="7032" width="10.81640625" style="760" customWidth="1"/>
    <col min="7033" max="7033" width="11.7265625" style="760" customWidth="1"/>
    <col min="7034" max="7034" width="18.7265625" style="760" customWidth="1"/>
    <col min="7035" max="7035" width="13.453125" style="760" customWidth="1"/>
    <col min="7036" max="7036" width="10.7265625" style="760" customWidth="1"/>
    <col min="7037" max="7037" width="11" style="760" customWidth="1"/>
    <col min="7038" max="7038" width="14.7265625" style="760" customWidth="1"/>
    <col min="7039" max="7039" width="19.1796875" style="760" customWidth="1"/>
    <col min="7040" max="7040" width="19.26953125" style="760" customWidth="1"/>
    <col min="7041" max="7041" width="17.81640625" style="760" customWidth="1"/>
    <col min="7042" max="7042" width="13.26953125" style="760" customWidth="1"/>
    <col min="7043" max="7043" width="12.7265625" style="760" customWidth="1"/>
    <col min="7044" max="7044" width="14.26953125" style="760" customWidth="1"/>
    <col min="7045" max="7045" width="12.1796875" style="760" customWidth="1"/>
    <col min="7046" max="7046" width="14.7265625" style="760" customWidth="1"/>
    <col min="7047" max="7047" width="14.453125" style="760" customWidth="1"/>
    <col min="7048" max="7048" width="10.453125" style="760" customWidth="1"/>
    <col min="7049" max="7049" width="11.26953125" style="760" customWidth="1"/>
    <col min="7050" max="7050" width="12.1796875" style="760" customWidth="1"/>
    <col min="7051" max="7051" width="13.54296875" style="760" customWidth="1"/>
    <col min="7052" max="7052" width="13.7265625" style="760" customWidth="1"/>
    <col min="7053" max="7053" width="10.54296875" style="760" customWidth="1"/>
    <col min="7054" max="7054" width="13.1796875" style="760" customWidth="1"/>
    <col min="7055" max="7055" width="14.81640625" style="760" customWidth="1"/>
    <col min="7056" max="7056" width="11.453125" style="760" customWidth="1"/>
    <col min="7057" max="7057" width="10.7265625" style="760" customWidth="1"/>
    <col min="7058" max="7058" width="10.453125" style="760" customWidth="1"/>
    <col min="7059" max="7059" width="9.81640625" style="760" customWidth="1"/>
    <col min="7060" max="7060" width="8" style="760" customWidth="1"/>
    <col min="7061" max="7061" width="11" style="760" customWidth="1"/>
    <col min="7062" max="7062" width="10.81640625" style="760" customWidth="1"/>
    <col min="7063" max="7063" width="11.54296875" style="760" customWidth="1"/>
    <col min="7064" max="7064" width="11.7265625" style="760" customWidth="1"/>
    <col min="7065" max="7065" width="15.81640625" style="760" customWidth="1"/>
    <col min="7066" max="7066" width="9.81640625" style="760" customWidth="1"/>
    <col min="7067" max="7067" width="9.26953125" style="760" customWidth="1"/>
    <col min="7068" max="7068" width="9.81640625" style="760" customWidth="1"/>
    <col min="7069" max="7069" width="10" style="760" customWidth="1"/>
    <col min="7070" max="7070" width="9.26953125" style="760" customWidth="1"/>
    <col min="7071" max="7071" width="8.26953125" style="760" customWidth="1"/>
    <col min="7072" max="7072" width="8.1796875" style="760" customWidth="1"/>
    <col min="7073" max="7073" width="11.7265625" style="760" customWidth="1"/>
    <col min="7074" max="7074" width="9.453125" style="760" customWidth="1"/>
    <col min="7075" max="7075" width="11.453125" style="760" customWidth="1"/>
    <col min="7076" max="7076" width="14.81640625" style="760" customWidth="1"/>
    <col min="7077" max="7077" width="8.453125" style="760" customWidth="1"/>
    <col min="7078" max="7078" width="7.453125" style="760" customWidth="1"/>
    <col min="7079" max="7079" width="10.54296875" style="760" customWidth="1"/>
    <col min="7080" max="7080" width="7.1796875" style="760" customWidth="1"/>
    <col min="7081" max="7081" width="7.453125" style="760" customWidth="1"/>
    <col min="7082" max="7082" width="7.7265625" style="760" customWidth="1"/>
    <col min="7083" max="7083" width="9.26953125" style="760" customWidth="1"/>
    <col min="7084" max="7084" width="10.7265625" style="760" customWidth="1"/>
    <col min="7085" max="7085" width="8.1796875" style="760" customWidth="1"/>
    <col min="7086" max="7086" width="7" style="760" customWidth="1"/>
    <col min="7087" max="7087" width="8.26953125" style="760" customWidth="1"/>
    <col min="7088" max="7088" width="7.54296875" style="760" customWidth="1"/>
    <col min="7089" max="7089" width="11.54296875" style="760" customWidth="1"/>
    <col min="7090" max="7090" width="12.81640625" style="760" customWidth="1"/>
    <col min="7091" max="7091" width="15.54296875" style="760" customWidth="1"/>
    <col min="7092" max="7092" width="10.453125" style="760" customWidth="1"/>
    <col min="7093" max="7093" width="10.26953125" style="760" customWidth="1"/>
    <col min="7094" max="7094" width="9.81640625" style="760" customWidth="1"/>
    <col min="7095" max="7095" width="10.453125" style="760" customWidth="1"/>
    <col min="7096" max="7096" width="7.453125" style="760" customWidth="1"/>
    <col min="7097" max="7097" width="10.54296875" style="760" customWidth="1"/>
    <col min="7098" max="7098" width="10.81640625" style="760" customWidth="1"/>
    <col min="7099" max="7099" width="10.26953125" style="760" customWidth="1"/>
    <col min="7100" max="7100" width="11.81640625" style="760" customWidth="1"/>
    <col min="7101" max="7101" width="15.1796875" style="760" customWidth="1"/>
    <col min="7102" max="7102" width="9.453125" style="760" customWidth="1"/>
    <col min="7103" max="7103" width="11.1796875" style="760" customWidth="1"/>
    <col min="7104" max="7107" width="13.7265625" style="760" customWidth="1"/>
    <col min="7108" max="7108" width="9.7265625" style="760" customWidth="1"/>
    <col min="7109" max="7109" width="12.7265625" style="760" customWidth="1"/>
    <col min="7110" max="7110" width="15.54296875" style="760" customWidth="1"/>
    <col min="7111" max="7111" width="11.54296875" style="760" customWidth="1"/>
    <col min="7112" max="7112" width="13" style="760" customWidth="1"/>
    <col min="7113" max="7113" width="12.1796875" style="760" customWidth="1"/>
    <col min="7114" max="7115" width="12.26953125" style="760" customWidth="1"/>
    <col min="7116" max="7116" width="12.81640625" style="760" customWidth="1"/>
    <col min="7117" max="7117" width="11.54296875" style="760" customWidth="1"/>
    <col min="7118" max="7118" width="15.453125" style="760" customWidth="1"/>
    <col min="7119" max="7119" width="14.7265625" style="760" customWidth="1"/>
    <col min="7120" max="7120" width="8.453125" style="760" customWidth="1"/>
    <col min="7121" max="7121" width="8.26953125" style="760" customWidth="1"/>
    <col min="7122" max="7122" width="9.26953125" style="760" customWidth="1"/>
    <col min="7123" max="7123" width="9.1796875" style="760" customWidth="1"/>
    <col min="7124" max="7124" width="7.26953125" style="760" customWidth="1"/>
    <col min="7125" max="7125" width="9.26953125" style="760" customWidth="1"/>
    <col min="7126" max="7126" width="6.81640625" style="760" customWidth="1"/>
    <col min="7127" max="7127" width="8.7265625" style="760" customWidth="1"/>
    <col min="7128" max="7128" width="8.453125" style="760" customWidth="1"/>
    <col min="7129" max="7129" width="10.26953125" style="760" customWidth="1"/>
    <col min="7130" max="7130" width="8.1796875" style="760" customWidth="1"/>
    <col min="7131" max="7131" width="8.54296875" style="760" customWidth="1"/>
    <col min="7132" max="7132" width="9.26953125" style="760" customWidth="1"/>
    <col min="7133" max="7133" width="15" style="760" customWidth="1"/>
    <col min="7134" max="7134" width="8.81640625" style="760" customWidth="1"/>
    <col min="7135" max="7135" width="9.1796875" style="760" customWidth="1"/>
    <col min="7136" max="7136" width="8.54296875" style="760" customWidth="1"/>
    <col min="7137" max="7137" width="10.81640625" style="760" customWidth="1"/>
    <col min="7138" max="7138" width="10.7265625" style="760" customWidth="1"/>
    <col min="7139" max="7140" width="13.7265625" style="760" customWidth="1"/>
    <col min="7141" max="7141" width="9.54296875" style="760" customWidth="1"/>
    <col min="7142" max="7142" width="13.7265625" style="760" customWidth="1"/>
    <col min="7143" max="7143" width="15.1796875" style="760" customWidth="1"/>
    <col min="7144" max="7144" width="8.54296875" style="760" customWidth="1"/>
    <col min="7145" max="7145" width="9.54296875" style="760" customWidth="1"/>
    <col min="7146" max="7146" width="7.26953125" style="760" customWidth="1"/>
    <col min="7147" max="7147" width="9.26953125" style="760" customWidth="1"/>
    <col min="7148" max="7149" width="7.81640625" style="760" customWidth="1"/>
    <col min="7150" max="7150" width="6.81640625" style="760" customWidth="1"/>
    <col min="7151" max="7151" width="7.453125" style="760" customWidth="1"/>
    <col min="7152" max="7152" width="7.7265625" style="760" customWidth="1"/>
    <col min="7153" max="7153" width="8" style="760" customWidth="1"/>
    <col min="7154" max="7154" width="9.54296875" style="760" customWidth="1"/>
    <col min="7155" max="7155" width="11.1796875" style="760" customWidth="1"/>
    <col min="7156" max="7156" width="17.54296875" style="760" customWidth="1"/>
    <col min="7157" max="7157" width="12.54296875" style="760" customWidth="1"/>
    <col min="7158" max="7158" width="10" style="760" customWidth="1"/>
    <col min="7159" max="7159" width="10.26953125" style="760" customWidth="1"/>
    <col min="7160" max="7160" width="13.81640625" style="760" customWidth="1"/>
    <col min="7161" max="7161" width="17" style="760" customWidth="1"/>
    <col min="7162" max="7162" width="17.26953125" style="760" customWidth="1"/>
    <col min="7163" max="7163" width="13.453125" style="760" customWidth="1"/>
    <col min="7164" max="7164" width="16.453125" style="760" customWidth="1"/>
    <col min="7165" max="7165" width="10.81640625" style="760" customWidth="1"/>
    <col min="7166" max="7166" width="15.1796875" style="760" customWidth="1"/>
    <col min="7167" max="7167" width="8.1796875" style="760" customWidth="1"/>
    <col min="7168" max="7168" width="9.7265625" style="760" customWidth="1"/>
    <col min="7169" max="7169" width="11.54296875" style="760" customWidth="1"/>
    <col min="7170" max="7170" width="8.1796875" style="760" customWidth="1"/>
    <col min="7171" max="7171" width="7.7265625" style="760" customWidth="1"/>
    <col min="7172" max="7172" width="8.26953125" style="760" customWidth="1"/>
    <col min="7173" max="7173" width="8.453125" style="760" customWidth="1"/>
    <col min="7174" max="7174" width="9.26953125" style="760" customWidth="1"/>
    <col min="7175" max="7175" width="10.1796875" style="760" customWidth="1"/>
    <col min="7176" max="7176" width="15.81640625" style="760" customWidth="1"/>
    <col min="7177" max="7177" width="14.54296875" style="760" customWidth="1"/>
    <col min="7178" max="7178" width="14" style="760" customWidth="1"/>
    <col min="7179" max="7179" width="13.7265625" style="760" customWidth="1"/>
    <col min="7180" max="7180" width="15.81640625" style="760" customWidth="1"/>
    <col min="7181" max="7181" width="15" style="760" customWidth="1"/>
    <col min="7182" max="7182" width="14.26953125" style="760" customWidth="1"/>
    <col min="7183" max="7183" width="13.26953125" style="760" customWidth="1"/>
    <col min="7184" max="7271" width="8.7265625" style="760"/>
    <col min="7272" max="7272" width="14" style="760" customWidth="1"/>
    <col min="7273" max="7273" width="9.81640625" style="760" customWidth="1"/>
    <col min="7274" max="7274" width="13.81640625" style="760" customWidth="1"/>
    <col min="7275" max="7275" width="10.26953125" style="760" customWidth="1"/>
    <col min="7276" max="7276" width="9.7265625" style="760" customWidth="1"/>
    <col min="7277" max="7277" width="9.26953125" style="760" customWidth="1"/>
    <col min="7278" max="7278" width="11" style="760" customWidth="1"/>
    <col min="7279" max="7279" width="11.54296875" style="760" customWidth="1"/>
    <col min="7280" max="7280" width="15.26953125" style="760" customWidth="1"/>
    <col min="7281" max="7281" width="8.26953125" style="760" customWidth="1"/>
    <col min="7282" max="7282" width="9" style="760" customWidth="1"/>
    <col min="7283" max="7283" width="14.81640625" style="760" customWidth="1"/>
    <col min="7284" max="7284" width="11" style="760" customWidth="1"/>
    <col min="7285" max="7285" width="10.1796875" style="760" customWidth="1"/>
    <col min="7286" max="7286" width="9.26953125" style="760" customWidth="1"/>
    <col min="7287" max="7287" width="10.1796875" style="760" customWidth="1"/>
    <col min="7288" max="7288" width="10.81640625" style="760" customWidth="1"/>
    <col min="7289" max="7289" width="11.7265625" style="760" customWidth="1"/>
    <col min="7290" max="7290" width="18.7265625" style="760" customWidth="1"/>
    <col min="7291" max="7291" width="13.453125" style="760" customWidth="1"/>
    <col min="7292" max="7292" width="10.7265625" style="760" customWidth="1"/>
    <col min="7293" max="7293" width="11" style="760" customWidth="1"/>
    <col min="7294" max="7294" width="14.7265625" style="760" customWidth="1"/>
    <col min="7295" max="7295" width="19.1796875" style="760" customWidth="1"/>
    <col min="7296" max="7296" width="19.26953125" style="760" customWidth="1"/>
    <col min="7297" max="7297" width="17.81640625" style="760" customWidth="1"/>
    <col min="7298" max="7298" width="13.26953125" style="760" customWidth="1"/>
    <col min="7299" max="7299" width="12.7265625" style="760" customWidth="1"/>
    <col min="7300" max="7300" width="14.26953125" style="760" customWidth="1"/>
    <col min="7301" max="7301" width="12.1796875" style="760" customWidth="1"/>
    <col min="7302" max="7302" width="14.7265625" style="760" customWidth="1"/>
    <col min="7303" max="7303" width="14.453125" style="760" customWidth="1"/>
    <col min="7304" max="7304" width="10.453125" style="760" customWidth="1"/>
    <col min="7305" max="7305" width="11.26953125" style="760" customWidth="1"/>
    <col min="7306" max="7306" width="12.1796875" style="760" customWidth="1"/>
    <col min="7307" max="7307" width="13.54296875" style="760" customWidth="1"/>
    <col min="7308" max="7308" width="13.7265625" style="760" customWidth="1"/>
    <col min="7309" max="7309" width="10.54296875" style="760" customWidth="1"/>
    <col min="7310" max="7310" width="13.1796875" style="760" customWidth="1"/>
    <col min="7311" max="7311" width="14.81640625" style="760" customWidth="1"/>
    <col min="7312" max="7312" width="11.453125" style="760" customWidth="1"/>
    <col min="7313" max="7313" width="10.7265625" style="760" customWidth="1"/>
    <col min="7314" max="7314" width="10.453125" style="760" customWidth="1"/>
    <col min="7315" max="7315" width="9.81640625" style="760" customWidth="1"/>
    <col min="7316" max="7316" width="8" style="760" customWidth="1"/>
    <col min="7317" max="7317" width="11" style="760" customWidth="1"/>
    <col min="7318" max="7318" width="10.81640625" style="760" customWidth="1"/>
    <col min="7319" max="7319" width="11.54296875" style="760" customWidth="1"/>
    <col min="7320" max="7320" width="11.7265625" style="760" customWidth="1"/>
    <col min="7321" max="7321" width="15.81640625" style="760" customWidth="1"/>
    <col min="7322" max="7322" width="9.81640625" style="760" customWidth="1"/>
    <col min="7323" max="7323" width="9.26953125" style="760" customWidth="1"/>
    <col min="7324" max="7324" width="9.81640625" style="760" customWidth="1"/>
    <col min="7325" max="7325" width="10" style="760" customWidth="1"/>
    <col min="7326" max="7326" width="9.26953125" style="760" customWidth="1"/>
    <col min="7327" max="7327" width="8.26953125" style="760" customWidth="1"/>
    <col min="7328" max="7328" width="8.1796875" style="760" customWidth="1"/>
    <col min="7329" max="7329" width="11.7265625" style="760" customWidth="1"/>
    <col min="7330" max="7330" width="9.453125" style="760" customWidth="1"/>
    <col min="7331" max="7331" width="11.453125" style="760" customWidth="1"/>
    <col min="7332" max="7332" width="14.81640625" style="760" customWidth="1"/>
    <col min="7333" max="7333" width="8.453125" style="760" customWidth="1"/>
    <col min="7334" max="7334" width="7.453125" style="760" customWidth="1"/>
    <col min="7335" max="7335" width="10.54296875" style="760" customWidth="1"/>
    <col min="7336" max="7336" width="7.1796875" style="760" customWidth="1"/>
    <col min="7337" max="7337" width="7.453125" style="760" customWidth="1"/>
    <col min="7338" max="7338" width="7.7265625" style="760" customWidth="1"/>
    <col min="7339" max="7339" width="9.26953125" style="760" customWidth="1"/>
    <col min="7340" max="7340" width="10.7265625" style="760" customWidth="1"/>
    <col min="7341" max="7341" width="8.1796875" style="760" customWidth="1"/>
    <col min="7342" max="7342" width="7" style="760" customWidth="1"/>
    <col min="7343" max="7343" width="8.26953125" style="760" customWidth="1"/>
    <col min="7344" max="7344" width="7.54296875" style="760" customWidth="1"/>
    <col min="7345" max="7345" width="11.54296875" style="760" customWidth="1"/>
    <col min="7346" max="7346" width="12.81640625" style="760" customWidth="1"/>
    <col min="7347" max="7347" width="15.54296875" style="760" customWidth="1"/>
    <col min="7348" max="7348" width="10.453125" style="760" customWidth="1"/>
    <col min="7349" max="7349" width="10.26953125" style="760" customWidth="1"/>
    <col min="7350" max="7350" width="9.81640625" style="760" customWidth="1"/>
    <col min="7351" max="7351" width="10.453125" style="760" customWidth="1"/>
    <col min="7352" max="7352" width="7.453125" style="760" customWidth="1"/>
    <col min="7353" max="7353" width="10.54296875" style="760" customWidth="1"/>
    <col min="7354" max="7354" width="10.81640625" style="760" customWidth="1"/>
    <col min="7355" max="7355" width="10.26953125" style="760" customWidth="1"/>
    <col min="7356" max="7356" width="11.81640625" style="760" customWidth="1"/>
    <col min="7357" max="7357" width="15.1796875" style="760" customWidth="1"/>
    <col min="7358" max="7358" width="9.453125" style="760" customWidth="1"/>
    <col min="7359" max="7359" width="11.1796875" style="760" customWidth="1"/>
    <col min="7360" max="7363" width="13.7265625" style="760" customWidth="1"/>
    <col min="7364" max="7364" width="9.7265625" style="760" customWidth="1"/>
    <col min="7365" max="7365" width="12.7265625" style="760" customWidth="1"/>
    <col min="7366" max="7366" width="15.54296875" style="760" customWidth="1"/>
    <col min="7367" max="7367" width="11.54296875" style="760" customWidth="1"/>
    <col min="7368" max="7368" width="13" style="760" customWidth="1"/>
    <col min="7369" max="7369" width="12.1796875" style="760" customWidth="1"/>
    <col min="7370" max="7371" width="12.26953125" style="760" customWidth="1"/>
    <col min="7372" max="7372" width="12.81640625" style="760" customWidth="1"/>
    <col min="7373" max="7373" width="11.54296875" style="760" customWidth="1"/>
    <col min="7374" max="7374" width="15.453125" style="760" customWidth="1"/>
    <col min="7375" max="7375" width="14.7265625" style="760" customWidth="1"/>
    <col min="7376" max="7376" width="8.453125" style="760" customWidth="1"/>
    <col min="7377" max="7377" width="8.26953125" style="760" customWidth="1"/>
    <col min="7378" max="7378" width="9.26953125" style="760" customWidth="1"/>
    <col min="7379" max="7379" width="9.1796875" style="760" customWidth="1"/>
    <col min="7380" max="7380" width="7.26953125" style="760" customWidth="1"/>
    <col min="7381" max="7381" width="9.26953125" style="760" customWidth="1"/>
    <col min="7382" max="7382" width="6.81640625" style="760" customWidth="1"/>
    <col min="7383" max="7383" width="8.7265625" style="760" customWidth="1"/>
    <col min="7384" max="7384" width="8.453125" style="760" customWidth="1"/>
    <col min="7385" max="7385" width="10.26953125" style="760" customWidth="1"/>
    <col min="7386" max="7386" width="8.1796875" style="760" customWidth="1"/>
    <col min="7387" max="7387" width="8.54296875" style="760" customWidth="1"/>
    <col min="7388" max="7388" width="9.26953125" style="760" customWidth="1"/>
    <col min="7389" max="7389" width="15" style="760" customWidth="1"/>
    <col min="7390" max="7390" width="8.81640625" style="760" customWidth="1"/>
    <col min="7391" max="7391" width="9.1796875" style="760" customWidth="1"/>
    <col min="7392" max="7392" width="8.54296875" style="760" customWidth="1"/>
    <col min="7393" max="7393" width="10.81640625" style="760" customWidth="1"/>
    <col min="7394" max="7394" width="10.7265625" style="760" customWidth="1"/>
    <col min="7395" max="7396" width="13.7265625" style="760" customWidth="1"/>
    <col min="7397" max="7397" width="9.54296875" style="760" customWidth="1"/>
    <col min="7398" max="7398" width="13.7265625" style="760" customWidth="1"/>
    <col min="7399" max="7399" width="15.1796875" style="760" customWidth="1"/>
    <col min="7400" max="7400" width="8.54296875" style="760" customWidth="1"/>
    <col min="7401" max="7401" width="9.54296875" style="760" customWidth="1"/>
    <col min="7402" max="7402" width="7.26953125" style="760" customWidth="1"/>
    <col min="7403" max="7403" width="9.26953125" style="760" customWidth="1"/>
    <col min="7404" max="7405" width="7.81640625" style="760" customWidth="1"/>
    <col min="7406" max="7406" width="6.81640625" style="760" customWidth="1"/>
    <col min="7407" max="7407" width="7.453125" style="760" customWidth="1"/>
    <col min="7408" max="7408" width="7.7265625" style="760" customWidth="1"/>
    <col min="7409" max="7409" width="8" style="760" customWidth="1"/>
    <col min="7410" max="7410" width="9.54296875" style="760" customWidth="1"/>
    <col min="7411" max="7411" width="11.1796875" style="760" customWidth="1"/>
    <col min="7412" max="7412" width="17.54296875" style="760" customWidth="1"/>
    <col min="7413" max="7413" width="12.54296875" style="760" customWidth="1"/>
    <col min="7414" max="7414" width="10" style="760" customWidth="1"/>
    <col min="7415" max="7415" width="10.26953125" style="760" customWidth="1"/>
    <col min="7416" max="7416" width="13.81640625" style="760" customWidth="1"/>
    <col min="7417" max="7417" width="17" style="760" customWidth="1"/>
    <col min="7418" max="7418" width="17.26953125" style="760" customWidth="1"/>
    <col min="7419" max="7419" width="13.453125" style="760" customWidth="1"/>
    <col min="7420" max="7420" width="16.453125" style="760" customWidth="1"/>
    <col min="7421" max="7421" width="10.81640625" style="760" customWidth="1"/>
    <col min="7422" max="7422" width="15.1796875" style="760" customWidth="1"/>
    <col min="7423" max="7423" width="8.1796875" style="760" customWidth="1"/>
    <col min="7424" max="7424" width="9.7265625" style="760" customWidth="1"/>
    <col min="7425" max="7425" width="11.54296875" style="760" customWidth="1"/>
    <col min="7426" max="7426" width="8.1796875" style="760" customWidth="1"/>
    <col min="7427" max="7427" width="7.7265625" style="760" customWidth="1"/>
    <col min="7428" max="7428" width="8.26953125" style="760" customWidth="1"/>
    <col min="7429" max="7429" width="8.453125" style="760" customWidth="1"/>
    <col min="7430" max="7430" width="9.26953125" style="760" customWidth="1"/>
    <col min="7431" max="7431" width="10.1796875" style="760" customWidth="1"/>
    <col min="7432" max="7432" width="15.81640625" style="760" customWidth="1"/>
    <col min="7433" max="7433" width="14.54296875" style="760" customWidth="1"/>
    <col min="7434" max="7434" width="14" style="760" customWidth="1"/>
    <col min="7435" max="7435" width="13.7265625" style="760" customWidth="1"/>
    <col min="7436" max="7436" width="15.81640625" style="760" customWidth="1"/>
    <col min="7437" max="7437" width="15" style="760" customWidth="1"/>
    <col min="7438" max="7438" width="14.26953125" style="760" customWidth="1"/>
    <col min="7439" max="7439" width="13.26953125" style="760" customWidth="1"/>
    <col min="7440" max="7527" width="8.7265625" style="760"/>
    <col min="7528" max="7528" width="14" style="760" customWidth="1"/>
    <col min="7529" max="7529" width="9.81640625" style="760" customWidth="1"/>
    <col min="7530" max="7530" width="13.81640625" style="760" customWidth="1"/>
    <col min="7531" max="7531" width="10.26953125" style="760" customWidth="1"/>
    <col min="7532" max="7532" width="9.7265625" style="760" customWidth="1"/>
    <col min="7533" max="7533" width="9.26953125" style="760" customWidth="1"/>
    <col min="7534" max="7534" width="11" style="760" customWidth="1"/>
    <col min="7535" max="7535" width="11.54296875" style="760" customWidth="1"/>
    <col min="7536" max="7536" width="15.26953125" style="760" customWidth="1"/>
    <col min="7537" max="7537" width="8.26953125" style="760" customWidth="1"/>
    <col min="7538" max="7538" width="9" style="760" customWidth="1"/>
    <col min="7539" max="7539" width="14.81640625" style="760" customWidth="1"/>
    <col min="7540" max="7540" width="11" style="760" customWidth="1"/>
    <col min="7541" max="7541" width="10.1796875" style="760" customWidth="1"/>
    <col min="7542" max="7542" width="9.26953125" style="760" customWidth="1"/>
    <col min="7543" max="7543" width="10.1796875" style="760" customWidth="1"/>
    <col min="7544" max="7544" width="10.81640625" style="760" customWidth="1"/>
    <col min="7545" max="7545" width="11.7265625" style="760" customWidth="1"/>
    <col min="7546" max="7546" width="18.7265625" style="760" customWidth="1"/>
    <col min="7547" max="7547" width="13.453125" style="760" customWidth="1"/>
    <col min="7548" max="7548" width="10.7265625" style="760" customWidth="1"/>
    <col min="7549" max="7549" width="11" style="760" customWidth="1"/>
    <col min="7550" max="7550" width="14.7265625" style="760" customWidth="1"/>
    <col min="7551" max="7551" width="19.1796875" style="760" customWidth="1"/>
    <col min="7552" max="7552" width="19.26953125" style="760" customWidth="1"/>
    <col min="7553" max="7553" width="17.81640625" style="760" customWidth="1"/>
    <col min="7554" max="7554" width="13.26953125" style="760" customWidth="1"/>
    <col min="7555" max="7555" width="12.7265625" style="760" customWidth="1"/>
    <col min="7556" max="7556" width="14.26953125" style="760" customWidth="1"/>
    <col min="7557" max="7557" width="12.1796875" style="760" customWidth="1"/>
    <col min="7558" max="7558" width="14.7265625" style="760" customWidth="1"/>
    <col min="7559" max="7559" width="14.453125" style="760" customWidth="1"/>
    <col min="7560" max="7560" width="10.453125" style="760" customWidth="1"/>
    <col min="7561" max="7561" width="11.26953125" style="760" customWidth="1"/>
    <col min="7562" max="7562" width="12.1796875" style="760" customWidth="1"/>
    <col min="7563" max="7563" width="13.54296875" style="760" customWidth="1"/>
    <col min="7564" max="7564" width="13.7265625" style="760" customWidth="1"/>
    <col min="7565" max="7565" width="10.54296875" style="760" customWidth="1"/>
    <col min="7566" max="7566" width="13.1796875" style="760" customWidth="1"/>
    <col min="7567" max="7567" width="14.81640625" style="760" customWidth="1"/>
    <col min="7568" max="7568" width="11.453125" style="760" customWidth="1"/>
    <col min="7569" max="7569" width="10.7265625" style="760" customWidth="1"/>
    <col min="7570" max="7570" width="10.453125" style="760" customWidth="1"/>
    <col min="7571" max="7571" width="9.81640625" style="760" customWidth="1"/>
    <col min="7572" max="7572" width="8" style="760" customWidth="1"/>
    <col min="7573" max="7573" width="11" style="760" customWidth="1"/>
    <col min="7574" max="7574" width="10.81640625" style="760" customWidth="1"/>
    <col min="7575" max="7575" width="11.54296875" style="760" customWidth="1"/>
    <col min="7576" max="7576" width="11.7265625" style="760" customWidth="1"/>
    <col min="7577" max="7577" width="15.81640625" style="760" customWidth="1"/>
    <col min="7578" max="7578" width="9.81640625" style="760" customWidth="1"/>
    <col min="7579" max="7579" width="9.26953125" style="760" customWidth="1"/>
    <col min="7580" max="7580" width="9.81640625" style="760" customWidth="1"/>
    <col min="7581" max="7581" width="10" style="760" customWidth="1"/>
    <col min="7582" max="7582" width="9.26953125" style="760" customWidth="1"/>
    <col min="7583" max="7583" width="8.26953125" style="760" customWidth="1"/>
    <col min="7584" max="7584" width="8.1796875" style="760" customWidth="1"/>
    <col min="7585" max="7585" width="11.7265625" style="760" customWidth="1"/>
    <col min="7586" max="7586" width="9.453125" style="760" customWidth="1"/>
    <col min="7587" max="7587" width="11.453125" style="760" customWidth="1"/>
    <col min="7588" max="7588" width="14.81640625" style="760" customWidth="1"/>
    <col min="7589" max="7589" width="8.453125" style="760" customWidth="1"/>
    <col min="7590" max="7590" width="7.453125" style="760" customWidth="1"/>
    <col min="7591" max="7591" width="10.54296875" style="760" customWidth="1"/>
    <col min="7592" max="7592" width="7.1796875" style="760" customWidth="1"/>
    <col min="7593" max="7593" width="7.453125" style="760" customWidth="1"/>
    <col min="7594" max="7594" width="7.7265625" style="760" customWidth="1"/>
    <col min="7595" max="7595" width="9.26953125" style="760" customWidth="1"/>
    <col min="7596" max="7596" width="10.7265625" style="760" customWidth="1"/>
    <col min="7597" max="7597" width="8.1796875" style="760" customWidth="1"/>
    <col min="7598" max="7598" width="7" style="760" customWidth="1"/>
    <col min="7599" max="7599" width="8.26953125" style="760" customWidth="1"/>
    <col min="7600" max="7600" width="7.54296875" style="760" customWidth="1"/>
    <col min="7601" max="7601" width="11.54296875" style="760" customWidth="1"/>
    <col min="7602" max="7602" width="12.81640625" style="760" customWidth="1"/>
    <col min="7603" max="7603" width="15.54296875" style="760" customWidth="1"/>
    <col min="7604" max="7604" width="10.453125" style="760" customWidth="1"/>
    <col min="7605" max="7605" width="10.26953125" style="760" customWidth="1"/>
    <col min="7606" max="7606" width="9.81640625" style="760" customWidth="1"/>
    <col min="7607" max="7607" width="10.453125" style="760" customWidth="1"/>
    <col min="7608" max="7608" width="7.453125" style="760" customWidth="1"/>
    <col min="7609" max="7609" width="10.54296875" style="760" customWidth="1"/>
    <col min="7610" max="7610" width="10.81640625" style="760" customWidth="1"/>
    <col min="7611" max="7611" width="10.26953125" style="760" customWidth="1"/>
    <col min="7612" max="7612" width="11.81640625" style="760" customWidth="1"/>
    <col min="7613" max="7613" width="15.1796875" style="760" customWidth="1"/>
    <col min="7614" max="7614" width="9.453125" style="760" customWidth="1"/>
    <col min="7615" max="7615" width="11.1796875" style="760" customWidth="1"/>
    <col min="7616" max="7619" width="13.7265625" style="760" customWidth="1"/>
    <col min="7620" max="7620" width="9.7265625" style="760" customWidth="1"/>
    <col min="7621" max="7621" width="12.7265625" style="760" customWidth="1"/>
    <col min="7622" max="7622" width="15.54296875" style="760" customWidth="1"/>
    <col min="7623" max="7623" width="11.54296875" style="760" customWidth="1"/>
    <col min="7624" max="7624" width="13" style="760" customWidth="1"/>
    <col min="7625" max="7625" width="12.1796875" style="760" customWidth="1"/>
    <col min="7626" max="7627" width="12.26953125" style="760" customWidth="1"/>
    <col min="7628" max="7628" width="12.81640625" style="760" customWidth="1"/>
    <col min="7629" max="7629" width="11.54296875" style="760" customWidth="1"/>
    <col min="7630" max="7630" width="15.453125" style="760" customWidth="1"/>
    <col min="7631" max="7631" width="14.7265625" style="760" customWidth="1"/>
    <col min="7632" max="7632" width="8.453125" style="760" customWidth="1"/>
    <col min="7633" max="7633" width="8.26953125" style="760" customWidth="1"/>
    <col min="7634" max="7634" width="9.26953125" style="760" customWidth="1"/>
    <col min="7635" max="7635" width="9.1796875" style="760" customWidth="1"/>
    <col min="7636" max="7636" width="7.26953125" style="760" customWidth="1"/>
    <col min="7637" max="7637" width="9.26953125" style="760" customWidth="1"/>
    <col min="7638" max="7638" width="6.81640625" style="760" customWidth="1"/>
    <col min="7639" max="7639" width="8.7265625" style="760" customWidth="1"/>
    <col min="7640" max="7640" width="8.453125" style="760" customWidth="1"/>
    <col min="7641" max="7641" width="10.26953125" style="760" customWidth="1"/>
    <col min="7642" max="7642" width="8.1796875" style="760" customWidth="1"/>
    <col min="7643" max="7643" width="8.54296875" style="760" customWidth="1"/>
    <col min="7644" max="7644" width="9.26953125" style="760" customWidth="1"/>
    <col min="7645" max="7645" width="15" style="760" customWidth="1"/>
    <col min="7646" max="7646" width="8.81640625" style="760" customWidth="1"/>
    <col min="7647" max="7647" width="9.1796875" style="760" customWidth="1"/>
    <col min="7648" max="7648" width="8.54296875" style="760" customWidth="1"/>
    <col min="7649" max="7649" width="10.81640625" style="760" customWidth="1"/>
    <col min="7650" max="7650" width="10.7265625" style="760" customWidth="1"/>
    <col min="7651" max="7652" width="13.7265625" style="760" customWidth="1"/>
    <col min="7653" max="7653" width="9.54296875" style="760" customWidth="1"/>
    <col min="7654" max="7654" width="13.7265625" style="760" customWidth="1"/>
    <col min="7655" max="7655" width="15.1796875" style="760" customWidth="1"/>
    <col min="7656" max="7656" width="8.54296875" style="760" customWidth="1"/>
    <col min="7657" max="7657" width="9.54296875" style="760" customWidth="1"/>
    <col min="7658" max="7658" width="7.26953125" style="760" customWidth="1"/>
    <col min="7659" max="7659" width="9.26953125" style="760" customWidth="1"/>
    <col min="7660" max="7661" width="7.81640625" style="760" customWidth="1"/>
    <col min="7662" max="7662" width="6.81640625" style="760" customWidth="1"/>
    <col min="7663" max="7663" width="7.453125" style="760" customWidth="1"/>
    <col min="7664" max="7664" width="7.7265625" style="760" customWidth="1"/>
    <col min="7665" max="7665" width="8" style="760" customWidth="1"/>
    <col min="7666" max="7666" width="9.54296875" style="760" customWidth="1"/>
    <col min="7667" max="7667" width="11.1796875" style="760" customWidth="1"/>
    <col min="7668" max="7668" width="17.54296875" style="760" customWidth="1"/>
    <col min="7669" max="7669" width="12.54296875" style="760" customWidth="1"/>
    <col min="7670" max="7670" width="10" style="760" customWidth="1"/>
    <col min="7671" max="7671" width="10.26953125" style="760" customWidth="1"/>
    <col min="7672" max="7672" width="13.81640625" style="760" customWidth="1"/>
    <col min="7673" max="7673" width="17" style="760" customWidth="1"/>
    <col min="7674" max="7674" width="17.26953125" style="760" customWidth="1"/>
    <col min="7675" max="7675" width="13.453125" style="760" customWidth="1"/>
    <col min="7676" max="7676" width="16.453125" style="760" customWidth="1"/>
    <col min="7677" max="7677" width="10.81640625" style="760" customWidth="1"/>
    <col min="7678" max="7678" width="15.1796875" style="760" customWidth="1"/>
    <col min="7679" max="7679" width="8.1796875" style="760" customWidth="1"/>
    <col min="7680" max="7680" width="9.7265625" style="760" customWidth="1"/>
    <col min="7681" max="7681" width="11.54296875" style="760" customWidth="1"/>
    <col min="7682" max="7682" width="8.1796875" style="760" customWidth="1"/>
    <col min="7683" max="7683" width="7.7265625" style="760" customWidth="1"/>
    <col min="7684" max="7684" width="8.26953125" style="760" customWidth="1"/>
    <col min="7685" max="7685" width="8.453125" style="760" customWidth="1"/>
    <col min="7686" max="7686" width="9.26953125" style="760" customWidth="1"/>
    <col min="7687" max="7687" width="10.1796875" style="760" customWidth="1"/>
    <col min="7688" max="7688" width="15.81640625" style="760" customWidth="1"/>
    <col min="7689" max="7689" width="14.54296875" style="760" customWidth="1"/>
    <col min="7690" max="7690" width="14" style="760" customWidth="1"/>
    <col min="7691" max="7691" width="13.7265625" style="760" customWidth="1"/>
    <col min="7692" max="7692" width="15.81640625" style="760" customWidth="1"/>
    <col min="7693" max="7693" width="15" style="760" customWidth="1"/>
    <col min="7694" max="7694" width="14.26953125" style="760" customWidth="1"/>
    <col min="7695" max="7695" width="13.26953125" style="760" customWidth="1"/>
    <col min="7696" max="7783" width="8.7265625" style="760"/>
    <col min="7784" max="7784" width="14" style="760" customWidth="1"/>
    <col min="7785" max="7785" width="9.81640625" style="760" customWidth="1"/>
    <col min="7786" max="7786" width="13.81640625" style="760" customWidth="1"/>
    <col min="7787" max="7787" width="10.26953125" style="760" customWidth="1"/>
    <col min="7788" max="7788" width="9.7265625" style="760" customWidth="1"/>
    <col min="7789" max="7789" width="9.26953125" style="760" customWidth="1"/>
    <col min="7790" max="7790" width="11" style="760" customWidth="1"/>
    <col min="7791" max="7791" width="11.54296875" style="760" customWidth="1"/>
    <col min="7792" max="7792" width="15.26953125" style="760" customWidth="1"/>
    <col min="7793" max="7793" width="8.26953125" style="760" customWidth="1"/>
    <col min="7794" max="7794" width="9" style="760" customWidth="1"/>
    <col min="7795" max="7795" width="14.81640625" style="760" customWidth="1"/>
    <col min="7796" max="7796" width="11" style="760" customWidth="1"/>
    <col min="7797" max="7797" width="10.1796875" style="760" customWidth="1"/>
    <col min="7798" max="7798" width="9.26953125" style="760" customWidth="1"/>
    <col min="7799" max="7799" width="10.1796875" style="760" customWidth="1"/>
    <col min="7800" max="7800" width="10.81640625" style="760" customWidth="1"/>
    <col min="7801" max="7801" width="11.7265625" style="760" customWidth="1"/>
    <col min="7802" max="7802" width="18.7265625" style="760" customWidth="1"/>
    <col min="7803" max="7803" width="13.453125" style="760" customWidth="1"/>
    <col min="7804" max="7804" width="10.7265625" style="760" customWidth="1"/>
    <col min="7805" max="7805" width="11" style="760" customWidth="1"/>
    <col min="7806" max="7806" width="14.7265625" style="760" customWidth="1"/>
    <col min="7807" max="7807" width="19.1796875" style="760" customWidth="1"/>
    <col min="7808" max="7808" width="19.26953125" style="760" customWidth="1"/>
    <col min="7809" max="7809" width="17.81640625" style="760" customWidth="1"/>
    <col min="7810" max="7810" width="13.26953125" style="760" customWidth="1"/>
    <col min="7811" max="7811" width="12.7265625" style="760" customWidth="1"/>
    <col min="7812" max="7812" width="14.26953125" style="760" customWidth="1"/>
    <col min="7813" max="7813" width="12.1796875" style="760" customWidth="1"/>
    <col min="7814" max="7814" width="14.7265625" style="760" customWidth="1"/>
    <col min="7815" max="7815" width="14.453125" style="760" customWidth="1"/>
    <col min="7816" max="7816" width="10.453125" style="760" customWidth="1"/>
    <col min="7817" max="7817" width="11.26953125" style="760" customWidth="1"/>
    <col min="7818" max="7818" width="12.1796875" style="760" customWidth="1"/>
    <col min="7819" max="7819" width="13.54296875" style="760" customWidth="1"/>
    <col min="7820" max="7820" width="13.7265625" style="760" customWidth="1"/>
    <col min="7821" max="7821" width="10.54296875" style="760" customWidth="1"/>
    <col min="7822" max="7822" width="13.1796875" style="760" customWidth="1"/>
    <col min="7823" max="7823" width="14.81640625" style="760" customWidth="1"/>
    <col min="7824" max="7824" width="11.453125" style="760" customWidth="1"/>
    <col min="7825" max="7825" width="10.7265625" style="760" customWidth="1"/>
    <col min="7826" max="7826" width="10.453125" style="760" customWidth="1"/>
    <col min="7827" max="7827" width="9.81640625" style="760" customWidth="1"/>
    <col min="7828" max="7828" width="8" style="760" customWidth="1"/>
    <col min="7829" max="7829" width="11" style="760" customWidth="1"/>
    <col min="7830" max="7830" width="10.81640625" style="760" customWidth="1"/>
    <col min="7831" max="7831" width="11.54296875" style="760" customWidth="1"/>
    <col min="7832" max="7832" width="11.7265625" style="760" customWidth="1"/>
    <col min="7833" max="7833" width="15.81640625" style="760" customWidth="1"/>
    <col min="7834" max="7834" width="9.81640625" style="760" customWidth="1"/>
    <col min="7835" max="7835" width="9.26953125" style="760" customWidth="1"/>
    <col min="7836" max="7836" width="9.81640625" style="760" customWidth="1"/>
    <col min="7837" max="7837" width="10" style="760" customWidth="1"/>
    <col min="7838" max="7838" width="9.26953125" style="760" customWidth="1"/>
    <col min="7839" max="7839" width="8.26953125" style="760" customWidth="1"/>
    <col min="7840" max="7840" width="8.1796875" style="760" customWidth="1"/>
    <col min="7841" max="7841" width="11.7265625" style="760" customWidth="1"/>
    <col min="7842" max="7842" width="9.453125" style="760" customWidth="1"/>
    <col min="7843" max="7843" width="11.453125" style="760" customWidth="1"/>
    <col min="7844" max="7844" width="14.81640625" style="760" customWidth="1"/>
    <col min="7845" max="7845" width="8.453125" style="760" customWidth="1"/>
    <col min="7846" max="7846" width="7.453125" style="760" customWidth="1"/>
    <col min="7847" max="7847" width="10.54296875" style="760" customWidth="1"/>
    <col min="7848" max="7848" width="7.1796875" style="760" customWidth="1"/>
    <col min="7849" max="7849" width="7.453125" style="760" customWidth="1"/>
    <col min="7850" max="7850" width="7.7265625" style="760" customWidth="1"/>
    <col min="7851" max="7851" width="9.26953125" style="760" customWidth="1"/>
    <col min="7852" max="7852" width="10.7265625" style="760" customWidth="1"/>
    <col min="7853" max="7853" width="8.1796875" style="760" customWidth="1"/>
    <col min="7854" max="7854" width="7" style="760" customWidth="1"/>
    <col min="7855" max="7855" width="8.26953125" style="760" customWidth="1"/>
    <col min="7856" max="7856" width="7.54296875" style="760" customWidth="1"/>
    <col min="7857" max="7857" width="11.54296875" style="760" customWidth="1"/>
    <col min="7858" max="7858" width="12.81640625" style="760" customWidth="1"/>
    <col min="7859" max="7859" width="15.54296875" style="760" customWidth="1"/>
    <col min="7860" max="7860" width="10.453125" style="760" customWidth="1"/>
    <col min="7861" max="7861" width="10.26953125" style="760" customWidth="1"/>
    <col min="7862" max="7862" width="9.81640625" style="760" customWidth="1"/>
    <col min="7863" max="7863" width="10.453125" style="760" customWidth="1"/>
    <col min="7864" max="7864" width="7.453125" style="760" customWidth="1"/>
    <col min="7865" max="7865" width="10.54296875" style="760" customWidth="1"/>
    <col min="7866" max="7866" width="10.81640625" style="760" customWidth="1"/>
    <col min="7867" max="7867" width="10.26953125" style="760" customWidth="1"/>
    <col min="7868" max="7868" width="11.81640625" style="760" customWidth="1"/>
    <col min="7869" max="7869" width="15.1796875" style="760" customWidth="1"/>
    <col min="7870" max="7870" width="9.453125" style="760" customWidth="1"/>
    <col min="7871" max="7871" width="11.1796875" style="760" customWidth="1"/>
    <col min="7872" max="7875" width="13.7265625" style="760" customWidth="1"/>
    <col min="7876" max="7876" width="9.7265625" style="760" customWidth="1"/>
    <col min="7877" max="7877" width="12.7265625" style="760" customWidth="1"/>
    <col min="7878" max="7878" width="15.54296875" style="760" customWidth="1"/>
    <col min="7879" max="7879" width="11.54296875" style="760" customWidth="1"/>
    <col min="7880" max="7880" width="13" style="760" customWidth="1"/>
    <col min="7881" max="7881" width="12.1796875" style="760" customWidth="1"/>
    <col min="7882" max="7883" width="12.26953125" style="760" customWidth="1"/>
    <col min="7884" max="7884" width="12.81640625" style="760" customWidth="1"/>
    <col min="7885" max="7885" width="11.54296875" style="760" customWidth="1"/>
    <col min="7886" max="7886" width="15.453125" style="760" customWidth="1"/>
    <col min="7887" max="7887" width="14.7265625" style="760" customWidth="1"/>
    <col min="7888" max="7888" width="8.453125" style="760" customWidth="1"/>
    <col min="7889" max="7889" width="8.26953125" style="760" customWidth="1"/>
    <col min="7890" max="7890" width="9.26953125" style="760" customWidth="1"/>
    <col min="7891" max="7891" width="9.1796875" style="760" customWidth="1"/>
    <col min="7892" max="7892" width="7.26953125" style="760" customWidth="1"/>
    <col min="7893" max="7893" width="9.26953125" style="760" customWidth="1"/>
    <col min="7894" max="7894" width="6.81640625" style="760" customWidth="1"/>
    <col min="7895" max="7895" width="8.7265625" style="760" customWidth="1"/>
    <col min="7896" max="7896" width="8.453125" style="760" customWidth="1"/>
    <col min="7897" max="7897" width="10.26953125" style="760" customWidth="1"/>
    <col min="7898" max="7898" width="8.1796875" style="760" customWidth="1"/>
    <col min="7899" max="7899" width="8.54296875" style="760" customWidth="1"/>
    <col min="7900" max="7900" width="9.26953125" style="760" customWidth="1"/>
    <col min="7901" max="7901" width="15" style="760" customWidth="1"/>
    <col min="7902" max="7902" width="8.81640625" style="760" customWidth="1"/>
    <col min="7903" max="7903" width="9.1796875" style="760" customWidth="1"/>
    <col min="7904" max="7904" width="8.54296875" style="760" customWidth="1"/>
    <col min="7905" max="7905" width="10.81640625" style="760" customWidth="1"/>
    <col min="7906" max="7906" width="10.7265625" style="760" customWidth="1"/>
    <col min="7907" max="7908" width="13.7265625" style="760" customWidth="1"/>
    <col min="7909" max="7909" width="9.54296875" style="760" customWidth="1"/>
    <col min="7910" max="7910" width="13.7265625" style="760" customWidth="1"/>
    <col min="7911" max="7911" width="15.1796875" style="760" customWidth="1"/>
    <col min="7912" max="7912" width="8.54296875" style="760" customWidth="1"/>
    <col min="7913" max="7913" width="9.54296875" style="760" customWidth="1"/>
    <col min="7914" max="7914" width="7.26953125" style="760" customWidth="1"/>
    <col min="7915" max="7915" width="9.26953125" style="760" customWidth="1"/>
    <col min="7916" max="7917" width="7.81640625" style="760" customWidth="1"/>
    <col min="7918" max="7918" width="6.81640625" style="760" customWidth="1"/>
    <col min="7919" max="7919" width="7.453125" style="760" customWidth="1"/>
    <col min="7920" max="7920" width="7.7265625" style="760" customWidth="1"/>
    <col min="7921" max="7921" width="8" style="760" customWidth="1"/>
    <col min="7922" max="7922" width="9.54296875" style="760" customWidth="1"/>
    <col min="7923" max="7923" width="11.1796875" style="760" customWidth="1"/>
    <col min="7924" max="7924" width="17.54296875" style="760" customWidth="1"/>
    <col min="7925" max="7925" width="12.54296875" style="760" customWidth="1"/>
    <col min="7926" max="7926" width="10" style="760" customWidth="1"/>
    <col min="7927" max="7927" width="10.26953125" style="760" customWidth="1"/>
    <col min="7928" max="7928" width="13.81640625" style="760" customWidth="1"/>
    <col min="7929" max="7929" width="17" style="760" customWidth="1"/>
    <col min="7930" max="7930" width="17.26953125" style="760" customWidth="1"/>
    <col min="7931" max="7931" width="13.453125" style="760" customWidth="1"/>
    <col min="7932" max="7932" width="16.453125" style="760" customWidth="1"/>
    <col min="7933" max="7933" width="10.81640625" style="760" customWidth="1"/>
    <col min="7934" max="7934" width="15.1796875" style="760" customWidth="1"/>
    <col min="7935" max="7935" width="8.1796875" style="760" customWidth="1"/>
    <col min="7936" max="7936" width="9.7265625" style="760" customWidth="1"/>
    <col min="7937" max="7937" width="11.54296875" style="760" customWidth="1"/>
    <col min="7938" max="7938" width="8.1796875" style="760" customWidth="1"/>
    <col min="7939" max="7939" width="7.7265625" style="760" customWidth="1"/>
    <col min="7940" max="7940" width="8.26953125" style="760" customWidth="1"/>
    <col min="7941" max="7941" width="8.453125" style="760" customWidth="1"/>
    <col min="7942" max="7942" width="9.26953125" style="760" customWidth="1"/>
    <col min="7943" max="7943" width="10.1796875" style="760" customWidth="1"/>
    <col min="7944" max="7944" width="15.81640625" style="760" customWidth="1"/>
    <col min="7945" max="7945" width="14.54296875" style="760" customWidth="1"/>
    <col min="7946" max="7946" width="14" style="760" customWidth="1"/>
    <col min="7947" max="7947" width="13.7265625" style="760" customWidth="1"/>
    <col min="7948" max="7948" width="15.81640625" style="760" customWidth="1"/>
    <col min="7949" max="7949" width="15" style="760" customWidth="1"/>
    <col min="7950" max="7950" width="14.26953125" style="760" customWidth="1"/>
    <col min="7951" max="7951" width="13.26953125" style="760" customWidth="1"/>
    <col min="7952" max="8039" width="8.7265625" style="760"/>
    <col min="8040" max="8040" width="14" style="760" customWidth="1"/>
    <col min="8041" max="8041" width="9.81640625" style="760" customWidth="1"/>
    <col min="8042" max="8042" width="13.81640625" style="760" customWidth="1"/>
    <col min="8043" max="8043" width="10.26953125" style="760" customWidth="1"/>
    <col min="8044" max="8044" width="9.7265625" style="760" customWidth="1"/>
    <col min="8045" max="8045" width="9.26953125" style="760" customWidth="1"/>
    <col min="8046" max="8046" width="11" style="760" customWidth="1"/>
    <col min="8047" max="8047" width="11.54296875" style="760" customWidth="1"/>
    <col min="8048" max="8048" width="15.26953125" style="760" customWidth="1"/>
    <col min="8049" max="8049" width="8.26953125" style="760" customWidth="1"/>
    <col min="8050" max="8050" width="9" style="760" customWidth="1"/>
    <col min="8051" max="8051" width="14.81640625" style="760" customWidth="1"/>
    <col min="8052" max="8052" width="11" style="760" customWidth="1"/>
    <col min="8053" max="8053" width="10.1796875" style="760" customWidth="1"/>
    <col min="8054" max="8054" width="9.26953125" style="760" customWidth="1"/>
    <col min="8055" max="8055" width="10.1796875" style="760" customWidth="1"/>
    <col min="8056" max="8056" width="10.81640625" style="760" customWidth="1"/>
    <col min="8057" max="8057" width="11.7265625" style="760" customWidth="1"/>
    <col min="8058" max="8058" width="18.7265625" style="760" customWidth="1"/>
    <col min="8059" max="8059" width="13.453125" style="760" customWidth="1"/>
    <col min="8060" max="8060" width="10.7265625" style="760" customWidth="1"/>
    <col min="8061" max="8061" width="11" style="760" customWidth="1"/>
    <col min="8062" max="8062" width="14.7265625" style="760" customWidth="1"/>
    <col min="8063" max="8063" width="19.1796875" style="760" customWidth="1"/>
    <col min="8064" max="8064" width="19.26953125" style="760" customWidth="1"/>
    <col min="8065" max="8065" width="17.81640625" style="760" customWidth="1"/>
    <col min="8066" max="8066" width="13.26953125" style="760" customWidth="1"/>
    <col min="8067" max="8067" width="12.7265625" style="760" customWidth="1"/>
    <col min="8068" max="8068" width="14.26953125" style="760" customWidth="1"/>
    <col min="8069" max="8069" width="12.1796875" style="760" customWidth="1"/>
    <col min="8070" max="8070" width="14.7265625" style="760" customWidth="1"/>
    <col min="8071" max="8071" width="14.453125" style="760" customWidth="1"/>
    <col min="8072" max="8072" width="10.453125" style="760" customWidth="1"/>
    <col min="8073" max="8073" width="11.26953125" style="760" customWidth="1"/>
    <col min="8074" max="8074" width="12.1796875" style="760" customWidth="1"/>
    <col min="8075" max="8075" width="13.54296875" style="760" customWidth="1"/>
    <col min="8076" max="8076" width="13.7265625" style="760" customWidth="1"/>
    <col min="8077" max="8077" width="10.54296875" style="760" customWidth="1"/>
    <col min="8078" max="8078" width="13.1796875" style="760" customWidth="1"/>
    <col min="8079" max="8079" width="14.81640625" style="760" customWidth="1"/>
    <col min="8080" max="8080" width="11.453125" style="760" customWidth="1"/>
    <col min="8081" max="8081" width="10.7265625" style="760" customWidth="1"/>
    <col min="8082" max="8082" width="10.453125" style="760" customWidth="1"/>
    <col min="8083" max="8083" width="9.81640625" style="760" customWidth="1"/>
    <col min="8084" max="8084" width="8" style="760" customWidth="1"/>
    <col min="8085" max="8085" width="11" style="760" customWidth="1"/>
    <col min="8086" max="8086" width="10.81640625" style="760" customWidth="1"/>
    <col min="8087" max="8087" width="11.54296875" style="760" customWidth="1"/>
    <col min="8088" max="8088" width="11.7265625" style="760" customWidth="1"/>
    <col min="8089" max="8089" width="15.81640625" style="760" customWidth="1"/>
    <col min="8090" max="8090" width="9.81640625" style="760" customWidth="1"/>
    <col min="8091" max="8091" width="9.26953125" style="760" customWidth="1"/>
    <col min="8092" max="8092" width="9.81640625" style="760" customWidth="1"/>
    <col min="8093" max="8093" width="10" style="760" customWidth="1"/>
    <col min="8094" max="8094" width="9.26953125" style="760" customWidth="1"/>
    <col min="8095" max="8095" width="8.26953125" style="760" customWidth="1"/>
    <col min="8096" max="8096" width="8.1796875" style="760" customWidth="1"/>
    <col min="8097" max="8097" width="11.7265625" style="760" customWidth="1"/>
    <col min="8098" max="8098" width="9.453125" style="760" customWidth="1"/>
    <col min="8099" max="8099" width="11.453125" style="760" customWidth="1"/>
    <col min="8100" max="8100" width="14.81640625" style="760" customWidth="1"/>
    <col min="8101" max="8101" width="8.453125" style="760" customWidth="1"/>
    <col min="8102" max="8102" width="7.453125" style="760" customWidth="1"/>
    <col min="8103" max="8103" width="10.54296875" style="760" customWidth="1"/>
    <col min="8104" max="8104" width="7.1796875" style="760" customWidth="1"/>
    <col min="8105" max="8105" width="7.453125" style="760" customWidth="1"/>
    <col min="8106" max="8106" width="7.7265625" style="760" customWidth="1"/>
    <col min="8107" max="8107" width="9.26953125" style="760" customWidth="1"/>
    <col min="8108" max="8108" width="10.7265625" style="760" customWidth="1"/>
    <col min="8109" max="8109" width="8.1796875" style="760" customWidth="1"/>
    <col min="8110" max="8110" width="7" style="760" customWidth="1"/>
    <col min="8111" max="8111" width="8.26953125" style="760" customWidth="1"/>
    <col min="8112" max="8112" width="7.54296875" style="760" customWidth="1"/>
    <col min="8113" max="8113" width="11.54296875" style="760" customWidth="1"/>
    <col min="8114" max="8114" width="12.81640625" style="760" customWidth="1"/>
    <col min="8115" max="8115" width="15.54296875" style="760" customWidth="1"/>
    <col min="8116" max="8116" width="10.453125" style="760" customWidth="1"/>
    <col min="8117" max="8117" width="10.26953125" style="760" customWidth="1"/>
    <col min="8118" max="8118" width="9.81640625" style="760" customWidth="1"/>
    <col min="8119" max="8119" width="10.453125" style="760" customWidth="1"/>
    <col min="8120" max="8120" width="7.453125" style="760" customWidth="1"/>
    <col min="8121" max="8121" width="10.54296875" style="760" customWidth="1"/>
    <col min="8122" max="8122" width="10.81640625" style="760" customWidth="1"/>
    <col min="8123" max="8123" width="10.26953125" style="760" customWidth="1"/>
    <col min="8124" max="8124" width="11.81640625" style="760" customWidth="1"/>
    <col min="8125" max="8125" width="15.1796875" style="760" customWidth="1"/>
    <col min="8126" max="8126" width="9.453125" style="760" customWidth="1"/>
    <col min="8127" max="8127" width="11.1796875" style="760" customWidth="1"/>
    <col min="8128" max="8131" width="13.7265625" style="760" customWidth="1"/>
    <col min="8132" max="8132" width="9.7265625" style="760" customWidth="1"/>
    <col min="8133" max="8133" width="12.7265625" style="760" customWidth="1"/>
    <col min="8134" max="8134" width="15.54296875" style="760" customWidth="1"/>
    <col min="8135" max="8135" width="11.54296875" style="760" customWidth="1"/>
    <col min="8136" max="8136" width="13" style="760" customWidth="1"/>
    <col min="8137" max="8137" width="12.1796875" style="760" customWidth="1"/>
    <col min="8138" max="8139" width="12.26953125" style="760" customWidth="1"/>
    <col min="8140" max="8140" width="12.81640625" style="760" customWidth="1"/>
    <col min="8141" max="8141" width="11.54296875" style="760" customWidth="1"/>
    <col min="8142" max="8142" width="15.453125" style="760" customWidth="1"/>
    <col min="8143" max="8143" width="14.7265625" style="760" customWidth="1"/>
    <col min="8144" max="8144" width="8.453125" style="760" customWidth="1"/>
    <col min="8145" max="8145" width="8.26953125" style="760" customWidth="1"/>
    <col min="8146" max="8146" width="9.26953125" style="760" customWidth="1"/>
    <col min="8147" max="8147" width="9.1796875" style="760" customWidth="1"/>
    <col min="8148" max="8148" width="7.26953125" style="760" customWidth="1"/>
    <col min="8149" max="8149" width="9.26953125" style="760" customWidth="1"/>
    <col min="8150" max="8150" width="6.81640625" style="760" customWidth="1"/>
    <col min="8151" max="8151" width="8.7265625" style="760" customWidth="1"/>
    <col min="8152" max="8152" width="8.453125" style="760" customWidth="1"/>
    <col min="8153" max="8153" width="10.26953125" style="760" customWidth="1"/>
    <col min="8154" max="8154" width="8.1796875" style="760" customWidth="1"/>
    <col min="8155" max="8155" width="8.54296875" style="760" customWidth="1"/>
    <col min="8156" max="8156" width="9.26953125" style="760" customWidth="1"/>
    <col min="8157" max="8157" width="15" style="760" customWidth="1"/>
    <col min="8158" max="8158" width="8.81640625" style="760" customWidth="1"/>
    <col min="8159" max="8159" width="9.1796875" style="760" customWidth="1"/>
    <col min="8160" max="8160" width="8.54296875" style="760" customWidth="1"/>
    <col min="8161" max="8161" width="10.81640625" style="760" customWidth="1"/>
    <col min="8162" max="8162" width="10.7265625" style="760" customWidth="1"/>
    <col min="8163" max="8164" width="13.7265625" style="760" customWidth="1"/>
    <col min="8165" max="8165" width="9.54296875" style="760" customWidth="1"/>
    <col min="8166" max="8166" width="13.7265625" style="760" customWidth="1"/>
    <col min="8167" max="8167" width="15.1796875" style="760" customWidth="1"/>
    <col min="8168" max="8168" width="8.54296875" style="760" customWidth="1"/>
    <col min="8169" max="8169" width="9.54296875" style="760" customWidth="1"/>
    <col min="8170" max="8170" width="7.26953125" style="760" customWidth="1"/>
    <col min="8171" max="8171" width="9.26953125" style="760" customWidth="1"/>
    <col min="8172" max="8173" width="7.81640625" style="760" customWidth="1"/>
    <col min="8174" max="8174" width="6.81640625" style="760" customWidth="1"/>
    <col min="8175" max="8175" width="7.453125" style="760" customWidth="1"/>
    <col min="8176" max="8176" width="7.7265625" style="760" customWidth="1"/>
    <col min="8177" max="8177" width="8" style="760" customWidth="1"/>
    <col min="8178" max="8178" width="9.54296875" style="760" customWidth="1"/>
    <col min="8179" max="8179" width="11.1796875" style="760" customWidth="1"/>
    <col min="8180" max="8180" width="17.54296875" style="760" customWidth="1"/>
    <col min="8181" max="8181" width="12.54296875" style="760" customWidth="1"/>
    <col min="8182" max="8182" width="10" style="760" customWidth="1"/>
    <col min="8183" max="8183" width="10.26953125" style="760" customWidth="1"/>
    <col min="8184" max="8184" width="13.81640625" style="760" customWidth="1"/>
    <col min="8185" max="8185" width="17" style="760" customWidth="1"/>
    <col min="8186" max="8186" width="17.26953125" style="760" customWidth="1"/>
    <col min="8187" max="8187" width="13.453125" style="760" customWidth="1"/>
    <col min="8188" max="8188" width="16.453125" style="760" customWidth="1"/>
    <col min="8189" max="8189" width="10.81640625" style="760" customWidth="1"/>
    <col min="8190" max="8190" width="15.1796875" style="760" customWidth="1"/>
    <col min="8191" max="8191" width="8.1796875" style="760" customWidth="1"/>
    <col min="8192" max="8192" width="9.7265625" style="760" customWidth="1"/>
    <col min="8193" max="8193" width="11.54296875" style="760" customWidth="1"/>
    <col min="8194" max="8194" width="8.1796875" style="760" customWidth="1"/>
    <col min="8195" max="8195" width="7.7265625" style="760" customWidth="1"/>
    <col min="8196" max="8196" width="8.26953125" style="760" customWidth="1"/>
    <col min="8197" max="8197" width="8.453125" style="760" customWidth="1"/>
    <col min="8198" max="8198" width="9.26953125" style="760" customWidth="1"/>
    <col min="8199" max="8199" width="10.1796875" style="760" customWidth="1"/>
    <col min="8200" max="8200" width="15.81640625" style="760" customWidth="1"/>
    <col min="8201" max="8201" width="14.54296875" style="760" customWidth="1"/>
    <col min="8202" max="8202" width="14" style="760" customWidth="1"/>
    <col min="8203" max="8203" width="13.7265625" style="760" customWidth="1"/>
    <col min="8204" max="8204" width="15.81640625" style="760" customWidth="1"/>
    <col min="8205" max="8205" width="15" style="760" customWidth="1"/>
    <col min="8206" max="8206" width="14.26953125" style="760" customWidth="1"/>
    <col min="8207" max="8207" width="13.26953125" style="760" customWidth="1"/>
    <col min="8208" max="8295" width="8.7265625" style="760"/>
    <col min="8296" max="8296" width="14" style="760" customWidth="1"/>
    <col min="8297" max="8297" width="9.81640625" style="760" customWidth="1"/>
    <col min="8298" max="8298" width="13.81640625" style="760" customWidth="1"/>
    <col min="8299" max="8299" width="10.26953125" style="760" customWidth="1"/>
    <col min="8300" max="8300" width="9.7265625" style="760" customWidth="1"/>
    <col min="8301" max="8301" width="9.26953125" style="760" customWidth="1"/>
    <col min="8302" max="8302" width="11" style="760" customWidth="1"/>
    <col min="8303" max="8303" width="11.54296875" style="760" customWidth="1"/>
    <col min="8304" max="8304" width="15.26953125" style="760" customWidth="1"/>
    <col min="8305" max="8305" width="8.26953125" style="760" customWidth="1"/>
    <col min="8306" max="8306" width="9" style="760" customWidth="1"/>
    <col min="8307" max="8307" width="14.81640625" style="760" customWidth="1"/>
    <col min="8308" max="8308" width="11" style="760" customWidth="1"/>
    <col min="8309" max="8309" width="10.1796875" style="760" customWidth="1"/>
    <col min="8310" max="8310" width="9.26953125" style="760" customWidth="1"/>
    <col min="8311" max="8311" width="10.1796875" style="760" customWidth="1"/>
    <col min="8312" max="8312" width="10.81640625" style="760" customWidth="1"/>
    <col min="8313" max="8313" width="11.7265625" style="760" customWidth="1"/>
    <col min="8314" max="8314" width="18.7265625" style="760" customWidth="1"/>
    <col min="8315" max="8315" width="13.453125" style="760" customWidth="1"/>
    <col min="8316" max="8316" width="10.7265625" style="760" customWidth="1"/>
    <col min="8317" max="8317" width="11" style="760" customWidth="1"/>
    <col min="8318" max="8318" width="14.7265625" style="760" customWidth="1"/>
    <col min="8319" max="8319" width="19.1796875" style="760" customWidth="1"/>
    <col min="8320" max="8320" width="19.26953125" style="760" customWidth="1"/>
    <col min="8321" max="8321" width="17.81640625" style="760" customWidth="1"/>
    <col min="8322" max="8322" width="13.26953125" style="760" customWidth="1"/>
    <col min="8323" max="8323" width="12.7265625" style="760" customWidth="1"/>
    <col min="8324" max="8324" width="14.26953125" style="760" customWidth="1"/>
    <col min="8325" max="8325" width="12.1796875" style="760" customWidth="1"/>
    <col min="8326" max="8326" width="14.7265625" style="760" customWidth="1"/>
    <col min="8327" max="8327" width="14.453125" style="760" customWidth="1"/>
    <col min="8328" max="8328" width="10.453125" style="760" customWidth="1"/>
    <col min="8329" max="8329" width="11.26953125" style="760" customWidth="1"/>
    <col min="8330" max="8330" width="12.1796875" style="760" customWidth="1"/>
    <col min="8331" max="8331" width="13.54296875" style="760" customWidth="1"/>
    <col min="8332" max="8332" width="13.7265625" style="760" customWidth="1"/>
    <col min="8333" max="8333" width="10.54296875" style="760" customWidth="1"/>
    <col min="8334" max="8334" width="13.1796875" style="760" customWidth="1"/>
    <col min="8335" max="8335" width="14.81640625" style="760" customWidth="1"/>
    <col min="8336" max="8336" width="11.453125" style="760" customWidth="1"/>
    <col min="8337" max="8337" width="10.7265625" style="760" customWidth="1"/>
    <col min="8338" max="8338" width="10.453125" style="760" customWidth="1"/>
    <col min="8339" max="8339" width="9.81640625" style="760" customWidth="1"/>
    <col min="8340" max="8340" width="8" style="760" customWidth="1"/>
    <col min="8341" max="8341" width="11" style="760" customWidth="1"/>
    <col min="8342" max="8342" width="10.81640625" style="760" customWidth="1"/>
    <col min="8343" max="8343" width="11.54296875" style="760" customWidth="1"/>
    <col min="8344" max="8344" width="11.7265625" style="760" customWidth="1"/>
    <col min="8345" max="8345" width="15.81640625" style="760" customWidth="1"/>
    <col min="8346" max="8346" width="9.81640625" style="760" customWidth="1"/>
    <col min="8347" max="8347" width="9.26953125" style="760" customWidth="1"/>
    <col min="8348" max="8348" width="9.81640625" style="760" customWidth="1"/>
    <col min="8349" max="8349" width="10" style="760" customWidth="1"/>
    <col min="8350" max="8350" width="9.26953125" style="760" customWidth="1"/>
    <col min="8351" max="8351" width="8.26953125" style="760" customWidth="1"/>
    <col min="8352" max="8352" width="8.1796875" style="760" customWidth="1"/>
    <col min="8353" max="8353" width="11.7265625" style="760" customWidth="1"/>
    <col min="8354" max="8354" width="9.453125" style="760" customWidth="1"/>
    <col min="8355" max="8355" width="11.453125" style="760" customWidth="1"/>
    <col min="8356" max="8356" width="14.81640625" style="760" customWidth="1"/>
    <col min="8357" max="8357" width="8.453125" style="760" customWidth="1"/>
    <col min="8358" max="8358" width="7.453125" style="760" customWidth="1"/>
    <col min="8359" max="8359" width="10.54296875" style="760" customWidth="1"/>
    <col min="8360" max="8360" width="7.1796875" style="760" customWidth="1"/>
    <col min="8361" max="8361" width="7.453125" style="760" customWidth="1"/>
    <col min="8362" max="8362" width="7.7265625" style="760" customWidth="1"/>
    <col min="8363" max="8363" width="9.26953125" style="760" customWidth="1"/>
    <col min="8364" max="8364" width="10.7265625" style="760" customWidth="1"/>
    <col min="8365" max="8365" width="8.1796875" style="760" customWidth="1"/>
    <col min="8366" max="8366" width="7" style="760" customWidth="1"/>
    <col min="8367" max="8367" width="8.26953125" style="760" customWidth="1"/>
    <col min="8368" max="8368" width="7.54296875" style="760" customWidth="1"/>
    <col min="8369" max="8369" width="11.54296875" style="760" customWidth="1"/>
    <col min="8370" max="8370" width="12.81640625" style="760" customWidth="1"/>
    <col min="8371" max="8371" width="15.54296875" style="760" customWidth="1"/>
    <col min="8372" max="8372" width="10.453125" style="760" customWidth="1"/>
    <col min="8373" max="8373" width="10.26953125" style="760" customWidth="1"/>
    <col min="8374" max="8374" width="9.81640625" style="760" customWidth="1"/>
    <col min="8375" max="8375" width="10.453125" style="760" customWidth="1"/>
    <col min="8376" max="8376" width="7.453125" style="760" customWidth="1"/>
    <col min="8377" max="8377" width="10.54296875" style="760" customWidth="1"/>
    <col min="8378" max="8378" width="10.81640625" style="760" customWidth="1"/>
    <col min="8379" max="8379" width="10.26953125" style="760" customWidth="1"/>
    <col min="8380" max="8380" width="11.81640625" style="760" customWidth="1"/>
    <col min="8381" max="8381" width="15.1796875" style="760" customWidth="1"/>
    <col min="8382" max="8382" width="9.453125" style="760" customWidth="1"/>
    <col min="8383" max="8383" width="11.1796875" style="760" customWidth="1"/>
    <col min="8384" max="8387" width="13.7265625" style="760" customWidth="1"/>
    <col min="8388" max="8388" width="9.7265625" style="760" customWidth="1"/>
    <col min="8389" max="8389" width="12.7265625" style="760" customWidth="1"/>
    <col min="8390" max="8390" width="15.54296875" style="760" customWidth="1"/>
    <col min="8391" max="8391" width="11.54296875" style="760" customWidth="1"/>
    <col min="8392" max="8392" width="13" style="760" customWidth="1"/>
    <col min="8393" max="8393" width="12.1796875" style="760" customWidth="1"/>
    <col min="8394" max="8395" width="12.26953125" style="760" customWidth="1"/>
    <col min="8396" max="8396" width="12.81640625" style="760" customWidth="1"/>
    <col min="8397" max="8397" width="11.54296875" style="760" customWidth="1"/>
    <col min="8398" max="8398" width="15.453125" style="760" customWidth="1"/>
    <col min="8399" max="8399" width="14.7265625" style="760" customWidth="1"/>
    <col min="8400" max="8400" width="8.453125" style="760" customWidth="1"/>
    <col min="8401" max="8401" width="8.26953125" style="760" customWidth="1"/>
    <col min="8402" max="8402" width="9.26953125" style="760" customWidth="1"/>
    <col min="8403" max="8403" width="9.1796875" style="760" customWidth="1"/>
    <col min="8404" max="8404" width="7.26953125" style="760" customWidth="1"/>
    <col min="8405" max="8405" width="9.26953125" style="760" customWidth="1"/>
    <col min="8406" max="8406" width="6.81640625" style="760" customWidth="1"/>
    <col min="8407" max="8407" width="8.7265625" style="760" customWidth="1"/>
    <col min="8408" max="8408" width="8.453125" style="760" customWidth="1"/>
    <col min="8409" max="8409" width="10.26953125" style="760" customWidth="1"/>
    <col min="8410" max="8410" width="8.1796875" style="760" customWidth="1"/>
    <col min="8411" max="8411" width="8.54296875" style="760" customWidth="1"/>
    <col min="8412" max="8412" width="9.26953125" style="760" customWidth="1"/>
    <col min="8413" max="8413" width="15" style="760" customWidth="1"/>
    <col min="8414" max="8414" width="8.81640625" style="760" customWidth="1"/>
    <col min="8415" max="8415" width="9.1796875" style="760" customWidth="1"/>
    <col min="8416" max="8416" width="8.54296875" style="760" customWidth="1"/>
    <col min="8417" max="8417" width="10.81640625" style="760" customWidth="1"/>
    <col min="8418" max="8418" width="10.7265625" style="760" customWidth="1"/>
    <col min="8419" max="8420" width="13.7265625" style="760" customWidth="1"/>
    <col min="8421" max="8421" width="9.54296875" style="760" customWidth="1"/>
    <col min="8422" max="8422" width="13.7265625" style="760" customWidth="1"/>
    <col min="8423" max="8423" width="15.1796875" style="760" customWidth="1"/>
    <col min="8424" max="8424" width="8.54296875" style="760" customWidth="1"/>
    <col min="8425" max="8425" width="9.54296875" style="760" customWidth="1"/>
    <col min="8426" max="8426" width="7.26953125" style="760" customWidth="1"/>
    <col min="8427" max="8427" width="9.26953125" style="760" customWidth="1"/>
    <col min="8428" max="8429" width="7.81640625" style="760" customWidth="1"/>
    <col min="8430" max="8430" width="6.81640625" style="760" customWidth="1"/>
    <col min="8431" max="8431" width="7.453125" style="760" customWidth="1"/>
    <col min="8432" max="8432" width="7.7265625" style="760" customWidth="1"/>
    <col min="8433" max="8433" width="8" style="760" customWidth="1"/>
    <col min="8434" max="8434" width="9.54296875" style="760" customWidth="1"/>
    <col min="8435" max="8435" width="11.1796875" style="760" customWidth="1"/>
    <col min="8436" max="8436" width="17.54296875" style="760" customWidth="1"/>
    <col min="8437" max="8437" width="12.54296875" style="760" customWidth="1"/>
    <col min="8438" max="8438" width="10" style="760" customWidth="1"/>
    <col min="8439" max="8439" width="10.26953125" style="760" customWidth="1"/>
    <col min="8440" max="8440" width="13.81640625" style="760" customWidth="1"/>
    <col min="8441" max="8441" width="17" style="760" customWidth="1"/>
    <col min="8442" max="8442" width="17.26953125" style="760" customWidth="1"/>
    <col min="8443" max="8443" width="13.453125" style="760" customWidth="1"/>
    <col min="8444" max="8444" width="16.453125" style="760" customWidth="1"/>
    <col min="8445" max="8445" width="10.81640625" style="760" customWidth="1"/>
    <col min="8446" max="8446" width="15.1796875" style="760" customWidth="1"/>
    <col min="8447" max="8447" width="8.1796875" style="760" customWidth="1"/>
    <col min="8448" max="8448" width="9.7265625" style="760" customWidth="1"/>
    <col min="8449" max="8449" width="11.54296875" style="760" customWidth="1"/>
    <col min="8450" max="8450" width="8.1796875" style="760" customWidth="1"/>
    <col min="8451" max="8451" width="7.7265625" style="760" customWidth="1"/>
    <col min="8452" max="8452" width="8.26953125" style="760" customWidth="1"/>
    <col min="8453" max="8453" width="8.453125" style="760" customWidth="1"/>
    <col min="8454" max="8454" width="9.26953125" style="760" customWidth="1"/>
    <col min="8455" max="8455" width="10.1796875" style="760" customWidth="1"/>
    <col min="8456" max="8456" width="15.81640625" style="760" customWidth="1"/>
    <col min="8457" max="8457" width="14.54296875" style="760" customWidth="1"/>
    <col min="8458" max="8458" width="14" style="760" customWidth="1"/>
    <col min="8459" max="8459" width="13.7265625" style="760" customWidth="1"/>
    <col min="8460" max="8460" width="15.81640625" style="760" customWidth="1"/>
    <col min="8461" max="8461" width="15" style="760" customWidth="1"/>
    <col min="8462" max="8462" width="14.26953125" style="760" customWidth="1"/>
    <col min="8463" max="8463" width="13.26953125" style="760" customWidth="1"/>
    <col min="8464" max="8551" width="8.7265625" style="760"/>
    <col min="8552" max="8552" width="14" style="760" customWidth="1"/>
    <col min="8553" max="8553" width="9.81640625" style="760" customWidth="1"/>
    <col min="8554" max="8554" width="13.81640625" style="760" customWidth="1"/>
    <col min="8555" max="8555" width="10.26953125" style="760" customWidth="1"/>
    <col min="8556" max="8556" width="9.7265625" style="760" customWidth="1"/>
    <col min="8557" max="8557" width="9.26953125" style="760" customWidth="1"/>
    <col min="8558" max="8558" width="11" style="760" customWidth="1"/>
    <col min="8559" max="8559" width="11.54296875" style="760" customWidth="1"/>
    <col min="8560" max="8560" width="15.26953125" style="760" customWidth="1"/>
    <col min="8561" max="8561" width="8.26953125" style="760" customWidth="1"/>
    <col min="8562" max="8562" width="9" style="760" customWidth="1"/>
    <col min="8563" max="8563" width="14.81640625" style="760" customWidth="1"/>
    <col min="8564" max="8564" width="11" style="760" customWidth="1"/>
    <col min="8565" max="8565" width="10.1796875" style="760" customWidth="1"/>
    <col min="8566" max="8566" width="9.26953125" style="760" customWidth="1"/>
    <col min="8567" max="8567" width="10.1796875" style="760" customWidth="1"/>
    <col min="8568" max="8568" width="10.81640625" style="760" customWidth="1"/>
    <col min="8569" max="8569" width="11.7265625" style="760" customWidth="1"/>
    <col min="8570" max="8570" width="18.7265625" style="760" customWidth="1"/>
    <col min="8571" max="8571" width="13.453125" style="760" customWidth="1"/>
    <col min="8572" max="8572" width="10.7265625" style="760" customWidth="1"/>
    <col min="8573" max="8573" width="11" style="760" customWidth="1"/>
    <col min="8574" max="8574" width="14.7265625" style="760" customWidth="1"/>
    <col min="8575" max="8575" width="19.1796875" style="760" customWidth="1"/>
    <col min="8576" max="8576" width="19.26953125" style="760" customWidth="1"/>
    <col min="8577" max="8577" width="17.81640625" style="760" customWidth="1"/>
    <col min="8578" max="8578" width="13.26953125" style="760" customWidth="1"/>
    <col min="8579" max="8579" width="12.7265625" style="760" customWidth="1"/>
    <col min="8580" max="8580" width="14.26953125" style="760" customWidth="1"/>
    <col min="8581" max="8581" width="12.1796875" style="760" customWidth="1"/>
    <col min="8582" max="8582" width="14.7265625" style="760" customWidth="1"/>
    <col min="8583" max="8583" width="14.453125" style="760" customWidth="1"/>
    <col min="8584" max="8584" width="10.453125" style="760" customWidth="1"/>
    <col min="8585" max="8585" width="11.26953125" style="760" customWidth="1"/>
    <col min="8586" max="8586" width="12.1796875" style="760" customWidth="1"/>
    <col min="8587" max="8587" width="13.54296875" style="760" customWidth="1"/>
    <col min="8588" max="8588" width="13.7265625" style="760" customWidth="1"/>
    <col min="8589" max="8589" width="10.54296875" style="760" customWidth="1"/>
    <col min="8590" max="8590" width="13.1796875" style="760" customWidth="1"/>
    <col min="8591" max="8591" width="14.81640625" style="760" customWidth="1"/>
    <col min="8592" max="8592" width="11.453125" style="760" customWidth="1"/>
    <col min="8593" max="8593" width="10.7265625" style="760" customWidth="1"/>
    <col min="8594" max="8594" width="10.453125" style="760" customWidth="1"/>
    <col min="8595" max="8595" width="9.81640625" style="760" customWidth="1"/>
    <col min="8596" max="8596" width="8" style="760" customWidth="1"/>
    <col min="8597" max="8597" width="11" style="760" customWidth="1"/>
    <col min="8598" max="8598" width="10.81640625" style="760" customWidth="1"/>
    <col min="8599" max="8599" width="11.54296875" style="760" customWidth="1"/>
    <col min="8600" max="8600" width="11.7265625" style="760" customWidth="1"/>
    <col min="8601" max="8601" width="15.81640625" style="760" customWidth="1"/>
    <col min="8602" max="8602" width="9.81640625" style="760" customWidth="1"/>
    <col min="8603" max="8603" width="9.26953125" style="760" customWidth="1"/>
    <col min="8604" max="8604" width="9.81640625" style="760" customWidth="1"/>
    <col min="8605" max="8605" width="10" style="760" customWidth="1"/>
    <col min="8606" max="8606" width="9.26953125" style="760" customWidth="1"/>
    <col min="8607" max="8607" width="8.26953125" style="760" customWidth="1"/>
    <col min="8608" max="8608" width="8.1796875" style="760" customWidth="1"/>
    <col min="8609" max="8609" width="11.7265625" style="760" customWidth="1"/>
    <col min="8610" max="8610" width="9.453125" style="760" customWidth="1"/>
    <col min="8611" max="8611" width="11.453125" style="760" customWidth="1"/>
    <col min="8612" max="8612" width="14.81640625" style="760" customWidth="1"/>
    <col min="8613" max="8613" width="8.453125" style="760" customWidth="1"/>
    <col min="8614" max="8614" width="7.453125" style="760" customWidth="1"/>
    <col min="8615" max="8615" width="10.54296875" style="760" customWidth="1"/>
    <col min="8616" max="8616" width="7.1796875" style="760" customWidth="1"/>
    <col min="8617" max="8617" width="7.453125" style="760" customWidth="1"/>
    <col min="8618" max="8618" width="7.7265625" style="760" customWidth="1"/>
    <col min="8619" max="8619" width="9.26953125" style="760" customWidth="1"/>
    <col min="8620" max="8620" width="10.7265625" style="760" customWidth="1"/>
    <col min="8621" max="8621" width="8.1796875" style="760" customWidth="1"/>
    <col min="8622" max="8622" width="7" style="760" customWidth="1"/>
    <col min="8623" max="8623" width="8.26953125" style="760" customWidth="1"/>
    <col min="8624" max="8624" width="7.54296875" style="760" customWidth="1"/>
    <col min="8625" max="8625" width="11.54296875" style="760" customWidth="1"/>
    <col min="8626" max="8626" width="12.81640625" style="760" customWidth="1"/>
    <col min="8627" max="8627" width="15.54296875" style="760" customWidth="1"/>
    <col min="8628" max="8628" width="10.453125" style="760" customWidth="1"/>
    <col min="8629" max="8629" width="10.26953125" style="760" customWidth="1"/>
    <col min="8630" max="8630" width="9.81640625" style="760" customWidth="1"/>
    <col min="8631" max="8631" width="10.453125" style="760" customWidth="1"/>
    <col min="8632" max="8632" width="7.453125" style="760" customWidth="1"/>
    <col min="8633" max="8633" width="10.54296875" style="760" customWidth="1"/>
    <col min="8634" max="8634" width="10.81640625" style="760" customWidth="1"/>
    <col min="8635" max="8635" width="10.26953125" style="760" customWidth="1"/>
    <col min="8636" max="8636" width="11.81640625" style="760" customWidth="1"/>
    <col min="8637" max="8637" width="15.1796875" style="760" customWidth="1"/>
    <col min="8638" max="8638" width="9.453125" style="760" customWidth="1"/>
    <col min="8639" max="8639" width="11.1796875" style="760" customWidth="1"/>
    <col min="8640" max="8643" width="13.7265625" style="760" customWidth="1"/>
    <col min="8644" max="8644" width="9.7265625" style="760" customWidth="1"/>
    <col min="8645" max="8645" width="12.7265625" style="760" customWidth="1"/>
    <col min="8646" max="8646" width="15.54296875" style="760" customWidth="1"/>
    <col min="8647" max="8647" width="11.54296875" style="760" customWidth="1"/>
    <col min="8648" max="8648" width="13" style="760" customWidth="1"/>
    <col min="8649" max="8649" width="12.1796875" style="760" customWidth="1"/>
    <col min="8650" max="8651" width="12.26953125" style="760" customWidth="1"/>
    <col min="8652" max="8652" width="12.81640625" style="760" customWidth="1"/>
    <col min="8653" max="8653" width="11.54296875" style="760" customWidth="1"/>
    <col min="8654" max="8654" width="15.453125" style="760" customWidth="1"/>
    <col min="8655" max="8655" width="14.7265625" style="760" customWidth="1"/>
    <col min="8656" max="8656" width="8.453125" style="760" customWidth="1"/>
    <col min="8657" max="8657" width="8.26953125" style="760" customWidth="1"/>
    <col min="8658" max="8658" width="9.26953125" style="760" customWidth="1"/>
    <col min="8659" max="8659" width="9.1796875" style="760" customWidth="1"/>
    <col min="8660" max="8660" width="7.26953125" style="760" customWidth="1"/>
    <col min="8661" max="8661" width="9.26953125" style="760" customWidth="1"/>
    <col min="8662" max="8662" width="6.81640625" style="760" customWidth="1"/>
    <col min="8663" max="8663" width="8.7265625" style="760" customWidth="1"/>
    <col min="8664" max="8664" width="8.453125" style="760" customWidth="1"/>
    <col min="8665" max="8665" width="10.26953125" style="760" customWidth="1"/>
    <col min="8666" max="8666" width="8.1796875" style="760" customWidth="1"/>
    <col min="8667" max="8667" width="8.54296875" style="760" customWidth="1"/>
    <col min="8668" max="8668" width="9.26953125" style="760" customWidth="1"/>
    <col min="8669" max="8669" width="15" style="760" customWidth="1"/>
    <col min="8670" max="8670" width="8.81640625" style="760" customWidth="1"/>
    <col min="8671" max="8671" width="9.1796875" style="760" customWidth="1"/>
    <col min="8672" max="8672" width="8.54296875" style="760" customWidth="1"/>
    <col min="8673" max="8673" width="10.81640625" style="760" customWidth="1"/>
    <col min="8674" max="8674" width="10.7265625" style="760" customWidth="1"/>
    <col min="8675" max="8676" width="13.7265625" style="760" customWidth="1"/>
    <col min="8677" max="8677" width="9.54296875" style="760" customWidth="1"/>
    <col min="8678" max="8678" width="13.7265625" style="760" customWidth="1"/>
    <col min="8679" max="8679" width="15.1796875" style="760" customWidth="1"/>
    <col min="8680" max="8680" width="8.54296875" style="760" customWidth="1"/>
    <col min="8681" max="8681" width="9.54296875" style="760" customWidth="1"/>
    <col min="8682" max="8682" width="7.26953125" style="760" customWidth="1"/>
    <col min="8683" max="8683" width="9.26953125" style="760" customWidth="1"/>
    <col min="8684" max="8685" width="7.81640625" style="760" customWidth="1"/>
    <col min="8686" max="8686" width="6.81640625" style="760" customWidth="1"/>
    <col min="8687" max="8687" width="7.453125" style="760" customWidth="1"/>
    <col min="8688" max="8688" width="7.7265625" style="760" customWidth="1"/>
    <col min="8689" max="8689" width="8" style="760" customWidth="1"/>
    <col min="8690" max="8690" width="9.54296875" style="760" customWidth="1"/>
    <col min="8691" max="8691" width="11.1796875" style="760" customWidth="1"/>
    <col min="8692" max="8692" width="17.54296875" style="760" customWidth="1"/>
    <col min="8693" max="8693" width="12.54296875" style="760" customWidth="1"/>
    <col min="8694" max="8694" width="10" style="760" customWidth="1"/>
    <col min="8695" max="8695" width="10.26953125" style="760" customWidth="1"/>
    <col min="8696" max="8696" width="13.81640625" style="760" customWidth="1"/>
    <col min="8697" max="8697" width="17" style="760" customWidth="1"/>
    <col min="8698" max="8698" width="17.26953125" style="760" customWidth="1"/>
    <col min="8699" max="8699" width="13.453125" style="760" customWidth="1"/>
    <col min="8700" max="8700" width="16.453125" style="760" customWidth="1"/>
    <col min="8701" max="8701" width="10.81640625" style="760" customWidth="1"/>
    <col min="8702" max="8702" width="15.1796875" style="760" customWidth="1"/>
    <col min="8703" max="8703" width="8.1796875" style="760" customWidth="1"/>
    <col min="8704" max="8704" width="9.7265625" style="760" customWidth="1"/>
    <col min="8705" max="8705" width="11.54296875" style="760" customWidth="1"/>
    <col min="8706" max="8706" width="8.1796875" style="760" customWidth="1"/>
    <col min="8707" max="8707" width="7.7265625" style="760" customWidth="1"/>
    <col min="8708" max="8708" width="8.26953125" style="760" customWidth="1"/>
    <col min="8709" max="8709" width="8.453125" style="760" customWidth="1"/>
    <col min="8710" max="8710" width="9.26953125" style="760" customWidth="1"/>
    <col min="8711" max="8711" width="10.1796875" style="760" customWidth="1"/>
    <col min="8712" max="8712" width="15.81640625" style="760" customWidth="1"/>
    <col min="8713" max="8713" width="14.54296875" style="760" customWidth="1"/>
    <col min="8714" max="8714" width="14" style="760" customWidth="1"/>
    <col min="8715" max="8715" width="13.7265625" style="760" customWidth="1"/>
    <col min="8716" max="8716" width="15.81640625" style="760" customWidth="1"/>
    <col min="8717" max="8717" width="15" style="760" customWidth="1"/>
    <col min="8718" max="8718" width="14.26953125" style="760" customWidth="1"/>
    <col min="8719" max="8719" width="13.26953125" style="760" customWidth="1"/>
    <col min="8720" max="8807" width="8.7265625" style="760"/>
    <col min="8808" max="8808" width="14" style="760" customWidth="1"/>
    <col min="8809" max="8809" width="9.81640625" style="760" customWidth="1"/>
    <col min="8810" max="8810" width="13.81640625" style="760" customWidth="1"/>
    <col min="8811" max="8811" width="10.26953125" style="760" customWidth="1"/>
    <col min="8812" max="8812" width="9.7265625" style="760" customWidth="1"/>
    <col min="8813" max="8813" width="9.26953125" style="760" customWidth="1"/>
    <col min="8814" max="8814" width="11" style="760" customWidth="1"/>
    <col min="8815" max="8815" width="11.54296875" style="760" customWidth="1"/>
    <col min="8816" max="8816" width="15.26953125" style="760" customWidth="1"/>
    <col min="8817" max="8817" width="8.26953125" style="760" customWidth="1"/>
    <col min="8818" max="8818" width="9" style="760" customWidth="1"/>
    <col min="8819" max="8819" width="14.81640625" style="760" customWidth="1"/>
    <col min="8820" max="8820" width="11" style="760" customWidth="1"/>
    <col min="8821" max="8821" width="10.1796875" style="760" customWidth="1"/>
    <col min="8822" max="8822" width="9.26953125" style="760" customWidth="1"/>
    <col min="8823" max="8823" width="10.1796875" style="760" customWidth="1"/>
    <col min="8824" max="8824" width="10.81640625" style="760" customWidth="1"/>
    <col min="8825" max="8825" width="11.7265625" style="760" customWidth="1"/>
    <col min="8826" max="8826" width="18.7265625" style="760" customWidth="1"/>
    <col min="8827" max="8827" width="13.453125" style="760" customWidth="1"/>
    <col min="8828" max="8828" width="10.7265625" style="760" customWidth="1"/>
    <col min="8829" max="8829" width="11" style="760" customWidth="1"/>
    <col min="8830" max="8830" width="14.7265625" style="760" customWidth="1"/>
    <col min="8831" max="8831" width="19.1796875" style="760" customWidth="1"/>
    <col min="8832" max="8832" width="19.26953125" style="760" customWidth="1"/>
    <col min="8833" max="8833" width="17.81640625" style="760" customWidth="1"/>
    <col min="8834" max="8834" width="13.26953125" style="760" customWidth="1"/>
    <col min="8835" max="8835" width="12.7265625" style="760" customWidth="1"/>
    <col min="8836" max="8836" width="14.26953125" style="760" customWidth="1"/>
    <col min="8837" max="8837" width="12.1796875" style="760" customWidth="1"/>
    <col min="8838" max="8838" width="14.7265625" style="760" customWidth="1"/>
    <col min="8839" max="8839" width="14.453125" style="760" customWidth="1"/>
    <col min="8840" max="8840" width="10.453125" style="760" customWidth="1"/>
    <col min="8841" max="8841" width="11.26953125" style="760" customWidth="1"/>
    <col min="8842" max="8842" width="12.1796875" style="760" customWidth="1"/>
    <col min="8843" max="8843" width="13.54296875" style="760" customWidth="1"/>
    <col min="8844" max="8844" width="13.7265625" style="760" customWidth="1"/>
    <col min="8845" max="8845" width="10.54296875" style="760" customWidth="1"/>
    <col min="8846" max="8846" width="13.1796875" style="760" customWidth="1"/>
    <col min="8847" max="8847" width="14.81640625" style="760" customWidth="1"/>
    <col min="8848" max="8848" width="11.453125" style="760" customWidth="1"/>
    <col min="8849" max="8849" width="10.7265625" style="760" customWidth="1"/>
    <col min="8850" max="8850" width="10.453125" style="760" customWidth="1"/>
    <col min="8851" max="8851" width="9.81640625" style="760" customWidth="1"/>
    <col min="8852" max="8852" width="8" style="760" customWidth="1"/>
    <col min="8853" max="8853" width="11" style="760" customWidth="1"/>
    <col min="8854" max="8854" width="10.81640625" style="760" customWidth="1"/>
    <col min="8855" max="8855" width="11.54296875" style="760" customWidth="1"/>
    <col min="8856" max="8856" width="11.7265625" style="760" customWidth="1"/>
    <col min="8857" max="8857" width="15.81640625" style="760" customWidth="1"/>
    <col min="8858" max="8858" width="9.81640625" style="760" customWidth="1"/>
    <col min="8859" max="8859" width="9.26953125" style="760" customWidth="1"/>
    <col min="8860" max="8860" width="9.81640625" style="760" customWidth="1"/>
    <col min="8861" max="8861" width="10" style="760" customWidth="1"/>
    <col min="8862" max="8862" width="9.26953125" style="760" customWidth="1"/>
    <col min="8863" max="8863" width="8.26953125" style="760" customWidth="1"/>
    <col min="8864" max="8864" width="8.1796875" style="760" customWidth="1"/>
    <col min="8865" max="8865" width="11.7265625" style="760" customWidth="1"/>
    <col min="8866" max="8866" width="9.453125" style="760" customWidth="1"/>
    <col min="8867" max="8867" width="11.453125" style="760" customWidth="1"/>
    <col min="8868" max="8868" width="14.81640625" style="760" customWidth="1"/>
    <col min="8869" max="8869" width="8.453125" style="760" customWidth="1"/>
    <col min="8870" max="8870" width="7.453125" style="760" customWidth="1"/>
    <col min="8871" max="8871" width="10.54296875" style="760" customWidth="1"/>
    <col min="8872" max="8872" width="7.1796875" style="760" customWidth="1"/>
    <col min="8873" max="8873" width="7.453125" style="760" customWidth="1"/>
    <col min="8874" max="8874" width="7.7265625" style="760" customWidth="1"/>
    <col min="8875" max="8875" width="9.26953125" style="760" customWidth="1"/>
    <col min="8876" max="8876" width="10.7265625" style="760" customWidth="1"/>
    <col min="8877" max="8877" width="8.1796875" style="760" customWidth="1"/>
    <col min="8878" max="8878" width="7" style="760" customWidth="1"/>
    <col min="8879" max="8879" width="8.26953125" style="760" customWidth="1"/>
    <col min="8880" max="8880" width="7.54296875" style="760" customWidth="1"/>
    <col min="8881" max="8881" width="11.54296875" style="760" customWidth="1"/>
    <col min="8882" max="8882" width="12.81640625" style="760" customWidth="1"/>
    <col min="8883" max="8883" width="15.54296875" style="760" customWidth="1"/>
    <col min="8884" max="8884" width="10.453125" style="760" customWidth="1"/>
    <col min="8885" max="8885" width="10.26953125" style="760" customWidth="1"/>
    <col min="8886" max="8886" width="9.81640625" style="760" customWidth="1"/>
    <col min="8887" max="8887" width="10.453125" style="760" customWidth="1"/>
    <col min="8888" max="8888" width="7.453125" style="760" customWidth="1"/>
    <col min="8889" max="8889" width="10.54296875" style="760" customWidth="1"/>
    <col min="8890" max="8890" width="10.81640625" style="760" customWidth="1"/>
    <col min="8891" max="8891" width="10.26953125" style="760" customWidth="1"/>
    <col min="8892" max="8892" width="11.81640625" style="760" customWidth="1"/>
    <col min="8893" max="8893" width="15.1796875" style="760" customWidth="1"/>
    <col min="8894" max="8894" width="9.453125" style="760" customWidth="1"/>
    <col min="8895" max="8895" width="11.1796875" style="760" customWidth="1"/>
    <col min="8896" max="8899" width="13.7265625" style="760" customWidth="1"/>
    <col min="8900" max="8900" width="9.7265625" style="760" customWidth="1"/>
    <col min="8901" max="8901" width="12.7265625" style="760" customWidth="1"/>
    <col min="8902" max="8902" width="15.54296875" style="760" customWidth="1"/>
    <col min="8903" max="8903" width="11.54296875" style="760" customWidth="1"/>
    <col min="8904" max="8904" width="13" style="760" customWidth="1"/>
    <col min="8905" max="8905" width="12.1796875" style="760" customWidth="1"/>
    <col min="8906" max="8907" width="12.26953125" style="760" customWidth="1"/>
    <col min="8908" max="8908" width="12.81640625" style="760" customWidth="1"/>
    <col min="8909" max="8909" width="11.54296875" style="760" customWidth="1"/>
    <col min="8910" max="8910" width="15.453125" style="760" customWidth="1"/>
    <col min="8911" max="8911" width="14.7265625" style="760" customWidth="1"/>
    <col min="8912" max="8912" width="8.453125" style="760" customWidth="1"/>
    <col min="8913" max="8913" width="8.26953125" style="760" customWidth="1"/>
    <col min="8914" max="8914" width="9.26953125" style="760" customWidth="1"/>
    <col min="8915" max="8915" width="9.1796875" style="760" customWidth="1"/>
    <col min="8916" max="8916" width="7.26953125" style="760" customWidth="1"/>
    <col min="8917" max="8917" width="9.26953125" style="760" customWidth="1"/>
    <col min="8918" max="8918" width="6.81640625" style="760" customWidth="1"/>
    <col min="8919" max="8919" width="8.7265625" style="760" customWidth="1"/>
    <col min="8920" max="8920" width="8.453125" style="760" customWidth="1"/>
    <col min="8921" max="8921" width="10.26953125" style="760" customWidth="1"/>
    <col min="8922" max="8922" width="8.1796875" style="760" customWidth="1"/>
    <col min="8923" max="8923" width="8.54296875" style="760" customWidth="1"/>
    <col min="8924" max="8924" width="9.26953125" style="760" customWidth="1"/>
    <col min="8925" max="8925" width="15" style="760" customWidth="1"/>
    <col min="8926" max="8926" width="8.81640625" style="760" customWidth="1"/>
    <col min="8927" max="8927" width="9.1796875" style="760" customWidth="1"/>
    <col min="8928" max="8928" width="8.54296875" style="760" customWidth="1"/>
    <col min="8929" max="8929" width="10.81640625" style="760" customWidth="1"/>
    <col min="8930" max="8930" width="10.7265625" style="760" customWidth="1"/>
    <col min="8931" max="8932" width="13.7265625" style="760" customWidth="1"/>
    <col min="8933" max="8933" width="9.54296875" style="760" customWidth="1"/>
    <col min="8934" max="8934" width="13.7265625" style="760" customWidth="1"/>
    <col min="8935" max="8935" width="15.1796875" style="760" customWidth="1"/>
    <col min="8936" max="8936" width="8.54296875" style="760" customWidth="1"/>
    <col min="8937" max="8937" width="9.54296875" style="760" customWidth="1"/>
    <col min="8938" max="8938" width="7.26953125" style="760" customWidth="1"/>
    <col min="8939" max="8939" width="9.26953125" style="760" customWidth="1"/>
    <col min="8940" max="8941" width="7.81640625" style="760" customWidth="1"/>
    <col min="8942" max="8942" width="6.81640625" style="760" customWidth="1"/>
    <col min="8943" max="8943" width="7.453125" style="760" customWidth="1"/>
    <col min="8944" max="8944" width="7.7265625" style="760" customWidth="1"/>
    <col min="8945" max="8945" width="8" style="760" customWidth="1"/>
    <col min="8946" max="8946" width="9.54296875" style="760" customWidth="1"/>
    <col min="8947" max="8947" width="11.1796875" style="760" customWidth="1"/>
    <col min="8948" max="8948" width="17.54296875" style="760" customWidth="1"/>
    <col min="8949" max="8949" width="12.54296875" style="760" customWidth="1"/>
    <col min="8950" max="8950" width="10" style="760" customWidth="1"/>
    <col min="8951" max="8951" width="10.26953125" style="760" customWidth="1"/>
    <col min="8952" max="8952" width="13.81640625" style="760" customWidth="1"/>
    <col min="8953" max="8953" width="17" style="760" customWidth="1"/>
    <col min="8954" max="8954" width="17.26953125" style="760" customWidth="1"/>
    <col min="8955" max="8955" width="13.453125" style="760" customWidth="1"/>
    <col min="8956" max="8956" width="16.453125" style="760" customWidth="1"/>
    <col min="8957" max="8957" width="10.81640625" style="760" customWidth="1"/>
    <col min="8958" max="8958" width="15.1796875" style="760" customWidth="1"/>
    <col min="8959" max="8959" width="8.1796875" style="760" customWidth="1"/>
    <col min="8960" max="8960" width="9.7265625" style="760" customWidth="1"/>
    <col min="8961" max="8961" width="11.54296875" style="760" customWidth="1"/>
    <col min="8962" max="8962" width="8.1796875" style="760" customWidth="1"/>
    <col min="8963" max="8963" width="7.7265625" style="760" customWidth="1"/>
    <col min="8964" max="8964" width="8.26953125" style="760" customWidth="1"/>
    <col min="8965" max="8965" width="8.453125" style="760" customWidth="1"/>
    <col min="8966" max="8966" width="9.26953125" style="760" customWidth="1"/>
    <col min="8967" max="8967" width="10.1796875" style="760" customWidth="1"/>
    <col min="8968" max="8968" width="15.81640625" style="760" customWidth="1"/>
    <col min="8969" max="8969" width="14.54296875" style="760" customWidth="1"/>
    <col min="8970" max="8970" width="14" style="760" customWidth="1"/>
    <col min="8971" max="8971" width="13.7265625" style="760" customWidth="1"/>
    <col min="8972" max="8972" width="15.81640625" style="760" customWidth="1"/>
    <col min="8973" max="8973" width="15" style="760" customWidth="1"/>
    <col min="8974" max="8974" width="14.26953125" style="760" customWidth="1"/>
    <col min="8975" max="8975" width="13.26953125" style="760" customWidth="1"/>
    <col min="8976" max="9063" width="8.7265625" style="760"/>
    <col min="9064" max="9064" width="14" style="760" customWidth="1"/>
    <col min="9065" max="9065" width="9.81640625" style="760" customWidth="1"/>
    <col min="9066" max="9066" width="13.81640625" style="760" customWidth="1"/>
    <col min="9067" max="9067" width="10.26953125" style="760" customWidth="1"/>
    <col min="9068" max="9068" width="9.7265625" style="760" customWidth="1"/>
    <col min="9069" max="9069" width="9.26953125" style="760" customWidth="1"/>
    <col min="9070" max="9070" width="11" style="760" customWidth="1"/>
    <col min="9071" max="9071" width="11.54296875" style="760" customWidth="1"/>
    <col min="9072" max="9072" width="15.26953125" style="760" customWidth="1"/>
    <col min="9073" max="9073" width="8.26953125" style="760" customWidth="1"/>
    <col min="9074" max="9074" width="9" style="760" customWidth="1"/>
    <col min="9075" max="9075" width="14.81640625" style="760" customWidth="1"/>
    <col min="9076" max="9076" width="11" style="760" customWidth="1"/>
    <col min="9077" max="9077" width="10.1796875" style="760" customWidth="1"/>
    <col min="9078" max="9078" width="9.26953125" style="760" customWidth="1"/>
    <col min="9079" max="9079" width="10.1796875" style="760" customWidth="1"/>
    <col min="9080" max="9080" width="10.81640625" style="760" customWidth="1"/>
    <col min="9081" max="9081" width="11.7265625" style="760" customWidth="1"/>
    <col min="9082" max="9082" width="18.7265625" style="760" customWidth="1"/>
    <col min="9083" max="9083" width="13.453125" style="760" customWidth="1"/>
    <col min="9084" max="9084" width="10.7265625" style="760" customWidth="1"/>
    <col min="9085" max="9085" width="11" style="760" customWidth="1"/>
    <col min="9086" max="9086" width="14.7265625" style="760" customWidth="1"/>
    <col min="9087" max="9087" width="19.1796875" style="760" customWidth="1"/>
    <col min="9088" max="9088" width="19.26953125" style="760" customWidth="1"/>
    <col min="9089" max="9089" width="17.81640625" style="760" customWidth="1"/>
    <col min="9090" max="9090" width="13.26953125" style="760" customWidth="1"/>
    <col min="9091" max="9091" width="12.7265625" style="760" customWidth="1"/>
    <col min="9092" max="9092" width="14.26953125" style="760" customWidth="1"/>
    <col min="9093" max="9093" width="12.1796875" style="760" customWidth="1"/>
    <col min="9094" max="9094" width="14.7265625" style="760" customWidth="1"/>
    <col min="9095" max="9095" width="14.453125" style="760" customWidth="1"/>
    <col min="9096" max="9096" width="10.453125" style="760" customWidth="1"/>
    <col min="9097" max="9097" width="11.26953125" style="760" customWidth="1"/>
    <col min="9098" max="9098" width="12.1796875" style="760" customWidth="1"/>
    <col min="9099" max="9099" width="13.54296875" style="760" customWidth="1"/>
    <col min="9100" max="9100" width="13.7265625" style="760" customWidth="1"/>
    <col min="9101" max="9101" width="10.54296875" style="760" customWidth="1"/>
    <col min="9102" max="9102" width="13.1796875" style="760" customWidth="1"/>
    <col min="9103" max="9103" width="14.81640625" style="760" customWidth="1"/>
    <col min="9104" max="9104" width="11.453125" style="760" customWidth="1"/>
    <col min="9105" max="9105" width="10.7265625" style="760" customWidth="1"/>
    <col min="9106" max="9106" width="10.453125" style="760" customWidth="1"/>
    <col min="9107" max="9107" width="9.81640625" style="760" customWidth="1"/>
    <col min="9108" max="9108" width="8" style="760" customWidth="1"/>
    <col min="9109" max="9109" width="11" style="760" customWidth="1"/>
    <col min="9110" max="9110" width="10.81640625" style="760" customWidth="1"/>
    <col min="9111" max="9111" width="11.54296875" style="760" customWidth="1"/>
    <col min="9112" max="9112" width="11.7265625" style="760" customWidth="1"/>
    <col min="9113" max="9113" width="15.81640625" style="760" customWidth="1"/>
    <col min="9114" max="9114" width="9.81640625" style="760" customWidth="1"/>
    <col min="9115" max="9115" width="9.26953125" style="760" customWidth="1"/>
    <col min="9116" max="9116" width="9.81640625" style="760" customWidth="1"/>
    <col min="9117" max="9117" width="10" style="760" customWidth="1"/>
    <col min="9118" max="9118" width="9.26953125" style="760" customWidth="1"/>
    <col min="9119" max="9119" width="8.26953125" style="760" customWidth="1"/>
    <col min="9120" max="9120" width="8.1796875" style="760" customWidth="1"/>
    <col min="9121" max="9121" width="11.7265625" style="760" customWidth="1"/>
    <col min="9122" max="9122" width="9.453125" style="760" customWidth="1"/>
    <col min="9123" max="9123" width="11.453125" style="760" customWidth="1"/>
    <col min="9124" max="9124" width="14.81640625" style="760" customWidth="1"/>
    <col min="9125" max="9125" width="8.453125" style="760" customWidth="1"/>
    <col min="9126" max="9126" width="7.453125" style="760" customWidth="1"/>
    <col min="9127" max="9127" width="10.54296875" style="760" customWidth="1"/>
    <col min="9128" max="9128" width="7.1796875" style="760" customWidth="1"/>
    <col min="9129" max="9129" width="7.453125" style="760" customWidth="1"/>
    <col min="9130" max="9130" width="7.7265625" style="760" customWidth="1"/>
    <col min="9131" max="9131" width="9.26953125" style="760" customWidth="1"/>
    <col min="9132" max="9132" width="10.7265625" style="760" customWidth="1"/>
    <col min="9133" max="9133" width="8.1796875" style="760" customWidth="1"/>
    <col min="9134" max="9134" width="7" style="760" customWidth="1"/>
    <col min="9135" max="9135" width="8.26953125" style="760" customWidth="1"/>
    <col min="9136" max="9136" width="7.54296875" style="760" customWidth="1"/>
    <col min="9137" max="9137" width="11.54296875" style="760" customWidth="1"/>
    <col min="9138" max="9138" width="12.81640625" style="760" customWidth="1"/>
    <col min="9139" max="9139" width="15.54296875" style="760" customWidth="1"/>
    <col min="9140" max="9140" width="10.453125" style="760" customWidth="1"/>
    <col min="9141" max="9141" width="10.26953125" style="760" customWidth="1"/>
    <col min="9142" max="9142" width="9.81640625" style="760" customWidth="1"/>
    <col min="9143" max="9143" width="10.453125" style="760" customWidth="1"/>
    <col min="9144" max="9144" width="7.453125" style="760" customWidth="1"/>
    <col min="9145" max="9145" width="10.54296875" style="760" customWidth="1"/>
    <col min="9146" max="9146" width="10.81640625" style="760" customWidth="1"/>
    <col min="9147" max="9147" width="10.26953125" style="760" customWidth="1"/>
    <col min="9148" max="9148" width="11.81640625" style="760" customWidth="1"/>
    <col min="9149" max="9149" width="15.1796875" style="760" customWidth="1"/>
    <col min="9150" max="9150" width="9.453125" style="760" customWidth="1"/>
    <col min="9151" max="9151" width="11.1796875" style="760" customWidth="1"/>
    <col min="9152" max="9155" width="13.7265625" style="760" customWidth="1"/>
    <col min="9156" max="9156" width="9.7265625" style="760" customWidth="1"/>
    <col min="9157" max="9157" width="12.7265625" style="760" customWidth="1"/>
    <col min="9158" max="9158" width="15.54296875" style="760" customWidth="1"/>
    <col min="9159" max="9159" width="11.54296875" style="760" customWidth="1"/>
    <col min="9160" max="9160" width="13" style="760" customWidth="1"/>
    <col min="9161" max="9161" width="12.1796875" style="760" customWidth="1"/>
    <col min="9162" max="9163" width="12.26953125" style="760" customWidth="1"/>
    <col min="9164" max="9164" width="12.81640625" style="760" customWidth="1"/>
    <col min="9165" max="9165" width="11.54296875" style="760" customWidth="1"/>
    <col min="9166" max="9166" width="15.453125" style="760" customWidth="1"/>
    <col min="9167" max="9167" width="14.7265625" style="760" customWidth="1"/>
    <col min="9168" max="9168" width="8.453125" style="760" customWidth="1"/>
    <col min="9169" max="9169" width="8.26953125" style="760" customWidth="1"/>
    <col min="9170" max="9170" width="9.26953125" style="760" customWidth="1"/>
    <col min="9171" max="9171" width="9.1796875" style="760" customWidth="1"/>
    <col min="9172" max="9172" width="7.26953125" style="760" customWidth="1"/>
    <col min="9173" max="9173" width="9.26953125" style="760" customWidth="1"/>
    <col min="9174" max="9174" width="6.81640625" style="760" customWidth="1"/>
    <col min="9175" max="9175" width="8.7265625" style="760" customWidth="1"/>
    <col min="9176" max="9176" width="8.453125" style="760" customWidth="1"/>
    <col min="9177" max="9177" width="10.26953125" style="760" customWidth="1"/>
    <col min="9178" max="9178" width="8.1796875" style="760" customWidth="1"/>
    <col min="9179" max="9179" width="8.54296875" style="760" customWidth="1"/>
    <col min="9180" max="9180" width="9.26953125" style="760" customWidth="1"/>
    <col min="9181" max="9181" width="15" style="760" customWidth="1"/>
    <col min="9182" max="9182" width="8.81640625" style="760" customWidth="1"/>
    <col min="9183" max="9183" width="9.1796875" style="760" customWidth="1"/>
    <col min="9184" max="9184" width="8.54296875" style="760" customWidth="1"/>
    <col min="9185" max="9185" width="10.81640625" style="760" customWidth="1"/>
    <col min="9186" max="9186" width="10.7265625" style="760" customWidth="1"/>
    <col min="9187" max="9188" width="13.7265625" style="760" customWidth="1"/>
    <col min="9189" max="9189" width="9.54296875" style="760" customWidth="1"/>
    <col min="9190" max="9190" width="13.7265625" style="760" customWidth="1"/>
    <col min="9191" max="9191" width="15.1796875" style="760" customWidth="1"/>
    <col min="9192" max="9192" width="8.54296875" style="760" customWidth="1"/>
    <col min="9193" max="9193" width="9.54296875" style="760" customWidth="1"/>
    <col min="9194" max="9194" width="7.26953125" style="760" customWidth="1"/>
    <col min="9195" max="9195" width="9.26953125" style="760" customWidth="1"/>
    <col min="9196" max="9197" width="7.81640625" style="760" customWidth="1"/>
    <col min="9198" max="9198" width="6.81640625" style="760" customWidth="1"/>
    <col min="9199" max="9199" width="7.453125" style="760" customWidth="1"/>
    <col min="9200" max="9200" width="7.7265625" style="760" customWidth="1"/>
    <col min="9201" max="9201" width="8" style="760" customWidth="1"/>
    <col min="9202" max="9202" width="9.54296875" style="760" customWidth="1"/>
    <col min="9203" max="9203" width="11.1796875" style="760" customWidth="1"/>
    <col min="9204" max="9204" width="17.54296875" style="760" customWidth="1"/>
    <col min="9205" max="9205" width="12.54296875" style="760" customWidth="1"/>
    <col min="9206" max="9206" width="10" style="760" customWidth="1"/>
    <col min="9207" max="9207" width="10.26953125" style="760" customWidth="1"/>
    <col min="9208" max="9208" width="13.81640625" style="760" customWidth="1"/>
    <col min="9209" max="9209" width="17" style="760" customWidth="1"/>
    <col min="9210" max="9210" width="17.26953125" style="760" customWidth="1"/>
    <col min="9211" max="9211" width="13.453125" style="760" customWidth="1"/>
    <col min="9212" max="9212" width="16.453125" style="760" customWidth="1"/>
    <col min="9213" max="9213" width="10.81640625" style="760" customWidth="1"/>
    <col min="9214" max="9214" width="15.1796875" style="760" customWidth="1"/>
    <col min="9215" max="9215" width="8.1796875" style="760" customWidth="1"/>
    <col min="9216" max="9216" width="9.7265625" style="760" customWidth="1"/>
    <col min="9217" max="9217" width="11.54296875" style="760" customWidth="1"/>
    <col min="9218" max="9218" width="8.1796875" style="760" customWidth="1"/>
    <col min="9219" max="9219" width="7.7265625" style="760" customWidth="1"/>
    <col min="9220" max="9220" width="8.26953125" style="760" customWidth="1"/>
    <col min="9221" max="9221" width="8.453125" style="760" customWidth="1"/>
    <col min="9222" max="9222" width="9.26953125" style="760" customWidth="1"/>
    <col min="9223" max="9223" width="10.1796875" style="760" customWidth="1"/>
    <col min="9224" max="9224" width="15.81640625" style="760" customWidth="1"/>
    <col min="9225" max="9225" width="14.54296875" style="760" customWidth="1"/>
    <col min="9226" max="9226" width="14" style="760" customWidth="1"/>
    <col min="9227" max="9227" width="13.7265625" style="760" customWidth="1"/>
    <col min="9228" max="9228" width="15.81640625" style="760" customWidth="1"/>
    <col min="9229" max="9229" width="15" style="760" customWidth="1"/>
    <col min="9230" max="9230" width="14.26953125" style="760" customWidth="1"/>
    <col min="9231" max="9231" width="13.26953125" style="760" customWidth="1"/>
    <col min="9232" max="9319" width="8.7265625" style="760"/>
    <col min="9320" max="9320" width="14" style="760" customWidth="1"/>
    <col min="9321" max="9321" width="9.81640625" style="760" customWidth="1"/>
    <col min="9322" max="9322" width="13.81640625" style="760" customWidth="1"/>
    <col min="9323" max="9323" width="10.26953125" style="760" customWidth="1"/>
    <col min="9324" max="9324" width="9.7265625" style="760" customWidth="1"/>
    <col min="9325" max="9325" width="9.26953125" style="760" customWidth="1"/>
    <col min="9326" max="9326" width="11" style="760" customWidth="1"/>
    <col min="9327" max="9327" width="11.54296875" style="760" customWidth="1"/>
    <col min="9328" max="9328" width="15.26953125" style="760" customWidth="1"/>
    <col min="9329" max="9329" width="8.26953125" style="760" customWidth="1"/>
    <col min="9330" max="9330" width="9" style="760" customWidth="1"/>
    <col min="9331" max="9331" width="14.81640625" style="760" customWidth="1"/>
    <col min="9332" max="9332" width="11" style="760" customWidth="1"/>
    <col min="9333" max="9333" width="10.1796875" style="760" customWidth="1"/>
    <col min="9334" max="9334" width="9.26953125" style="760" customWidth="1"/>
    <col min="9335" max="9335" width="10.1796875" style="760" customWidth="1"/>
    <col min="9336" max="9336" width="10.81640625" style="760" customWidth="1"/>
    <col min="9337" max="9337" width="11.7265625" style="760" customWidth="1"/>
    <col min="9338" max="9338" width="18.7265625" style="760" customWidth="1"/>
    <col min="9339" max="9339" width="13.453125" style="760" customWidth="1"/>
    <col min="9340" max="9340" width="10.7265625" style="760" customWidth="1"/>
    <col min="9341" max="9341" width="11" style="760" customWidth="1"/>
    <col min="9342" max="9342" width="14.7265625" style="760" customWidth="1"/>
    <col min="9343" max="9343" width="19.1796875" style="760" customWidth="1"/>
    <col min="9344" max="9344" width="19.26953125" style="760" customWidth="1"/>
    <col min="9345" max="9345" width="17.81640625" style="760" customWidth="1"/>
    <col min="9346" max="9346" width="13.26953125" style="760" customWidth="1"/>
    <col min="9347" max="9347" width="12.7265625" style="760" customWidth="1"/>
    <col min="9348" max="9348" width="14.26953125" style="760" customWidth="1"/>
    <col min="9349" max="9349" width="12.1796875" style="760" customWidth="1"/>
    <col min="9350" max="9350" width="14.7265625" style="760" customWidth="1"/>
    <col min="9351" max="9351" width="14.453125" style="760" customWidth="1"/>
    <col min="9352" max="9352" width="10.453125" style="760" customWidth="1"/>
    <col min="9353" max="9353" width="11.26953125" style="760" customWidth="1"/>
    <col min="9354" max="9354" width="12.1796875" style="760" customWidth="1"/>
    <col min="9355" max="9355" width="13.54296875" style="760" customWidth="1"/>
    <col min="9356" max="9356" width="13.7265625" style="760" customWidth="1"/>
    <col min="9357" max="9357" width="10.54296875" style="760" customWidth="1"/>
    <col min="9358" max="9358" width="13.1796875" style="760" customWidth="1"/>
    <col min="9359" max="9359" width="14.81640625" style="760" customWidth="1"/>
    <col min="9360" max="9360" width="11.453125" style="760" customWidth="1"/>
    <col min="9361" max="9361" width="10.7265625" style="760" customWidth="1"/>
    <col min="9362" max="9362" width="10.453125" style="760" customWidth="1"/>
    <col min="9363" max="9363" width="9.81640625" style="760" customWidth="1"/>
    <col min="9364" max="9364" width="8" style="760" customWidth="1"/>
    <col min="9365" max="9365" width="11" style="760" customWidth="1"/>
    <col min="9366" max="9366" width="10.81640625" style="760" customWidth="1"/>
    <col min="9367" max="9367" width="11.54296875" style="760" customWidth="1"/>
    <col min="9368" max="9368" width="11.7265625" style="760" customWidth="1"/>
    <col min="9369" max="9369" width="15.81640625" style="760" customWidth="1"/>
    <col min="9370" max="9370" width="9.81640625" style="760" customWidth="1"/>
    <col min="9371" max="9371" width="9.26953125" style="760" customWidth="1"/>
    <col min="9372" max="9372" width="9.81640625" style="760" customWidth="1"/>
    <col min="9373" max="9373" width="10" style="760" customWidth="1"/>
    <col min="9374" max="9374" width="9.26953125" style="760" customWidth="1"/>
    <col min="9375" max="9375" width="8.26953125" style="760" customWidth="1"/>
    <col min="9376" max="9376" width="8.1796875" style="760" customWidth="1"/>
    <col min="9377" max="9377" width="11.7265625" style="760" customWidth="1"/>
    <col min="9378" max="9378" width="9.453125" style="760" customWidth="1"/>
    <col min="9379" max="9379" width="11.453125" style="760" customWidth="1"/>
    <col min="9380" max="9380" width="14.81640625" style="760" customWidth="1"/>
    <col min="9381" max="9381" width="8.453125" style="760" customWidth="1"/>
    <col min="9382" max="9382" width="7.453125" style="760" customWidth="1"/>
    <col min="9383" max="9383" width="10.54296875" style="760" customWidth="1"/>
    <col min="9384" max="9384" width="7.1796875" style="760" customWidth="1"/>
    <col min="9385" max="9385" width="7.453125" style="760" customWidth="1"/>
    <col min="9386" max="9386" width="7.7265625" style="760" customWidth="1"/>
    <col min="9387" max="9387" width="9.26953125" style="760" customWidth="1"/>
    <col min="9388" max="9388" width="10.7265625" style="760" customWidth="1"/>
    <col min="9389" max="9389" width="8.1796875" style="760" customWidth="1"/>
    <col min="9390" max="9390" width="7" style="760" customWidth="1"/>
    <col min="9391" max="9391" width="8.26953125" style="760" customWidth="1"/>
    <col min="9392" max="9392" width="7.54296875" style="760" customWidth="1"/>
    <col min="9393" max="9393" width="11.54296875" style="760" customWidth="1"/>
    <col min="9394" max="9394" width="12.81640625" style="760" customWidth="1"/>
    <col min="9395" max="9395" width="15.54296875" style="760" customWidth="1"/>
    <col min="9396" max="9396" width="10.453125" style="760" customWidth="1"/>
    <col min="9397" max="9397" width="10.26953125" style="760" customWidth="1"/>
    <col min="9398" max="9398" width="9.81640625" style="760" customWidth="1"/>
    <col min="9399" max="9399" width="10.453125" style="760" customWidth="1"/>
    <col min="9400" max="9400" width="7.453125" style="760" customWidth="1"/>
    <col min="9401" max="9401" width="10.54296875" style="760" customWidth="1"/>
    <col min="9402" max="9402" width="10.81640625" style="760" customWidth="1"/>
    <col min="9403" max="9403" width="10.26953125" style="760" customWidth="1"/>
    <col min="9404" max="9404" width="11.81640625" style="760" customWidth="1"/>
    <col min="9405" max="9405" width="15.1796875" style="760" customWidth="1"/>
    <col min="9406" max="9406" width="9.453125" style="760" customWidth="1"/>
    <col min="9407" max="9407" width="11.1796875" style="760" customWidth="1"/>
    <col min="9408" max="9411" width="13.7265625" style="760" customWidth="1"/>
    <col min="9412" max="9412" width="9.7265625" style="760" customWidth="1"/>
    <col min="9413" max="9413" width="12.7265625" style="760" customWidth="1"/>
    <col min="9414" max="9414" width="15.54296875" style="760" customWidth="1"/>
    <col min="9415" max="9415" width="11.54296875" style="760" customWidth="1"/>
    <col min="9416" max="9416" width="13" style="760" customWidth="1"/>
    <col min="9417" max="9417" width="12.1796875" style="760" customWidth="1"/>
    <col min="9418" max="9419" width="12.26953125" style="760" customWidth="1"/>
    <col min="9420" max="9420" width="12.81640625" style="760" customWidth="1"/>
    <col min="9421" max="9421" width="11.54296875" style="760" customWidth="1"/>
    <col min="9422" max="9422" width="15.453125" style="760" customWidth="1"/>
    <col min="9423" max="9423" width="14.7265625" style="760" customWidth="1"/>
    <col min="9424" max="9424" width="8.453125" style="760" customWidth="1"/>
    <col min="9425" max="9425" width="8.26953125" style="760" customWidth="1"/>
    <col min="9426" max="9426" width="9.26953125" style="760" customWidth="1"/>
    <col min="9427" max="9427" width="9.1796875" style="760" customWidth="1"/>
    <col min="9428" max="9428" width="7.26953125" style="760" customWidth="1"/>
    <col min="9429" max="9429" width="9.26953125" style="760" customWidth="1"/>
    <col min="9430" max="9430" width="6.81640625" style="760" customWidth="1"/>
    <col min="9431" max="9431" width="8.7265625" style="760" customWidth="1"/>
    <col min="9432" max="9432" width="8.453125" style="760" customWidth="1"/>
    <col min="9433" max="9433" width="10.26953125" style="760" customWidth="1"/>
    <col min="9434" max="9434" width="8.1796875" style="760" customWidth="1"/>
    <col min="9435" max="9435" width="8.54296875" style="760" customWidth="1"/>
    <col min="9436" max="9436" width="9.26953125" style="760" customWidth="1"/>
    <col min="9437" max="9437" width="15" style="760" customWidth="1"/>
    <col min="9438" max="9438" width="8.81640625" style="760" customWidth="1"/>
    <col min="9439" max="9439" width="9.1796875" style="760" customWidth="1"/>
    <col min="9440" max="9440" width="8.54296875" style="760" customWidth="1"/>
    <col min="9441" max="9441" width="10.81640625" style="760" customWidth="1"/>
    <col min="9442" max="9442" width="10.7265625" style="760" customWidth="1"/>
    <col min="9443" max="9444" width="13.7265625" style="760" customWidth="1"/>
    <col min="9445" max="9445" width="9.54296875" style="760" customWidth="1"/>
    <col min="9446" max="9446" width="13.7265625" style="760" customWidth="1"/>
    <col min="9447" max="9447" width="15.1796875" style="760" customWidth="1"/>
    <col min="9448" max="9448" width="8.54296875" style="760" customWidth="1"/>
    <col min="9449" max="9449" width="9.54296875" style="760" customWidth="1"/>
    <col min="9450" max="9450" width="7.26953125" style="760" customWidth="1"/>
    <col min="9451" max="9451" width="9.26953125" style="760" customWidth="1"/>
    <col min="9452" max="9453" width="7.81640625" style="760" customWidth="1"/>
    <col min="9454" max="9454" width="6.81640625" style="760" customWidth="1"/>
    <col min="9455" max="9455" width="7.453125" style="760" customWidth="1"/>
    <col min="9456" max="9456" width="7.7265625" style="760" customWidth="1"/>
    <col min="9457" max="9457" width="8" style="760" customWidth="1"/>
    <col min="9458" max="9458" width="9.54296875" style="760" customWidth="1"/>
    <col min="9459" max="9459" width="11.1796875" style="760" customWidth="1"/>
    <col min="9460" max="9460" width="17.54296875" style="760" customWidth="1"/>
    <col min="9461" max="9461" width="12.54296875" style="760" customWidth="1"/>
    <col min="9462" max="9462" width="10" style="760" customWidth="1"/>
    <col min="9463" max="9463" width="10.26953125" style="760" customWidth="1"/>
    <col min="9464" max="9464" width="13.81640625" style="760" customWidth="1"/>
    <col min="9465" max="9465" width="17" style="760" customWidth="1"/>
    <col min="9466" max="9466" width="17.26953125" style="760" customWidth="1"/>
    <col min="9467" max="9467" width="13.453125" style="760" customWidth="1"/>
    <col min="9468" max="9468" width="16.453125" style="760" customWidth="1"/>
    <col min="9469" max="9469" width="10.81640625" style="760" customWidth="1"/>
    <col min="9470" max="9470" width="15.1796875" style="760" customWidth="1"/>
    <col min="9471" max="9471" width="8.1796875" style="760" customWidth="1"/>
    <col min="9472" max="9472" width="9.7265625" style="760" customWidth="1"/>
    <col min="9473" max="9473" width="11.54296875" style="760" customWidth="1"/>
    <col min="9474" max="9474" width="8.1796875" style="760" customWidth="1"/>
    <col min="9475" max="9475" width="7.7265625" style="760" customWidth="1"/>
    <col min="9476" max="9476" width="8.26953125" style="760" customWidth="1"/>
    <col min="9477" max="9477" width="8.453125" style="760" customWidth="1"/>
    <col min="9478" max="9478" width="9.26953125" style="760" customWidth="1"/>
    <col min="9479" max="9479" width="10.1796875" style="760" customWidth="1"/>
    <col min="9480" max="9480" width="15.81640625" style="760" customWidth="1"/>
    <col min="9481" max="9481" width="14.54296875" style="760" customWidth="1"/>
    <col min="9482" max="9482" width="14" style="760" customWidth="1"/>
    <col min="9483" max="9483" width="13.7265625" style="760" customWidth="1"/>
    <col min="9484" max="9484" width="15.81640625" style="760" customWidth="1"/>
    <col min="9485" max="9485" width="15" style="760" customWidth="1"/>
    <col min="9486" max="9486" width="14.26953125" style="760" customWidth="1"/>
    <col min="9487" max="9487" width="13.26953125" style="760" customWidth="1"/>
    <col min="9488" max="9575" width="8.7265625" style="760"/>
    <col min="9576" max="9576" width="14" style="760" customWidth="1"/>
    <col min="9577" max="9577" width="9.81640625" style="760" customWidth="1"/>
    <col min="9578" max="9578" width="13.81640625" style="760" customWidth="1"/>
    <col min="9579" max="9579" width="10.26953125" style="760" customWidth="1"/>
    <col min="9580" max="9580" width="9.7265625" style="760" customWidth="1"/>
    <col min="9581" max="9581" width="9.26953125" style="760" customWidth="1"/>
    <col min="9582" max="9582" width="11" style="760" customWidth="1"/>
    <col min="9583" max="9583" width="11.54296875" style="760" customWidth="1"/>
    <col min="9584" max="9584" width="15.26953125" style="760" customWidth="1"/>
    <col min="9585" max="9585" width="8.26953125" style="760" customWidth="1"/>
    <col min="9586" max="9586" width="9" style="760" customWidth="1"/>
    <col min="9587" max="9587" width="14.81640625" style="760" customWidth="1"/>
    <col min="9588" max="9588" width="11" style="760" customWidth="1"/>
    <col min="9589" max="9589" width="10.1796875" style="760" customWidth="1"/>
    <col min="9590" max="9590" width="9.26953125" style="760" customWidth="1"/>
    <col min="9591" max="9591" width="10.1796875" style="760" customWidth="1"/>
    <col min="9592" max="9592" width="10.81640625" style="760" customWidth="1"/>
    <col min="9593" max="9593" width="11.7265625" style="760" customWidth="1"/>
    <col min="9594" max="9594" width="18.7265625" style="760" customWidth="1"/>
    <col min="9595" max="9595" width="13.453125" style="760" customWidth="1"/>
    <col min="9596" max="9596" width="10.7265625" style="760" customWidth="1"/>
    <col min="9597" max="9597" width="11" style="760" customWidth="1"/>
    <col min="9598" max="9598" width="14.7265625" style="760" customWidth="1"/>
    <col min="9599" max="9599" width="19.1796875" style="760" customWidth="1"/>
    <col min="9600" max="9600" width="19.26953125" style="760" customWidth="1"/>
    <col min="9601" max="9601" width="17.81640625" style="760" customWidth="1"/>
    <col min="9602" max="9602" width="13.26953125" style="760" customWidth="1"/>
    <col min="9603" max="9603" width="12.7265625" style="760" customWidth="1"/>
    <col min="9604" max="9604" width="14.26953125" style="760" customWidth="1"/>
    <col min="9605" max="9605" width="12.1796875" style="760" customWidth="1"/>
    <col min="9606" max="9606" width="14.7265625" style="760" customWidth="1"/>
    <col min="9607" max="9607" width="14.453125" style="760" customWidth="1"/>
    <col min="9608" max="9608" width="10.453125" style="760" customWidth="1"/>
    <col min="9609" max="9609" width="11.26953125" style="760" customWidth="1"/>
    <col min="9610" max="9610" width="12.1796875" style="760" customWidth="1"/>
    <col min="9611" max="9611" width="13.54296875" style="760" customWidth="1"/>
    <col min="9612" max="9612" width="13.7265625" style="760" customWidth="1"/>
    <col min="9613" max="9613" width="10.54296875" style="760" customWidth="1"/>
    <col min="9614" max="9614" width="13.1796875" style="760" customWidth="1"/>
    <col min="9615" max="9615" width="14.81640625" style="760" customWidth="1"/>
    <col min="9616" max="9616" width="11.453125" style="760" customWidth="1"/>
    <col min="9617" max="9617" width="10.7265625" style="760" customWidth="1"/>
    <col min="9618" max="9618" width="10.453125" style="760" customWidth="1"/>
    <col min="9619" max="9619" width="9.81640625" style="760" customWidth="1"/>
    <col min="9620" max="9620" width="8" style="760" customWidth="1"/>
    <col min="9621" max="9621" width="11" style="760" customWidth="1"/>
    <col min="9622" max="9622" width="10.81640625" style="760" customWidth="1"/>
    <col min="9623" max="9623" width="11.54296875" style="760" customWidth="1"/>
    <col min="9624" max="9624" width="11.7265625" style="760" customWidth="1"/>
    <col min="9625" max="9625" width="15.81640625" style="760" customWidth="1"/>
    <col min="9626" max="9626" width="9.81640625" style="760" customWidth="1"/>
    <col min="9627" max="9627" width="9.26953125" style="760" customWidth="1"/>
    <col min="9628" max="9628" width="9.81640625" style="760" customWidth="1"/>
    <col min="9629" max="9629" width="10" style="760" customWidth="1"/>
    <col min="9630" max="9630" width="9.26953125" style="760" customWidth="1"/>
    <col min="9631" max="9631" width="8.26953125" style="760" customWidth="1"/>
    <col min="9632" max="9632" width="8.1796875" style="760" customWidth="1"/>
    <col min="9633" max="9633" width="11.7265625" style="760" customWidth="1"/>
    <col min="9634" max="9634" width="9.453125" style="760" customWidth="1"/>
    <col min="9635" max="9635" width="11.453125" style="760" customWidth="1"/>
    <col min="9636" max="9636" width="14.81640625" style="760" customWidth="1"/>
    <col min="9637" max="9637" width="8.453125" style="760" customWidth="1"/>
    <col min="9638" max="9638" width="7.453125" style="760" customWidth="1"/>
    <col min="9639" max="9639" width="10.54296875" style="760" customWidth="1"/>
    <col min="9640" max="9640" width="7.1796875" style="760" customWidth="1"/>
    <col min="9641" max="9641" width="7.453125" style="760" customWidth="1"/>
    <col min="9642" max="9642" width="7.7265625" style="760" customWidth="1"/>
    <col min="9643" max="9643" width="9.26953125" style="760" customWidth="1"/>
    <col min="9644" max="9644" width="10.7265625" style="760" customWidth="1"/>
    <col min="9645" max="9645" width="8.1796875" style="760" customWidth="1"/>
    <col min="9646" max="9646" width="7" style="760" customWidth="1"/>
    <col min="9647" max="9647" width="8.26953125" style="760" customWidth="1"/>
    <col min="9648" max="9648" width="7.54296875" style="760" customWidth="1"/>
    <col min="9649" max="9649" width="11.54296875" style="760" customWidth="1"/>
    <col min="9650" max="9650" width="12.81640625" style="760" customWidth="1"/>
    <col min="9651" max="9651" width="15.54296875" style="760" customWidth="1"/>
    <col min="9652" max="9652" width="10.453125" style="760" customWidth="1"/>
    <col min="9653" max="9653" width="10.26953125" style="760" customWidth="1"/>
    <col min="9654" max="9654" width="9.81640625" style="760" customWidth="1"/>
    <col min="9655" max="9655" width="10.453125" style="760" customWidth="1"/>
    <col min="9656" max="9656" width="7.453125" style="760" customWidth="1"/>
    <col min="9657" max="9657" width="10.54296875" style="760" customWidth="1"/>
    <col min="9658" max="9658" width="10.81640625" style="760" customWidth="1"/>
    <col min="9659" max="9659" width="10.26953125" style="760" customWidth="1"/>
    <col min="9660" max="9660" width="11.81640625" style="760" customWidth="1"/>
    <col min="9661" max="9661" width="15.1796875" style="760" customWidth="1"/>
    <col min="9662" max="9662" width="9.453125" style="760" customWidth="1"/>
    <col min="9663" max="9663" width="11.1796875" style="760" customWidth="1"/>
    <col min="9664" max="9667" width="13.7265625" style="760" customWidth="1"/>
    <col min="9668" max="9668" width="9.7265625" style="760" customWidth="1"/>
    <col min="9669" max="9669" width="12.7265625" style="760" customWidth="1"/>
    <col min="9670" max="9670" width="15.54296875" style="760" customWidth="1"/>
    <col min="9671" max="9671" width="11.54296875" style="760" customWidth="1"/>
    <col min="9672" max="9672" width="13" style="760" customWidth="1"/>
    <col min="9673" max="9673" width="12.1796875" style="760" customWidth="1"/>
    <col min="9674" max="9675" width="12.26953125" style="760" customWidth="1"/>
    <col min="9676" max="9676" width="12.81640625" style="760" customWidth="1"/>
    <col min="9677" max="9677" width="11.54296875" style="760" customWidth="1"/>
    <col min="9678" max="9678" width="15.453125" style="760" customWidth="1"/>
    <col min="9679" max="9679" width="14.7265625" style="760" customWidth="1"/>
    <col min="9680" max="9680" width="8.453125" style="760" customWidth="1"/>
    <col min="9681" max="9681" width="8.26953125" style="760" customWidth="1"/>
    <col min="9682" max="9682" width="9.26953125" style="760" customWidth="1"/>
    <col min="9683" max="9683" width="9.1796875" style="760" customWidth="1"/>
    <col min="9684" max="9684" width="7.26953125" style="760" customWidth="1"/>
    <col min="9685" max="9685" width="9.26953125" style="760" customWidth="1"/>
    <col min="9686" max="9686" width="6.81640625" style="760" customWidth="1"/>
    <col min="9687" max="9687" width="8.7265625" style="760" customWidth="1"/>
    <col min="9688" max="9688" width="8.453125" style="760" customWidth="1"/>
    <col min="9689" max="9689" width="10.26953125" style="760" customWidth="1"/>
    <col min="9690" max="9690" width="8.1796875" style="760" customWidth="1"/>
    <col min="9691" max="9691" width="8.54296875" style="760" customWidth="1"/>
    <col min="9692" max="9692" width="9.26953125" style="760" customWidth="1"/>
    <col min="9693" max="9693" width="15" style="760" customWidth="1"/>
    <col min="9694" max="9694" width="8.81640625" style="760" customWidth="1"/>
    <col min="9695" max="9695" width="9.1796875" style="760" customWidth="1"/>
    <col min="9696" max="9696" width="8.54296875" style="760" customWidth="1"/>
    <col min="9697" max="9697" width="10.81640625" style="760" customWidth="1"/>
    <col min="9698" max="9698" width="10.7265625" style="760" customWidth="1"/>
    <col min="9699" max="9700" width="13.7265625" style="760" customWidth="1"/>
    <col min="9701" max="9701" width="9.54296875" style="760" customWidth="1"/>
    <col min="9702" max="9702" width="13.7265625" style="760" customWidth="1"/>
    <col min="9703" max="9703" width="15.1796875" style="760" customWidth="1"/>
    <col min="9704" max="9704" width="8.54296875" style="760" customWidth="1"/>
    <col min="9705" max="9705" width="9.54296875" style="760" customWidth="1"/>
    <col min="9706" max="9706" width="7.26953125" style="760" customWidth="1"/>
    <col min="9707" max="9707" width="9.26953125" style="760" customWidth="1"/>
    <col min="9708" max="9709" width="7.81640625" style="760" customWidth="1"/>
    <col min="9710" max="9710" width="6.81640625" style="760" customWidth="1"/>
    <col min="9711" max="9711" width="7.453125" style="760" customWidth="1"/>
    <col min="9712" max="9712" width="7.7265625" style="760" customWidth="1"/>
    <col min="9713" max="9713" width="8" style="760" customWidth="1"/>
    <col min="9714" max="9714" width="9.54296875" style="760" customWidth="1"/>
    <col min="9715" max="9715" width="11.1796875" style="760" customWidth="1"/>
    <col min="9716" max="9716" width="17.54296875" style="760" customWidth="1"/>
    <col min="9717" max="9717" width="12.54296875" style="760" customWidth="1"/>
    <col min="9718" max="9718" width="10" style="760" customWidth="1"/>
    <col min="9719" max="9719" width="10.26953125" style="760" customWidth="1"/>
    <col min="9720" max="9720" width="13.81640625" style="760" customWidth="1"/>
    <col min="9721" max="9721" width="17" style="760" customWidth="1"/>
    <col min="9722" max="9722" width="17.26953125" style="760" customWidth="1"/>
    <col min="9723" max="9723" width="13.453125" style="760" customWidth="1"/>
    <col min="9724" max="9724" width="16.453125" style="760" customWidth="1"/>
    <col min="9725" max="9725" width="10.81640625" style="760" customWidth="1"/>
    <col min="9726" max="9726" width="15.1796875" style="760" customWidth="1"/>
    <col min="9727" max="9727" width="8.1796875" style="760" customWidth="1"/>
    <col min="9728" max="9728" width="9.7265625" style="760" customWidth="1"/>
    <col min="9729" max="9729" width="11.54296875" style="760" customWidth="1"/>
    <col min="9730" max="9730" width="8.1796875" style="760" customWidth="1"/>
    <col min="9731" max="9731" width="7.7265625" style="760" customWidth="1"/>
    <col min="9732" max="9732" width="8.26953125" style="760" customWidth="1"/>
    <col min="9733" max="9733" width="8.453125" style="760" customWidth="1"/>
    <col min="9734" max="9734" width="9.26953125" style="760" customWidth="1"/>
    <col min="9735" max="9735" width="10.1796875" style="760" customWidth="1"/>
    <col min="9736" max="9736" width="15.81640625" style="760" customWidth="1"/>
    <col min="9737" max="9737" width="14.54296875" style="760" customWidth="1"/>
    <col min="9738" max="9738" width="14" style="760" customWidth="1"/>
    <col min="9739" max="9739" width="13.7265625" style="760" customWidth="1"/>
    <col min="9740" max="9740" width="15.81640625" style="760" customWidth="1"/>
    <col min="9741" max="9741" width="15" style="760" customWidth="1"/>
    <col min="9742" max="9742" width="14.26953125" style="760" customWidth="1"/>
    <col min="9743" max="9743" width="13.26953125" style="760" customWidth="1"/>
    <col min="9744" max="9831" width="8.7265625" style="760"/>
    <col min="9832" max="9832" width="14" style="760" customWidth="1"/>
    <col min="9833" max="9833" width="9.81640625" style="760" customWidth="1"/>
    <col min="9834" max="9834" width="13.81640625" style="760" customWidth="1"/>
    <col min="9835" max="9835" width="10.26953125" style="760" customWidth="1"/>
    <col min="9836" max="9836" width="9.7265625" style="760" customWidth="1"/>
    <col min="9837" max="9837" width="9.26953125" style="760" customWidth="1"/>
    <col min="9838" max="9838" width="11" style="760" customWidth="1"/>
    <col min="9839" max="9839" width="11.54296875" style="760" customWidth="1"/>
    <col min="9840" max="9840" width="15.26953125" style="760" customWidth="1"/>
    <col min="9841" max="9841" width="8.26953125" style="760" customWidth="1"/>
    <col min="9842" max="9842" width="9" style="760" customWidth="1"/>
    <col min="9843" max="9843" width="14.81640625" style="760" customWidth="1"/>
    <col min="9844" max="9844" width="11" style="760" customWidth="1"/>
    <col min="9845" max="9845" width="10.1796875" style="760" customWidth="1"/>
    <col min="9846" max="9846" width="9.26953125" style="760" customWidth="1"/>
    <col min="9847" max="9847" width="10.1796875" style="760" customWidth="1"/>
    <col min="9848" max="9848" width="10.81640625" style="760" customWidth="1"/>
    <col min="9849" max="9849" width="11.7265625" style="760" customWidth="1"/>
    <col min="9850" max="9850" width="18.7265625" style="760" customWidth="1"/>
    <col min="9851" max="9851" width="13.453125" style="760" customWidth="1"/>
    <col min="9852" max="9852" width="10.7265625" style="760" customWidth="1"/>
    <col min="9853" max="9853" width="11" style="760" customWidth="1"/>
    <col min="9854" max="9854" width="14.7265625" style="760" customWidth="1"/>
    <col min="9855" max="9855" width="19.1796875" style="760" customWidth="1"/>
    <col min="9856" max="9856" width="19.26953125" style="760" customWidth="1"/>
    <col min="9857" max="9857" width="17.81640625" style="760" customWidth="1"/>
    <col min="9858" max="9858" width="13.26953125" style="760" customWidth="1"/>
    <col min="9859" max="9859" width="12.7265625" style="760" customWidth="1"/>
    <col min="9860" max="9860" width="14.26953125" style="760" customWidth="1"/>
    <col min="9861" max="9861" width="12.1796875" style="760" customWidth="1"/>
    <col min="9862" max="9862" width="14.7265625" style="760" customWidth="1"/>
    <col min="9863" max="9863" width="14.453125" style="760" customWidth="1"/>
    <col min="9864" max="9864" width="10.453125" style="760" customWidth="1"/>
    <col min="9865" max="9865" width="11.26953125" style="760" customWidth="1"/>
    <col min="9866" max="9866" width="12.1796875" style="760" customWidth="1"/>
    <col min="9867" max="9867" width="13.54296875" style="760" customWidth="1"/>
    <col min="9868" max="9868" width="13.7265625" style="760" customWidth="1"/>
    <col min="9869" max="9869" width="10.54296875" style="760" customWidth="1"/>
    <col min="9870" max="9870" width="13.1796875" style="760" customWidth="1"/>
    <col min="9871" max="9871" width="14.81640625" style="760" customWidth="1"/>
    <col min="9872" max="9872" width="11.453125" style="760" customWidth="1"/>
    <col min="9873" max="9873" width="10.7265625" style="760" customWidth="1"/>
    <col min="9874" max="9874" width="10.453125" style="760" customWidth="1"/>
    <col min="9875" max="9875" width="9.81640625" style="760" customWidth="1"/>
    <col min="9876" max="9876" width="8" style="760" customWidth="1"/>
    <col min="9877" max="9877" width="11" style="760" customWidth="1"/>
    <col min="9878" max="9878" width="10.81640625" style="760" customWidth="1"/>
    <col min="9879" max="9879" width="11.54296875" style="760" customWidth="1"/>
    <col min="9880" max="9880" width="11.7265625" style="760" customWidth="1"/>
    <col min="9881" max="9881" width="15.81640625" style="760" customWidth="1"/>
    <col min="9882" max="9882" width="9.81640625" style="760" customWidth="1"/>
    <col min="9883" max="9883" width="9.26953125" style="760" customWidth="1"/>
    <col min="9884" max="9884" width="9.81640625" style="760" customWidth="1"/>
    <col min="9885" max="9885" width="10" style="760" customWidth="1"/>
    <col min="9886" max="9886" width="9.26953125" style="760" customWidth="1"/>
    <col min="9887" max="9887" width="8.26953125" style="760" customWidth="1"/>
    <col min="9888" max="9888" width="8.1796875" style="760" customWidth="1"/>
    <col min="9889" max="9889" width="11.7265625" style="760" customWidth="1"/>
    <col min="9890" max="9890" width="9.453125" style="760" customWidth="1"/>
    <col min="9891" max="9891" width="11.453125" style="760" customWidth="1"/>
    <col min="9892" max="9892" width="14.81640625" style="760" customWidth="1"/>
    <col min="9893" max="9893" width="8.453125" style="760" customWidth="1"/>
    <col min="9894" max="9894" width="7.453125" style="760" customWidth="1"/>
    <col min="9895" max="9895" width="10.54296875" style="760" customWidth="1"/>
    <col min="9896" max="9896" width="7.1796875" style="760" customWidth="1"/>
    <col min="9897" max="9897" width="7.453125" style="760" customWidth="1"/>
    <col min="9898" max="9898" width="7.7265625" style="760" customWidth="1"/>
    <col min="9899" max="9899" width="9.26953125" style="760" customWidth="1"/>
    <col min="9900" max="9900" width="10.7265625" style="760" customWidth="1"/>
    <col min="9901" max="9901" width="8.1796875" style="760" customWidth="1"/>
    <col min="9902" max="9902" width="7" style="760" customWidth="1"/>
    <col min="9903" max="9903" width="8.26953125" style="760" customWidth="1"/>
    <col min="9904" max="9904" width="7.54296875" style="760" customWidth="1"/>
    <col min="9905" max="9905" width="11.54296875" style="760" customWidth="1"/>
    <col min="9906" max="9906" width="12.81640625" style="760" customWidth="1"/>
    <col min="9907" max="9907" width="15.54296875" style="760" customWidth="1"/>
    <col min="9908" max="9908" width="10.453125" style="760" customWidth="1"/>
    <col min="9909" max="9909" width="10.26953125" style="760" customWidth="1"/>
    <col min="9910" max="9910" width="9.81640625" style="760" customWidth="1"/>
    <col min="9911" max="9911" width="10.453125" style="760" customWidth="1"/>
    <col min="9912" max="9912" width="7.453125" style="760" customWidth="1"/>
    <col min="9913" max="9913" width="10.54296875" style="760" customWidth="1"/>
    <col min="9914" max="9914" width="10.81640625" style="760" customWidth="1"/>
    <col min="9915" max="9915" width="10.26953125" style="760" customWidth="1"/>
    <col min="9916" max="9916" width="11.81640625" style="760" customWidth="1"/>
    <col min="9917" max="9917" width="15.1796875" style="760" customWidth="1"/>
    <col min="9918" max="9918" width="9.453125" style="760" customWidth="1"/>
    <col min="9919" max="9919" width="11.1796875" style="760" customWidth="1"/>
    <col min="9920" max="9923" width="13.7265625" style="760" customWidth="1"/>
    <col min="9924" max="9924" width="9.7265625" style="760" customWidth="1"/>
    <col min="9925" max="9925" width="12.7265625" style="760" customWidth="1"/>
    <col min="9926" max="9926" width="15.54296875" style="760" customWidth="1"/>
    <col min="9927" max="9927" width="11.54296875" style="760" customWidth="1"/>
    <col min="9928" max="9928" width="13" style="760" customWidth="1"/>
    <col min="9929" max="9929" width="12.1796875" style="760" customWidth="1"/>
    <col min="9930" max="9931" width="12.26953125" style="760" customWidth="1"/>
    <col min="9932" max="9932" width="12.81640625" style="760" customWidth="1"/>
    <col min="9933" max="9933" width="11.54296875" style="760" customWidth="1"/>
    <col min="9934" max="9934" width="15.453125" style="760" customWidth="1"/>
    <col min="9935" max="9935" width="14.7265625" style="760" customWidth="1"/>
    <col min="9936" max="9936" width="8.453125" style="760" customWidth="1"/>
    <col min="9937" max="9937" width="8.26953125" style="760" customWidth="1"/>
    <col min="9938" max="9938" width="9.26953125" style="760" customWidth="1"/>
    <col min="9939" max="9939" width="9.1796875" style="760" customWidth="1"/>
    <col min="9940" max="9940" width="7.26953125" style="760" customWidth="1"/>
    <col min="9941" max="9941" width="9.26953125" style="760" customWidth="1"/>
    <col min="9942" max="9942" width="6.81640625" style="760" customWidth="1"/>
    <col min="9943" max="9943" width="8.7265625" style="760" customWidth="1"/>
    <col min="9944" max="9944" width="8.453125" style="760" customWidth="1"/>
    <col min="9945" max="9945" width="10.26953125" style="760" customWidth="1"/>
    <col min="9946" max="9946" width="8.1796875" style="760" customWidth="1"/>
    <col min="9947" max="9947" width="8.54296875" style="760" customWidth="1"/>
    <col min="9948" max="9948" width="9.26953125" style="760" customWidth="1"/>
    <col min="9949" max="9949" width="15" style="760" customWidth="1"/>
    <col min="9950" max="9950" width="8.81640625" style="760" customWidth="1"/>
    <col min="9951" max="9951" width="9.1796875" style="760" customWidth="1"/>
    <col min="9952" max="9952" width="8.54296875" style="760" customWidth="1"/>
    <col min="9953" max="9953" width="10.81640625" style="760" customWidth="1"/>
    <col min="9954" max="9954" width="10.7265625" style="760" customWidth="1"/>
    <col min="9955" max="9956" width="13.7265625" style="760" customWidth="1"/>
    <col min="9957" max="9957" width="9.54296875" style="760" customWidth="1"/>
    <col min="9958" max="9958" width="13.7265625" style="760" customWidth="1"/>
    <col min="9959" max="9959" width="15.1796875" style="760" customWidth="1"/>
    <col min="9960" max="9960" width="8.54296875" style="760" customWidth="1"/>
    <col min="9961" max="9961" width="9.54296875" style="760" customWidth="1"/>
    <col min="9962" max="9962" width="7.26953125" style="760" customWidth="1"/>
    <col min="9963" max="9963" width="9.26953125" style="760" customWidth="1"/>
    <col min="9964" max="9965" width="7.81640625" style="760" customWidth="1"/>
    <col min="9966" max="9966" width="6.81640625" style="760" customWidth="1"/>
    <col min="9967" max="9967" width="7.453125" style="760" customWidth="1"/>
    <col min="9968" max="9968" width="7.7265625" style="760" customWidth="1"/>
    <col min="9969" max="9969" width="8" style="760" customWidth="1"/>
    <col min="9970" max="9970" width="9.54296875" style="760" customWidth="1"/>
    <col min="9971" max="9971" width="11.1796875" style="760" customWidth="1"/>
    <col min="9972" max="9972" width="17.54296875" style="760" customWidth="1"/>
    <col min="9973" max="9973" width="12.54296875" style="760" customWidth="1"/>
    <col min="9974" max="9974" width="10" style="760" customWidth="1"/>
    <col min="9975" max="9975" width="10.26953125" style="760" customWidth="1"/>
    <col min="9976" max="9976" width="13.81640625" style="760" customWidth="1"/>
    <col min="9977" max="9977" width="17" style="760" customWidth="1"/>
    <col min="9978" max="9978" width="17.26953125" style="760" customWidth="1"/>
    <col min="9979" max="9979" width="13.453125" style="760" customWidth="1"/>
    <col min="9980" max="9980" width="16.453125" style="760" customWidth="1"/>
    <col min="9981" max="9981" width="10.81640625" style="760" customWidth="1"/>
    <col min="9982" max="9982" width="15.1796875" style="760" customWidth="1"/>
    <col min="9983" max="9983" width="8.1796875" style="760" customWidth="1"/>
    <col min="9984" max="9984" width="9.7265625" style="760" customWidth="1"/>
    <col min="9985" max="9985" width="11.54296875" style="760" customWidth="1"/>
    <col min="9986" max="9986" width="8.1796875" style="760" customWidth="1"/>
    <col min="9987" max="9987" width="7.7265625" style="760" customWidth="1"/>
    <col min="9988" max="9988" width="8.26953125" style="760" customWidth="1"/>
    <col min="9989" max="9989" width="8.453125" style="760" customWidth="1"/>
    <col min="9990" max="9990" width="9.26953125" style="760" customWidth="1"/>
    <col min="9991" max="9991" width="10.1796875" style="760" customWidth="1"/>
    <col min="9992" max="9992" width="15.81640625" style="760" customWidth="1"/>
    <col min="9993" max="9993" width="14.54296875" style="760" customWidth="1"/>
    <col min="9994" max="9994" width="14" style="760" customWidth="1"/>
    <col min="9995" max="9995" width="13.7265625" style="760" customWidth="1"/>
    <col min="9996" max="9996" width="15.81640625" style="760" customWidth="1"/>
    <col min="9997" max="9997" width="15" style="760" customWidth="1"/>
    <col min="9998" max="9998" width="14.26953125" style="760" customWidth="1"/>
    <col min="9999" max="9999" width="13.26953125" style="760" customWidth="1"/>
    <col min="10000" max="10087" width="8.7265625" style="760"/>
    <col min="10088" max="10088" width="14" style="760" customWidth="1"/>
    <col min="10089" max="10089" width="9.81640625" style="760" customWidth="1"/>
    <col min="10090" max="10090" width="13.81640625" style="760" customWidth="1"/>
    <col min="10091" max="10091" width="10.26953125" style="760" customWidth="1"/>
    <col min="10092" max="10092" width="9.7265625" style="760" customWidth="1"/>
    <col min="10093" max="10093" width="9.26953125" style="760" customWidth="1"/>
    <col min="10094" max="10094" width="11" style="760" customWidth="1"/>
    <col min="10095" max="10095" width="11.54296875" style="760" customWidth="1"/>
    <col min="10096" max="10096" width="15.26953125" style="760" customWidth="1"/>
    <col min="10097" max="10097" width="8.26953125" style="760" customWidth="1"/>
    <col min="10098" max="10098" width="9" style="760" customWidth="1"/>
    <col min="10099" max="10099" width="14.81640625" style="760" customWidth="1"/>
    <col min="10100" max="10100" width="11" style="760" customWidth="1"/>
    <col min="10101" max="10101" width="10.1796875" style="760" customWidth="1"/>
    <col min="10102" max="10102" width="9.26953125" style="760" customWidth="1"/>
    <col min="10103" max="10103" width="10.1796875" style="760" customWidth="1"/>
    <col min="10104" max="10104" width="10.81640625" style="760" customWidth="1"/>
    <col min="10105" max="10105" width="11.7265625" style="760" customWidth="1"/>
    <col min="10106" max="10106" width="18.7265625" style="760" customWidth="1"/>
    <col min="10107" max="10107" width="13.453125" style="760" customWidth="1"/>
    <col min="10108" max="10108" width="10.7265625" style="760" customWidth="1"/>
    <col min="10109" max="10109" width="11" style="760" customWidth="1"/>
    <col min="10110" max="10110" width="14.7265625" style="760" customWidth="1"/>
    <col min="10111" max="10111" width="19.1796875" style="760" customWidth="1"/>
    <col min="10112" max="10112" width="19.26953125" style="760" customWidth="1"/>
    <col min="10113" max="10113" width="17.81640625" style="760" customWidth="1"/>
    <col min="10114" max="10114" width="13.26953125" style="760" customWidth="1"/>
    <col min="10115" max="10115" width="12.7265625" style="760" customWidth="1"/>
    <col min="10116" max="10116" width="14.26953125" style="760" customWidth="1"/>
    <col min="10117" max="10117" width="12.1796875" style="760" customWidth="1"/>
    <col min="10118" max="10118" width="14.7265625" style="760" customWidth="1"/>
    <col min="10119" max="10119" width="14.453125" style="760" customWidth="1"/>
    <col min="10120" max="10120" width="10.453125" style="760" customWidth="1"/>
    <col min="10121" max="10121" width="11.26953125" style="760" customWidth="1"/>
    <col min="10122" max="10122" width="12.1796875" style="760" customWidth="1"/>
    <col min="10123" max="10123" width="13.54296875" style="760" customWidth="1"/>
    <col min="10124" max="10124" width="13.7265625" style="760" customWidth="1"/>
    <col min="10125" max="10125" width="10.54296875" style="760" customWidth="1"/>
    <col min="10126" max="10126" width="13.1796875" style="760" customWidth="1"/>
    <col min="10127" max="10127" width="14.81640625" style="760" customWidth="1"/>
    <col min="10128" max="10128" width="11.453125" style="760" customWidth="1"/>
    <col min="10129" max="10129" width="10.7265625" style="760" customWidth="1"/>
    <col min="10130" max="10130" width="10.453125" style="760" customWidth="1"/>
    <col min="10131" max="10131" width="9.81640625" style="760" customWidth="1"/>
    <col min="10132" max="10132" width="8" style="760" customWidth="1"/>
    <col min="10133" max="10133" width="11" style="760" customWidth="1"/>
    <col min="10134" max="10134" width="10.81640625" style="760" customWidth="1"/>
    <col min="10135" max="10135" width="11.54296875" style="760" customWidth="1"/>
    <col min="10136" max="10136" width="11.7265625" style="760" customWidth="1"/>
    <col min="10137" max="10137" width="15.81640625" style="760" customWidth="1"/>
    <col min="10138" max="10138" width="9.81640625" style="760" customWidth="1"/>
    <col min="10139" max="10139" width="9.26953125" style="760" customWidth="1"/>
    <col min="10140" max="10140" width="9.81640625" style="760" customWidth="1"/>
    <col min="10141" max="10141" width="10" style="760" customWidth="1"/>
    <col min="10142" max="10142" width="9.26953125" style="760" customWidth="1"/>
    <col min="10143" max="10143" width="8.26953125" style="760" customWidth="1"/>
    <col min="10144" max="10144" width="8.1796875" style="760" customWidth="1"/>
    <col min="10145" max="10145" width="11.7265625" style="760" customWidth="1"/>
    <col min="10146" max="10146" width="9.453125" style="760" customWidth="1"/>
    <col min="10147" max="10147" width="11.453125" style="760" customWidth="1"/>
    <col min="10148" max="10148" width="14.81640625" style="760" customWidth="1"/>
    <col min="10149" max="10149" width="8.453125" style="760" customWidth="1"/>
    <col min="10150" max="10150" width="7.453125" style="760" customWidth="1"/>
    <col min="10151" max="10151" width="10.54296875" style="760" customWidth="1"/>
    <col min="10152" max="10152" width="7.1796875" style="760" customWidth="1"/>
    <col min="10153" max="10153" width="7.453125" style="760" customWidth="1"/>
    <col min="10154" max="10154" width="7.7265625" style="760" customWidth="1"/>
    <col min="10155" max="10155" width="9.26953125" style="760" customWidth="1"/>
    <col min="10156" max="10156" width="10.7265625" style="760" customWidth="1"/>
    <col min="10157" max="10157" width="8.1796875" style="760" customWidth="1"/>
    <col min="10158" max="10158" width="7" style="760" customWidth="1"/>
    <col min="10159" max="10159" width="8.26953125" style="760" customWidth="1"/>
    <col min="10160" max="10160" width="7.54296875" style="760" customWidth="1"/>
    <col min="10161" max="10161" width="11.54296875" style="760" customWidth="1"/>
    <col min="10162" max="10162" width="12.81640625" style="760" customWidth="1"/>
    <col min="10163" max="10163" width="15.54296875" style="760" customWidth="1"/>
    <col min="10164" max="10164" width="10.453125" style="760" customWidth="1"/>
    <col min="10165" max="10165" width="10.26953125" style="760" customWidth="1"/>
    <col min="10166" max="10166" width="9.81640625" style="760" customWidth="1"/>
    <col min="10167" max="10167" width="10.453125" style="760" customWidth="1"/>
    <col min="10168" max="10168" width="7.453125" style="760" customWidth="1"/>
    <col min="10169" max="10169" width="10.54296875" style="760" customWidth="1"/>
    <col min="10170" max="10170" width="10.81640625" style="760" customWidth="1"/>
    <col min="10171" max="10171" width="10.26953125" style="760" customWidth="1"/>
    <col min="10172" max="10172" width="11.81640625" style="760" customWidth="1"/>
    <col min="10173" max="10173" width="15.1796875" style="760" customWidth="1"/>
    <col min="10174" max="10174" width="9.453125" style="760" customWidth="1"/>
    <col min="10175" max="10175" width="11.1796875" style="760" customWidth="1"/>
    <col min="10176" max="10179" width="13.7265625" style="760" customWidth="1"/>
    <col min="10180" max="10180" width="9.7265625" style="760" customWidth="1"/>
    <col min="10181" max="10181" width="12.7265625" style="760" customWidth="1"/>
    <col min="10182" max="10182" width="15.54296875" style="760" customWidth="1"/>
    <col min="10183" max="10183" width="11.54296875" style="760" customWidth="1"/>
    <col min="10184" max="10184" width="13" style="760" customWidth="1"/>
    <col min="10185" max="10185" width="12.1796875" style="760" customWidth="1"/>
    <col min="10186" max="10187" width="12.26953125" style="760" customWidth="1"/>
    <col min="10188" max="10188" width="12.81640625" style="760" customWidth="1"/>
    <col min="10189" max="10189" width="11.54296875" style="760" customWidth="1"/>
    <col min="10190" max="10190" width="15.453125" style="760" customWidth="1"/>
    <col min="10191" max="10191" width="14.7265625" style="760" customWidth="1"/>
    <col min="10192" max="10192" width="8.453125" style="760" customWidth="1"/>
    <col min="10193" max="10193" width="8.26953125" style="760" customWidth="1"/>
    <col min="10194" max="10194" width="9.26953125" style="760" customWidth="1"/>
    <col min="10195" max="10195" width="9.1796875" style="760" customWidth="1"/>
    <col min="10196" max="10196" width="7.26953125" style="760" customWidth="1"/>
    <col min="10197" max="10197" width="9.26953125" style="760" customWidth="1"/>
    <col min="10198" max="10198" width="6.81640625" style="760" customWidth="1"/>
    <col min="10199" max="10199" width="8.7265625" style="760" customWidth="1"/>
    <col min="10200" max="10200" width="8.453125" style="760" customWidth="1"/>
    <col min="10201" max="10201" width="10.26953125" style="760" customWidth="1"/>
    <col min="10202" max="10202" width="8.1796875" style="760" customWidth="1"/>
    <col min="10203" max="10203" width="8.54296875" style="760" customWidth="1"/>
    <col min="10204" max="10204" width="9.26953125" style="760" customWidth="1"/>
    <col min="10205" max="10205" width="15" style="760" customWidth="1"/>
    <col min="10206" max="10206" width="8.81640625" style="760" customWidth="1"/>
    <col min="10207" max="10207" width="9.1796875" style="760" customWidth="1"/>
    <col min="10208" max="10208" width="8.54296875" style="760" customWidth="1"/>
    <col min="10209" max="10209" width="10.81640625" style="760" customWidth="1"/>
    <col min="10210" max="10210" width="10.7265625" style="760" customWidth="1"/>
    <col min="10211" max="10212" width="13.7265625" style="760" customWidth="1"/>
    <col min="10213" max="10213" width="9.54296875" style="760" customWidth="1"/>
    <col min="10214" max="10214" width="13.7265625" style="760" customWidth="1"/>
    <col min="10215" max="10215" width="15.1796875" style="760" customWidth="1"/>
    <col min="10216" max="10216" width="8.54296875" style="760" customWidth="1"/>
    <col min="10217" max="10217" width="9.54296875" style="760" customWidth="1"/>
    <col min="10218" max="10218" width="7.26953125" style="760" customWidth="1"/>
    <col min="10219" max="10219" width="9.26953125" style="760" customWidth="1"/>
    <col min="10220" max="10221" width="7.81640625" style="760" customWidth="1"/>
    <col min="10222" max="10222" width="6.81640625" style="760" customWidth="1"/>
    <col min="10223" max="10223" width="7.453125" style="760" customWidth="1"/>
    <col min="10224" max="10224" width="7.7265625" style="760" customWidth="1"/>
    <col min="10225" max="10225" width="8" style="760" customWidth="1"/>
    <col min="10226" max="10226" width="9.54296875" style="760" customWidth="1"/>
    <col min="10227" max="10227" width="11.1796875" style="760" customWidth="1"/>
    <col min="10228" max="10228" width="17.54296875" style="760" customWidth="1"/>
    <col min="10229" max="10229" width="12.54296875" style="760" customWidth="1"/>
    <col min="10230" max="10230" width="10" style="760" customWidth="1"/>
    <col min="10231" max="10231" width="10.26953125" style="760" customWidth="1"/>
    <col min="10232" max="10232" width="13.81640625" style="760" customWidth="1"/>
    <col min="10233" max="10233" width="17" style="760" customWidth="1"/>
    <col min="10234" max="10234" width="17.26953125" style="760" customWidth="1"/>
    <col min="10235" max="10235" width="13.453125" style="760" customWidth="1"/>
    <col min="10236" max="10236" width="16.453125" style="760" customWidth="1"/>
    <col min="10237" max="10237" width="10.81640625" style="760" customWidth="1"/>
    <col min="10238" max="10238" width="15.1796875" style="760" customWidth="1"/>
    <col min="10239" max="10239" width="8.1796875" style="760" customWidth="1"/>
    <col min="10240" max="10240" width="9.7265625" style="760" customWidth="1"/>
    <col min="10241" max="10241" width="11.54296875" style="760" customWidth="1"/>
    <col min="10242" max="10242" width="8.1796875" style="760" customWidth="1"/>
    <col min="10243" max="10243" width="7.7265625" style="760" customWidth="1"/>
    <col min="10244" max="10244" width="8.26953125" style="760" customWidth="1"/>
    <col min="10245" max="10245" width="8.453125" style="760" customWidth="1"/>
    <col min="10246" max="10246" width="9.26953125" style="760" customWidth="1"/>
    <col min="10247" max="10247" width="10.1796875" style="760" customWidth="1"/>
    <col min="10248" max="10248" width="15.81640625" style="760" customWidth="1"/>
    <col min="10249" max="10249" width="14.54296875" style="760" customWidth="1"/>
    <col min="10250" max="10250" width="14" style="760" customWidth="1"/>
    <col min="10251" max="10251" width="13.7265625" style="760" customWidth="1"/>
    <col min="10252" max="10252" width="15.81640625" style="760" customWidth="1"/>
    <col min="10253" max="10253" width="15" style="760" customWidth="1"/>
    <col min="10254" max="10254" width="14.26953125" style="760" customWidth="1"/>
    <col min="10255" max="10255" width="13.26953125" style="760" customWidth="1"/>
    <col min="10256" max="10343" width="8.7265625" style="760"/>
    <col min="10344" max="10344" width="14" style="760" customWidth="1"/>
    <col min="10345" max="10345" width="9.81640625" style="760" customWidth="1"/>
    <col min="10346" max="10346" width="13.81640625" style="760" customWidth="1"/>
    <col min="10347" max="10347" width="10.26953125" style="760" customWidth="1"/>
    <col min="10348" max="10348" width="9.7265625" style="760" customWidth="1"/>
    <col min="10349" max="10349" width="9.26953125" style="760" customWidth="1"/>
    <col min="10350" max="10350" width="11" style="760" customWidth="1"/>
    <col min="10351" max="10351" width="11.54296875" style="760" customWidth="1"/>
    <col min="10352" max="10352" width="15.26953125" style="760" customWidth="1"/>
    <col min="10353" max="10353" width="8.26953125" style="760" customWidth="1"/>
    <col min="10354" max="10354" width="9" style="760" customWidth="1"/>
    <col min="10355" max="10355" width="14.81640625" style="760" customWidth="1"/>
    <col min="10356" max="10356" width="11" style="760" customWidth="1"/>
    <col min="10357" max="10357" width="10.1796875" style="760" customWidth="1"/>
    <col min="10358" max="10358" width="9.26953125" style="760" customWidth="1"/>
    <col min="10359" max="10359" width="10.1796875" style="760" customWidth="1"/>
    <col min="10360" max="10360" width="10.81640625" style="760" customWidth="1"/>
    <col min="10361" max="10361" width="11.7265625" style="760" customWidth="1"/>
    <col min="10362" max="10362" width="18.7265625" style="760" customWidth="1"/>
    <col min="10363" max="10363" width="13.453125" style="760" customWidth="1"/>
    <col min="10364" max="10364" width="10.7265625" style="760" customWidth="1"/>
    <col min="10365" max="10365" width="11" style="760" customWidth="1"/>
    <col min="10366" max="10366" width="14.7265625" style="760" customWidth="1"/>
    <col min="10367" max="10367" width="19.1796875" style="760" customWidth="1"/>
    <col min="10368" max="10368" width="19.26953125" style="760" customWidth="1"/>
    <col min="10369" max="10369" width="17.81640625" style="760" customWidth="1"/>
    <col min="10370" max="10370" width="13.26953125" style="760" customWidth="1"/>
    <col min="10371" max="10371" width="12.7265625" style="760" customWidth="1"/>
    <col min="10372" max="10372" width="14.26953125" style="760" customWidth="1"/>
    <col min="10373" max="10373" width="12.1796875" style="760" customWidth="1"/>
    <col min="10374" max="10374" width="14.7265625" style="760" customWidth="1"/>
    <col min="10375" max="10375" width="14.453125" style="760" customWidth="1"/>
    <col min="10376" max="10376" width="10.453125" style="760" customWidth="1"/>
    <col min="10377" max="10377" width="11.26953125" style="760" customWidth="1"/>
    <col min="10378" max="10378" width="12.1796875" style="760" customWidth="1"/>
    <col min="10379" max="10379" width="13.54296875" style="760" customWidth="1"/>
    <col min="10380" max="10380" width="13.7265625" style="760" customWidth="1"/>
    <col min="10381" max="10381" width="10.54296875" style="760" customWidth="1"/>
    <col min="10382" max="10382" width="13.1796875" style="760" customWidth="1"/>
    <col min="10383" max="10383" width="14.81640625" style="760" customWidth="1"/>
    <col min="10384" max="10384" width="11.453125" style="760" customWidth="1"/>
    <col min="10385" max="10385" width="10.7265625" style="760" customWidth="1"/>
    <col min="10386" max="10386" width="10.453125" style="760" customWidth="1"/>
    <col min="10387" max="10387" width="9.81640625" style="760" customWidth="1"/>
    <col min="10388" max="10388" width="8" style="760" customWidth="1"/>
    <col min="10389" max="10389" width="11" style="760" customWidth="1"/>
    <col min="10390" max="10390" width="10.81640625" style="760" customWidth="1"/>
    <col min="10391" max="10391" width="11.54296875" style="760" customWidth="1"/>
    <col min="10392" max="10392" width="11.7265625" style="760" customWidth="1"/>
    <col min="10393" max="10393" width="15.81640625" style="760" customWidth="1"/>
    <col min="10394" max="10394" width="9.81640625" style="760" customWidth="1"/>
    <col min="10395" max="10395" width="9.26953125" style="760" customWidth="1"/>
    <col min="10396" max="10396" width="9.81640625" style="760" customWidth="1"/>
    <col min="10397" max="10397" width="10" style="760" customWidth="1"/>
    <col min="10398" max="10398" width="9.26953125" style="760" customWidth="1"/>
    <col min="10399" max="10399" width="8.26953125" style="760" customWidth="1"/>
    <col min="10400" max="10400" width="8.1796875" style="760" customWidth="1"/>
    <col min="10401" max="10401" width="11.7265625" style="760" customWidth="1"/>
    <col min="10402" max="10402" width="9.453125" style="760" customWidth="1"/>
    <col min="10403" max="10403" width="11.453125" style="760" customWidth="1"/>
    <col min="10404" max="10404" width="14.81640625" style="760" customWidth="1"/>
    <col min="10405" max="10405" width="8.453125" style="760" customWidth="1"/>
    <col min="10406" max="10406" width="7.453125" style="760" customWidth="1"/>
    <col min="10407" max="10407" width="10.54296875" style="760" customWidth="1"/>
    <col min="10408" max="10408" width="7.1796875" style="760" customWidth="1"/>
    <col min="10409" max="10409" width="7.453125" style="760" customWidth="1"/>
    <col min="10410" max="10410" width="7.7265625" style="760" customWidth="1"/>
    <col min="10411" max="10411" width="9.26953125" style="760" customWidth="1"/>
    <col min="10412" max="10412" width="10.7265625" style="760" customWidth="1"/>
    <col min="10413" max="10413" width="8.1796875" style="760" customWidth="1"/>
    <col min="10414" max="10414" width="7" style="760" customWidth="1"/>
    <col min="10415" max="10415" width="8.26953125" style="760" customWidth="1"/>
    <col min="10416" max="10416" width="7.54296875" style="760" customWidth="1"/>
    <col min="10417" max="10417" width="11.54296875" style="760" customWidth="1"/>
    <col min="10418" max="10418" width="12.81640625" style="760" customWidth="1"/>
    <col min="10419" max="10419" width="15.54296875" style="760" customWidth="1"/>
    <col min="10420" max="10420" width="10.453125" style="760" customWidth="1"/>
    <col min="10421" max="10421" width="10.26953125" style="760" customWidth="1"/>
    <col min="10422" max="10422" width="9.81640625" style="760" customWidth="1"/>
    <col min="10423" max="10423" width="10.453125" style="760" customWidth="1"/>
    <col min="10424" max="10424" width="7.453125" style="760" customWidth="1"/>
    <col min="10425" max="10425" width="10.54296875" style="760" customWidth="1"/>
    <col min="10426" max="10426" width="10.81640625" style="760" customWidth="1"/>
    <col min="10427" max="10427" width="10.26953125" style="760" customWidth="1"/>
    <col min="10428" max="10428" width="11.81640625" style="760" customWidth="1"/>
    <col min="10429" max="10429" width="15.1796875" style="760" customWidth="1"/>
    <col min="10430" max="10430" width="9.453125" style="760" customWidth="1"/>
    <col min="10431" max="10431" width="11.1796875" style="760" customWidth="1"/>
    <col min="10432" max="10435" width="13.7265625" style="760" customWidth="1"/>
    <col min="10436" max="10436" width="9.7265625" style="760" customWidth="1"/>
    <col min="10437" max="10437" width="12.7265625" style="760" customWidth="1"/>
    <col min="10438" max="10438" width="15.54296875" style="760" customWidth="1"/>
    <col min="10439" max="10439" width="11.54296875" style="760" customWidth="1"/>
    <col min="10440" max="10440" width="13" style="760" customWidth="1"/>
    <col min="10441" max="10441" width="12.1796875" style="760" customWidth="1"/>
    <col min="10442" max="10443" width="12.26953125" style="760" customWidth="1"/>
    <col min="10444" max="10444" width="12.81640625" style="760" customWidth="1"/>
    <col min="10445" max="10445" width="11.54296875" style="760" customWidth="1"/>
    <col min="10446" max="10446" width="15.453125" style="760" customWidth="1"/>
    <col min="10447" max="10447" width="14.7265625" style="760" customWidth="1"/>
    <col min="10448" max="10448" width="8.453125" style="760" customWidth="1"/>
    <col min="10449" max="10449" width="8.26953125" style="760" customWidth="1"/>
    <col min="10450" max="10450" width="9.26953125" style="760" customWidth="1"/>
    <col min="10451" max="10451" width="9.1796875" style="760" customWidth="1"/>
    <col min="10452" max="10452" width="7.26953125" style="760" customWidth="1"/>
    <col min="10453" max="10453" width="9.26953125" style="760" customWidth="1"/>
    <col min="10454" max="10454" width="6.81640625" style="760" customWidth="1"/>
    <col min="10455" max="10455" width="8.7265625" style="760" customWidth="1"/>
    <col min="10456" max="10456" width="8.453125" style="760" customWidth="1"/>
    <col min="10457" max="10457" width="10.26953125" style="760" customWidth="1"/>
    <col min="10458" max="10458" width="8.1796875" style="760" customWidth="1"/>
    <col min="10459" max="10459" width="8.54296875" style="760" customWidth="1"/>
    <col min="10460" max="10460" width="9.26953125" style="760" customWidth="1"/>
    <col min="10461" max="10461" width="15" style="760" customWidth="1"/>
    <col min="10462" max="10462" width="8.81640625" style="760" customWidth="1"/>
    <col min="10463" max="10463" width="9.1796875" style="760" customWidth="1"/>
    <col min="10464" max="10464" width="8.54296875" style="760" customWidth="1"/>
    <col min="10465" max="10465" width="10.81640625" style="760" customWidth="1"/>
    <col min="10466" max="10466" width="10.7265625" style="760" customWidth="1"/>
    <col min="10467" max="10468" width="13.7265625" style="760" customWidth="1"/>
    <col min="10469" max="10469" width="9.54296875" style="760" customWidth="1"/>
    <col min="10470" max="10470" width="13.7265625" style="760" customWidth="1"/>
    <col min="10471" max="10471" width="15.1796875" style="760" customWidth="1"/>
    <col min="10472" max="10472" width="8.54296875" style="760" customWidth="1"/>
    <col min="10473" max="10473" width="9.54296875" style="760" customWidth="1"/>
    <col min="10474" max="10474" width="7.26953125" style="760" customWidth="1"/>
    <col min="10475" max="10475" width="9.26953125" style="760" customWidth="1"/>
    <col min="10476" max="10477" width="7.81640625" style="760" customWidth="1"/>
    <col min="10478" max="10478" width="6.81640625" style="760" customWidth="1"/>
    <col min="10479" max="10479" width="7.453125" style="760" customWidth="1"/>
    <col min="10480" max="10480" width="7.7265625" style="760" customWidth="1"/>
    <col min="10481" max="10481" width="8" style="760" customWidth="1"/>
    <col min="10482" max="10482" width="9.54296875" style="760" customWidth="1"/>
    <col min="10483" max="10483" width="11.1796875" style="760" customWidth="1"/>
    <col min="10484" max="10484" width="17.54296875" style="760" customWidth="1"/>
    <col min="10485" max="10485" width="12.54296875" style="760" customWidth="1"/>
    <col min="10486" max="10486" width="10" style="760" customWidth="1"/>
    <col min="10487" max="10487" width="10.26953125" style="760" customWidth="1"/>
    <col min="10488" max="10488" width="13.81640625" style="760" customWidth="1"/>
    <col min="10489" max="10489" width="17" style="760" customWidth="1"/>
    <col min="10490" max="10490" width="17.26953125" style="760" customWidth="1"/>
    <col min="10491" max="10491" width="13.453125" style="760" customWidth="1"/>
    <col min="10492" max="10492" width="16.453125" style="760" customWidth="1"/>
    <col min="10493" max="10493" width="10.81640625" style="760" customWidth="1"/>
    <col min="10494" max="10494" width="15.1796875" style="760" customWidth="1"/>
    <col min="10495" max="10495" width="8.1796875" style="760" customWidth="1"/>
    <col min="10496" max="10496" width="9.7265625" style="760" customWidth="1"/>
    <col min="10497" max="10497" width="11.54296875" style="760" customWidth="1"/>
    <col min="10498" max="10498" width="8.1796875" style="760" customWidth="1"/>
    <col min="10499" max="10499" width="7.7265625" style="760" customWidth="1"/>
    <col min="10500" max="10500" width="8.26953125" style="760" customWidth="1"/>
    <col min="10501" max="10501" width="8.453125" style="760" customWidth="1"/>
    <col min="10502" max="10502" width="9.26953125" style="760" customWidth="1"/>
    <col min="10503" max="10503" width="10.1796875" style="760" customWidth="1"/>
    <col min="10504" max="10504" width="15.81640625" style="760" customWidth="1"/>
    <col min="10505" max="10505" width="14.54296875" style="760" customWidth="1"/>
    <col min="10506" max="10506" width="14" style="760" customWidth="1"/>
    <col min="10507" max="10507" width="13.7265625" style="760" customWidth="1"/>
    <col min="10508" max="10508" width="15.81640625" style="760" customWidth="1"/>
    <col min="10509" max="10509" width="15" style="760" customWidth="1"/>
    <col min="10510" max="10510" width="14.26953125" style="760" customWidth="1"/>
    <col min="10511" max="10511" width="13.26953125" style="760" customWidth="1"/>
    <col min="10512" max="10599" width="8.7265625" style="760"/>
    <col min="10600" max="10600" width="14" style="760" customWidth="1"/>
    <col min="10601" max="10601" width="9.81640625" style="760" customWidth="1"/>
    <col min="10602" max="10602" width="13.81640625" style="760" customWidth="1"/>
    <col min="10603" max="10603" width="10.26953125" style="760" customWidth="1"/>
    <col min="10604" max="10604" width="9.7265625" style="760" customWidth="1"/>
    <col min="10605" max="10605" width="9.26953125" style="760" customWidth="1"/>
    <col min="10606" max="10606" width="11" style="760" customWidth="1"/>
    <col min="10607" max="10607" width="11.54296875" style="760" customWidth="1"/>
    <col min="10608" max="10608" width="15.26953125" style="760" customWidth="1"/>
    <col min="10609" max="10609" width="8.26953125" style="760" customWidth="1"/>
    <col min="10610" max="10610" width="9" style="760" customWidth="1"/>
    <col min="10611" max="10611" width="14.81640625" style="760" customWidth="1"/>
    <col min="10612" max="10612" width="11" style="760" customWidth="1"/>
    <col min="10613" max="10613" width="10.1796875" style="760" customWidth="1"/>
    <col min="10614" max="10614" width="9.26953125" style="760" customWidth="1"/>
    <col min="10615" max="10615" width="10.1796875" style="760" customWidth="1"/>
    <col min="10616" max="10616" width="10.81640625" style="760" customWidth="1"/>
    <col min="10617" max="10617" width="11.7265625" style="760" customWidth="1"/>
    <col min="10618" max="10618" width="18.7265625" style="760" customWidth="1"/>
    <col min="10619" max="10619" width="13.453125" style="760" customWidth="1"/>
    <col min="10620" max="10620" width="10.7265625" style="760" customWidth="1"/>
    <col min="10621" max="10621" width="11" style="760" customWidth="1"/>
    <col min="10622" max="10622" width="14.7265625" style="760" customWidth="1"/>
    <col min="10623" max="10623" width="19.1796875" style="760" customWidth="1"/>
    <col min="10624" max="10624" width="19.26953125" style="760" customWidth="1"/>
    <col min="10625" max="10625" width="17.81640625" style="760" customWidth="1"/>
    <col min="10626" max="10626" width="13.26953125" style="760" customWidth="1"/>
    <col min="10627" max="10627" width="12.7265625" style="760" customWidth="1"/>
    <col min="10628" max="10628" width="14.26953125" style="760" customWidth="1"/>
    <col min="10629" max="10629" width="12.1796875" style="760" customWidth="1"/>
    <col min="10630" max="10630" width="14.7265625" style="760" customWidth="1"/>
    <col min="10631" max="10631" width="14.453125" style="760" customWidth="1"/>
    <col min="10632" max="10632" width="10.453125" style="760" customWidth="1"/>
    <col min="10633" max="10633" width="11.26953125" style="760" customWidth="1"/>
    <col min="10634" max="10634" width="12.1796875" style="760" customWidth="1"/>
    <col min="10635" max="10635" width="13.54296875" style="760" customWidth="1"/>
    <col min="10636" max="10636" width="13.7265625" style="760" customWidth="1"/>
    <col min="10637" max="10637" width="10.54296875" style="760" customWidth="1"/>
    <col min="10638" max="10638" width="13.1796875" style="760" customWidth="1"/>
    <col min="10639" max="10639" width="14.81640625" style="760" customWidth="1"/>
    <col min="10640" max="10640" width="11.453125" style="760" customWidth="1"/>
    <col min="10641" max="10641" width="10.7265625" style="760" customWidth="1"/>
    <col min="10642" max="10642" width="10.453125" style="760" customWidth="1"/>
    <col min="10643" max="10643" width="9.81640625" style="760" customWidth="1"/>
    <col min="10644" max="10644" width="8" style="760" customWidth="1"/>
    <col min="10645" max="10645" width="11" style="760" customWidth="1"/>
    <col min="10646" max="10646" width="10.81640625" style="760" customWidth="1"/>
    <col min="10647" max="10647" width="11.54296875" style="760" customWidth="1"/>
    <col min="10648" max="10648" width="11.7265625" style="760" customWidth="1"/>
    <col min="10649" max="10649" width="15.81640625" style="760" customWidth="1"/>
    <col min="10650" max="10650" width="9.81640625" style="760" customWidth="1"/>
    <col min="10651" max="10651" width="9.26953125" style="760" customWidth="1"/>
    <col min="10652" max="10652" width="9.81640625" style="760" customWidth="1"/>
    <col min="10653" max="10653" width="10" style="760" customWidth="1"/>
    <col min="10654" max="10654" width="9.26953125" style="760" customWidth="1"/>
    <col min="10655" max="10655" width="8.26953125" style="760" customWidth="1"/>
    <col min="10656" max="10656" width="8.1796875" style="760" customWidth="1"/>
    <col min="10657" max="10657" width="11.7265625" style="760" customWidth="1"/>
    <col min="10658" max="10658" width="9.453125" style="760" customWidth="1"/>
    <col min="10659" max="10659" width="11.453125" style="760" customWidth="1"/>
    <col min="10660" max="10660" width="14.81640625" style="760" customWidth="1"/>
    <col min="10661" max="10661" width="8.453125" style="760" customWidth="1"/>
    <col min="10662" max="10662" width="7.453125" style="760" customWidth="1"/>
    <col min="10663" max="10663" width="10.54296875" style="760" customWidth="1"/>
    <col min="10664" max="10664" width="7.1796875" style="760" customWidth="1"/>
    <col min="10665" max="10665" width="7.453125" style="760" customWidth="1"/>
    <col min="10666" max="10666" width="7.7265625" style="760" customWidth="1"/>
    <col min="10667" max="10667" width="9.26953125" style="760" customWidth="1"/>
    <col min="10668" max="10668" width="10.7265625" style="760" customWidth="1"/>
    <col min="10669" max="10669" width="8.1796875" style="760" customWidth="1"/>
    <col min="10670" max="10670" width="7" style="760" customWidth="1"/>
    <col min="10671" max="10671" width="8.26953125" style="760" customWidth="1"/>
    <col min="10672" max="10672" width="7.54296875" style="760" customWidth="1"/>
    <col min="10673" max="10673" width="11.54296875" style="760" customWidth="1"/>
    <col min="10674" max="10674" width="12.81640625" style="760" customWidth="1"/>
    <col min="10675" max="10675" width="15.54296875" style="760" customWidth="1"/>
    <col min="10676" max="10676" width="10.453125" style="760" customWidth="1"/>
    <col min="10677" max="10677" width="10.26953125" style="760" customWidth="1"/>
    <col min="10678" max="10678" width="9.81640625" style="760" customWidth="1"/>
    <col min="10679" max="10679" width="10.453125" style="760" customWidth="1"/>
    <col min="10680" max="10680" width="7.453125" style="760" customWidth="1"/>
    <col min="10681" max="10681" width="10.54296875" style="760" customWidth="1"/>
    <col min="10682" max="10682" width="10.81640625" style="760" customWidth="1"/>
    <col min="10683" max="10683" width="10.26953125" style="760" customWidth="1"/>
    <col min="10684" max="10684" width="11.81640625" style="760" customWidth="1"/>
    <col min="10685" max="10685" width="15.1796875" style="760" customWidth="1"/>
    <col min="10686" max="10686" width="9.453125" style="760" customWidth="1"/>
    <col min="10687" max="10687" width="11.1796875" style="760" customWidth="1"/>
    <col min="10688" max="10691" width="13.7265625" style="760" customWidth="1"/>
    <col min="10692" max="10692" width="9.7265625" style="760" customWidth="1"/>
    <col min="10693" max="10693" width="12.7265625" style="760" customWidth="1"/>
    <col min="10694" max="10694" width="15.54296875" style="760" customWidth="1"/>
    <col min="10695" max="10695" width="11.54296875" style="760" customWidth="1"/>
    <col min="10696" max="10696" width="13" style="760" customWidth="1"/>
    <col min="10697" max="10697" width="12.1796875" style="760" customWidth="1"/>
    <col min="10698" max="10699" width="12.26953125" style="760" customWidth="1"/>
    <col min="10700" max="10700" width="12.81640625" style="760" customWidth="1"/>
    <col min="10701" max="10701" width="11.54296875" style="760" customWidth="1"/>
    <col min="10702" max="10702" width="15.453125" style="760" customWidth="1"/>
    <col min="10703" max="10703" width="14.7265625" style="760" customWidth="1"/>
    <col min="10704" max="10704" width="8.453125" style="760" customWidth="1"/>
    <col min="10705" max="10705" width="8.26953125" style="760" customWidth="1"/>
    <col min="10706" max="10706" width="9.26953125" style="760" customWidth="1"/>
    <col min="10707" max="10707" width="9.1796875" style="760" customWidth="1"/>
    <col min="10708" max="10708" width="7.26953125" style="760" customWidth="1"/>
    <col min="10709" max="10709" width="9.26953125" style="760" customWidth="1"/>
    <col min="10710" max="10710" width="6.81640625" style="760" customWidth="1"/>
    <col min="10711" max="10711" width="8.7265625" style="760" customWidth="1"/>
    <col min="10712" max="10712" width="8.453125" style="760" customWidth="1"/>
    <col min="10713" max="10713" width="10.26953125" style="760" customWidth="1"/>
    <col min="10714" max="10714" width="8.1796875" style="760" customWidth="1"/>
    <col min="10715" max="10715" width="8.54296875" style="760" customWidth="1"/>
    <col min="10716" max="10716" width="9.26953125" style="760" customWidth="1"/>
    <col min="10717" max="10717" width="15" style="760" customWidth="1"/>
    <col min="10718" max="10718" width="8.81640625" style="760" customWidth="1"/>
    <col min="10719" max="10719" width="9.1796875" style="760" customWidth="1"/>
    <col min="10720" max="10720" width="8.54296875" style="760" customWidth="1"/>
    <col min="10721" max="10721" width="10.81640625" style="760" customWidth="1"/>
    <col min="10722" max="10722" width="10.7265625" style="760" customWidth="1"/>
    <col min="10723" max="10724" width="13.7265625" style="760" customWidth="1"/>
    <col min="10725" max="10725" width="9.54296875" style="760" customWidth="1"/>
    <col min="10726" max="10726" width="13.7265625" style="760" customWidth="1"/>
    <col min="10727" max="10727" width="15.1796875" style="760" customWidth="1"/>
    <col min="10728" max="10728" width="8.54296875" style="760" customWidth="1"/>
    <col min="10729" max="10729" width="9.54296875" style="760" customWidth="1"/>
    <col min="10730" max="10730" width="7.26953125" style="760" customWidth="1"/>
    <col min="10731" max="10731" width="9.26953125" style="760" customWidth="1"/>
    <col min="10732" max="10733" width="7.81640625" style="760" customWidth="1"/>
    <col min="10734" max="10734" width="6.81640625" style="760" customWidth="1"/>
    <col min="10735" max="10735" width="7.453125" style="760" customWidth="1"/>
    <col min="10736" max="10736" width="7.7265625" style="760" customWidth="1"/>
    <col min="10737" max="10737" width="8" style="760" customWidth="1"/>
    <col min="10738" max="10738" width="9.54296875" style="760" customWidth="1"/>
    <col min="10739" max="10739" width="11.1796875" style="760" customWidth="1"/>
    <col min="10740" max="10740" width="17.54296875" style="760" customWidth="1"/>
    <col min="10741" max="10741" width="12.54296875" style="760" customWidth="1"/>
    <col min="10742" max="10742" width="10" style="760" customWidth="1"/>
    <col min="10743" max="10743" width="10.26953125" style="760" customWidth="1"/>
    <col min="10744" max="10744" width="13.81640625" style="760" customWidth="1"/>
    <col min="10745" max="10745" width="17" style="760" customWidth="1"/>
    <col min="10746" max="10746" width="17.26953125" style="760" customWidth="1"/>
    <col min="10747" max="10747" width="13.453125" style="760" customWidth="1"/>
    <col min="10748" max="10748" width="16.453125" style="760" customWidth="1"/>
    <col min="10749" max="10749" width="10.81640625" style="760" customWidth="1"/>
    <col min="10750" max="10750" width="15.1796875" style="760" customWidth="1"/>
    <col min="10751" max="10751" width="8.1796875" style="760" customWidth="1"/>
    <col min="10752" max="10752" width="9.7265625" style="760" customWidth="1"/>
    <col min="10753" max="10753" width="11.54296875" style="760" customWidth="1"/>
    <col min="10754" max="10754" width="8.1796875" style="760" customWidth="1"/>
    <col min="10755" max="10755" width="7.7265625" style="760" customWidth="1"/>
    <col min="10756" max="10756" width="8.26953125" style="760" customWidth="1"/>
    <col min="10757" max="10757" width="8.453125" style="760" customWidth="1"/>
    <col min="10758" max="10758" width="9.26953125" style="760" customWidth="1"/>
    <col min="10759" max="10759" width="10.1796875" style="760" customWidth="1"/>
    <col min="10760" max="10760" width="15.81640625" style="760" customWidth="1"/>
    <col min="10761" max="10761" width="14.54296875" style="760" customWidth="1"/>
    <col min="10762" max="10762" width="14" style="760" customWidth="1"/>
    <col min="10763" max="10763" width="13.7265625" style="760" customWidth="1"/>
    <col min="10764" max="10764" width="15.81640625" style="760" customWidth="1"/>
    <col min="10765" max="10765" width="15" style="760" customWidth="1"/>
    <col min="10766" max="10766" width="14.26953125" style="760" customWidth="1"/>
    <col min="10767" max="10767" width="13.26953125" style="760" customWidth="1"/>
    <col min="10768" max="10855" width="8.7265625" style="760"/>
    <col min="10856" max="10856" width="14" style="760" customWidth="1"/>
    <col min="10857" max="10857" width="9.81640625" style="760" customWidth="1"/>
    <col min="10858" max="10858" width="13.81640625" style="760" customWidth="1"/>
    <col min="10859" max="10859" width="10.26953125" style="760" customWidth="1"/>
    <col min="10860" max="10860" width="9.7265625" style="760" customWidth="1"/>
    <col min="10861" max="10861" width="9.26953125" style="760" customWidth="1"/>
    <col min="10862" max="10862" width="11" style="760" customWidth="1"/>
    <col min="10863" max="10863" width="11.54296875" style="760" customWidth="1"/>
    <col min="10864" max="10864" width="15.26953125" style="760" customWidth="1"/>
    <col min="10865" max="10865" width="8.26953125" style="760" customWidth="1"/>
    <col min="10866" max="10866" width="9" style="760" customWidth="1"/>
    <col min="10867" max="10867" width="14.81640625" style="760" customWidth="1"/>
    <col min="10868" max="10868" width="11" style="760" customWidth="1"/>
    <col min="10869" max="10869" width="10.1796875" style="760" customWidth="1"/>
    <col min="10870" max="10870" width="9.26953125" style="760" customWidth="1"/>
    <col min="10871" max="10871" width="10.1796875" style="760" customWidth="1"/>
    <col min="10872" max="10872" width="10.81640625" style="760" customWidth="1"/>
    <col min="10873" max="10873" width="11.7265625" style="760" customWidth="1"/>
    <col min="10874" max="10874" width="18.7265625" style="760" customWidth="1"/>
    <col min="10875" max="10875" width="13.453125" style="760" customWidth="1"/>
    <col min="10876" max="10876" width="10.7265625" style="760" customWidth="1"/>
    <col min="10877" max="10877" width="11" style="760" customWidth="1"/>
    <col min="10878" max="10878" width="14.7265625" style="760" customWidth="1"/>
    <col min="10879" max="10879" width="19.1796875" style="760" customWidth="1"/>
    <col min="10880" max="10880" width="19.26953125" style="760" customWidth="1"/>
    <col min="10881" max="10881" width="17.81640625" style="760" customWidth="1"/>
    <col min="10882" max="10882" width="13.26953125" style="760" customWidth="1"/>
    <col min="10883" max="10883" width="12.7265625" style="760" customWidth="1"/>
    <col min="10884" max="10884" width="14.26953125" style="760" customWidth="1"/>
    <col min="10885" max="10885" width="12.1796875" style="760" customWidth="1"/>
    <col min="10886" max="10886" width="14.7265625" style="760" customWidth="1"/>
    <col min="10887" max="10887" width="14.453125" style="760" customWidth="1"/>
    <col min="10888" max="10888" width="10.453125" style="760" customWidth="1"/>
    <col min="10889" max="10889" width="11.26953125" style="760" customWidth="1"/>
    <col min="10890" max="10890" width="12.1796875" style="760" customWidth="1"/>
    <col min="10891" max="10891" width="13.54296875" style="760" customWidth="1"/>
    <col min="10892" max="10892" width="13.7265625" style="760" customWidth="1"/>
    <col min="10893" max="10893" width="10.54296875" style="760" customWidth="1"/>
    <col min="10894" max="10894" width="13.1796875" style="760" customWidth="1"/>
    <col min="10895" max="10895" width="14.81640625" style="760" customWidth="1"/>
    <col min="10896" max="10896" width="11.453125" style="760" customWidth="1"/>
    <col min="10897" max="10897" width="10.7265625" style="760" customWidth="1"/>
    <col min="10898" max="10898" width="10.453125" style="760" customWidth="1"/>
    <col min="10899" max="10899" width="9.81640625" style="760" customWidth="1"/>
    <col min="10900" max="10900" width="8" style="760" customWidth="1"/>
    <col min="10901" max="10901" width="11" style="760" customWidth="1"/>
    <col min="10902" max="10902" width="10.81640625" style="760" customWidth="1"/>
    <col min="10903" max="10903" width="11.54296875" style="760" customWidth="1"/>
    <col min="10904" max="10904" width="11.7265625" style="760" customWidth="1"/>
    <col min="10905" max="10905" width="15.81640625" style="760" customWidth="1"/>
    <col min="10906" max="10906" width="9.81640625" style="760" customWidth="1"/>
    <col min="10907" max="10907" width="9.26953125" style="760" customWidth="1"/>
    <col min="10908" max="10908" width="9.81640625" style="760" customWidth="1"/>
    <col min="10909" max="10909" width="10" style="760" customWidth="1"/>
    <col min="10910" max="10910" width="9.26953125" style="760" customWidth="1"/>
    <col min="10911" max="10911" width="8.26953125" style="760" customWidth="1"/>
    <col min="10912" max="10912" width="8.1796875" style="760" customWidth="1"/>
    <col min="10913" max="10913" width="11.7265625" style="760" customWidth="1"/>
    <col min="10914" max="10914" width="9.453125" style="760" customWidth="1"/>
    <col min="10915" max="10915" width="11.453125" style="760" customWidth="1"/>
    <col min="10916" max="10916" width="14.81640625" style="760" customWidth="1"/>
    <col min="10917" max="10917" width="8.453125" style="760" customWidth="1"/>
    <col min="10918" max="10918" width="7.453125" style="760" customWidth="1"/>
    <col min="10919" max="10919" width="10.54296875" style="760" customWidth="1"/>
    <col min="10920" max="10920" width="7.1796875" style="760" customWidth="1"/>
    <col min="10921" max="10921" width="7.453125" style="760" customWidth="1"/>
    <col min="10922" max="10922" width="7.7265625" style="760" customWidth="1"/>
    <col min="10923" max="10923" width="9.26953125" style="760" customWidth="1"/>
    <col min="10924" max="10924" width="10.7265625" style="760" customWidth="1"/>
    <col min="10925" max="10925" width="8.1796875" style="760" customWidth="1"/>
    <col min="10926" max="10926" width="7" style="760" customWidth="1"/>
    <col min="10927" max="10927" width="8.26953125" style="760" customWidth="1"/>
    <col min="10928" max="10928" width="7.54296875" style="760" customWidth="1"/>
    <col min="10929" max="10929" width="11.54296875" style="760" customWidth="1"/>
    <col min="10930" max="10930" width="12.81640625" style="760" customWidth="1"/>
    <col min="10931" max="10931" width="15.54296875" style="760" customWidth="1"/>
    <col min="10932" max="10932" width="10.453125" style="760" customWidth="1"/>
    <col min="10933" max="10933" width="10.26953125" style="760" customWidth="1"/>
    <col min="10934" max="10934" width="9.81640625" style="760" customWidth="1"/>
    <col min="10935" max="10935" width="10.453125" style="760" customWidth="1"/>
    <col min="10936" max="10936" width="7.453125" style="760" customWidth="1"/>
    <col min="10937" max="10937" width="10.54296875" style="760" customWidth="1"/>
    <col min="10938" max="10938" width="10.81640625" style="760" customWidth="1"/>
    <col min="10939" max="10939" width="10.26953125" style="760" customWidth="1"/>
    <col min="10940" max="10940" width="11.81640625" style="760" customWidth="1"/>
    <col min="10941" max="10941" width="15.1796875" style="760" customWidth="1"/>
    <col min="10942" max="10942" width="9.453125" style="760" customWidth="1"/>
    <col min="10943" max="10943" width="11.1796875" style="760" customWidth="1"/>
    <col min="10944" max="10947" width="13.7265625" style="760" customWidth="1"/>
    <col min="10948" max="10948" width="9.7265625" style="760" customWidth="1"/>
    <col min="10949" max="10949" width="12.7265625" style="760" customWidth="1"/>
    <col min="10950" max="10950" width="15.54296875" style="760" customWidth="1"/>
    <col min="10951" max="10951" width="11.54296875" style="760" customWidth="1"/>
    <col min="10952" max="10952" width="13" style="760" customWidth="1"/>
    <col min="10953" max="10953" width="12.1796875" style="760" customWidth="1"/>
    <col min="10954" max="10955" width="12.26953125" style="760" customWidth="1"/>
    <col min="10956" max="10956" width="12.81640625" style="760" customWidth="1"/>
    <col min="10957" max="10957" width="11.54296875" style="760" customWidth="1"/>
    <col min="10958" max="10958" width="15.453125" style="760" customWidth="1"/>
    <col min="10959" max="10959" width="14.7265625" style="760" customWidth="1"/>
    <col min="10960" max="10960" width="8.453125" style="760" customWidth="1"/>
    <col min="10961" max="10961" width="8.26953125" style="760" customWidth="1"/>
    <col min="10962" max="10962" width="9.26953125" style="760" customWidth="1"/>
    <col min="10963" max="10963" width="9.1796875" style="760" customWidth="1"/>
    <col min="10964" max="10964" width="7.26953125" style="760" customWidth="1"/>
    <col min="10965" max="10965" width="9.26953125" style="760" customWidth="1"/>
    <col min="10966" max="10966" width="6.81640625" style="760" customWidth="1"/>
    <col min="10967" max="10967" width="8.7265625" style="760" customWidth="1"/>
    <col min="10968" max="10968" width="8.453125" style="760" customWidth="1"/>
    <col min="10969" max="10969" width="10.26953125" style="760" customWidth="1"/>
    <col min="10970" max="10970" width="8.1796875" style="760" customWidth="1"/>
    <col min="10971" max="10971" width="8.54296875" style="760" customWidth="1"/>
    <col min="10972" max="10972" width="9.26953125" style="760" customWidth="1"/>
    <col min="10973" max="10973" width="15" style="760" customWidth="1"/>
    <col min="10974" max="10974" width="8.81640625" style="760" customWidth="1"/>
    <col min="10975" max="10975" width="9.1796875" style="760" customWidth="1"/>
    <col min="10976" max="10976" width="8.54296875" style="760" customWidth="1"/>
    <col min="10977" max="10977" width="10.81640625" style="760" customWidth="1"/>
    <col min="10978" max="10978" width="10.7265625" style="760" customWidth="1"/>
    <col min="10979" max="10980" width="13.7265625" style="760" customWidth="1"/>
    <col min="10981" max="10981" width="9.54296875" style="760" customWidth="1"/>
    <col min="10982" max="10982" width="13.7265625" style="760" customWidth="1"/>
    <col min="10983" max="10983" width="15.1796875" style="760" customWidth="1"/>
    <col min="10984" max="10984" width="8.54296875" style="760" customWidth="1"/>
    <col min="10985" max="10985" width="9.54296875" style="760" customWidth="1"/>
    <col min="10986" max="10986" width="7.26953125" style="760" customWidth="1"/>
    <col min="10987" max="10987" width="9.26953125" style="760" customWidth="1"/>
    <col min="10988" max="10989" width="7.81640625" style="760" customWidth="1"/>
    <col min="10990" max="10990" width="6.81640625" style="760" customWidth="1"/>
    <col min="10991" max="10991" width="7.453125" style="760" customWidth="1"/>
    <col min="10992" max="10992" width="7.7265625" style="760" customWidth="1"/>
    <col min="10993" max="10993" width="8" style="760" customWidth="1"/>
    <col min="10994" max="10994" width="9.54296875" style="760" customWidth="1"/>
    <col min="10995" max="10995" width="11.1796875" style="760" customWidth="1"/>
    <col min="10996" max="10996" width="17.54296875" style="760" customWidth="1"/>
    <col min="10997" max="10997" width="12.54296875" style="760" customWidth="1"/>
    <col min="10998" max="10998" width="10" style="760" customWidth="1"/>
    <col min="10999" max="10999" width="10.26953125" style="760" customWidth="1"/>
    <col min="11000" max="11000" width="13.81640625" style="760" customWidth="1"/>
    <col min="11001" max="11001" width="17" style="760" customWidth="1"/>
    <col min="11002" max="11002" width="17.26953125" style="760" customWidth="1"/>
    <col min="11003" max="11003" width="13.453125" style="760" customWidth="1"/>
    <col min="11004" max="11004" width="16.453125" style="760" customWidth="1"/>
    <col min="11005" max="11005" width="10.81640625" style="760" customWidth="1"/>
    <col min="11006" max="11006" width="15.1796875" style="760" customWidth="1"/>
    <col min="11007" max="11007" width="8.1796875" style="760" customWidth="1"/>
    <col min="11008" max="11008" width="9.7265625" style="760" customWidth="1"/>
    <col min="11009" max="11009" width="11.54296875" style="760" customWidth="1"/>
    <col min="11010" max="11010" width="8.1796875" style="760" customWidth="1"/>
    <col min="11011" max="11011" width="7.7265625" style="760" customWidth="1"/>
    <col min="11012" max="11012" width="8.26953125" style="760" customWidth="1"/>
    <col min="11013" max="11013" width="8.453125" style="760" customWidth="1"/>
    <col min="11014" max="11014" width="9.26953125" style="760" customWidth="1"/>
    <col min="11015" max="11015" width="10.1796875" style="760" customWidth="1"/>
    <col min="11016" max="11016" width="15.81640625" style="760" customWidth="1"/>
    <col min="11017" max="11017" width="14.54296875" style="760" customWidth="1"/>
    <col min="11018" max="11018" width="14" style="760" customWidth="1"/>
    <col min="11019" max="11019" width="13.7265625" style="760" customWidth="1"/>
    <col min="11020" max="11020" width="15.81640625" style="760" customWidth="1"/>
    <col min="11021" max="11021" width="15" style="760" customWidth="1"/>
    <col min="11022" max="11022" width="14.26953125" style="760" customWidth="1"/>
    <col min="11023" max="11023" width="13.26953125" style="760" customWidth="1"/>
    <col min="11024" max="11111" width="8.7265625" style="760"/>
    <col min="11112" max="11112" width="14" style="760" customWidth="1"/>
    <col min="11113" max="11113" width="9.81640625" style="760" customWidth="1"/>
    <col min="11114" max="11114" width="13.81640625" style="760" customWidth="1"/>
    <col min="11115" max="11115" width="10.26953125" style="760" customWidth="1"/>
    <col min="11116" max="11116" width="9.7265625" style="760" customWidth="1"/>
    <col min="11117" max="11117" width="9.26953125" style="760" customWidth="1"/>
    <col min="11118" max="11118" width="11" style="760" customWidth="1"/>
    <col min="11119" max="11119" width="11.54296875" style="760" customWidth="1"/>
    <col min="11120" max="11120" width="15.26953125" style="760" customWidth="1"/>
    <col min="11121" max="11121" width="8.26953125" style="760" customWidth="1"/>
    <col min="11122" max="11122" width="9" style="760" customWidth="1"/>
    <col min="11123" max="11123" width="14.81640625" style="760" customWidth="1"/>
    <col min="11124" max="11124" width="11" style="760" customWidth="1"/>
    <col min="11125" max="11125" width="10.1796875" style="760" customWidth="1"/>
    <col min="11126" max="11126" width="9.26953125" style="760" customWidth="1"/>
    <col min="11127" max="11127" width="10.1796875" style="760" customWidth="1"/>
    <col min="11128" max="11128" width="10.81640625" style="760" customWidth="1"/>
    <col min="11129" max="11129" width="11.7265625" style="760" customWidth="1"/>
    <col min="11130" max="11130" width="18.7265625" style="760" customWidth="1"/>
    <col min="11131" max="11131" width="13.453125" style="760" customWidth="1"/>
    <col min="11132" max="11132" width="10.7265625" style="760" customWidth="1"/>
    <col min="11133" max="11133" width="11" style="760" customWidth="1"/>
    <col min="11134" max="11134" width="14.7265625" style="760" customWidth="1"/>
    <col min="11135" max="11135" width="19.1796875" style="760" customWidth="1"/>
    <col min="11136" max="11136" width="19.26953125" style="760" customWidth="1"/>
    <col min="11137" max="11137" width="17.81640625" style="760" customWidth="1"/>
    <col min="11138" max="11138" width="13.26953125" style="760" customWidth="1"/>
    <col min="11139" max="11139" width="12.7265625" style="760" customWidth="1"/>
    <col min="11140" max="11140" width="14.26953125" style="760" customWidth="1"/>
    <col min="11141" max="11141" width="12.1796875" style="760" customWidth="1"/>
    <col min="11142" max="11142" width="14.7265625" style="760" customWidth="1"/>
    <col min="11143" max="11143" width="14.453125" style="760" customWidth="1"/>
    <col min="11144" max="11144" width="10.453125" style="760" customWidth="1"/>
    <col min="11145" max="11145" width="11.26953125" style="760" customWidth="1"/>
    <col min="11146" max="11146" width="12.1796875" style="760" customWidth="1"/>
    <col min="11147" max="11147" width="13.54296875" style="760" customWidth="1"/>
    <col min="11148" max="11148" width="13.7265625" style="760" customWidth="1"/>
    <col min="11149" max="11149" width="10.54296875" style="760" customWidth="1"/>
    <col min="11150" max="11150" width="13.1796875" style="760" customWidth="1"/>
    <col min="11151" max="11151" width="14.81640625" style="760" customWidth="1"/>
    <col min="11152" max="11152" width="11.453125" style="760" customWidth="1"/>
    <col min="11153" max="11153" width="10.7265625" style="760" customWidth="1"/>
    <col min="11154" max="11154" width="10.453125" style="760" customWidth="1"/>
    <col min="11155" max="11155" width="9.81640625" style="760" customWidth="1"/>
    <col min="11156" max="11156" width="8" style="760" customWidth="1"/>
    <col min="11157" max="11157" width="11" style="760" customWidth="1"/>
    <col min="11158" max="11158" width="10.81640625" style="760" customWidth="1"/>
    <col min="11159" max="11159" width="11.54296875" style="760" customWidth="1"/>
    <col min="11160" max="11160" width="11.7265625" style="760" customWidth="1"/>
    <col min="11161" max="11161" width="15.81640625" style="760" customWidth="1"/>
    <col min="11162" max="11162" width="9.81640625" style="760" customWidth="1"/>
    <col min="11163" max="11163" width="9.26953125" style="760" customWidth="1"/>
    <col min="11164" max="11164" width="9.81640625" style="760" customWidth="1"/>
    <col min="11165" max="11165" width="10" style="760" customWidth="1"/>
    <col min="11166" max="11166" width="9.26953125" style="760" customWidth="1"/>
    <col min="11167" max="11167" width="8.26953125" style="760" customWidth="1"/>
    <col min="11168" max="11168" width="8.1796875" style="760" customWidth="1"/>
    <col min="11169" max="11169" width="11.7265625" style="760" customWidth="1"/>
    <col min="11170" max="11170" width="9.453125" style="760" customWidth="1"/>
    <col min="11171" max="11171" width="11.453125" style="760" customWidth="1"/>
    <col min="11172" max="11172" width="14.81640625" style="760" customWidth="1"/>
    <col min="11173" max="11173" width="8.453125" style="760" customWidth="1"/>
    <col min="11174" max="11174" width="7.453125" style="760" customWidth="1"/>
    <col min="11175" max="11175" width="10.54296875" style="760" customWidth="1"/>
    <col min="11176" max="11176" width="7.1796875" style="760" customWidth="1"/>
    <col min="11177" max="11177" width="7.453125" style="760" customWidth="1"/>
    <col min="11178" max="11178" width="7.7265625" style="760" customWidth="1"/>
    <col min="11179" max="11179" width="9.26953125" style="760" customWidth="1"/>
    <col min="11180" max="11180" width="10.7265625" style="760" customWidth="1"/>
    <col min="11181" max="11181" width="8.1796875" style="760" customWidth="1"/>
    <col min="11182" max="11182" width="7" style="760" customWidth="1"/>
    <col min="11183" max="11183" width="8.26953125" style="760" customWidth="1"/>
    <col min="11184" max="11184" width="7.54296875" style="760" customWidth="1"/>
    <col min="11185" max="11185" width="11.54296875" style="760" customWidth="1"/>
    <col min="11186" max="11186" width="12.81640625" style="760" customWidth="1"/>
    <col min="11187" max="11187" width="15.54296875" style="760" customWidth="1"/>
    <col min="11188" max="11188" width="10.453125" style="760" customWidth="1"/>
    <col min="11189" max="11189" width="10.26953125" style="760" customWidth="1"/>
    <col min="11190" max="11190" width="9.81640625" style="760" customWidth="1"/>
    <col min="11191" max="11191" width="10.453125" style="760" customWidth="1"/>
    <col min="11192" max="11192" width="7.453125" style="760" customWidth="1"/>
    <col min="11193" max="11193" width="10.54296875" style="760" customWidth="1"/>
    <col min="11194" max="11194" width="10.81640625" style="760" customWidth="1"/>
    <col min="11195" max="11195" width="10.26953125" style="760" customWidth="1"/>
    <col min="11196" max="11196" width="11.81640625" style="760" customWidth="1"/>
    <col min="11197" max="11197" width="15.1796875" style="760" customWidth="1"/>
    <col min="11198" max="11198" width="9.453125" style="760" customWidth="1"/>
    <col min="11199" max="11199" width="11.1796875" style="760" customWidth="1"/>
    <col min="11200" max="11203" width="13.7265625" style="760" customWidth="1"/>
    <col min="11204" max="11204" width="9.7265625" style="760" customWidth="1"/>
    <col min="11205" max="11205" width="12.7265625" style="760" customWidth="1"/>
    <col min="11206" max="11206" width="15.54296875" style="760" customWidth="1"/>
    <col min="11207" max="11207" width="11.54296875" style="760" customWidth="1"/>
    <col min="11208" max="11208" width="13" style="760" customWidth="1"/>
    <col min="11209" max="11209" width="12.1796875" style="760" customWidth="1"/>
    <col min="11210" max="11211" width="12.26953125" style="760" customWidth="1"/>
    <col min="11212" max="11212" width="12.81640625" style="760" customWidth="1"/>
    <col min="11213" max="11213" width="11.54296875" style="760" customWidth="1"/>
    <col min="11214" max="11214" width="15.453125" style="760" customWidth="1"/>
    <col min="11215" max="11215" width="14.7265625" style="760" customWidth="1"/>
    <col min="11216" max="11216" width="8.453125" style="760" customWidth="1"/>
    <col min="11217" max="11217" width="8.26953125" style="760" customWidth="1"/>
    <col min="11218" max="11218" width="9.26953125" style="760" customWidth="1"/>
    <col min="11219" max="11219" width="9.1796875" style="760" customWidth="1"/>
    <col min="11220" max="11220" width="7.26953125" style="760" customWidth="1"/>
    <col min="11221" max="11221" width="9.26953125" style="760" customWidth="1"/>
    <col min="11222" max="11222" width="6.81640625" style="760" customWidth="1"/>
    <col min="11223" max="11223" width="8.7265625" style="760" customWidth="1"/>
    <col min="11224" max="11224" width="8.453125" style="760" customWidth="1"/>
    <col min="11225" max="11225" width="10.26953125" style="760" customWidth="1"/>
    <col min="11226" max="11226" width="8.1796875" style="760" customWidth="1"/>
    <col min="11227" max="11227" width="8.54296875" style="760" customWidth="1"/>
    <col min="11228" max="11228" width="9.26953125" style="760" customWidth="1"/>
    <col min="11229" max="11229" width="15" style="760" customWidth="1"/>
    <col min="11230" max="11230" width="8.81640625" style="760" customWidth="1"/>
    <col min="11231" max="11231" width="9.1796875" style="760" customWidth="1"/>
    <col min="11232" max="11232" width="8.54296875" style="760" customWidth="1"/>
    <col min="11233" max="11233" width="10.81640625" style="760" customWidth="1"/>
    <col min="11234" max="11234" width="10.7265625" style="760" customWidth="1"/>
    <col min="11235" max="11236" width="13.7265625" style="760" customWidth="1"/>
    <col min="11237" max="11237" width="9.54296875" style="760" customWidth="1"/>
    <col min="11238" max="11238" width="13.7265625" style="760" customWidth="1"/>
    <col min="11239" max="11239" width="15.1796875" style="760" customWidth="1"/>
    <col min="11240" max="11240" width="8.54296875" style="760" customWidth="1"/>
    <col min="11241" max="11241" width="9.54296875" style="760" customWidth="1"/>
    <col min="11242" max="11242" width="7.26953125" style="760" customWidth="1"/>
    <col min="11243" max="11243" width="9.26953125" style="760" customWidth="1"/>
    <col min="11244" max="11245" width="7.81640625" style="760" customWidth="1"/>
    <col min="11246" max="11246" width="6.81640625" style="760" customWidth="1"/>
    <col min="11247" max="11247" width="7.453125" style="760" customWidth="1"/>
    <col min="11248" max="11248" width="7.7265625" style="760" customWidth="1"/>
    <col min="11249" max="11249" width="8" style="760" customWidth="1"/>
    <col min="11250" max="11250" width="9.54296875" style="760" customWidth="1"/>
    <col min="11251" max="11251" width="11.1796875" style="760" customWidth="1"/>
    <col min="11252" max="11252" width="17.54296875" style="760" customWidth="1"/>
    <col min="11253" max="11253" width="12.54296875" style="760" customWidth="1"/>
    <col min="11254" max="11254" width="10" style="760" customWidth="1"/>
    <col min="11255" max="11255" width="10.26953125" style="760" customWidth="1"/>
    <col min="11256" max="11256" width="13.81640625" style="760" customWidth="1"/>
    <col min="11257" max="11257" width="17" style="760" customWidth="1"/>
    <col min="11258" max="11258" width="17.26953125" style="760" customWidth="1"/>
    <col min="11259" max="11259" width="13.453125" style="760" customWidth="1"/>
    <col min="11260" max="11260" width="16.453125" style="760" customWidth="1"/>
    <col min="11261" max="11261" width="10.81640625" style="760" customWidth="1"/>
    <col min="11262" max="11262" width="15.1796875" style="760" customWidth="1"/>
    <col min="11263" max="11263" width="8.1796875" style="760" customWidth="1"/>
    <col min="11264" max="11264" width="9.7265625" style="760" customWidth="1"/>
    <col min="11265" max="11265" width="11.54296875" style="760" customWidth="1"/>
    <col min="11266" max="11266" width="8.1796875" style="760" customWidth="1"/>
    <col min="11267" max="11267" width="7.7265625" style="760" customWidth="1"/>
    <col min="11268" max="11268" width="8.26953125" style="760" customWidth="1"/>
    <col min="11269" max="11269" width="8.453125" style="760" customWidth="1"/>
    <col min="11270" max="11270" width="9.26953125" style="760" customWidth="1"/>
    <col min="11271" max="11271" width="10.1796875" style="760" customWidth="1"/>
    <col min="11272" max="11272" width="15.81640625" style="760" customWidth="1"/>
    <col min="11273" max="11273" width="14.54296875" style="760" customWidth="1"/>
    <col min="11274" max="11274" width="14" style="760" customWidth="1"/>
    <col min="11275" max="11275" width="13.7265625" style="760" customWidth="1"/>
    <col min="11276" max="11276" width="15.81640625" style="760" customWidth="1"/>
    <col min="11277" max="11277" width="15" style="760" customWidth="1"/>
    <col min="11278" max="11278" width="14.26953125" style="760" customWidth="1"/>
    <col min="11279" max="11279" width="13.26953125" style="760" customWidth="1"/>
    <col min="11280" max="11367" width="8.7265625" style="760"/>
    <col min="11368" max="11368" width="14" style="760" customWidth="1"/>
    <col min="11369" max="11369" width="9.81640625" style="760" customWidth="1"/>
    <col min="11370" max="11370" width="13.81640625" style="760" customWidth="1"/>
    <col min="11371" max="11371" width="10.26953125" style="760" customWidth="1"/>
    <col min="11372" max="11372" width="9.7265625" style="760" customWidth="1"/>
    <col min="11373" max="11373" width="9.26953125" style="760" customWidth="1"/>
    <col min="11374" max="11374" width="11" style="760" customWidth="1"/>
    <col min="11375" max="11375" width="11.54296875" style="760" customWidth="1"/>
    <col min="11376" max="11376" width="15.26953125" style="760" customWidth="1"/>
    <col min="11377" max="11377" width="8.26953125" style="760" customWidth="1"/>
    <col min="11378" max="11378" width="9" style="760" customWidth="1"/>
    <col min="11379" max="11379" width="14.81640625" style="760" customWidth="1"/>
    <col min="11380" max="11380" width="11" style="760" customWidth="1"/>
    <col min="11381" max="11381" width="10.1796875" style="760" customWidth="1"/>
    <col min="11382" max="11382" width="9.26953125" style="760" customWidth="1"/>
    <col min="11383" max="11383" width="10.1796875" style="760" customWidth="1"/>
    <col min="11384" max="11384" width="10.81640625" style="760" customWidth="1"/>
    <col min="11385" max="11385" width="11.7265625" style="760" customWidth="1"/>
    <col min="11386" max="11386" width="18.7265625" style="760" customWidth="1"/>
    <col min="11387" max="11387" width="13.453125" style="760" customWidth="1"/>
    <col min="11388" max="11388" width="10.7265625" style="760" customWidth="1"/>
    <col min="11389" max="11389" width="11" style="760" customWidth="1"/>
    <col min="11390" max="11390" width="14.7265625" style="760" customWidth="1"/>
    <col min="11391" max="11391" width="19.1796875" style="760" customWidth="1"/>
    <col min="11392" max="11392" width="19.26953125" style="760" customWidth="1"/>
    <col min="11393" max="11393" width="17.81640625" style="760" customWidth="1"/>
    <col min="11394" max="11394" width="13.26953125" style="760" customWidth="1"/>
    <col min="11395" max="11395" width="12.7265625" style="760" customWidth="1"/>
    <col min="11396" max="11396" width="14.26953125" style="760" customWidth="1"/>
    <col min="11397" max="11397" width="12.1796875" style="760" customWidth="1"/>
    <col min="11398" max="11398" width="14.7265625" style="760" customWidth="1"/>
    <col min="11399" max="11399" width="14.453125" style="760" customWidth="1"/>
    <col min="11400" max="11400" width="10.453125" style="760" customWidth="1"/>
    <col min="11401" max="11401" width="11.26953125" style="760" customWidth="1"/>
    <col min="11402" max="11402" width="12.1796875" style="760" customWidth="1"/>
    <col min="11403" max="11403" width="13.54296875" style="760" customWidth="1"/>
    <col min="11404" max="11404" width="13.7265625" style="760" customWidth="1"/>
    <col min="11405" max="11405" width="10.54296875" style="760" customWidth="1"/>
    <col min="11406" max="11406" width="13.1796875" style="760" customWidth="1"/>
    <col min="11407" max="11407" width="14.81640625" style="760" customWidth="1"/>
    <col min="11408" max="11408" width="11.453125" style="760" customWidth="1"/>
    <col min="11409" max="11409" width="10.7265625" style="760" customWidth="1"/>
    <col min="11410" max="11410" width="10.453125" style="760" customWidth="1"/>
    <col min="11411" max="11411" width="9.81640625" style="760" customWidth="1"/>
    <col min="11412" max="11412" width="8" style="760" customWidth="1"/>
    <col min="11413" max="11413" width="11" style="760" customWidth="1"/>
    <col min="11414" max="11414" width="10.81640625" style="760" customWidth="1"/>
    <col min="11415" max="11415" width="11.54296875" style="760" customWidth="1"/>
    <col min="11416" max="11416" width="11.7265625" style="760" customWidth="1"/>
    <col min="11417" max="11417" width="15.81640625" style="760" customWidth="1"/>
    <col min="11418" max="11418" width="9.81640625" style="760" customWidth="1"/>
    <col min="11419" max="11419" width="9.26953125" style="760" customWidth="1"/>
    <col min="11420" max="11420" width="9.81640625" style="760" customWidth="1"/>
    <col min="11421" max="11421" width="10" style="760" customWidth="1"/>
    <col min="11422" max="11422" width="9.26953125" style="760" customWidth="1"/>
    <col min="11423" max="11423" width="8.26953125" style="760" customWidth="1"/>
    <col min="11424" max="11424" width="8.1796875" style="760" customWidth="1"/>
    <col min="11425" max="11425" width="11.7265625" style="760" customWidth="1"/>
    <col min="11426" max="11426" width="9.453125" style="760" customWidth="1"/>
    <col min="11427" max="11427" width="11.453125" style="760" customWidth="1"/>
    <col min="11428" max="11428" width="14.81640625" style="760" customWidth="1"/>
    <col min="11429" max="11429" width="8.453125" style="760" customWidth="1"/>
    <col min="11430" max="11430" width="7.453125" style="760" customWidth="1"/>
    <col min="11431" max="11431" width="10.54296875" style="760" customWidth="1"/>
    <col min="11432" max="11432" width="7.1796875" style="760" customWidth="1"/>
    <col min="11433" max="11433" width="7.453125" style="760" customWidth="1"/>
    <col min="11434" max="11434" width="7.7265625" style="760" customWidth="1"/>
    <col min="11435" max="11435" width="9.26953125" style="760" customWidth="1"/>
    <col min="11436" max="11436" width="10.7265625" style="760" customWidth="1"/>
    <col min="11437" max="11437" width="8.1796875" style="760" customWidth="1"/>
    <col min="11438" max="11438" width="7" style="760" customWidth="1"/>
    <col min="11439" max="11439" width="8.26953125" style="760" customWidth="1"/>
    <col min="11440" max="11440" width="7.54296875" style="760" customWidth="1"/>
    <col min="11441" max="11441" width="11.54296875" style="760" customWidth="1"/>
    <col min="11442" max="11442" width="12.81640625" style="760" customWidth="1"/>
    <col min="11443" max="11443" width="15.54296875" style="760" customWidth="1"/>
    <col min="11444" max="11444" width="10.453125" style="760" customWidth="1"/>
    <col min="11445" max="11445" width="10.26953125" style="760" customWidth="1"/>
    <col min="11446" max="11446" width="9.81640625" style="760" customWidth="1"/>
    <col min="11447" max="11447" width="10.453125" style="760" customWidth="1"/>
    <col min="11448" max="11448" width="7.453125" style="760" customWidth="1"/>
    <col min="11449" max="11449" width="10.54296875" style="760" customWidth="1"/>
    <col min="11450" max="11450" width="10.81640625" style="760" customWidth="1"/>
    <col min="11451" max="11451" width="10.26953125" style="760" customWidth="1"/>
    <col min="11452" max="11452" width="11.81640625" style="760" customWidth="1"/>
    <col min="11453" max="11453" width="15.1796875" style="760" customWidth="1"/>
    <col min="11454" max="11454" width="9.453125" style="760" customWidth="1"/>
    <col min="11455" max="11455" width="11.1796875" style="760" customWidth="1"/>
    <col min="11456" max="11459" width="13.7265625" style="760" customWidth="1"/>
    <col min="11460" max="11460" width="9.7265625" style="760" customWidth="1"/>
    <col min="11461" max="11461" width="12.7265625" style="760" customWidth="1"/>
    <col min="11462" max="11462" width="15.54296875" style="760" customWidth="1"/>
    <col min="11463" max="11463" width="11.54296875" style="760" customWidth="1"/>
    <col min="11464" max="11464" width="13" style="760" customWidth="1"/>
    <col min="11465" max="11465" width="12.1796875" style="760" customWidth="1"/>
    <col min="11466" max="11467" width="12.26953125" style="760" customWidth="1"/>
    <col min="11468" max="11468" width="12.81640625" style="760" customWidth="1"/>
    <col min="11469" max="11469" width="11.54296875" style="760" customWidth="1"/>
    <col min="11470" max="11470" width="15.453125" style="760" customWidth="1"/>
    <col min="11471" max="11471" width="14.7265625" style="760" customWidth="1"/>
    <col min="11472" max="11472" width="8.453125" style="760" customWidth="1"/>
    <col min="11473" max="11473" width="8.26953125" style="760" customWidth="1"/>
    <col min="11474" max="11474" width="9.26953125" style="760" customWidth="1"/>
    <col min="11475" max="11475" width="9.1796875" style="760" customWidth="1"/>
    <col min="11476" max="11476" width="7.26953125" style="760" customWidth="1"/>
    <col min="11477" max="11477" width="9.26953125" style="760" customWidth="1"/>
    <col min="11478" max="11478" width="6.81640625" style="760" customWidth="1"/>
    <col min="11479" max="11479" width="8.7265625" style="760" customWidth="1"/>
    <col min="11480" max="11480" width="8.453125" style="760" customWidth="1"/>
    <col min="11481" max="11481" width="10.26953125" style="760" customWidth="1"/>
    <col min="11482" max="11482" width="8.1796875" style="760" customWidth="1"/>
    <col min="11483" max="11483" width="8.54296875" style="760" customWidth="1"/>
    <col min="11484" max="11484" width="9.26953125" style="760" customWidth="1"/>
    <col min="11485" max="11485" width="15" style="760" customWidth="1"/>
    <col min="11486" max="11486" width="8.81640625" style="760" customWidth="1"/>
    <col min="11487" max="11487" width="9.1796875" style="760" customWidth="1"/>
    <col min="11488" max="11488" width="8.54296875" style="760" customWidth="1"/>
    <col min="11489" max="11489" width="10.81640625" style="760" customWidth="1"/>
    <col min="11490" max="11490" width="10.7265625" style="760" customWidth="1"/>
    <col min="11491" max="11492" width="13.7265625" style="760" customWidth="1"/>
    <col min="11493" max="11493" width="9.54296875" style="760" customWidth="1"/>
    <col min="11494" max="11494" width="13.7265625" style="760" customWidth="1"/>
    <col min="11495" max="11495" width="15.1796875" style="760" customWidth="1"/>
    <col min="11496" max="11496" width="8.54296875" style="760" customWidth="1"/>
    <col min="11497" max="11497" width="9.54296875" style="760" customWidth="1"/>
    <col min="11498" max="11498" width="7.26953125" style="760" customWidth="1"/>
    <col min="11499" max="11499" width="9.26953125" style="760" customWidth="1"/>
    <col min="11500" max="11501" width="7.81640625" style="760" customWidth="1"/>
    <col min="11502" max="11502" width="6.81640625" style="760" customWidth="1"/>
    <col min="11503" max="11503" width="7.453125" style="760" customWidth="1"/>
    <col min="11504" max="11504" width="7.7265625" style="760" customWidth="1"/>
    <col min="11505" max="11505" width="8" style="760" customWidth="1"/>
    <col min="11506" max="11506" width="9.54296875" style="760" customWidth="1"/>
    <col min="11507" max="11507" width="11.1796875" style="760" customWidth="1"/>
    <col min="11508" max="11508" width="17.54296875" style="760" customWidth="1"/>
    <col min="11509" max="11509" width="12.54296875" style="760" customWidth="1"/>
    <col min="11510" max="11510" width="10" style="760" customWidth="1"/>
    <col min="11511" max="11511" width="10.26953125" style="760" customWidth="1"/>
    <col min="11512" max="11512" width="13.81640625" style="760" customWidth="1"/>
    <col min="11513" max="11513" width="17" style="760" customWidth="1"/>
    <col min="11514" max="11514" width="17.26953125" style="760" customWidth="1"/>
    <col min="11515" max="11515" width="13.453125" style="760" customWidth="1"/>
    <col min="11516" max="11516" width="16.453125" style="760" customWidth="1"/>
    <col min="11517" max="11517" width="10.81640625" style="760" customWidth="1"/>
    <col min="11518" max="11518" width="15.1796875" style="760" customWidth="1"/>
    <col min="11519" max="11519" width="8.1796875" style="760" customWidth="1"/>
    <col min="11520" max="11520" width="9.7265625" style="760" customWidth="1"/>
    <col min="11521" max="11521" width="11.54296875" style="760" customWidth="1"/>
    <col min="11522" max="11522" width="8.1796875" style="760" customWidth="1"/>
    <col min="11523" max="11523" width="7.7265625" style="760" customWidth="1"/>
    <col min="11524" max="11524" width="8.26953125" style="760" customWidth="1"/>
    <col min="11525" max="11525" width="8.453125" style="760" customWidth="1"/>
    <col min="11526" max="11526" width="9.26953125" style="760" customWidth="1"/>
    <col min="11527" max="11527" width="10.1796875" style="760" customWidth="1"/>
    <col min="11528" max="11528" width="15.81640625" style="760" customWidth="1"/>
    <col min="11529" max="11529" width="14.54296875" style="760" customWidth="1"/>
    <col min="11530" max="11530" width="14" style="760" customWidth="1"/>
    <col min="11531" max="11531" width="13.7265625" style="760" customWidth="1"/>
    <col min="11532" max="11532" width="15.81640625" style="760" customWidth="1"/>
    <col min="11533" max="11533" width="15" style="760" customWidth="1"/>
    <col min="11534" max="11534" width="14.26953125" style="760" customWidth="1"/>
    <col min="11535" max="11535" width="13.26953125" style="760" customWidth="1"/>
    <col min="11536" max="11623" width="8.7265625" style="760"/>
    <col min="11624" max="11624" width="14" style="760" customWidth="1"/>
    <col min="11625" max="11625" width="9.81640625" style="760" customWidth="1"/>
    <col min="11626" max="11626" width="13.81640625" style="760" customWidth="1"/>
    <col min="11627" max="11627" width="10.26953125" style="760" customWidth="1"/>
    <col min="11628" max="11628" width="9.7265625" style="760" customWidth="1"/>
    <col min="11629" max="11629" width="9.26953125" style="760" customWidth="1"/>
    <col min="11630" max="11630" width="11" style="760" customWidth="1"/>
    <col min="11631" max="11631" width="11.54296875" style="760" customWidth="1"/>
    <col min="11632" max="11632" width="15.26953125" style="760" customWidth="1"/>
    <col min="11633" max="11633" width="8.26953125" style="760" customWidth="1"/>
    <col min="11634" max="11634" width="9" style="760" customWidth="1"/>
    <col min="11635" max="11635" width="14.81640625" style="760" customWidth="1"/>
    <col min="11636" max="11636" width="11" style="760" customWidth="1"/>
    <col min="11637" max="11637" width="10.1796875" style="760" customWidth="1"/>
    <col min="11638" max="11638" width="9.26953125" style="760" customWidth="1"/>
    <col min="11639" max="11639" width="10.1796875" style="760" customWidth="1"/>
    <col min="11640" max="11640" width="10.81640625" style="760" customWidth="1"/>
    <col min="11641" max="11641" width="11.7265625" style="760" customWidth="1"/>
    <col min="11642" max="11642" width="18.7265625" style="760" customWidth="1"/>
    <col min="11643" max="11643" width="13.453125" style="760" customWidth="1"/>
    <col min="11644" max="11644" width="10.7265625" style="760" customWidth="1"/>
    <col min="11645" max="11645" width="11" style="760" customWidth="1"/>
    <col min="11646" max="11646" width="14.7265625" style="760" customWidth="1"/>
    <col min="11647" max="11647" width="19.1796875" style="760" customWidth="1"/>
    <col min="11648" max="11648" width="19.26953125" style="760" customWidth="1"/>
    <col min="11649" max="11649" width="17.81640625" style="760" customWidth="1"/>
    <col min="11650" max="11650" width="13.26953125" style="760" customWidth="1"/>
    <col min="11651" max="11651" width="12.7265625" style="760" customWidth="1"/>
    <col min="11652" max="11652" width="14.26953125" style="760" customWidth="1"/>
    <col min="11653" max="11653" width="12.1796875" style="760" customWidth="1"/>
    <col min="11654" max="11654" width="14.7265625" style="760" customWidth="1"/>
    <col min="11655" max="11655" width="14.453125" style="760" customWidth="1"/>
    <col min="11656" max="11656" width="10.453125" style="760" customWidth="1"/>
    <col min="11657" max="11657" width="11.26953125" style="760" customWidth="1"/>
    <col min="11658" max="11658" width="12.1796875" style="760" customWidth="1"/>
    <col min="11659" max="11659" width="13.54296875" style="760" customWidth="1"/>
    <col min="11660" max="11660" width="13.7265625" style="760" customWidth="1"/>
    <col min="11661" max="11661" width="10.54296875" style="760" customWidth="1"/>
    <col min="11662" max="11662" width="13.1796875" style="760" customWidth="1"/>
    <col min="11663" max="11663" width="14.81640625" style="760" customWidth="1"/>
    <col min="11664" max="11664" width="11.453125" style="760" customWidth="1"/>
    <col min="11665" max="11665" width="10.7265625" style="760" customWidth="1"/>
    <col min="11666" max="11666" width="10.453125" style="760" customWidth="1"/>
    <col min="11667" max="11667" width="9.81640625" style="760" customWidth="1"/>
    <col min="11668" max="11668" width="8" style="760" customWidth="1"/>
    <col min="11669" max="11669" width="11" style="760" customWidth="1"/>
    <col min="11670" max="11670" width="10.81640625" style="760" customWidth="1"/>
    <col min="11671" max="11671" width="11.54296875" style="760" customWidth="1"/>
    <col min="11672" max="11672" width="11.7265625" style="760" customWidth="1"/>
    <col min="11673" max="11673" width="15.81640625" style="760" customWidth="1"/>
    <col min="11674" max="11674" width="9.81640625" style="760" customWidth="1"/>
    <col min="11675" max="11675" width="9.26953125" style="760" customWidth="1"/>
    <col min="11676" max="11676" width="9.81640625" style="760" customWidth="1"/>
    <col min="11677" max="11677" width="10" style="760" customWidth="1"/>
    <col min="11678" max="11678" width="9.26953125" style="760" customWidth="1"/>
    <col min="11679" max="11679" width="8.26953125" style="760" customWidth="1"/>
    <col min="11680" max="11680" width="8.1796875" style="760" customWidth="1"/>
    <col min="11681" max="11681" width="11.7265625" style="760" customWidth="1"/>
    <col min="11682" max="11682" width="9.453125" style="760" customWidth="1"/>
    <col min="11683" max="11683" width="11.453125" style="760" customWidth="1"/>
    <col min="11684" max="11684" width="14.81640625" style="760" customWidth="1"/>
    <col min="11685" max="11685" width="8.453125" style="760" customWidth="1"/>
    <col min="11686" max="11686" width="7.453125" style="760" customWidth="1"/>
    <col min="11687" max="11687" width="10.54296875" style="760" customWidth="1"/>
    <col min="11688" max="11688" width="7.1796875" style="760" customWidth="1"/>
    <col min="11689" max="11689" width="7.453125" style="760" customWidth="1"/>
    <col min="11690" max="11690" width="7.7265625" style="760" customWidth="1"/>
    <col min="11691" max="11691" width="9.26953125" style="760" customWidth="1"/>
    <col min="11692" max="11692" width="10.7265625" style="760" customWidth="1"/>
    <col min="11693" max="11693" width="8.1796875" style="760" customWidth="1"/>
    <col min="11694" max="11694" width="7" style="760" customWidth="1"/>
    <col min="11695" max="11695" width="8.26953125" style="760" customWidth="1"/>
    <col min="11696" max="11696" width="7.54296875" style="760" customWidth="1"/>
    <col min="11697" max="11697" width="11.54296875" style="760" customWidth="1"/>
    <col min="11698" max="11698" width="12.81640625" style="760" customWidth="1"/>
    <col min="11699" max="11699" width="15.54296875" style="760" customWidth="1"/>
    <col min="11700" max="11700" width="10.453125" style="760" customWidth="1"/>
    <col min="11701" max="11701" width="10.26953125" style="760" customWidth="1"/>
    <col min="11702" max="11702" width="9.81640625" style="760" customWidth="1"/>
    <col min="11703" max="11703" width="10.453125" style="760" customWidth="1"/>
    <col min="11704" max="11704" width="7.453125" style="760" customWidth="1"/>
    <col min="11705" max="11705" width="10.54296875" style="760" customWidth="1"/>
    <col min="11706" max="11706" width="10.81640625" style="760" customWidth="1"/>
    <col min="11707" max="11707" width="10.26953125" style="760" customWidth="1"/>
    <col min="11708" max="11708" width="11.81640625" style="760" customWidth="1"/>
    <col min="11709" max="11709" width="15.1796875" style="760" customWidth="1"/>
    <col min="11710" max="11710" width="9.453125" style="760" customWidth="1"/>
    <col min="11711" max="11711" width="11.1796875" style="760" customWidth="1"/>
    <col min="11712" max="11715" width="13.7265625" style="760" customWidth="1"/>
    <col min="11716" max="11716" width="9.7265625" style="760" customWidth="1"/>
    <col min="11717" max="11717" width="12.7265625" style="760" customWidth="1"/>
    <col min="11718" max="11718" width="15.54296875" style="760" customWidth="1"/>
    <col min="11719" max="11719" width="11.54296875" style="760" customWidth="1"/>
    <col min="11720" max="11720" width="13" style="760" customWidth="1"/>
    <col min="11721" max="11721" width="12.1796875" style="760" customWidth="1"/>
    <col min="11722" max="11723" width="12.26953125" style="760" customWidth="1"/>
    <col min="11724" max="11724" width="12.81640625" style="760" customWidth="1"/>
    <col min="11725" max="11725" width="11.54296875" style="760" customWidth="1"/>
    <col min="11726" max="11726" width="15.453125" style="760" customWidth="1"/>
    <col min="11727" max="11727" width="14.7265625" style="760" customWidth="1"/>
    <col min="11728" max="11728" width="8.453125" style="760" customWidth="1"/>
    <col min="11729" max="11729" width="8.26953125" style="760" customWidth="1"/>
    <col min="11730" max="11730" width="9.26953125" style="760" customWidth="1"/>
    <col min="11731" max="11731" width="9.1796875" style="760" customWidth="1"/>
    <col min="11732" max="11732" width="7.26953125" style="760" customWidth="1"/>
    <col min="11733" max="11733" width="9.26953125" style="760" customWidth="1"/>
    <col min="11734" max="11734" width="6.81640625" style="760" customWidth="1"/>
    <col min="11735" max="11735" width="8.7265625" style="760" customWidth="1"/>
    <col min="11736" max="11736" width="8.453125" style="760" customWidth="1"/>
    <col min="11737" max="11737" width="10.26953125" style="760" customWidth="1"/>
    <col min="11738" max="11738" width="8.1796875" style="760" customWidth="1"/>
    <col min="11739" max="11739" width="8.54296875" style="760" customWidth="1"/>
    <col min="11740" max="11740" width="9.26953125" style="760" customWidth="1"/>
    <col min="11741" max="11741" width="15" style="760" customWidth="1"/>
    <col min="11742" max="11742" width="8.81640625" style="760" customWidth="1"/>
    <col min="11743" max="11743" width="9.1796875" style="760" customWidth="1"/>
    <col min="11744" max="11744" width="8.54296875" style="760" customWidth="1"/>
    <col min="11745" max="11745" width="10.81640625" style="760" customWidth="1"/>
    <col min="11746" max="11746" width="10.7265625" style="760" customWidth="1"/>
    <col min="11747" max="11748" width="13.7265625" style="760" customWidth="1"/>
    <col min="11749" max="11749" width="9.54296875" style="760" customWidth="1"/>
    <col min="11750" max="11750" width="13.7265625" style="760" customWidth="1"/>
    <col min="11751" max="11751" width="15.1796875" style="760" customWidth="1"/>
    <col min="11752" max="11752" width="8.54296875" style="760" customWidth="1"/>
    <col min="11753" max="11753" width="9.54296875" style="760" customWidth="1"/>
    <col min="11754" max="11754" width="7.26953125" style="760" customWidth="1"/>
    <col min="11755" max="11755" width="9.26953125" style="760" customWidth="1"/>
    <col min="11756" max="11757" width="7.81640625" style="760" customWidth="1"/>
    <col min="11758" max="11758" width="6.81640625" style="760" customWidth="1"/>
    <col min="11759" max="11759" width="7.453125" style="760" customWidth="1"/>
    <col min="11760" max="11760" width="7.7265625" style="760" customWidth="1"/>
    <col min="11761" max="11761" width="8" style="760" customWidth="1"/>
    <col min="11762" max="11762" width="9.54296875" style="760" customWidth="1"/>
    <col min="11763" max="11763" width="11.1796875" style="760" customWidth="1"/>
    <col min="11764" max="11764" width="17.54296875" style="760" customWidth="1"/>
    <col min="11765" max="11765" width="12.54296875" style="760" customWidth="1"/>
    <col min="11766" max="11766" width="10" style="760" customWidth="1"/>
    <col min="11767" max="11767" width="10.26953125" style="760" customWidth="1"/>
    <col min="11768" max="11768" width="13.81640625" style="760" customWidth="1"/>
    <col min="11769" max="11769" width="17" style="760" customWidth="1"/>
    <col min="11770" max="11770" width="17.26953125" style="760" customWidth="1"/>
    <col min="11771" max="11771" width="13.453125" style="760" customWidth="1"/>
    <col min="11772" max="11772" width="16.453125" style="760" customWidth="1"/>
    <col min="11773" max="11773" width="10.81640625" style="760" customWidth="1"/>
    <col min="11774" max="11774" width="15.1796875" style="760" customWidth="1"/>
    <col min="11775" max="11775" width="8.1796875" style="760" customWidth="1"/>
    <col min="11776" max="11776" width="9.7265625" style="760" customWidth="1"/>
    <col min="11777" max="11777" width="11.54296875" style="760" customWidth="1"/>
    <col min="11778" max="11778" width="8.1796875" style="760" customWidth="1"/>
    <col min="11779" max="11779" width="7.7265625" style="760" customWidth="1"/>
    <col min="11780" max="11780" width="8.26953125" style="760" customWidth="1"/>
    <col min="11781" max="11781" width="8.453125" style="760" customWidth="1"/>
    <col min="11782" max="11782" width="9.26953125" style="760" customWidth="1"/>
    <col min="11783" max="11783" width="10.1796875" style="760" customWidth="1"/>
    <col min="11784" max="11784" width="15.81640625" style="760" customWidth="1"/>
    <col min="11785" max="11785" width="14.54296875" style="760" customWidth="1"/>
    <col min="11786" max="11786" width="14" style="760" customWidth="1"/>
    <col min="11787" max="11787" width="13.7265625" style="760" customWidth="1"/>
    <col min="11788" max="11788" width="15.81640625" style="760" customWidth="1"/>
    <col min="11789" max="11789" width="15" style="760" customWidth="1"/>
    <col min="11790" max="11790" width="14.26953125" style="760" customWidth="1"/>
    <col min="11791" max="11791" width="13.26953125" style="760" customWidth="1"/>
    <col min="11792" max="11879" width="8.7265625" style="760"/>
    <col min="11880" max="11880" width="14" style="760" customWidth="1"/>
    <col min="11881" max="11881" width="9.81640625" style="760" customWidth="1"/>
    <col min="11882" max="11882" width="13.81640625" style="760" customWidth="1"/>
    <col min="11883" max="11883" width="10.26953125" style="760" customWidth="1"/>
    <col min="11884" max="11884" width="9.7265625" style="760" customWidth="1"/>
    <col min="11885" max="11885" width="9.26953125" style="760" customWidth="1"/>
    <col min="11886" max="11886" width="11" style="760" customWidth="1"/>
    <col min="11887" max="11887" width="11.54296875" style="760" customWidth="1"/>
    <col min="11888" max="11888" width="15.26953125" style="760" customWidth="1"/>
    <col min="11889" max="11889" width="8.26953125" style="760" customWidth="1"/>
    <col min="11890" max="11890" width="9" style="760" customWidth="1"/>
    <col min="11891" max="11891" width="14.81640625" style="760" customWidth="1"/>
    <col min="11892" max="11892" width="11" style="760" customWidth="1"/>
    <col min="11893" max="11893" width="10.1796875" style="760" customWidth="1"/>
    <col min="11894" max="11894" width="9.26953125" style="760" customWidth="1"/>
    <col min="11895" max="11895" width="10.1796875" style="760" customWidth="1"/>
    <col min="11896" max="11896" width="10.81640625" style="760" customWidth="1"/>
    <col min="11897" max="11897" width="11.7265625" style="760" customWidth="1"/>
    <col min="11898" max="11898" width="18.7265625" style="760" customWidth="1"/>
    <col min="11899" max="11899" width="13.453125" style="760" customWidth="1"/>
    <col min="11900" max="11900" width="10.7265625" style="760" customWidth="1"/>
    <col min="11901" max="11901" width="11" style="760" customWidth="1"/>
    <col min="11902" max="11902" width="14.7265625" style="760" customWidth="1"/>
    <col min="11903" max="11903" width="19.1796875" style="760" customWidth="1"/>
    <col min="11904" max="11904" width="19.26953125" style="760" customWidth="1"/>
    <col min="11905" max="11905" width="17.81640625" style="760" customWidth="1"/>
    <col min="11906" max="11906" width="13.26953125" style="760" customWidth="1"/>
    <col min="11907" max="11907" width="12.7265625" style="760" customWidth="1"/>
    <col min="11908" max="11908" width="14.26953125" style="760" customWidth="1"/>
    <col min="11909" max="11909" width="12.1796875" style="760" customWidth="1"/>
    <col min="11910" max="11910" width="14.7265625" style="760" customWidth="1"/>
    <col min="11911" max="11911" width="14.453125" style="760" customWidth="1"/>
    <col min="11912" max="11912" width="10.453125" style="760" customWidth="1"/>
    <col min="11913" max="11913" width="11.26953125" style="760" customWidth="1"/>
    <col min="11914" max="11914" width="12.1796875" style="760" customWidth="1"/>
    <col min="11915" max="11915" width="13.54296875" style="760" customWidth="1"/>
    <col min="11916" max="11916" width="13.7265625" style="760" customWidth="1"/>
    <col min="11917" max="11917" width="10.54296875" style="760" customWidth="1"/>
    <col min="11918" max="11918" width="13.1796875" style="760" customWidth="1"/>
    <col min="11919" max="11919" width="14.81640625" style="760" customWidth="1"/>
    <col min="11920" max="11920" width="11.453125" style="760" customWidth="1"/>
    <col min="11921" max="11921" width="10.7265625" style="760" customWidth="1"/>
    <col min="11922" max="11922" width="10.453125" style="760" customWidth="1"/>
    <col min="11923" max="11923" width="9.81640625" style="760" customWidth="1"/>
    <col min="11924" max="11924" width="8" style="760" customWidth="1"/>
    <col min="11925" max="11925" width="11" style="760" customWidth="1"/>
    <col min="11926" max="11926" width="10.81640625" style="760" customWidth="1"/>
    <col min="11927" max="11927" width="11.54296875" style="760" customWidth="1"/>
    <col min="11928" max="11928" width="11.7265625" style="760" customWidth="1"/>
    <col min="11929" max="11929" width="15.81640625" style="760" customWidth="1"/>
    <col min="11930" max="11930" width="9.81640625" style="760" customWidth="1"/>
    <col min="11931" max="11931" width="9.26953125" style="760" customWidth="1"/>
    <col min="11932" max="11932" width="9.81640625" style="760" customWidth="1"/>
    <col min="11933" max="11933" width="10" style="760" customWidth="1"/>
    <col min="11934" max="11934" width="9.26953125" style="760" customWidth="1"/>
    <col min="11935" max="11935" width="8.26953125" style="760" customWidth="1"/>
    <col min="11936" max="11936" width="8.1796875" style="760" customWidth="1"/>
    <col min="11937" max="11937" width="11.7265625" style="760" customWidth="1"/>
    <col min="11938" max="11938" width="9.453125" style="760" customWidth="1"/>
    <col min="11939" max="11939" width="11.453125" style="760" customWidth="1"/>
    <col min="11940" max="11940" width="14.81640625" style="760" customWidth="1"/>
    <col min="11941" max="11941" width="8.453125" style="760" customWidth="1"/>
    <col min="11942" max="11942" width="7.453125" style="760" customWidth="1"/>
    <col min="11943" max="11943" width="10.54296875" style="760" customWidth="1"/>
    <col min="11944" max="11944" width="7.1796875" style="760" customWidth="1"/>
    <col min="11945" max="11945" width="7.453125" style="760" customWidth="1"/>
    <col min="11946" max="11946" width="7.7265625" style="760" customWidth="1"/>
    <col min="11947" max="11947" width="9.26953125" style="760" customWidth="1"/>
    <col min="11948" max="11948" width="10.7265625" style="760" customWidth="1"/>
    <col min="11949" max="11949" width="8.1796875" style="760" customWidth="1"/>
    <col min="11950" max="11950" width="7" style="760" customWidth="1"/>
    <col min="11951" max="11951" width="8.26953125" style="760" customWidth="1"/>
    <col min="11952" max="11952" width="7.54296875" style="760" customWidth="1"/>
    <col min="11953" max="11953" width="11.54296875" style="760" customWidth="1"/>
    <col min="11954" max="11954" width="12.81640625" style="760" customWidth="1"/>
    <col min="11955" max="11955" width="15.54296875" style="760" customWidth="1"/>
    <col min="11956" max="11956" width="10.453125" style="760" customWidth="1"/>
    <col min="11957" max="11957" width="10.26953125" style="760" customWidth="1"/>
    <col min="11958" max="11958" width="9.81640625" style="760" customWidth="1"/>
    <col min="11959" max="11959" width="10.453125" style="760" customWidth="1"/>
    <col min="11960" max="11960" width="7.453125" style="760" customWidth="1"/>
    <col min="11961" max="11961" width="10.54296875" style="760" customWidth="1"/>
    <col min="11962" max="11962" width="10.81640625" style="760" customWidth="1"/>
    <col min="11963" max="11963" width="10.26953125" style="760" customWidth="1"/>
    <col min="11964" max="11964" width="11.81640625" style="760" customWidth="1"/>
    <col min="11965" max="11965" width="15.1796875" style="760" customWidth="1"/>
    <col min="11966" max="11966" width="9.453125" style="760" customWidth="1"/>
    <col min="11967" max="11967" width="11.1796875" style="760" customWidth="1"/>
    <col min="11968" max="11971" width="13.7265625" style="760" customWidth="1"/>
    <col min="11972" max="11972" width="9.7265625" style="760" customWidth="1"/>
    <col min="11973" max="11973" width="12.7265625" style="760" customWidth="1"/>
    <col min="11974" max="11974" width="15.54296875" style="760" customWidth="1"/>
    <col min="11975" max="11975" width="11.54296875" style="760" customWidth="1"/>
    <col min="11976" max="11976" width="13" style="760" customWidth="1"/>
    <col min="11977" max="11977" width="12.1796875" style="760" customWidth="1"/>
    <col min="11978" max="11979" width="12.26953125" style="760" customWidth="1"/>
    <col min="11980" max="11980" width="12.81640625" style="760" customWidth="1"/>
    <col min="11981" max="11981" width="11.54296875" style="760" customWidth="1"/>
    <col min="11982" max="11982" width="15.453125" style="760" customWidth="1"/>
    <col min="11983" max="11983" width="14.7265625" style="760" customWidth="1"/>
    <col min="11984" max="11984" width="8.453125" style="760" customWidth="1"/>
    <col min="11985" max="11985" width="8.26953125" style="760" customWidth="1"/>
    <col min="11986" max="11986" width="9.26953125" style="760" customWidth="1"/>
    <col min="11987" max="11987" width="9.1796875" style="760" customWidth="1"/>
    <col min="11988" max="11988" width="7.26953125" style="760" customWidth="1"/>
    <col min="11989" max="11989" width="9.26953125" style="760" customWidth="1"/>
    <col min="11990" max="11990" width="6.81640625" style="760" customWidth="1"/>
    <col min="11991" max="11991" width="8.7265625" style="760" customWidth="1"/>
    <col min="11992" max="11992" width="8.453125" style="760" customWidth="1"/>
    <col min="11993" max="11993" width="10.26953125" style="760" customWidth="1"/>
    <col min="11994" max="11994" width="8.1796875" style="760" customWidth="1"/>
    <col min="11995" max="11995" width="8.54296875" style="760" customWidth="1"/>
    <col min="11996" max="11996" width="9.26953125" style="760" customWidth="1"/>
    <col min="11997" max="11997" width="15" style="760" customWidth="1"/>
    <col min="11998" max="11998" width="8.81640625" style="760" customWidth="1"/>
    <col min="11999" max="11999" width="9.1796875" style="760" customWidth="1"/>
    <col min="12000" max="12000" width="8.54296875" style="760" customWidth="1"/>
    <col min="12001" max="12001" width="10.81640625" style="760" customWidth="1"/>
    <col min="12002" max="12002" width="10.7265625" style="760" customWidth="1"/>
    <col min="12003" max="12004" width="13.7265625" style="760" customWidth="1"/>
    <col min="12005" max="12005" width="9.54296875" style="760" customWidth="1"/>
    <col min="12006" max="12006" width="13.7265625" style="760" customWidth="1"/>
    <col min="12007" max="12007" width="15.1796875" style="760" customWidth="1"/>
    <col min="12008" max="12008" width="8.54296875" style="760" customWidth="1"/>
    <col min="12009" max="12009" width="9.54296875" style="760" customWidth="1"/>
    <col min="12010" max="12010" width="7.26953125" style="760" customWidth="1"/>
    <col min="12011" max="12011" width="9.26953125" style="760" customWidth="1"/>
    <col min="12012" max="12013" width="7.81640625" style="760" customWidth="1"/>
    <col min="12014" max="12014" width="6.81640625" style="760" customWidth="1"/>
    <col min="12015" max="12015" width="7.453125" style="760" customWidth="1"/>
    <col min="12016" max="12016" width="7.7265625" style="760" customWidth="1"/>
    <col min="12017" max="12017" width="8" style="760" customWidth="1"/>
    <col min="12018" max="12018" width="9.54296875" style="760" customWidth="1"/>
    <col min="12019" max="12019" width="11.1796875" style="760" customWidth="1"/>
    <col min="12020" max="12020" width="17.54296875" style="760" customWidth="1"/>
    <col min="12021" max="12021" width="12.54296875" style="760" customWidth="1"/>
    <col min="12022" max="12022" width="10" style="760" customWidth="1"/>
    <col min="12023" max="12023" width="10.26953125" style="760" customWidth="1"/>
    <col min="12024" max="12024" width="13.81640625" style="760" customWidth="1"/>
    <col min="12025" max="12025" width="17" style="760" customWidth="1"/>
    <col min="12026" max="12026" width="17.26953125" style="760" customWidth="1"/>
    <col min="12027" max="12027" width="13.453125" style="760" customWidth="1"/>
    <col min="12028" max="12028" width="16.453125" style="760" customWidth="1"/>
    <col min="12029" max="12029" width="10.81640625" style="760" customWidth="1"/>
    <col min="12030" max="12030" width="15.1796875" style="760" customWidth="1"/>
    <col min="12031" max="12031" width="8.1796875" style="760" customWidth="1"/>
    <col min="12032" max="12032" width="9.7265625" style="760" customWidth="1"/>
    <col min="12033" max="12033" width="11.54296875" style="760" customWidth="1"/>
    <col min="12034" max="12034" width="8.1796875" style="760" customWidth="1"/>
    <col min="12035" max="12035" width="7.7265625" style="760" customWidth="1"/>
    <col min="12036" max="12036" width="8.26953125" style="760" customWidth="1"/>
    <col min="12037" max="12037" width="8.453125" style="760" customWidth="1"/>
    <col min="12038" max="12038" width="9.26953125" style="760" customWidth="1"/>
    <col min="12039" max="12039" width="10.1796875" style="760" customWidth="1"/>
    <col min="12040" max="12040" width="15.81640625" style="760" customWidth="1"/>
    <col min="12041" max="12041" width="14.54296875" style="760" customWidth="1"/>
    <col min="12042" max="12042" width="14" style="760" customWidth="1"/>
    <col min="12043" max="12043" width="13.7265625" style="760" customWidth="1"/>
    <col min="12044" max="12044" width="15.81640625" style="760" customWidth="1"/>
    <col min="12045" max="12045" width="15" style="760" customWidth="1"/>
    <col min="12046" max="12046" width="14.26953125" style="760" customWidth="1"/>
    <col min="12047" max="12047" width="13.26953125" style="760" customWidth="1"/>
    <col min="12048" max="12135" width="8.7265625" style="760"/>
    <col min="12136" max="12136" width="14" style="760" customWidth="1"/>
    <col min="12137" max="12137" width="9.81640625" style="760" customWidth="1"/>
    <col min="12138" max="12138" width="13.81640625" style="760" customWidth="1"/>
    <col min="12139" max="12139" width="10.26953125" style="760" customWidth="1"/>
    <col min="12140" max="12140" width="9.7265625" style="760" customWidth="1"/>
    <col min="12141" max="12141" width="9.26953125" style="760" customWidth="1"/>
    <col min="12142" max="12142" width="11" style="760" customWidth="1"/>
    <col min="12143" max="12143" width="11.54296875" style="760" customWidth="1"/>
    <col min="12144" max="12144" width="15.26953125" style="760" customWidth="1"/>
    <col min="12145" max="12145" width="8.26953125" style="760" customWidth="1"/>
    <col min="12146" max="12146" width="9" style="760" customWidth="1"/>
    <col min="12147" max="12147" width="14.81640625" style="760" customWidth="1"/>
    <col min="12148" max="12148" width="11" style="760" customWidth="1"/>
    <col min="12149" max="12149" width="10.1796875" style="760" customWidth="1"/>
    <col min="12150" max="12150" width="9.26953125" style="760" customWidth="1"/>
    <col min="12151" max="12151" width="10.1796875" style="760" customWidth="1"/>
    <col min="12152" max="12152" width="10.81640625" style="760" customWidth="1"/>
    <col min="12153" max="12153" width="11.7265625" style="760" customWidth="1"/>
    <col min="12154" max="12154" width="18.7265625" style="760" customWidth="1"/>
    <col min="12155" max="12155" width="13.453125" style="760" customWidth="1"/>
    <col min="12156" max="12156" width="10.7265625" style="760" customWidth="1"/>
    <col min="12157" max="12157" width="11" style="760" customWidth="1"/>
    <col min="12158" max="12158" width="14.7265625" style="760" customWidth="1"/>
    <col min="12159" max="12159" width="19.1796875" style="760" customWidth="1"/>
    <col min="12160" max="12160" width="19.26953125" style="760" customWidth="1"/>
    <col min="12161" max="12161" width="17.81640625" style="760" customWidth="1"/>
    <col min="12162" max="12162" width="13.26953125" style="760" customWidth="1"/>
    <col min="12163" max="12163" width="12.7265625" style="760" customWidth="1"/>
    <col min="12164" max="12164" width="14.26953125" style="760" customWidth="1"/>
    <col min="12165" max="12165" width="12.1796875" style="760" customWidth="1"/>
    <col min="12166" max="12166" width="14.7265625" style="760" customWidth="1"/>
    <col min="12167" max="12167" width="14.453125" style="760" customWidth="1"/>
    <col min="12168" max="12168" width="10.453125" style="760" customWidth="1"/>
    <col min="12169" max="12169" width="11.26953125" style="760" customWidth="1"/>
    <col min="12170" max="12170" width="12.1796875" style="760" customWidth="1"/>
    <col min="12171" max="12171" width="13.54296875" style="760" customWidth="1"/>
    <col min="12172" max="12172" width="13.7265625" style="760" customWidth="1"/>
    <col min="12173" max="12173" width="10.54296875" style="760" customWidth="1"/>
    <col min="12174" max="12174" width="13.1796875" style="760" customWidth="1"/>
    <col min="12175" max="12175" width="14.81640625" style="760" customWidth="1"/>
    <col min="12176" max="12176" width="11.453125" style="760" customWidth="1"/>
    <col min="12177" max="12177" width="10.7265625" style="760" customWidth="1"/>
    <col min="12178" max="12178" width="10.453125" style="760" customWidth="1"/>
    <col min="12179" max="12179" width="9.81640625" style="760" customWidth="1"/>
    <col min="12180" max="12180" width="8" style="760" customWidth="1"/>
    <col min="12181" max="12181" width="11" style="760" customWidth="1"/>
    <col min="12182" max="12182" width="10.81640625" style="760" customWidth="1"/>
    <col min="12183" max="12183" width="11.54296875" style="760" customWidth="1"/>
    <col min="12184" max="12184" width="11.7265625" style="760" customWidth="1"/>
    <col min="12185" max="12185" width="15.81640625" style="760" customWidth="1"/>
    <col min="12186" max="12186" width="9.81640625" style="760" customWidth="1"/>
    <col min="12187" max="12187" width="9.26953125" style="760" customWidth="1"/>
    <col min="12188" max="12188" width="9.81640625" style="760" customWidth="1"/>
    <col min="12189" max="12189" width="10" style="760" customWidth="1"/>
    <col min="12190" max="12190" width="9.26953125" style="760" customWidth="1"/>
    <col min="12191" max="12191" width="8.26953125" style="760" customWidth="1"/>
    <col min="12192" max="12192" width="8.1796875" style="760" customWidth="1"/>
    <col min="12193" max="12193" width="11.7265625" style="760" customWidth="1"/>
    <col min="12194" max="12194" width="9.453125" style="760" customWidth="1"/>
    <col min="12195" max="12195" width="11.453125" style="760" customWidth="1"/>
    <col min="12196" max="12196" width="14.81640625" style="760" customWidth="1"/>
    <col min="12197" max="12197" width="8.453125" style="760" customWidth="1"/>
    <col min="12198" max="12198" width="7.453125" style="760" customWidth="1"/>
    <col min="12199" max="12199" width="10.54296875" style="760" customWidth="1"/>
    <col min="12200" max="12200" width="7.1796875" style="760" customWidth="1"/>
    <col min="12201" max="12201" width="7.453125" style="760" customWidth="1"/>
    <col min="12202" max="12202" width="7.7265625" style="760" customWidth="1"/>
    <col min="12203" max="12203" width="9.26953125" style="760" customWidth="1"/>
    <col min="12204" max="12204" width="10.7265625" style="760" customWidth="1"/>
    <col min="12205" max="12205" width="8.1796875" style="760" customWidth="1"/>
    <col min="12206" max="12206" width="7" style="760" customWidth="1"/>
    <col min="12207" max="12207" width="8.26953125" style="760" customWidth="1"/>
    <col min="12208" max="12208" width="7.54296875" style="760" customWidth="1"/>
    <col min="12209" max="12209" width="11.54296875" style="760" customWidth="1"/>
    <col min="12210" max="12210" width="12.81640625" style="760" customWidth="1"/>
    <col min="12211" max="12211" width="15.54296875" style="760" customWidth="1"/>
    <col min="12212" max="12212" width="10.453125" style="760" customWidth="1"/>
    <col min="12213" max="12213" width="10.26953125" style="760" customWidth="1"/>
    <col min="12214" max="12214" width="9.81640625" style="760" customWidth="1"/>
    <col min="12215" max="12215" width="10.453125" style="760" customWidth="1"/>
    <col min="12216" max="12216" width="7.453125" style="760" customWidth="1"/>
    <col min="12217" max="12217" width="10.54296875" style="760" customWidth="1"/>
    <col min="12218" max="12218" width="10.81640625" style="760" customWidth="1"/>
    <col min="12219" max="12219" width="10.26953125" style="760" customWidth="1"/>
    <col min="12220" max="12220" width="11.81640625" style="760" customWidth="1"/>
    <col min="12221" max="12221" width="15.1796875" style="760" customWidth="1"/>
    <col min="12222" max="12222" width="9.453125" style="760" customWidth="1"/>
    <col min="12223" max="12223" width="11.1796875" style="760" customWidth="1"/>
    <col min="12224" max="12227" width="13.7265625" style="760" customWidth="1"/>
    <col min="12228" max="12228" width="9.7265625" style="760" customWidth="1"/>
    <col min="12229" max="12229" width="12.7265625" style="760" customWidth="1"/>
    <col min="12230" max="12230" width="15.54296875" style="760" customWidth="1"/>
    <col min="12231" max="12231" width="11.54296875" style="760" customWidth="1"/>
    <col min="12232" max="12232" width="13" style="760" customWidth="1"/>
    <col min="12233" max="12233" width="12.1796875" style="760" customWidth="1"/>
    <col min="12234" max="12235" width="12.26953125" style="760" customWidth="1"/>
    <col min="12236" max="12236" width="12.81640625" style="760" customWidth="1"/>
    <col min="12237" max="12237" width="11.54296875" style="760" customWidth="1"/>
    <col min="12238" max="12238" width="15.453125" style="760" customWidth="1"/>
    <col min="12239" max="12239" width="14.7265625" style="760" customWidth="1"/>
    <col min="12240" max="12240" width="8.453125" style="760" customWidth="1"/>
    <col min="12241" max="12241" width="8.26953125" style="760" customWidth="1"/>
    <col min="12242" max="12242" width="9.26953125" style="760" customWidth="1"/>
    <col min="12243" max="12243" width="9.1796875" style="760" customWidth="1"/>
    <col min="12244" max="12244" width="7.26953125" style="760" customWidth="1"/>
    <col min="12245" max="12245" width="9.26953125" style="760" customWidth="1"/>
    <col min="12246" max="12246" width="6.81640625" style="760" customWidth="1"/>
    <col min="12247" max="12247" width="8.7265625" style="760" customWidth="1"/>
    <col min="12248" max="12248" width="8.453125" style="760" customWidth="1"/>
    <col min="12249" max="12249" width="10.26953125" style="760" customWidth="1"/>
    <col min="12250" max="12250" width="8.1796875" style="760" customWidth="1"/>
    <col min="12251" max="12251" width="8.54296875" style="760" customWidth="1"/>
    <col min="12252" max="12252" width="9.26953125" style="760" customWidth="1"/>
    <col min="12253" max="12253" width="15" style="760" customWidth="1"/>
    <col min="12254" max="12254" width="8.81640625" style="760" customWidth="1"/>
    <col min="12255" max="12255" width="9.1796875" style="760" customWidth="1"/>
    <col min="12256" max="12256" width="8.54296875" style="760" customWidth="1"/>
    <col min="12257" max="12257" width="10.81640625" style="760" customWidth="1"/>
    <col min="12258" max="12258" width="10.7265625" style="760" customWidth="1"/>
    <col min="12259" max="12260" width="13.7265625" style="760" customWidth="1"/>
    <col min="12261" max="12261" width="9.54296875" style="760" customWidth="1"/>
    <col min="12262" max="12262" width="13.7265625" style="760" customWidth="1"/>
    <col min="12263" max="12263" width="15.1796875" style="760" customWidth="1"/>
    <col min="12264" max="12264" width="8.54296875" style="760" customWidth="1"/>
    <col min="12265" max="12265" width="9.54296875" style="760" customWidth="1"/>
    <col min="12266" max="12266" width="7.26953125" style="760" customWidth="1"/>
    <col min="12267" max="12267" width="9.26953125" style="760" customWidth="1"/>
    <col min="12268" max="12269" width="7.81640625" style="760" customWidth="1"/>
    <col min="12270" max="12270" width="6.81640625" style="760" customWidth="1"/>
    <col min="12271" max="12271" width="7.453125" style="760" customWidth="1"/>
    <col min="12272" max="12272" width="7.7265625" style="760" customWidth="1"/>
    <col min="12273" max="12273" width="8" style="760" customWidth="1"/>
    <col min="12274" max="12274" width="9.54296875" style="760" customWidth="1"/>
    <col min="12275" max="12275" width="11.1796875" style="760" customWidth="1"/>
    <col min="12276" max="12276" width="17.54296875" style="760" customWidth="1"/>
    <col min="12277" max="12277" width="12.54296875" style="760" customWidth="1"/>
    <col min="12278" max="12278" width="10" style="760" customWidth="1"/>
    <col min="12279" max="12279" width="10.26953125" style="760" customWidth="1"/>
    <col min="12280" max="12280" width="13.81640625" style="760" customWidth="1"/>
    <col min="12281" max="12281" width="17" style="760" customWidth="1"/>
    <col min="12282" max="12282" width="17.26953125" style="760" customWidth="1"/>
    <col min="12283" max="12283" width="13.453125" style="760" customWidth="1"/>
    <col min="12284" max="12284" width="16.453125" style="760" customWidth="1"/>
    <col min="12285" max="12285" width="10.81640625" style="760" customWidth="1"/>
    <col min="12286" max="12286" width="15.1796875" style="760" customWidth="1"/>
    <col min="12287" max="12287" width="8.1796875" style="760" customWidth="1"/>
    <col min="12288" max="12288" width="9.7265625" style="760" customWidth="1"/>
    <col min="12289" max="12289" width="11.54296875" style="760" customWidth="1"/>
    <col min="12290" max="12290" width="8.1796875" style="760" customWidth="1"/>
    <col min="12291" max="12291" width="7.7265625" style="760" customWidth="1"/>
    <col min="12292" max="12292" width="8.26953125" style="760" customWidth="1"/>
    <col min="12293" max="12293" width="8.453125" style="760" customWidth="1"/>
    <col min="12294" max="12294" width="9.26953125" style="760" customWidth="1"/>
    <col min="12295" max="12295" width="10.1796875" style="760" customWidth="1"/>
    <col min="12296" max="12296" width="15.81640625" style="760" customWidth="1"/>
    <col min="12297" max="12297" width="14.54296875" style="760" customWidth="1"/>
    <col min="12298" max="12298" width="14" style="760" customWidth="1"/>
    <col min="12299" max="12299" width="13.7265625" style="760" customWidth="1"/>
    <col min="12300" max="12300" width="15.81640625" style="760" customWidth="1"/>
    <col min="12301" max="12301" width="15" style="760" customWidth="1"/>
    <col min="12302" max="12302" width="14.26953125" style="760" customWidth="1"/>
    <col min="12303" max="12303" width="13.26953125" style="760" customWidth="1"/>
    <col min="12304" max="12391" width="8.7265625" style="760"/>
    <col min="12392" max="12392" width="14" style="760" customWidth="1"/>
    <col min="12393" max="12393" width="9.81640625" style="760" customWidth="1"/>
    <col min="12394" max="12394" width="13.81640625" style="760" customWidth="1"/>
    <col min="12395" max="12395" width="10.26953125" style="760" customWidth="1"/>
    <col min="12396" max="12396" width="9.7265625" style="760" customWidth="1"/>
    <col min="12397" max="12397" width="9.26953125" style="760" customWidth="1"/>
    <col min="12398" max="12398" width="11" style="760" customWidth="1"/>
    <col min="12399" max="12399" width="11.54296875" style="760" customWidth="1"/>
    <col min="12400" max="12400" width="15.26953125" style="760" customWidth="1"/>
    <col min="12401" max="12401" width="8.26953125" style="760" customWidth="1"/>
    <col min="12402" max="12402" width="9" style="760" customWidth="1"/>
    <col min="12403" max="12403" width="14.81640625" style="760" customWidth="1"/>
    <col min="12404" max="12404" width="11" style="760" customWidth="1"/>
    <col min="12405" max="12405" width="10.1796875" style="760" customWidth="1"/>
    <col min="12406" max="12406" width="9.26953125" style="760" customWidth="1"/>
    <col min="12407" max="12407" width="10.1796875" style="760" customWidth="1"/>
    <col min="12408" max="12408" width="10.81640625" style="760" customWidth="1"/>
    <col min="12409" max="12409" width="11.7265625" style="760" customWidth="1"/>
    <col min="12410" max="12410" width="18.7265625" style="760" customWidth="1"/>
    <col min="12411" max="12411" width="13.453125" style="760" customWidth="1"/>
    <col min="12412" max="12412" width="10.7265625" style="760" customWidth="1"/>
    <col min="12413" max="12413" width="11" style="760" customWidth="1"/>
    <col min="12414" max="12414" width="14.7265625" style="760" customWidth="1"/>
    <col min="12415" max="12415" width="19.1796875" style="760" customWidth="1"/>
    <col min="12416" max="12416" width="19.26953125" style="760" customWidth="1"/>
    <col min="12417" max="12417" width="17.81640625" style="760" customWidth="1"/>
    <col min="12418" max="12418" width="13.26953125" style="760" customWidth="1"/>
    <col min="12419" max="12419" width="12.7265625" style="760" customWidth="1"/>
    <col min="12420" max="12420" width="14.26953125" style="760" customWidth="1"/>
    <col min="12421" max="12421" width="12.1796875" style="760" customWidth="1"/>
    <col min="12422" max="12422" width="14.7265625" style="760" customWidth="1"/>
    <col min="12423" max="12423" width="14.453125" style="760" customWidth="1"/>
    <col min="12424" max="12424" width="10.453125" style="760" customWidth="1"/>
    <col min="12425" max="12425" width="11.26953125" style="760" customWidth="1"/>
    <col min="12426" max="12426" width="12.1796875" style="760" customWidth="1"/>
    <col min="12427" max="12427" width="13.54296875" style="760" customWidth="1"/>
    <col min="12428" max="12428" width="13.7265625" style="760" customWidth="1"/>
    <col min="12429" max="12429" width="10.54296875" style="760" customWidth="1"/>
    <col min="12430" max="12430" width="13.1796875" style="760" customWidth="1"/>
    <col min="12431" max="12431" width="14.81640625" style="760" customWidth="1"/>
    <col min="12432" max="12432" width="11.453125" style="760" customWidth="1"/>
    <col min="12433" max="12433" width="10.7265625" style="760" customWidth="1"/>
    <col min="12434" max="12434" width="10.453125" style="760" customWidth="1"/>
    <col min="12435" max="12435" width="9.81640625" style="760" customWidth="1"/>
    <col min="12436" max="12436" width="8" style="760" customWidth="1"/>
    <col min="12437" max="12437" width="11" style="760" customWidth="1"/>
    <col min="12438" max="12438" width="10.81640625" style="760" customWidth="1"/>
    <col min="12439" max="12439" width="11.54296875" style="760" customWidth="1"/>
    <col min="12440" max="12440" width="11.7265625" style="760" customWidth="1"/>
    <col min="12441" max="12441" width="15.81640625" style="760" customWidth="1"/>
    <col min="12442" max="12442" width="9.81640625" style="760" customWidth="1"/>
    <col min="12443" max="12443" width="9.26953125" style="760" customWidth="1"/>
    <col min="12444" max="12444" width="9.81640625" style="760" customWidth="1"/>
    <col min="12445" max="12445" width="10" style="760" customWidth="1"/>
    <col min="12446" max="12446" width="9.26953125" style="760" customWidth="1"/>
    <col min="12447" max="12447" width="8.26953125" style="760" customWidth="1"/>
    <col min="12448" max="12448" width="8.1796875" style="760" customWidth="1"/>
    <col min="12449" max="12449" width="11.7265625" style="760" customWidth="1"/>
    <col min="12450" max="12450" width="9.453125" style="760" customWidth="1"/>
    <col min="12451" max="12451" width="11.453125" style="760" customWidth="1"/>
    <col min="12452" max="12452" width="14.81640625" style="760" customWidth="1"/>
    <col min="12453" max="12453" width="8.453125" style="760" customWidth="1"/>
    <col min="12454" max="12454" width="7.453125" style="760" customWidth="1"/>
    <col min="12455" max="12455" width="10.54296875" style="760" customWidth="1"/>
    <col min="12456" max="12456" width="7.1796875" style="760" customWidth="1"/>
    <col min="12457" max="12457" width="7.453125" style="760" customWidth="1"/>
    <col min="12458" max="12458" width="7.7265625" style="760" customWidth="1"/>
    <col min="12459" max="12459" width="9.26953125" style="760" customWidth="1"/>
    <col min="12460" max="12460" width="10.7265625" style="760" customWidth="1"/>
    <col min="12461" max="12461" width="8.1796875" style="760" customWidth="1"/>
    <col min="12462" max="12462" width="7" style="760" customWidth="1"/>
    <col min="12463" max="12463" width="8.26953125" style="760" customWidth="1"/>
    <col min="12464" max="12464" width="7.54296875" style="760" customWidth="1"/>
    <col min="12465" max="12465" width="11.54296875" style="760" customWidth="1"/>
    <col min="12466" max="12466" width="12.81640625" style="760" customWidth="1"/>
    <col min="12467" max="12467" width="15.54296875" style="760" customWidth="1"/>
    <col min="12468" max="12468" width="10.453125" style="760" customWidth="1"/>
    <col min="12469" max="12469" width="10.26953125" style="760" customWidth="1"/>
    <col min="12470" max="12470" width="9.81640625" style="760" customWidth="1"/>
    <col min="12471" max="12471" width="10.453125" style="760" customWidth="1"/>
    <col min="12472" max="12472" width="7.453125" style="760" customWidth="1"/>
    <col min="12473" max="12473" width="10.54296875" style="760" customWidth="1"/>
    <col min="12474" max="12474" width="10.81640625" style="760" customWidth="1"/>
    <col min="12475" max="12475" width="10.26953125" style="760" customWidth="1"/>
    <col min="12476" max="12476" width="11.81640625" style="760" customWidth="1"/>
    <col min="12477" max="12477" width="15.1796875" style="760" customWidth="1"/>
    <col min="12478" max="12478" width="9.453125" style="760" customWidth="1"/>
    <col min="12479" max="12479" width="11.1796875" style="760" customWidth="1"/>
    <col min="12480" max="12483" width="13.7265625" style="760" customWidth="1"/>
    <col min="12484" max="12484" width="9.7265625" style="760" customWidth="1"/>
    <col min="12485" max="12485" width="12.7265625" style="760" customWidth="1"/>
    <col min="12486" max="12486" width="15.54296875" style="760" customWidth="1"/>
    <col min="12487" max="12487" width="11.54296875" style="760" customWidth="1"/>
    <col min="12488" max="12488" width="13" style="760" customWidth="1"/>
    <col min="12489" max="12489" width="12.1796875" style="760" customWidth="1"/>
    <col min="12490" max="12491" width="12.26953125" style="760" customWidth="1"/>
    <col min="12492" max="12492" width="12.81640625" style="760" customWidth="1"/>
    <col min="12493" max="12493" width="11.54296875" style="760" customWidth="1"/>
    <col min="12494" max="12494" width="15.453125" style="760" customWidth="1"/>
    <col min="12495" max="12495" width="14.7265625" style="760" customWidth="1"/>
    <col min="12496" max="12496" width="8.453125" style="760" customWidth="1"/>
    <col min="12497" max="12497" width="8.26953125" style="760" customWidth="1"/>
    <col min="12498" max="12498" width="9.26953125" style="760" customWidth="1"/>
    <col min="12499" max="12499" width="9.1796875" style="760" customWidth="1"/>
    <col min="12500" max="12500" width="7.26953125" style="760" customWidth="1"/>
    <col min="12501" max="12501" width="9.26953125" style="760" customWidth="1"/>
    <col min="12502" max="12502" width="6.81640625" style="760" customWidth="1"/>
    <col min="12503" max="12503" width="8.7265625" style="760" customWidth="1"/>
    <col min="12504" max="12504" width="8.453125" style="760" customWidth="1"/>
    <col min="12505" max="12505" width="10.26953125" style="760" customWidth="1"/>
    <col min="12506" max="12506" width="8.1796875" style="760" customWidth="1"/>
    <col min="12507" max="12507" width="8.54296875" style="760" customWidth="1"/>
    <col min="12508" max="12508" width="9.26953125" style="760" customWidth="1"/>
    <col min="12509" max="12509" width="15" style="760" customWidth="1"/>
    <col min="12510" max="12510" width="8.81640625" style="760" customWidth="1"/>
    <col min="12511" max="12511" width="9.1796875" style="760" customWidth="1"/>
    <col min="12512" max="12512" width="8.54296875" style="760" customWidth="1"/>
    <col min="12513" max="12513" width="10.81640625" style="760" customWidth="1"/>
    <col min="12514" max="12514" width="10.7265625" style="760" customWidth="1"/>
    <col min="12515" max="12516" width="13.7265625" style="760" customWidth="1"/>
    <col min="12517" max="12517" width="9.54296875" style="760" customWidth="1"/>
    <col min="12518" max="12518" width="13.7265625" style="760" customWidth="1"/>
    <col min="12519" max="12519" width="15.1796875" style="760" customWidth="1"/>
    <col min="12520" max="12520" width="8.54296875" style="760" customWidth="1"/>
    <col min="12521" max="12521" width="9.54296875" style="760" customWidth="1"/>
    <col min="12522" max="12522" width="7.26953125" style="760" customWidth="1"/>
    <col min="12523" max="12523" width="9.26953125" style="760" customWidth="1"/>
    <col min="12524" max="12525" width="7.81640625" style="760" customWidth="1"/>
    <col min="12526" max="12526" width="6.81640625" style="760" customWidth="1"/>
    <col min="12527" max="12527" width="7.453125" style="760" customWidth="1"/>
    <col min="12528" max="12528" width="7.7265625" style="760" customWidth="1"/>
    <col min="12529" max="12529" width="8" style="760" customWidth="1"/>
    <col min="12530" max="12530" width="9.54296875" style="760" customWidth="1"/>
    <col min="12531" max="12531" width="11.1796875" style="760" customWidth="1"/>
    <col min="12532" max="12532" width="17.54296875" style="760" customWidth="1"/>
    <col min="12533" max="12533" width="12.54296875" style="760" customWidth="1"/>
    <col min="12534" max="12534" width="10" style="760" customWidth="1"/>
    <col min="12535" max="12535" width="10.26953125" style="760" customWidth="1"/>
    <col min="12536" max="12536" width="13.81640625" style="760" customWidth="1"/>
    <col min="12537" max="12537" width="17" style="760" customWidth="1"/>
    <col min="12538" max="12538" width="17.26953125" style="760" customWidth="1"/>
    <col min="12539" max="12539" width="13.453125" style="760" customWidth="1"/>
    <col min="12540" max="12540" width="16.453125" style="760" customWidth="1"/>
    <col min="12541" max="12541" width="10.81640625" style="760" customWidth="1"/>
    <col min="12542" max="12542" width="15.1796875" style="760" customWidth="1"/>
    <col min="12543" max="12543" width="8.1796875" style="760" customWidth="1"/>
    <col min="12544" max="12544" width="9.7265625" style="760" customWidth="1"/>
    <col min="12545" max="12545" width="11.54296875" style="760" customWidth="1"/>
    <col min="12546" max="12546" width="8.1796875" style="760" customWidth="1"/>
    <col min="12547" max="12547" width="7.7265625" style="760" customWidth="1"/>
    <col min="12548" max="12548" width="8.26953125" style="760" customWidth="1"/>
    <col min="12549" max="12549" width="8.453125" style="760" customWidth="1"/>
    <col min="12550" max="12550" width="9.26953125" style="760" customWidth="1"/>
    <col min="12551" max="12551" width="10.1796875" style="760" customWidth="1"/>
    <col min="12552" max="12552" width="15.81640625" style="760" customWidth="1"/>
    <col min="12553" max="12553" width="14.54296875" style="760" customWidth="1"/>
    <col min="12554" max="12554" width="14" style="760" customWidth="1"/>
    <col min="12555" max="12555" width="13.7265625" style="760" customWidth="1"/>
    <col min="12556" max="12556" width="15.81640625" style="760" customWidth="1"/>
    <col min="12557" max="12557" width="15" style="760" customWidth="1"/>
    <col min="12558" max="12558" width="14.26953125" style="760" customWidth="1"/>
    <col min="12559" max="12559" width="13.26953125" style="760" customWidth="1"/>
    <col min="12560" max="12647" width="8.7265625" style="760"/>
    <col min="12648" max="12648" width="14" style="760" customWidth="1"/>
    <col min="12649" max="12649" width="9.81640625" style="760" customWidth="1"/>
    <col min="12650" max="12650" width="13.81640625" style="760" customWidth="1"/>
    <col min="12651" max="12651" width="10.26953125" style="760" customWidth="1"/>
    <col min="12652" max="12652" width="9.7265625" style="760" customWidth="1"/>
    <col min="12653" max="12653" width="9.26953125" style="760" customWidth="1"/>
    <col min="12654" max="12654" width="11" style="760" customWidth="1"/>
    <col min="12655" max="12655" width="11.54296875" style="760" customWidth="1"/>
    <col min="12656" max="12656" width="15.26953125" style="760" customWidth="1"/>
    <col min="12657" max="12657" width="8.26953125" style="760" customWidth="1"/>
    <col min="12658" max="12658" width="9" style="760" customWidth="1"/>
    <col min="12659" max="12659" width="14.81640625" style="760" customWidth="1"/>
    <col min="12660" max="12660" width="11" style="760" customWidth="1"/>
    <col min="12661" max="12661" width="10.1796875" style="760" customWidth="1"/>
    <col min="12662" max="12662" width="9.26953125" style="760" customWidth="1"/>
    <col min="12663" max="12663" width="10.1796875" style="760" customWidth="1"/>
    <col min="12664" max="12664" width="10.81640625" style="760" customWidth="1"/>
    <col min="12665" max="12665" width="11.7265625" style="760" customWidth="1"/>
    <col min="12666" max="12666" width="18.7265625" style="760" customWidth="1"/>
    <col min="12667" max="12667" width="13.453125" style="760" customWidth="1"/>
    <col min="12668" max="12668" width="10.7265625" style="760" customWidth="1"/>
    <col min="12669" max="12669" width="11" style="760" customWidth="1"/>
    <col min="12670" max="12670" width="14.7265625" style="760" customWidth="1"/>
    <col min="12671" max="12671" width="19.1796875" style="760" customWidth="1"/>
    <col min="12672" max="12672" width="19.26953125" style="760" customWidth="1"/>
    <col min="12673" max="12673" width="17.81640625" style="760" customWidth="1"/>
    <col min="12674" max="12674" width="13.26953125" style="760" customWidth="1"/>
    <col min="12675" max="12675" width="12.7265625" style="760" customWidth="1"/>
    <col min="12676" max="12676" width="14.26953125" style="760" customWidth="1"/>
    <col min="12677" max="12677" width="12.1796875" style="760" customWidth="1"/>
    <col min="12678" max="12678" width="14.7265625" style="760" customWidth="1"/>
    <col min="12679" max="12679" width="14.453125" style="760" customWidth="1"/>
    <col min="12680" max="12680" width="10.453125" style="760" customWidth="1"/>
    <col min="12681" max="12681" width="11.26953125" style="760" customWidth="1"/>
    <col min="12682" max="12682" width="12.1796875" style="760" customWidth="1"/>
    <col min="12683" max="12683" width="13.54296875" style="760" customWidth="1"/>
    <col min="12684" max="12684" width="13.7265625" style="760" customWidth="1"/>
    <col min="12685" max="12685" width="10.54296875" style="760" customWidth="1"/>
    <col min="12686" max="12686" width="13.1796875" style="760" customWidth="1"/>
    <col min="12687" max="12687" width="14.81640625" style="760" customWidth="1"/>
    <col min="12688" max="12688" width="11.453125" style="760" customWidth="1"/>
    <col min="12689" max="12689" width="10.7265625" style="760" customWidth="1"/>
    <col min="12690" max="12690" width="10.453125" style="760" customWidth="1"/>
    <col min="12691" max="12691" width="9.81640625" style="760" customWidth="1"/>
    <col min="12692" max="12692" width="8" style="760" customWidth="1"/>
    <col min="12693" max="12693" width="11" style="760" customWidth="1"/>
    <col min="12694" max="12694" width="10.81640625" style="760" customWidth="1"/>
    <col min="12695" max="12695" width="11.54296875" style="760" customWidth="1"/>
    <col min="12696" max="12696" width="11.7265625" style="760" customWidth="1"/>
    <col min="12697" max="12697" width="15.81640625" style="760" customWidth="1"/>
    <col min="12698" max="12698" width="9.81640625" style="760" customWidth="1"/>
    <col min="12699" max="12699" width="9.26953125" style="760" customWidth="1"/>
    <col min="12700" max="12700" width="9.81640625" style="760" customWidth="1"/>
    <col min="12701" max="12701" width="10" style="760" customWidth="1"/>
    <col min="12702" max="12702" width="9.26953125" style="760" customWidth="1"/>
    <col min="12703" max="12703" width="8.26953125" style="760" customWidth="1"/>
    <col min="12704" max="12704" width="8.1796875" style="760" customWidth="1"/>
    <col min="12705" max="12705" width="11.7265625" style="760" customWidth="1"/>
    <col min="12706" max="12706" width="9.453125" style="760" customWidth="1"/>
    <col min="12707" max="12707" width="11.453125" style="760" customWidth="1"/>
    <col min="12708" max="12708" width="14.81640625" style="760" customWidth="1"/>
    <col min="12709" max="12709" width="8.453125" style="760" customWidth="1"/>
    <col min="12710" max="12710" width="7.453125" style="760" customWidth="1"/>
    <col min="12711" max="12711" width="10.54296875" style="760" customWidth="1"/>
    <col min="12712" max="12712" width="7.1796875" style="760" customWidth="1"/>
    <col min="12713" max="12713" width="7.453125" style="760" customWidth="1"/>
    <col min="12714" max="12714" width="7.7265625" style="760" customWidth="1"/>
    <col min="12715" max="12715" width="9.26953125" style="760" customWidth="1"/>
    <col min="12716" max="12716" width="10.7265625" style="760" customWidth="1"/>
    <col min="12717" max="12717" width="8.1796875" style="760" customWidth="1"/>
    <col min="12718" max="12718" width="7" style="760" customWidth="1"/>
    <col min="12719" max="12719" width="8.26953125" style="760" customWidth="1"/>
    <col min="12720" max="12720" width="7.54296875" style="760" customWidth="1"/>
    <col min="12721" max="12721" width="11.54296875" style="760" customWidth="1"/>
    <col min="12722" max="12722" width="12.81640625" style="760" customWidth="1"/>
    <col min="12723" max="12723" width="15.54296875" style="760" customWidth="1"/>
    <col min="12724" max="12724" width="10.453125" style="760" customWidth="1"/>
    <col min="12725" max="12725" width="10.26953125" style="760" customWidth="1"/>
    <col min="12726" max="12726" width="9.81640625" style="760" customWidth="1"/>
    <col min="12727" max="12727" width="10.453125" style="760" customWidth="1"/>
    <col min="12728" max="12728" width="7.453125" style="760" customWidth="1"/>
    <col min="12729" max="12729" width="10.54296875" style="760" customWidth="1"/>
    <col min="12730" max="12730" width="10.81640625" style="760" customWidth="1"/>
    <col min="12731" max="12731" width="10.26953125" style="760" customWidth="1"/>
    <col min="12732" max="12732" width="11.81640625" style="760" customWidth="1"/>
    <col min="12733" max="12733" width="15.1796875" style="760" customWidth="1"/>
    <col min="12734" max="12734" width="9.453125" style="760" customWidth="1"/>
    <col min="12735" max="12735" width="11.1796875" style="760" customWidth="1"/>
    <col min="12736" max="12739" width="13.7265625" style="760" customWidth="1"/>
    <col min="12740" max="12740" width="9.7265625" style="760" customWidth="1"/>
    <col min="12741" max="12741" width="12.7265625" style="760" customWidth="1"/>
    <col min="12742" max="12742" width="15.54296875" style="760" customWidth="1"/>
    <col min="12743" max="12743" width="11.54296875" style="760" customWidth="1"/>
    <col min="12744" max="12744" width="13" style="760" customWidth="1"/>
    <col min="12745" max="12745" width="12.1796875" style="760" customWidth="1"/>
    <col min="12746" max="12747" width="12.26953125" style="760" customWidth="1"/>
    <col min="12748" max="12748" width="12.81640625" style="760" customWidth="1"/>
    <col min="12749" max="12749" width="11.54296875" style="760" customWidth="1"/>
    <col min="12750" max="12750" width="15.453125" style="760" customWidth="1"/>
    <col min="12751" max="12751" width="14.7265625" style="760" customWidth="1"/>
    <col min="12752" max="12752" width="8.453125" style="760" customWidth="1"/>
    <col min="12753" max="12753" width="8.26953125" style="760" customWidth="1"/>
    <col min="12754" max="12754" width="9.26953125" style="760" customWidth="1"/>
    <col min="12755" max="12755" width="9.1796875" style="760" customWidth="1"/>
    <col min="12756" max="12756" width="7.26953125" style="760" customWidth="1"/>
    <col min="12757" max="12757" width="9.26953125" style="760" customWidth="1"/>
    <col min="12758" max="12758" width="6.81640625" style="760" customWidth="1"/>
    <col min="12759" max="12759" width="8.7265625" style="760" customWidth="1"/>
    <col min="12760" max="12760" width="8.453125" style="760" customWidth="1"/>
    <col min="12761" max="12761" width="10.26953125" style="760" customWidth="1"/>
    <col min="12762" max="12762" width="8.1796875" style="760" customWidth="1"/>
    <col min="12763" max="12763" width="8.54296875" style="760" customWidth="1"/>
    <col min="12764" max="12764" width="9.26953125" style="760" customWidth="1"/>
    <col min="12765" max="12765" width="15" style="760" customWidth="1"/>
    <col min="12766" max="12766" width="8.81640625" style="760" customWidth="1"/>
    <col min="12767" max="12767" width="9.1796875" style="760" customWidth="1"/>
    <col min="12768" max="12768" width="8.54296875" style="760" customWidth="1"/>
    <col min="12769" max="12769" width="10.81640625" style="760" customWidth="1"/>
    <col min="12770" max="12770" width="10.7265625" style="760" customWidth="1"/>
    <col min="12771" max="12772" width="13.7265625" style="760" customWidth="1"/>
    <col min="12773" max="12773" width="9.54296875" style="760" customWidth="1"/>
    <col min="12774" max="12774" width="13.7265625" style="760" customWidth="1"/>
    <col min="12775" max="12775" width="15.1796875" style="760" customWidth="1"/>
    <col min="12776" max="12776" width="8.54296875" style="760" customWidth="1"/>
    <col min="12777" max="12777" width="9.54296875" style="760" customWidth="1"/>
    <col min="12778" max="12778" width="7.26953125" style="760" customWidth="1"/>
    <col min="12779" max="12779" width="9.26953125" style="760" customWidth="1"/>
    <col min="12780" max="12781" width="7.81640625" style="760" customWidth="1"/>
    <col min="12782" max="12782" width="6.81640625" style="760" customWidth="1"/>
    <col min="12783" max="12783" width="7.453125" style="760" customWidth="1"/>
    <col min="12784" max="12784" width="7.7265625" style="760" customWidth="1"/>
    <col min="12785" max="12785" width="8" style="760" customWidth="1"/>
    <col min="12786" max="12786" width="9.54296875" style="760" customWidth="1"/>
    <col min="12787" max="12787" width="11.1796875" style="760" customWidth="1"/>
    <col min="12788" max="12788" width="17.54296875" style="760" customWidth="1"/>
    <col min="12789" max="12789" width="12.54296875" style="760" customWidth="1"/>
    <col min="12790" max="12790" width="10" style="760" customWidth="1"/>
    <col min="12791" max="12791" width="10.26953125" style="760" customWidth="1"/>
    <col min="12792" max="12792" width="13.81640625" style="760" customWidth="1"/>
    <col min="12793" max="12793" width="17" style="760" customWidth="1"/>
    <col min="12794" max="12794" width="17.26953125" style="760" customWidth="1"/>
    <col min="12795" max="12795" width="13.453125" style="760" customWidth="1"/>
    <col min="12796" max="12796" width="16.453125" style="760" customWidth="1"/>
    <col min="12797" max="12797" width="10.81640625" style="760" customWidth="1"/>
    <col min="12798" max="12798" width="15.1796875" style="760" customWidth="1"/>
    <col min="12799" max="12799" width="8.1796875" style="760" customWidth="1"/>
    <col min="12800" max="12800" width="9.7265625" style="760" customWidth="1"/>
    <col min="12801" max="12801" width="11.54296875" style="760" customWidth="1"/>
    <col min="12802" max="12802" width="8.1796875" style="760" customWidth="1"/>
    <col min="12803" max="12803" width="7.7265625" style="760" customWidth="1"/>
    <col min="12804" max="12804" width="8.26953125" style="760" customWidth="1"/>
    <col min="12805" max="12805" width="8.453125" style="760" customWidth="1"/>
    <col min="12806" max="12806" width="9.26953125" style="760" customWidth="1"/>
    <col min="12807" max="12807" width="10.1796875" style="760" customWidth="1"/>
    <col min="12808" max="12808" width="15.81640625" style="760" customWidth="1"/>
    <col min="12809" max="12809" width="14.54296875" style="760" customWidth="1"/>
    <col min="12810" max="12810" width="14" style="760" customWidth="1"/>
    <col min="12811" max="12811" width="13.7265625" style="760" customWidth="1"/>
    <col min="12812" max="12812" width="15.81640625" style="760" customWidth="1"/>
    <col min="12813" max="12813" width="15" style="760" customWidth="1"/>
    <col min="12814" max="12814" width="14.26953125" style="760" customWidth="1"/>
    <col min="12815" max="12815" width="13.26953125" style="760" customWidth="1"/>
    <col min="12816" max="12903" width="8.7265625" style="760"/>
    <col min="12904" max="12904" width="14" style="760" customWidth="1"/>
    <col min="12905" max="12905" width="9.81640625" style="760" customWidth="1"/>
    <col min="12906" max="12906" width="13.81640625" style="760" customWidth="1"/>
    <col min="12907" max="12907" width="10.26953125" style="760" customWidth="1"/>
    <col min="12908" max="12908" width="9.7265625" style="760" customWidth="1"/>
    <col min="12909" max="12909" width="9.26953125" style="760" customWidth="1"/>
    <col min="12910" max="12910" width="11" style="760" customWidth="1"/>
    <col min="12911" max="12911" width="11.54296875" style="760" customWidth="1"/>
    <col min="12912" max="12912" width="15.26953125" style="760" customWidth="1"/>
    <col min="12913" max="12913" width="8.26953125" style="760" customWidth="1"/>
    <col min="12914" max="12914" width="9" style="760" customWidth="1"/>
    <col min="12915" max="12915" width="14.81640625" style="760" customWidth="1"/>
    <col min="12916" max="12916" width="11" style="760" customWidth="1"/>
    <col min="12917" max="12917" width="10.1796875" style="760" customWidth="1"/>
    <col min="12918" max="12918" width="9.26953125" style="760" customWidth="1"/>
    <col min="12919" max="12919" width="10.1796875" style="760" customWidth="1"/>
    <col min="12920" max="12920" width="10.81640625" style="760" customWidth="1"/>
    <col min="12921" max="12921" width="11.7265625" style="760" customWidth="1"/>
    <col min="12922" max="12922" width="18.7265625" style="760" customWidth="1"/>
    <col min="12923" max="12923" width="13.453125" style="760" customWidth="1"/>
    <col min="12924" max="12924" width="10.7265625" style="760" customWidth="1"/>
    <col min="12925" max="12925" width="11" style="760" customWidth="1"/>
    <col min="12926" max="12926" width="14.7265625" style="760" customWidth="1"/>
    <col min="12927" max="12927" width="19.1796875" style="760" customWidth="1"/>
    <col min="12928" max="12928" width="19.26953125" style="760" customWidth="1"/>
    <col min="12929" max="12929" width="17.81640625" style="760" customWidth="1"/>
    <col min="12930" max="12930" width="13.26953125" style="760" customWidth="1"/>
    <col min="12931" max="12931" width="12.7265625" style="760" customWidth="1"/>
    <col min="12932" max="12932" width="14.26953125" style="760" customWidth="1"/>
    <col min="12933" max="12933" width="12.1796875" style="760" customWidth="1"/>
    <col min="12934" max="12934" width="14.7265625" style="760" customWidth="1"/>
    <col min="12935" max="12935" width="14.453125" style="760" customWidth="1"/>
    <col min="12936" max="12936" width="10.453125" style="760" customWidth="1"/>
    <col min="12937" max="12937" width="11.26953125" style="760" customWidth="1"/>
    <col min="12938" max="12938" width="12.1796875" style="760" customWidth="1"/>
    <col min="12939" max="12939" width="13.54296875" style="760" customWidth="1"/>
    <col min="12940" max="12940" width="13.7265625" style="760" customWidth="1"/>
    <col min="12941" max="12941" width="10.54296875" style="760" customWidth="1"/>
    <col min="12942" max="12942" width="13.1796875" style="760" customWidth="1"/>
    <col min="12943" max="12943" width="14.81640625" style="760" customWidth="1"/>
    <col min="12944" max="12944" width="11.453125" style="760" customWidth="1"/>
    <col min="12945" max="12945" width="10.7265625" style="760" customWidth="1"/>
    <col min="12946" max="12946" width="10.453125" style="760" customWidth="1"/>
    <col min="12947" max="12947" width="9.81640625" style="760" customWidth="1"/>
    <col min="12948" max="12948" width="8" style="760" customWidth="1"/>
    <col min="12949" max="12949" width="11" style="760" customWidth="1"/>
    <col min="12950" max="12950" width="10.81640625" style="760" customWidth="1"/>
    <col min="12951" max="12951" width="11.54296875" style="760" customWidth="1"/>
    <col min="12952" max="12952" width="11.7265625" style="760" customWidth="1"/>
    <col min="12953" max="12953" width="15.81640625" style="760" customWidth="1"/>
    <col min="12954" max="12954" width="9.81640625" style="760" customWidth="1"/>
    <col min="12955" max="12955" width="9.26953125" style="760" customWidth="1"/>
    <col min="12956" max="12956" width="9.81640625" style="760" customWidth="1"/>
    <col min="12957" max="12957" width="10" style="760" customWidth="1"/>
    <col min="12958" max="12958" width="9.26953125" style="760" customWidth="1"/>
    <col min="12959" max="12959" width="8.26953125" style="760" customWidth="1"/>
    <col min="12960" max="12960" width="8.1796875" style="760" customWidth="1"/>
    <col min="12961" max="12961" width="11.7265625" style="760" customWidth="1"/>
    <col min="12962" max="12962" width="9.453125" style="760" customWidth="1"/>
    <col min="12963" max="12963" width="11.453125" style="760" customWidth="1"/>
    <col min="12964" max="12964" width="14.81640625" style="760" customWidth="1"/>
    <col min="12965" max="12965" width="8.453125" style="760" customWidth="1"/>
    <col min="12966" max="12966" width="7.453125" style="760" customWidth="1"/>
    <col min="12967" max="12967" width="10.54296875" style="760" customWidth="1"/>
    <col min="12968" max="12968" width="7.1796875" style="760" customWidth="1"/>
    <col min="12969" max="12969" width="7.453125" style="760" customWidth="1"/>
    <col min="12970" max="12970" width="7.7265625" style="760" customWidth="1"/>
    <col min="12971" max="12971" width="9.26953125" style="760" customWidth="1"/>
    <col min="12972" max="12972" width="10.7265625" style="760" customWidth="1"/>
    <col min="12973" max="12973" width="8.1796875" style="760" customWidth="1"/>
    <col min="12974" max="12974" width="7" style="760" customWidth="1"/>
    <col min="12975" max="12975" width="8.26953125" style="760" customWidth="1"/>
    <col min="12976" max="12976" width="7.54296875" style="760" customWidth="1"/>
    <col min="12977" max="12977" width="11.54296875" style="760" customWidth="1"/>
    <col min="12978" max="12978" width="12.81640625" style="760" customWidth="1"/>
    <col min="12979" max="12979" width="15.54296875" style="760" customWidth="1"/>
    <col min="12980" max="12980" width="10.453125" style="760" customWidth="1"/>
    <col min="12981" max="12981" width="10.26953125" style="760" customWidth="1"/>
    <col min="12982" max="12982" width="9.81640625" style="760" customWidth="1"/>
    <col min="12983" max="12983" width="10.453125" style="760" customWidth="1"/>
    <col min="12984" max="12984" width="7.453125" style="760" customWidth="1"/>
    <col min="12985" max="12985" width="10.54296875" style="760" customWidth="1"/>
    <col min="12986" max="12986" width="10.81640625" style="760" customWidth="1"/>
    <col min="12987" max="12987" width="10.26953125" style="760" customWidth="1"/>
    <col min="12988" max="12988" width="11.81640625" style="760" customWidth="1"/>
    <col min="12989" max="12989" width="15.1796875" style="760" customWidth="1"/>
    <col min="12990" max="12990" width="9.453125" style="760" customWidth="1"/>
    <col min="12991" max="12991" width="11.1796875" style="760" customWidth="1"/>
    <col min="12992" max="12995" width="13.7265625" style="760" customWidth="1"/>
    <col min="12996" max="12996" width="9.7265625" style="760" customWidth="1"/>
    <col min="12997" max="12997" width="12.7265625" style="760" customWidth="1"/>
    <col min="12998" max="12998" width="15.54296875" style="760" customWidth="1"/>
    <col min="12999" max="12999" width="11.54296875" style="760" customWidth="1"/>
    <col min="13000" max="13000" width="13" style="760" customWidth="1"/>
    <col min="13001" max="13001" width="12.1796875" style="760" customWidth="1"/>
    <col min="13002" max="13003" width="12.26953125" style="760" customWidth="1"/>
    <col min="13004" max="13004" width="12.81640625" style="760" customWidth="1"/>
    <col min="13005" max="13005" width="11.54296875" style="760" customWidth="1"/>
    <col min="13006" max="13006" width="15.453125" style="760" customWidth="1"/>
    <col min="13007" max="13007" width="14.7265625" style="760" customWidth="1"/>
    <col min="13008" max="13008" width="8.453125" style="760" customWidth="1"/>
    <col min="13009" max="13009" width="8.26953125" style="760" customWidth="1"/>
    <col min="13010" max="13010" width="9.26953125" style="760" customWidth="1"/>
    <col min="13011" max="13011" width="9.1796875" style="760" customWidth="1"/>
    <col min="13012" max="13012" width="7.26953125" style="760" customWidth="1"/>
    <col min="13013" max="13013" width="9.26953125" style="760" customWidth="1"/>
    <col min="13014" max="13014" width="6.81640625" style="760" customWidth="1"/>
    <col min="13015" max="13015" width="8.7265625" style="760" customWidth="1"/>
    <col min="13016" max="13016" width="8.453125" style="760" customWidth="1"/>
    <col min="13017" max="13017" width="10.26953125" style="760" customWidth="1"/>
    <col min="13018" max="13018" width="8.1796875" style="760" customWidth="1"/>
    <col min="13019" max="13019" width="8.54296875" style="760" customWidth="1"/>
    <col min="13020" max="13020" width="9.26953125" style="760" customWidth="1"/>
    <col min="13021" max="13021" width="15" style="760" customWidth="1"/>
    <col min="13022" max="13022" width="8.81640625" style="760" customWidth="1"/>
    <col min="13023" max="13023" width="9.1796875" style="760" customWidth="1"/>
    <col min="13024" max="13024" width="8.54296875" style="760" customWidth="1"/>
    <col min="13025" max="13025" width="10.81640625" style="760" customWidth="1"/>
    <col min="13026" max="13026" width="10.7265625" style="760" customWidth="1"/>
    <col min="13027" max="13028" width="13.7265625" style="760" customWidth="1"/>
    <col min="13029" max="13029" width="9.54296875" style="760" customWidth="1"/>
    <col min="13030" max="13030" width="13.7265625" style="760" customWidth="1"/>
    <col min="13031" max="13031" width="15.1796875" style="760" customWidth="1"/>
    <col min="13032" max="13032" width="8.54296875" style="760" customWidth="1"/>
    <col min="13033" max="13033" width="9.54296875" style="760" customWidth="1"/>
    <col min="13034" max="13034" width="7.26953125" style="760" customWidth="1"/>
    <col min="13035" max="13035" width="9.26953125" style="760" customWidth="1"/>
    <col min="13036" max="13037" width="7.81640625" style="760" customWidth="1"/>
    <col min="13038" max="13038" width="6.81640625" style="760" customWidth="1"/>
    <col min="13039" max="13039" width="7.453125" style="760" customWidth="1"/>
    <col min="13040" max="13040" width="7.7265625" style="760" customWidth="1"/>
    <col min="13041" max="13041" width="8" style="760" customWidth="1"/>
    <col min="13042" max="13042" width="9.54296875" style="760" customWidth="1"/>
    <col min="13043" max="13043" width="11.1796875" style="760" customWidth="1"/>
    <col min="13044" max="13044" width="17.54296875" style="760" customWidth="1"/>
    <col min="13045" max="13045" width="12.54296875" style="760" customWidth="1"/>
    <col min="13046" max="13046" width="10" style="760" customWidth="1"/>
    <col min="13047" max="13047" width="10.26953125" style="760" customWidth="1"/>
    <col min="13048" max="13048" width="13.81640625" style="760" customWidth="1"/>
    <col min="13049" max="13049" width="17" style="760" customWidth="1"/>
    <col min="13050" max="13050" width="17.26953125" style="760" customWidth="1"/>
    <col min="13051" max="13051" width="13.453125" style="760" customWidth="1"/>
    <col min="13052" max="13052" width="16.453125" style="760" customWidth="1"/>
    <col min="13053" max="13053" width="10.81640625" style="760" customWidth="1"/>
    <col min="13054" max="13054" width="15.1796875" style="760" customWidth="1"/>
    <col min="13055" max="13055" width="8.1796875" style="760" customWidth="1"/>
    <col min="13056" max="13056" width="9.7265625" style="760" customWidth="1"/>
    <col min="13057" max="13057" width="11.54296875" style="760" customWidth="1"/>
    <col min="13058" max="13058" width="8.1796875" style="760" customWidth="1"/>
    <col min="13059" max="13059" width="7.7265625" style="760" customWidth="1"/>
    <col min="13060" max="13060" width="8.26953125" style="760" customWidth="1"/>
    <col min="13061" max="13061" width="8.453125" style="760" customWidth="1"/>
    <col min="13062" max="13062" width="9.26953125" style="760" customWidth="1"/>
    <col min="13063" max="13063" width="10.1796875" style="760" customWidth="1"/>
    <col min="13064" max="13064" width="15.81640625" style="760" customWidth="1"/>
    <col min="13065" max="13065" width="14.54296875" style="760" customWidth="1"/>
    <col min="13066" max="13066" width="14" style="760" customWidth="1"/>
    <col min="13067" max="13067" width="13.7265625" style="760" customWidth="1"/>
    <col min="13068" max="13068" width="15.81640625" style="760" customWidth="1"/>
    <col min="13069" max="13069" width="15" style="760" customWidth="1"/>
    <col min="13070" max="13070" width="14.26953125" style="760" customWidth="1"/>
    <col min="13071" max="13071" width="13.26953125" style="760" customWidth="1"/>
    <col min="13072" max="13159" width="8.7265625" style="760"/>
    <col min="13160" max="13160" width="14" style="760" customWidth="1"/>
    <col min="13161" max="13161" width="9.81640625" style="760" customWidth="1"/>
    <col min="13162" max="13162" width="13.81640625" style="760" customWidth="1"/>
    <col min="13163" max="13163" width="10.26953125" style="760" customWidth="1"/>
    <col min="13164" max="13164" width="9.7265625" style="760" customWidth="1"/>
    <col min="13165" max="13165" width="9.26953125" style="760" customWidth="1"/>
    <col min="13166" max="13166" width="11" style="760" customWidth="1"/>
    <col min="13167" max="13167" width="11.54296875" style="760" customWidth="1"/>
    <col min="13168" max="13168" width="15.26953125" style="760" customWidth="1"/>
    <col min="13169" max="13169" width="8.26953125" style="760" customWidth="1"/>
    <col min="13170" max="13170" width="9" style="760" customWidth="1"/>
    <col min="13171" max="13171" width="14.81640625" style="760" customWidth="1"/>
    <col min="13172" max="13172" width="11" style="760" customWidth="1"/>
    <col min="13173" max="13173" width="10.1796875" style="760" customWidth="1"/>
    <col min="13174" max="13174" width="9.26953125" style="760" customWidth="1"/>
    <col min="13175" max="13175" width="10.1796875" style="760" customWidth="1"/>
    <col min="13176" max="13176" width="10.81640625" style="760" customWidth="1"/>
    <col min="13177" max="13177" width="11.7265625" style="760" customWidth="1"/>
    <col min="13178" max="13178" width="18.7265625" style="760" customWidth="1"/>
    <col min="13179" max="13179" width="13.453125" style="760" customWidth="1"/>
    <col min="13180" max="13180" width="10.7265625" style="760" customWidth="1"/>
    <col min="13181" max="13181" width="11" style="760" customWidth="1"/>
    <col min="13182" max="13182" width="14.7265625" style="760" customWidth="1"/>
    <col min="13183" max="13183" width="19.1796875" style="760" customWidth="1"/>
    <col min="13184" max="13184" width="19.26953125" style="760" customWidth="1"/>
    <col min="13185" max="13185" width="17.81640625" style="760" customWidth="1"/>
    <col min="13186" max="13186" width="13.26953125" style="760" customWidth="1"/>
    <col min="13187" max="13187" width="12.7265625" style="760" customWidth="1"/>
    <col min="13188" max="13188" width="14.26953125" style="760" customWidth="1"/>
    <col min="13189" max="13189" width="12.1796875" style="760" customWidth="1"/>
    <col min="13190" max="13190" width="14.7265625" style="760" customWidth="1"/>
    <col min="13191" max="13191" width="14.453125" style="760" customWidth="1"/>
    <col min="13192" max="13192" width="10.453125" style="760" customWidth="1"/>
    <col min="13193" max="13193" width="11.26953125" style="760" customWidth="1"/>
    <col min="13194" max="13194" width="12.1796875" style="760" customWidth="1"/>
    <col min="13195" max="13195" width="13.54296875" style="760" customWidth="1"/>
    <col min="13196" max="13196" width="13.7265625" style="760" customWidth="1"/>
    <col min="13197" max="13197" width="10.54296875" style="760" customWidth="1"/>
    <col min="13198" max="13198" width="13.1796875" style="760" customWidth="1"/>
    <col min="13199" max="13199" width="14.81640625" style="760" customWidth="1"/>
    <col min="13200" max="13200" width="11.453125" style="760" customWidth="1"/>
    <col min="13201" max="13201" width="10.7265625" style="760" customWidth="1"/>
    <col min="13202" max="13202" width="10.453125" style="760" customWidth="1"/>
    <col min="13203" max="13203" width="9.81640625" style="760" customWidth="1"/>
    <col min="13204" max="13204" width="8" style="760" customWidth="1"/>
    <col min="13205" max="13205" width="11" style="760" customWidth="1"/>
    <col min="13206" max="13206" width="10.81640625" style="760" customWidth="1"/>
    <col min="13207" max="13207" width="11.54296875" style="760" customWidth="1"/>
    <col min="13208" max="13208" width="11.7265625" style="760" customWidth="1"/>
    <col min="13209" max="13209" width="15.81640625" style="760" customWidth="1"/>
    <col min="13210" max="13210" width="9.81640625" style="760" customWidth="1"/>
    <col min="13211" max="13211" width="9.26953125" style="760" customWidth="1"/>
    <col min="13212" max="13212" width="9.81640625" style="760" customWidth="1"/>
    <col min="13213" max="13213" width="10" style="760" customWidth="1"/>
    <col min="13214" max="13214" width="9.26953125" style="760" customWidth="1"/>
    <col min="13215" max="13215" width="8.26953125" style="760" customWidth="1"/>
    <col min="13216" max="13216" width="8.1796875" style="760" customWidth="1"/>
    <col min="13217" max="13217" width="11.7265625" style="760" customWidth="1"/>
    <col min="13218" max="13218" width="9.453125" style="760" customWidth="1"/>
    <col min="13219" max="13219" width="11.453125" style="760" customWidth="1"/>
    <col min="13220" max="13220" width="14.81640625" style="760" customWidth="1"/>
    <col min="13221" max="13221" width="8.453125" style="760" customWidth="1"/>
    <col min="13222" max="13222" width="7.453125" style="760" customWidth="1"/>
    <col min="13223" max="13223" width="10.54296875" style="760" customWidth="1"/>
    <col min="13224" max="13224" width="7.1796875" style="760" customWidth="1"/>
    <col min="13225" max="13225" width="7.453125" style="760" customWidth="1"/>
    <col min="13226" max="13226" width="7.7265625" style="760" customWidth="1"/>
    <col min="13227" max="13227" width="9.26953125" style="760" customWidth="1"/>
    <col min="13228" max="13228" width="10.7265625" style="760" customWidth="1"/>
    <col min="13229" max="13229" width="8.1796875" style="760" customWidth="1"/>
    <col min="13230" max="13230" width="7" style="760" customWidth="1"/>
    <col min="13231" max="13231" width="8.26953125" style="760" customWidth="1"/>
    <col min="13232" max="13232" width="7.54296875" style="760" customWidth="1"/>
    <col min="13233" max="13233" width="11.54296875" style="760" customWidth="1"/>
    <col min="13234" max="13234" width="12.81640625" style="760" customWidth="1"/>
    <col min="13235" max="13235" width="15.54296875" style="760" customWidth="1"/>
    <col min="13236" max="13236" width="10.453125" style="760" customWidth="1"/>
    <col min="13237" max="13237" width="10.26953125" style="760" customWidth="1"/>
    <col min="13238" max="13238" width="9.81640625" style="760" customWidth="1"/>
    <col min="13239" max="13239" width="10.453125" style="760" customWidth="1"/>
    <col min="13240" max="13240" width="7.453125" style="760" customWidth="1"/>
    <col min="13241" max="13241" width="10.54296875" style="760" customWidth="1"/>
    <col min="13242" max="13242" width="10.81640625" style="760" customWidth="1"/>
    <col min="13243" max="13243" width="10.26953125" style="760" customWidth="1"/>
    <col min="13244" max="13244" width="11.81640625" style="760" customWidth="1"/>
    <col min="13245" max="13245" width="15.1796875" style="760" customWidth="1"/>
    <col min="13246" max="13246" width="9.453125" style="760" customWidth="1"/>
    <col min="13247" max="13247" width="11.1796875" style="760" customWidth="1"/>
    <col min="13248" max="13251" width="13.7265625" style="760" customWidth="1"/>
    <col min="13252" max="13252" width="9.7265625" style="760" customWidth="1"/>
    <col min="13253" max="13253" width="12.7265625" style="760" customWidth="1"/>
    <col min="13254" max="13254" width="15.54296875" style="760" customWidth="1"/>
    <col min="13255" max="13255" width="11.54296875" style="760" customWidth="1"/>
    <col min="13256" max="13256" width="13" style="760" customWidth="1"/>
    <col min="13257" max="13257" width="12.1796875" style="760" customWidth="1"/>
    <col min="13258" max="13259" width="12.26953125" style="760" customWidth="1"/>
    <col min="13260" max="13260" width="12.81640625" style="760" customWidth="1"/>
    <col min="13261" max="13261" width="11.54296875" style="760" customWidth="1"/>
    <col min="13262" max="13262" width="15.453125" style="760" customWidth="1"/>
    <col min="13263" max="13263" width="14.7265625" style="760" customWidth="1"/>
    <col min="13264" max="13264" width="8.453125" style="760" customWidth="1"/>
    <col min="13265" max="13265" width="8.26953125" style="760" customWidth="1"/>
    <col min="13266" max="13266" width="9.26953125" style="760" customWidth="1"/>
    <col min="13267" max="13267" width="9.1796875" style="760" customWidth="1"/>
    <col min="13268" max="13268" width="7.26953125" style="760" customWidth="1"/>
    <col min="13269" max="13269" width="9.26953125" style="760" customWidth="1"/>
    <col min="13270" max="13270" width="6.81640625" style="760" customWidth="1"/>
    <col min="13271" max="13271" width="8.7265625" style="760" customWidth="1"/>
    <col min="13272" max="13272" width="8.453125" style="760" customWidth="1"/>
    <col min="13273" max="13273" width="10.26953125" style="760" customWidth="1"/>
    <col min="13274" max="13274" width="8.1796875" style="760" customWidth="1"/>
    <col min="13275" max="13275" width="8.54296875" style="760" customWidth="1"/>
    <col min="13276" max="13276" width="9.26953125" style="760" customWidth="1"/>
    <col min="13277" max="13277" width="15" style="760" customWidth="1"/>
    <col min="13278" max="13278" width="8.81640625" style="760" customWidth="1"/>
    <col min="13279" max="13279" width="9.1796875" style="760" customWidth="1"/>
    <col min="13280" max="13280" width="8.54296875" style="760" customWidth="1"/>
    <col min="13281" max="13281" width="10.81640625" style="760" customWidth="1"/>
    <col min="13282" max="13282" width="10.7265625" style="760" customWidth="1"/>
    <col min="13283" max="13284" width="13.7265625" style="760" customWidth="1"/>
    <col min="13285" max="13285" width="9.54296875" style="760" customWidth="1"/>
    <col min="13286" max="13286" width="13.7265625" style="760" customWidth="1"/>
    <col min="13287" max="13287" width="15.1796875" style="760" customWidth="1"/>
    <col min="13288" max="13288" width="8.54296875" style="760" customWidth="1"/>
    <col min="13289" max="13289" width="9.54296875" style="760" customWidth="1"/>
    <col min="13290" max="13290" width="7.26953125" style="760" customWidth="1"/>
    <col min="13291" max="13291" width="9.26953125" style="760" customWidth="1"/>
    <col min="13292" max="13293" width="7.81640625" style="760" customWidth="1"/>
    <col min="13294" max="13294" width="6.81640625" style="760" customWidth="1"/>
    <col min="13295" max="13295" width="7.453125" style="760" customWidth="1"/>
    <col min="13296" max="13296" width="7.7265625" style="760" customWidth="1"/>
    <col min="13297" max="13297" width="8" style="760" customWidth="1"/>
    <col min="13298" max="13298" width="9.54296875" style="760" customWidth="1"/>
    <col min="13299" max="13299" width="11.1796875" style="760" customWidth="1"/>
    <col min="13300" max="13300" width="17.54296875" style="760" customWidth="1"/>
    <col min="13301" max="13301" width="12.54296875" style="760" customWidth="1"/>
    <col min="13302" max="13302" width="10" style="760" customWidth="1"/>
    <col min="13303" max="13303" width="10.26953125" style="760" customWidth="1"/>
    <col min="13304" max="13304" width="13.81640625" style="760" customWidth="1"/>
    <col min="13305" max="13305" width="17" style="760" customWidth="1"/>
    <col min="13306" max="13306" width="17.26953125" style="760" customWidth="1"/>
    <col min="13307" max="13307" width="13.453125" style="760" customWidth="1"/>
    <col min="13308" max="13308" width="16.453125" style="760" customWidth="1"/>
    <col min="13309" max="13309" width="10.81640625" style="760" customWidth="1"/>
    <col min="13310" max="13310" width="15.1796875" style="760" customWidth="1"/>
    <col min="13311" max="13311" width="8.1796875" style="760" customWidth="1"/>
    <col min="13312" max="13312" width="9.7265625" style="760" customWidth="1"/>
    <col min="13313" max="13313" width="11.54296875" style="760" customWidth="1"/>
    <col min="13314" max="13314" width="8.1796875" style="760" customWidth="1"/>
    <col min="13315" max="13315" width="7.7265625" style="760" customWidth="1"/>
    <col min="13316" max="13316" width="8.26953125" style="760" customWidth="1"/>
    <col min="13317" max="13317" width="8.453125" style="760" customWidth="1"/>
    <col min="13318" max="13318" width="9.26953125" style="760" customWidth="1"/>
    <col min="13319" max="13319" width="10.1796875" style="760" customWidth="1"/>
    <col min="13320" max="13320" width="15.81640625" style="760" customWidth="1"/>
    <col min="13321" max="13321" width="14.54296875" style="760" customWidth="1"/>
    <col min="13322" max="13322" width="14" style="760" customWidth="1"/>
    <col min="13323" max="13323" width="13.7265625" style="760" customWidth="1"/>
    <col min="13324" max="13324" width="15.81640625" style="760" customWidth="1"/>
    <col min="13325" max="13325" width="15" style="760" customWidth="1"/>
    <col min="13326" max="13326" width="14.26953125" style="760" customWidth="1"/>
    <col min="13327" max="13327" width="13.26953125" style="760" customWidth="1"/>
    <col min="13328" max="13415" width="8.7265625" style="760"/>
    <col min="13416" max="13416" width="14" style="760" customWidth="1"/>
    <col min="13417" max="13417" width="9.81640625" style="760" customWidth="1"/>
    <col min="13418" max="13418" width="13.81640625" style="760" customWidth="1"/>
    <col min="13419" max="13419" width="10.26953125" style="760" customWidth="1"/>
    <col min="13420" max="13420" width="9.7265625" style="760" customWidth="1"/>
    <col min="13421" max="13421" width="9.26953125" style="760" customWidth="1"/>
    <col min="13422" max="13422" width="11" style="760" customWidth="1"/>
    <col min="13423" max="13423" width="11.54296875" style="760" customWidth="1"/>
    <col min="13424" max="13424" width="15.26953125" style="760" customWidth="1"/>
    <col min="13425" max="13425" width="8.26953125" style="760" customWidth="1"/>
    <col min="13426" max="13426" width="9" style="760" customWidth="1"/>
    <col min="13427" max="13427" width="14.81640625" style="760" customWidth="1"/>
    <col min="13428" max="13428" width="11" style="760" customWidth="1"/>
    <col min="13429" max="13429" width="10.1796875" style="760" customWidth="1"/>
    <col min="13430" max="13430" width="9.26953125" style="760" customWidth="1"/>
    <col min="13431" max="13431" width="10.1796875" style="760" customWidth="1"/>
    <col min="13432" max="13432" width="10.81640625" style="760" customWidth="1"/>
    <col min="13433" max="13433" width="11.7265625" style="760" customWidth="1"/>
    <col min="13434" max="13434" width="18.7265625" style="760" customWidth="1"/>
    <col min="13435" max="13435" width="13.453125" style="760" customWidth="1"/>
    <col min="13436" max="13436" width="10.7265625" style="760" customWidth="1"/>
    <col min="13437" max="13437" width="11" style="760" customWidth="1"/>
    <col min="13438" max="13438" width="14.7265625" style="760" customWidth="1"/>
    <col min="13439" max="13439" width="19.1796875" style="760" customWidth="1"/>
    <col min="13440" max="13440" width="19.26953125" style="760" customWidth="1"/>
    <col min="13441" max="13441" width="17.81640625" style="760" customWidth="1"/>
    <col min="13442" max="13442" width="13.26953125" style="760" customWidth="1"/>
    <col min="13443" max="13443" width="12.7265625" style="760" customWidth="1"/>
    <col min="13444" max="13444" width="14.26953125" style="760" customWidth="1"/>
    <col min="13445" max="13445" width="12.1796875" style="760" customWidth="1"/>
    <col min="13446" max="13446" width="14.7265625" style="760" customWidth="1"/>
    <col min="13447" max="13447" width="14.453125" style="760" customWidth="1"/>
    <col min="13448" max="13448" width="10.453125" style="760" customWidth="1"/>
    <col min="13449" max="13449" width="11.26953125" style="760" customWidth="1"/>
    <col min="13450" max="13450" width="12.1796875" style="760" customWidth="1"/>
    <col min="13451" max="13451" width="13.54296875" style="760" customWidth="1"/>
    <col min="13452" max="13452" width="13.7265625" style="760" customWidth="1"/>
    <col min="13453" max="13453" width="10.54296875" style="760" customWidth="1"/>
    <col min="13454" max="13454" width="13.1796875" style="760" customWidth="1"/>
    <col min="13455" max="13455" width="14.81640625" style="760" customWidth="1"/>
    <col min="13456" max="13456" width="11.453125" style="760" customWidth="1"/>
    <col min="13457" max="13457" width="10.7265625" style="760" customWidth="1"/>
    <col min="13458" max="13458" width="10.453125" style="760" customWidth="1"/>
    <col min="13459" max="13459" width="9.81640625" style="760" customWidth="1"/>
    <col min="13460" max="13460" width="8" style="760" customWidth="1"/>
    <col min="13461" max="13461" width="11" style="760" customWidth="1"/>
    <col min="13462" max="13462" width="10.81640625" style="760" customWidth="1"/>
    <col min="13463" max="13463" width="11.54296875" style="760" customWidth="1"/>
    <col min="13464" max="13464" width="11.7265625" style="760" customWidth="1"/>
    <col min="13465" max="13465" width="15.81640625" style="760" customWidth="1"/>
    <col min="13466" max="13466" width="9.81640625" style="760" customWidth="1"/>
    <col min="13467" max="13467" width="9.26953125" style="760" customWidth="1"/>
    <col min="13468" max="13468" width="9.81640625" style="760" customWidth="1"/>
    <col min="13469" max="13469" width="10" style="760" customWidth="1"/>
    <col min="13470" max="13470" width="9.26953125" style="760" customWidth="1"/>
    <col min="13471" max="13471" width="8.26953125" style="760" customWidth="1"/>
    <col min="13472" max="13472" width="8.1796875" style="760" customWidth="1"/>
    <col min="13473" max="13473" width="11.7265625" style="760" customWidth="1"/>
    <col min="13474" max="13474" width="9.453125" style="760" customWidth="1"/>
    <col min="13475" max="13475" width="11.453125" style="760" customWidth="1"/>
    <col min="13476" max="13476" width="14.81640625" style="760" customWidth="1"/>
    <col min="13477" max="13477" width="8.453125" style="760" customWidth="1"/>
    <col min="13478" max="13478" width="7.453125" style="760" customWidth="1"/>
    <col min="13479" max="13479" width="10.54296875" style="760" customWidth="1"/>
    <col min="13480" max="13480" width="7.1796875" style="760" customWidth="1"/>
    <col min="13481" max="13481" width="7.453125" style="760" customWidth="1"/>
    <col min="13482" max="13482" width="7.7265625" style="760" customWidth="1"/>
    <col min="13483" max="13483" width="9.26953125" style="760" customWidth="1"/>
    <col min="13484" max="13484" width="10.7265625" style="760" customWidth="1"/>
    <col min="13485" max="13485" width="8.1796875" style="760" customWidth="1"/>
    <col min="13486" max="13486" width="7" style="760" customWidth="1"/>
    <col min="13487" max="13487" width="8.26953125" style="760" customWidth="1"/>
    <col min="13488" max="13488" width="7.54296875" style="760" customWidth="1"/>
    <col min="13489" max="13489" width="11.54296875" style="760" customWidth="1"/>
    <col min="13490" max="13490" width="12.81640625" style="760" customWidth="1"/>
    <col min="13491" max="13491" width="15.54296875" style="760" customWidth="1"/>
    <col min="13492" max="13492" width="10.453125" style="760" customWidth="1"/>
    <col min="13493" max="13493" width="10.26953125" style="760" customWidth="1"/>
    <col min="13494" max="13494" width="9.81640625" style="760" customWidth="1"/>
    <col min="13495" max="13495" width="10.453125" style="760" customWidth="1"/>
    <col min="13496" max="13496" width="7.453125" style="760" customWidth="1"/>
    <col min="13497" max="13497" width="10.54296875" style="760" customWidth="1"/>
    <col min="13498" max="13498" width="10.81640625" style="760" customWidth="1"/>
    <col min="13499" max="13499" width="10.26953125" style="760" customWidth="1"/>
    <col min="13500" max="13500" width="11.81640625" style="760" customWidth="1"/>
    <col min="13501" max="13501" width="15.1796875" style="760" customWidth="1"/>
    <col min="13502" max="13502" width="9.453125" style="760" customWidth="1"/>
    <col min="13503" max="13503" width="11.1796875" style="760" customWidth="1"/>
    <col min="13504" max="13507" width="13.7265625" style="760" customWidth="1"/>
    <col min="13508" max="13508" width="9.7265625" style="760" customWidth="1"/>
    <col min="13509" max="13509" width="12.7265625" style="760" customWidth="1"/>
    <col min="13510" max="13510" width="15.54296875" style="760" customWidth="1"/>
    <col min="13511" max="13511" width="11.54296875" style="760" customWidth="1"/>
    <col min="13512" max="13512" width="13" style="760" customWidth="1"/>
    <col min="13513" max="13513" width="12.1796875" style="760" customWidth="1"/>
    <col min="13514" max="13515" width="12.26953125" style="760" customWidth="1"/>
    <col min="13516" max="13516" width="12.81640625" style="760" customWidth="1"/>
    <col min="13517" max="13517" width="11.54296875" style="760" customWidth="1"/>
    <col min="13518" max="13518" width="15.453125" style="760" customWidth="1"/>
    <col min="13519" max="13519" width="14.7265625" style="760" customWidth="1"/>
    <col min="13520" max="13520" width="8.453125" style="760" customWidth="1"/>
    <col min="13521" max="13521" width="8.26953125" style="760" customWidth="1"/>
    <col min="13522" max="13522" width="9.26953125" style="760" customWidth="1"/>
    <col min="13523" max="13523" width="9.1796875" style="760" customWidth="1"/>
    <col min="13524" max="13524" width="7.26953125" style="760" customWidth="1"/>
    <col min="13525" max="13525" width="9.26953125" style="760" customWidth="1"/>
    <col min="13526" max="13526" width="6.81640625" style="760" customWidth="1"/>
    <col min="13527" max="13527" width="8.7265625" style="760" customWidth="1"/>
    <col min="13528" max="13528" width="8.453125" style="760" customWidth="1"/>
    <col min="13529" max="13529" width="10.26953125" style="760" customWidth="1"/>
    <col min="13530" max="13530" width="8.1796875" style="760" customWidth="1"/>
    <col min="13531" max="13531" width="8.54296875" style="760" customWidth="1"/>
    <col min="13532" max="13532" width="9.26953125" style="760" customWidth="1"/>
    <col min="13533" max="13533" width="15" style="760" customWidth="1"/>
    <col min="13534" max="13534" width="8.81640625" style="760" customWidth="1"/>
    <col min="13535" max="13535" width="9.1796875" style="760" customWidth="1"/>
    <col min="13536" max="13536" width="8.54296875" style="760" customWidth="1"/>
    <col min="13537" max="13537" width="10.81640625" style="760" customWidth="1"/>
    <col min="13538" max="13538" width="10.7265625" style="760" customWidth="1"/>
    <col min="13539" max="13540" width="13.7265625" style="760" customWidth="1"/>
    <col min="13541" max="13541" width="9.54296875" style="760" customWidth="1"/>
    <col min="13542" max="13542" width="13.7265625" style="760" customWidth="1"/>
    <col min="13543" max="13543" width="15.1796875" style="760" customWidth="1"/>
    <col min="13544" max="13544" width="8.54296875" style="760" customWidth="1"/>
    <col min="13545" max="13545" width="9.54296875" style="760" customWidth="1"/>
    <col min="13546" max="13546" width="7.26953125" style="760" customWidth="1"/>
    <col min="13547" max="13547" width="9.26953125" style="760" customWidth="1"/>
    <col min="13548" max="13549" width="7.81640625" style="760" customWidth="1"/>
    <col min="13550" max="13550" width="6.81640625" style="760" customWidth="1"/>
    <col min="13551" max="13551" width="7.453125" style="760" customWidth="1"/>
    <col min="13552" max="13552" width="7.7265625" style="760" customWidth="1"/>
    <col min="13553" max="13553" width="8" style="760" customWidth="1"/>
    <col min="13554" max="13554" width="9.54296875" style="760" customWidth="1"/>
    <col min="13555" max="13555" width="11.1796875" style="760" customWidth="1"/>
    <col min="13556" max="13556" width="17.54296875" style="760" customWidth="1"/>
    <col min="13557" max="13557" width="12.54296875" style="760" customWidth="1"/>
    <col min="13558" max="13558" width="10" style="760" customWidth="1"/>
    <col min="13559" max="13559" width="10.26953125" style="760" customWidth="1"/>
    <col min="13560" max="13560" width="13.81640625" style="760" customWidth="1"/>
    <col min="13561" max="13561" width="17" style="760" customWidth="1"/>
    <col min="13562" max="13562" width="17.26953125" style="760" customWidth="1"/>
    <col min="13563" max="13563" width="13.453125" style="760" customWidth="1"/>
    <col min="13564" max="13564" width="16.453125" style="760" customWidth="1"/>
    <col min="13565" max="13565" width="10.81640625" style="760" customWidth="1"/>
    <col min="13566" max="13566" width="15.1796875" style="760" customWidth="1"/>
    <col min="13567" max="13567" width="8.1796875" style="760" customWidth="1"/>
    <col min="13568" max="13568" width="9.7265625" style="760" customWidth="1"/>
    <col min="13569" max="13569" width="11.54296875" style="760" customWidth="1"/>
    <col min="13570" max="13570" width="8.1796875" style="760" customWidth="1"/>
    <col min="13571" max="13571" width="7.7265625" style="760" customWidth="1"/>
    <col min="13572" max="13572" width="8.26953125" style="760" customWidth="1"/>
    <col min="13573" max="13573" width="8.453125" style="760" customWidth="1"/>
    <col min="13574" max="13574" width="9.26953125" style="760" customWidth="1"/>
    <col min="13575" max="13575" width="10.1796875" style="760" customWidth="1"/>
    <col min="13576" max="13576" width="15.81640625" style="760" customWidth="1"/>
    <col min="13577" max="13577" width="14.54296875" style="760" customWidth="1"/>
    <col min="13578" max="13578" width="14" style="760" customWidth="1"/>
    <col min="13579" max="13579" width="13.7265625" style="760" customWidth="1"/>
    <col min="13580" max="13580" width="15.81640625" style="760" customWidth="1"/>
    <col min="13581" max="13581" width="15" style="760" customWidth="1"/>
    <col min="13582" max="13582" width="14.26953125" style="760" customWidth="1"/>
    <col min="13583" max="13583" width="13.26953125" style="760" customWidth="1"/>
    <col min="13584" max="13671" width="8.7265625" style="760"/>
    <col min="13672" max="13672" width="14" style="760" customWidth="1"/>
    <col min="13673" max="13673" width="9.81640625" style="760" customWidth="1"/>
    <col min="13674" max="13674" width="13.81640625" style="760" customWidth="1"/>
    <col min="13675" max="13675" width="10.26953125" style="760" customWidth="1"/>
    <col min="13676" max="13676" width="9.7265625" style="760" customWidth="1"/>
    <col min="13677" max="13677" width="9.26953125" style="760" customWidth="1"/>
    <col min="13678" max="13678" width="11" style="760" customWidth="1"/>
    <col min="13679" max="13679" width="11.54296875" style="760" customWidth="1"/>
    <col min="13680" max="13680" width="15.26953125" style="760" customWidth="1"/>
    <col min="13681" max="13681" width="8.26953125" style="760" customWidth="1"/>
    <col min="13682" max="13682" width="9" style="760" customWidth="1"/>
    <col min="13683" max="13683" width="14.81640625" style="760" customWidth="1"/>
    <col min="13684" max="13684" width="11" style="760" customWidth="1"/>
    <col min="13685" max="13685" width="10.1796875" style="760" customWidth="1"/>
    <col min="13686" max="13686" width="9.26953125" style="760" customWidth="1"/>
    <col min="13687" max="13687" width="10.1796875" style="760" customWidth="1"/>
    <col min="13688" max="13688" width="10.81640625" style="760" customWidth="1"/>
    <col min="13689" max="13689" width="11.7265625" style="760" customWidth="1"/>
    <col min="13690" max="13690" width="18.7265625" style="760" customWidth="1"/>
    <col min="13691" max="13691" width="13.453125" style="760" customWidth="1"/>
    <col min="13692" max="13692" width="10.7265625" style="760" customWidth="1"/>
    <col min="13693" max="13693" width="11" style="760" customWidth="1"/>
    <col min="13694" max="13694" width="14.7265625" style="760" customWidth="1"/>
    <col min="13695" max="13695" width="19.1796875" style="760" customWidth="1"/>
    <col min="13696" max="13696" width="19.26953125" style="760" customWidth="1"/>
    <col min="13697" max="13697" width="17.81640625" style="760" customWidth="1"/>
    <col min="13698" max="13698" width="13.26953125" style="760" customWidth="1"/>
    <col min="13699" max="13699" width="12.7265625" style="760" customWidth="1"/>
    <col min="13700" max="13700" width="14.26953125" style="760" customWidth="1"/>
    <col min="13701" max="13701" width="12.1796875" style="760" customWidth="1"/>
    <col min="13702" max="13702" width="14.7265625" style="760" customWidth="1"/>
    <col min="13703" max="13703" width="14.453125" style="760" customWidth="1"/>
    <col min="13704" max="13704" width="10.453125" style="760" customWidth="1"/>
    <col min="13705" max="13705" width="11.26953125" style="760" customWidth="1"/>
    <col min="13706" max="13706" width="12.1796875" style="760" customWidth="1"/>
    <col min="13707" max="13707" width="13.54296875" style="760" customWidth="1"/>
    <col min="13708" max="13708" width="13.7265625" style="760" customWidth="1"/>
    <col min="13709" max="13709" width="10.54296875" style="760" customWidth="1"/>
    <col min="13710" max="13710" width="13.1796875" style="760" customWidth="1"/>
    <col min="13711" max="13711" width="14.81640625" style="760" customWidth="1"/>
    <col min="13712" max="13712" width="11.453125" style="760" customWidth="1"/>
    <col min="13713" max="13713" width="10.7265625" style="760" customWidth="1"/>
    <col min="13714" max="13714" width="10.453125" style="760" customWidth="1"/>
    <col min="13715" max="13715" width="9.81640625" style="760" customWidth="1"/>
    <col min="13716" max="13716" width="8" style="760" customWidth="1"/>
    <col min="13717" max="13717" width="11" style="760" customWidth="1"/>
    <col min="13718" max="13718" width="10.81640625" style="760" customWidth="1"/>
    <col min="13719" max="13719" width="11.54296875" style="760" customWidth="1"/>
    <col min="13720" max="13720" width="11.7265625" style="760" customWidth="1"/>
    <col min="13721" max="13721" width="15.81640625" style="760" customWidth="1"/>
    <col min="13722" max="13722" width="9.81640625" style="760" customWidth="1"/>
    <col min="13723" max="13723" width="9.26953125" style="760" customWidth="1"/>
    <col min="13724" max="13724" width="9.81640625" style="760" customWidth="1"/>
    <col min="13725" max="13725" width="10" style="760" customWidth="1"/>
    <col min="13726" max="13726" width="9.26953125" style="760" customWidth="1"/>
    <col min="13727" max="13727" width="8.26953125" style="760" customWidth="1"/>
    <col min="13728" max="13728" width="8.1796875" style="760" customWidth="1"/>
    <col min="13729" max="13729" width="11.7265625" style="760" customWidth="1"/>
    <col min="13730" max="13730" width="9.453125" style="760" customWidth="1"/>
    <col min="13731" max="13731" width="11.453125" style="760" customWidth="1"/>
    <col min="13732" max="13732" width="14.81640625" style="760" customWidth="1"/>
    <col min="13733" max="13733" width="8.453125" style="760" customWidth="1"/>
    <col min="13734" max="13734" width="7.453125" style="760" customWidth="1"/>
    <col min="13735" max="13735" width="10.54296875" style="760" customWidth="1"/>
    <col min="13736" max="13736" width="7.1796875" style="760" customWidth="1"/>
    <col min="13737" max="13737" width="7.453125" style="760" customWidth="1"/>
    <col min="13738" max="13738" width="7.7265625" style="760" customWidth="1"/>
    <col min="13739" max="13739" width="9.26953125" style="760" customWidth="1"/>
    <col min="13740" max="13740" width="10.7265625" style="760" customWidth="1"/>
    <col min="13741" max="13741" width="8.1796875" style="760" customWidth="1"/>
    <col min="13742" max="13742" width="7" style="760" customWidth="1"/>
    <col min="13743" max="13743" width="8.26953125" style="760" customWidth="1"/>
    <col min="13744" max="13744" width="7.54296875" style="760" customWidth="1"/>
    <col min="13745" max="13745" width="11.54296875" style="760" customWidth="1"/>
    <col min="13746" max="13746" width="12.81640625" style="760" customWidth="1"/>
    <col min="13747" max="13747" width="15.54296875" style="760" customWidth="1"/>
    <col min="13748" max="13748" width="10.453125" style="760" customWidth="1"/>
    <col min="13749" max="13749" width="10.26953125" style="760" customWidth="1"/>
    <col min="13750" max="13750" width="9.81640625" style="760" customWidth="1"/>
    <col min="13751" max="13751" width="10.453125" style="760" customWidth="1"/>
    <col min="13752" max="13752" width="7.453125" style="760" customWidth="1"/>
    <col min="13753" max="13753" width="10.54296875" style="760" customWidth="1"/>
    <col min="13754" max="13754" width="10.81640625" style="760" customWidth="1"/>
    <col min="13755" max="13755" width="10.26953125" style="760" customWidth="1"/>
    <col min="13756" max="13756" width="11.81640625" style="760" customWidth="1"/>
    <col min="13757" max="13757" width="15.1796875" style="760" customWidth="1"/>
    <col min="13758" max="13758" width="9.453125" style="760" customWidth="1"/>
    <col min="13759" max="13759" width="11.1796875" style="760" customWidth="1"/>
    <col min="13760" max="13763" width="13.7265625" style="760" customWidth="1"/>
    <col min="13764" max="13764" width="9.7265625" style="760" customWidth="1"/>
    <col min="13765" max="13765" width="12.7265625" style="760" customWidth="1"/>
    <col min="13766" max="13766" width="15.54296875" style="760" customWidth="1"/>
    <col min="13767" max="13767" width="11.54296875" style="760" customWidth="1"/>
    <col min="13768" max="13768" width="13" style="760" customWidth="1"/>
    <col min="13769" max="13769" width="12.1796875" style="760" customWidth="1"/>
    <col min="13770" max="13771" width="12.26953125" style="760" customWidth="1"/>
    <col min="13772" max="13772" width="12.81640625" style="760" customWidth="1"/>
    <col min="13773" max="13773" width="11.54296875" style="760" customWidth="1"/>
    <col min="13774" max="13774" width="15.453125" style="760" customWidth="1"/>
    <col min="13775" max="13775" width="14.7265625" style="760" customWidth="1"/>
    <col min="13776" max="13776" width="8.453125" style="760" customWidth="1"/>
    <col min="13777" max="13777" width="8.26953125" style="760" customWidth="1"/>
    <col min="13778" max="13778" width="9.26953125" style="760" customWidth="1"/>
    <col min="13779" max="13779" width="9.1796875" style="760" customWidth="1"/>
    <col min="13780" max="13780" width="7.26953125" style="760" customWidth="1"/>
    <col min="13781" max="13781" width="9.26953125" style="760" customWidth="1"/>
    <col min="13782" max="13782" width="6.81640625" style="760" customWidth="1"/>
    <col min="13783" max="13783" width="8.7265625" style="760" customWidth="1"/>
    <col min="13784" max="13784" width="8.453125" style="760" customWidth="1"/>
    <col min="13785" max="13785" width="10.26953125" style="760" customWidth="1"/>
    <col min="13786" max="13786" width="8.1796875" style="760" customWidth="1"/>
    <col min="13787" max="13787" width="8.54296875" style="760" customWidth="1"/>
    <col min="13788" max="13788" width="9.26953125" style="760" customWidth="1"/>
    <col min="13789" max="13789" width="15" style="760" customWidth="1"/>
    <col min="13790" max="13790" width="8.81640625" style="760" customWidth="1"/>
    <col min="13791" max="13791" width="9.1796875" style="760" customWidth="1"/>
    <col min="13792" max="13792" width="8.54296875" style="760" customWidth="1"/>
    <col min="13793" max="13793" width="10.81640625" style="760" customWidth="1"/>
    <col min="13794" max="13794" width="10.7265625" style="760" customWidth="1"/>
    <col min="13795" max="13796" width="13.7265625" style="760" customWidth="1"/>
    <col min="13797" max="13797" width="9.54296875" style="760" customWidth="1"/>
    <col min="13798" max="13798" width="13.7265625" style="760" customWidth="1"/>
    <col min="13799" max="13799" width="15.1796875" style="760" customWidth="1"/>
    <col min="13800" max="13800" width="8.54296875" style="760" customWidth="1"/>
    <col min="13801" max="13801" width="9.54296875" style="760" customWidth="1"/>
    <col min="13802" max="13802" width="7.26953125" style="760" customWidth="1"/>
    <col min="13803" max="13803" width="9.26953125" style="760" customWidth="1"/>
    <col min="13804" max="13805" width="7.81640625" style="760" customWidth="1"/>
    <col min="13806" max="13806" width="6.81640625" style="760" customWidth="1"/>
    <col min="13807" max="13807" width="7.453125" style="760" customWidth="1"/>
    <col min="13808" max="13808" width="7.7265625" style="760" customWidth="1"/>
    <col min="13809" max="13809" width="8" style="760" customWidth="1"/>
    <col min="13810" max="13810" width="9.54296875" style="760" customWidth="1"/>
    <col min="13811" max="13811" width="11.1796875" style="760" customWidth="1"/>
    <col min="13812" max="13812" width="17.54296875" style="760" customWidth="1"/>
    <col min="13813" max="13813" width="12.54296875" style="760" customWidth="1"/>
    <col min="13814" max="13814" width="10" style="760" customWidth="1"/>
    <col min="13815" max="13815" width="10.26953125" style="760" customWidth="1"/>
    <col min="13816" max="13816" width="13.81640625" style="760" customWidth="1"/>
    <col min="13817" max="13817" width="17" style="760" customWidth="1"/>
    <col min="13818" max="13818" width="17.26953125" style="760" customWidth="1"/>
    <col min="13819" max="13819" width="13.453125" style="760" customWidth="1"/>
    <col min="13820" max="13820" width="16.453125" style="760" customWidth="1"/>
    <col min="13821" max="13821" width="10.81640625" style="760" customWidth="1"/>
    <col min="13822" max="13822" width="15.1796875" style="760" customWidth="1"/>
    <col min="13823" max="13823" width="8.1796875" style="760" customWidth="1"/>
    <col min="13824" max="13824" width="9.7265625" style="760" customWidth="1"/>
    <col min="13825" max="13825" width="11.54296875" style="760" customWidth="1"/>
    <col min="13826" max="13826" width="8.1796875" style="760" customWidth="1"/>
    <col min="13827" max="13827" width="7.7265625" style="760" customWidth="1"/>
    <col min="13828" max="13828" width="8.26953125" style="760" customWidth="1"/>
    <col min="13829" max="13829" width="8.453125" style="760" customWidth="1"/>
    <col min="13830" max="13830" width="9.26953125" style="760" customWidth="1"/>
    <col min="13831" max="13831" width="10.1796875" style="760" customWidth="1"/>
    <col min="13832" max="13832" width="15.81640625" style="760" customWidth="1"/>
    <col min="13833" max="13833" width="14.54296875" style="760" customWidth="1"/>
    <col min="13834" max="13834" width="14" style="760" customWidth="1"/>
    <col min="13835" max="13835" width="13.7265625" style="760" customWidth="1"/>
    <col min="13836" max="13836" width="15.81640625" style="760" customWidth="1"/>
    <col min="13837" max="13837" width="15" style="760" customWidth="1"/>
    <col min="13838" max="13838" width="14.26953125" style="760" customWidth="1"/>
    <col min="13839" max="13839" width="13.26953125" style="760" customWidth="1"/>
    <col min="13840" max="13927" width="8.7265625" style="760"/>
    <col min="13928" max="13928" width="14" style="760" customWidth="1"/>
    <col min="13929" max="13929" width="9.81640625" style="760" customWidth="1"/>
    <col min="13930" max="13930" width="13.81640625" style="760" customWidth="1"/>
    <col min="13931" max="13931" width="10.26953125" style="760" customWidth="1"/>
    <col min="13932" max="13932" width="9.7265625" style="760" customWidth="1"/>
    <col min="13933" max="13933" width="9.26953125" style="760" customWidth="1"/>
    <col min="13934" max="13934" width="11" style="760" customWidth="1"/>
    <col min="13935" max="13935" width="11.54296875" style="760" customWidth="1"/>
    <col min="13936" max="13936" width="15.26953125" style="760" customWidth="1"/>
    <col min="13937" max="13937" width="8.26953125" style="760" customWidth="1"/>
    <col min="13938" max="13938" width="9" style="760" customWidth="1"/>
    <col min="13939" max="13939" width="14.81640625" style="760" customWidth="1"/>
    <col min="13940" max="13940" width="11" style="760" customWidth="1"/>
    <col min="13941" max="13941" width="10.1796875" style="760" customWidth="1"/>
    <col min="13942" max="13942" width="9.26953125" style="760" customWidth="1"/>
    <col min="13943" max="13943" width="10.1796875" style="760" customWidth="1"/>
    <col min="13944" max="13944" width="10.81640625" style="760" customWidth="1"/>
    <col min="13945" max="13945" width="11.7265625" style="760" customWidth="1"/>
    <col min="13946" max="13946" width="18.7265625" style="760" customWidth="1"/>
    <col min="13947" max="13947" width="13.453125" style="760" customWidth="1"/>
    <col min="13948" max="13948" width="10.7265625" style="760" customWidth="1"/>
    <col min="13949" max="13949" width="11" style="760" customWidth="1"/>
    <col min="13950" max="13950" width="14.7265625" style="760" customWidth="1"/>
    <col min="13951" max="13951" width="19.1796875" style="760" customWidth="1"/>
    <col min="13952" max="13952" width="19.26953125" style="760" customWidth="1"/>
    <col min="13953" max="13953" width="17.81640625" style="760" customWidth="1"/>
    <col min="13954" max="13954" width="13.26953125" style="760" customWidth="1"/>
    <col min="13955" max="13955" width="12.7265625" style="760" customWidth="1"/>
    <col min="13956" max="13956" width="14.26953125" style="760" customWidth="1"/>
    <col min="13957" max="13957" width="12.1796875" style="760" customWidth="1"/>
    <col min="13958" max="13958" width="14.7265625" style="760" customWidth="1"/>
    <col min="13959" max="13959" width="14.453125" style="760" customWidth="1"/>
    <col min="13960" max="13960" width="10.453125" style="760" customWidth="1"/>
    <col min="13961" max="13961" width="11.26953125" style="760" customWidth="1"/>
    <col min="13962" max="13962" width="12.1796875" style="760" customWidth="1"/>
    <col min="13963" max="13963" width="13.54296875" style="760" customWidth="1"/>
    <col min="13964" max="13964" width="13.7265625" style="760" customWidth="1"/>
    <col min="13965" max="13965" width="10.54296875" style="760" customWidth="1"/>
    <col min="13966" max="13966" width="13.1796875" style="760" customWidth="1"/>
    <col min="13967" max="13967" width="14.81640625" style="760" customWidth="1"/>
    <col min="13968" max="13968" width="11.453125" style="760" customWidth="1"/>
    <col min="13969" max="13969" width="10.7265625" style="760" customWidth="1"/>
    <col min="13970" max="13970" width="10.453125" style="760" customWidth="1"/>
    <col min="13971" max="13971" width="9.81640625" style="760" customWidth="1"/>
    <col min="13972" max="13972" width="8" style="760" customWidth="1"/>
    <col min="13973" max="13973" width="11" style="760" customWidth="1"/>
    <col min="13974" max="13974" width="10.81640625" style="760" customWidth="1"/>
    <col min="13975" max="13975" width="11.54296875" style="760" customWidth="1"/>
    <col min="13976" max="13976" width="11.7265625" style="760" customWidth="1"/>
    <col min="13977" max="13977" width="15.81640625" style="760" customWidth="1"/>
    <col min="13978" max="13978" width="9.81640625" style="760" customWidth="1"/>
    <col min="13979" max="13979" width="9.26953125" style="760" customWidth="1"/>
    <col min="13980" max="13980" width="9.81640625" style="760" customWidth="1"/>
    <col min="13981" max="13981" width="10" style="760" customWidth="1"/>
    <col min="13982" max="13982" width="9.26953125" style="760" customWidth="1"/>
    <col min="13983" max="13983" width="8.26953125" style="760" customWidth="1"/>
    <col min="13984" max="13984" width="8.1796875" style="760" customWidth="1"/>
    <col min="13985" max="13985" width="11.7265625" style="760" customWidth="1"/>
    <col min="13986" max="13986" width="9.453125" style="760" customWidth="1"/>
    <col min="13987" max="13987" width="11.453125" style="760" customWidth="1"/>
    <col min="13988" max="13988" width="14.81640625" style="760" customWidth="1"/>
    <col min="13989" max="13989" width="8.453125" style="760" customWidth="1"/>
    <col min="13990" max="13990" width="7.453125" style="760" customWidth="1"/>
    <col min="13991" max="13991" width="10.54296875" style="760" customWidth="1"/>
    <col min="13992" max="13992" width="7.1796875" style="760" customWidth="1"/>
    <col min="13993" max="13993" width="7.453125" style="760" customWidth="1"/>
    <col min="13994" max="13994" width="7.7265625" style="760" customWidth="1"/>
    <col min="13995" max="13995" width="9.26953125" style="760" customWidth="1"/>
    <col min="13996" max="13996" width="10.7265625" style="760" customWidth="1"/>
    <col min="13997" max="13997" width="8.1796875" style="760" customWidth="1"/>
    <col min="13998" max="13998" width="7" style="760" customWidth="1"/>
    <col min="13999" max="13999" width="8.26953125" style="760" customWidth="1"/>
    <col min="14000" max="14000" width="7.54296875" style="760" customWidth="1"/>
    <col min="14001" max="14001" width="11.54296875" style="760" customWidth="1"/>
    <col min="14002" max="14002" width="12.81640625" style="760" customWidth="1"/>
    <col min="14003" max="14003" width="15.54296875" style="760" customWidth="1"/>
    <col min="14004" max="14004" width="10.453125" style="760" customWidth="1"/>
    <col min="14005" max="14005" width="10.26953125" style="760" customWidth="1"/>
    <col min="14006" max="14006" width="9.81640625" style="760" customWidth="1"/>
    <col min="14007" max="14007" width="10.453125" style="760" customWidth="1"/>
    <col min="14008" max="14008" width="7.453125" style="760" customWidth="1"/>
    <col min="14009" max="14009" width="10.54296875" style="760" customWidth="1"/>
    <col min="14010" max="14010" width="10.81640625" style="760" customWidth="1"/>
    <col min="14011" max="14011" width="10.26953125" style="760" customWidth="1"/>
    <col min="14012" max="14012" width="11.81640625" style="760" customWidth="1"/>
    <col min="14013" max="14013" width="15.1796875" style="760" customWidth="1"/>
    <col min="14014" max="14014" width="9.453125" style="760" customWidth="1"/>
    <col min="14015" max="14015" width="11.1796875" style="760" customWidth="1"/>
    <col min="14016" max="14019" width="13.7265625" style="760" customWidth="1"/>
    <col min="14020" max="14020" width="9.7265625" style="760" customWidth="1"/>
    <col min="14021" max="14021" width="12.7265625" style="760" customWidth="1"/>
    <col min="14022" max="14022" width="15.54296875" style="760" customWidth="1"/>
    <col min="14023" max="14023" width="11.54296875" style="760" customWidth="1"/>
    <col min="14024" max="14024" width="13" style="760" customWidth="1"/>
    <col min="14025" max="14025" width="12.1796875" style="760" customWidth="1"/>
    <col min="14026" max="14027" width="12.26953125" style="760" customWidth="1"/>
    <col min="14028" max="14028" width="12.81640625" style="760" customWidth="1"/>
    <col min="14029" max="14029" width="11.54296875" style="760" customWidth="1"/>
    <col min="14030" max="14030" width="15.453125" style="760" customWidth="1"/>
    <col min="14031" max="14031" width="14.7265625" style="760" customWidth="1"/>
    <col min="14032" max="14032" width="8.453125" style="760" customWidth="1"/>
    <col min="14033" max="14033" width="8.26953125" style="760" customWidth="1"/>
    <col min="14034" max="14034" width="9.26953125" style="760" customWidth="1"/>
    <col min="14035" max="14035" width="9.1796875" style="760" customWidth="1"/>
    <col min="14036" max="14036" width="7.26953125" style="760" customWidth="1"/>
    <col min="14037" max="14037" width="9.26953125" style="760" customWidth="1"/>
    <col min="14038" max="14038" width="6.81640625" style="760" customWidth="1"/>
    <col min="14039" max="14039" width="8.7265625" style="760" customWidth="1"/>
    <col min="14040" max="14040" width="8.453125" style="760" customWidth="1"/>
    <col min="14041" max="14041" width="10.26953125" style="760" customWidth="1"/>
    <col min="14042" max="14042" width="8.1796875" style="760" customWidth="1"/>
    <col min="14043" max="14043" width="8.54296875" style="760" customWidth="1"/>
    <col min="14044" max="14044" width="9.26953125" style="760" customWidth="1"/>
    <col min="14045" max="14045" width="15" style="760" customWidth="1"/>
    <col min="14046" max="14046" width="8.81640625" style="760" customWidth="1"/>
    <col min="14047" max="14047" width="9.1796875" style="760" customWidth="1"/>
    <col min="14048" max="14048" width="8.54296875" style="760" customWidth="1"/>
    <col min="14049" max="14049" width="10.81640625" style="760" customWidth="1"/>
    <col min="14050" max="14050" width="10.7265625" style="760" customWidth="1"/>
    <col min="14051" max="14052" width="13.7265625" style="760" customWidth="1"/>
    <col min="14053" max="14053" width="9.54296875" style="760" customWidth="1"/>
    <col min="14054" max="14054" width="13.7265625" style="760" customWidth="1"/>
    <col min="14055" max="14055" width="15.1796875" style="760" customWidth="1"/>
    <col min="14056" max="14056" width="8.54296875" style="760" customWidth="1"/>
    <col min="14057" max="14057" width="9.54296875" style="760" customWidth="1"/>
    <col min="14058" max="14058" width="7.26953125" style="760" customWidth="1"/>
    <col min="14059" max="14059" width="9.26953125" style="760" customWidth="1"/>
    <col min="14060" max="14061" width="7.81640625" style="760" customWidth="1"/>
    <col min="14062" max="14062" width="6.81640625" style="760" customWidth="1"/>
    <col min="14063" max="14063" width="7.453125" style="760" customWidth="1"/>
    <col min="14064" max="14064" width="7.7265625" style="760" customWidth="1"/>
    <col min="14065" max="14065" width="8" style="760" customWidth="1"/>
    <col min="14066" max="14066" width="9.54296875" style="760" customWidth="1"/>
    <col min="14067" max="14067" width="11.1796875" style="760" customWidth="1"/>
    <col min="14068" max="14068" width="17.54296875" style="760" customWidth="1"/>
    <col min="14069" max="14069" width="12.54296875" style="760" customWidth="1"/>
    <col min="14070" max="14070" width="10" style="760" customWidth="1"/>
    <col min="14071" max="14071" width="10.26953125" style="760" customWidth="1"/>
    <col min="14072" max="14072" width="13.81640625" style="760" customWidth="1"/>
    <col min="14073" max="14073" width="17" style="760" customWidth="1"/>
    <col min="14074" max="14074" width="17.26953125" style="760" customWidth="1"/>
    <col min="14075" max="14075" width="13.453125" style="760" customWidth="1"/>
    <col min="14076" max="14076" width="16.453125" style="760" customWidth="1"/>
    <col min="14077" max="14077" width="10.81640625" style="760" customWidth="1"/>
    <col min="14078" max="14078" width="15.1796875" style="760" customWidth="1"/>
    <col min="14079" max="14079" width="8.1796875" style="760" customWidth="1"/>
    <col min="14080" max="14080" width="9.7265625" style="760" customWidth="1"/>
    <col min="14081" max="14081" width="11.54296875" style="760" customWidth="1"/>
    <col min="14082" max="14082" width="8.1796875" style="760" customWidth="1"/>
    <col min="14083" max="14083" width="7.7265625" style="760" customWidth="1"/>
    <col min="14084" max="14084" width="8.26953125" style="760" customWidth="1"/>
    <col min="14085" max="14085" width="8.453125" style="760" customWidth="1"/>
    <col min="14086" max="14086" width="9.26953125" style="760" customWidth="1"/>
    <col min="14087" max="14087" width="10.1796875" style="760" customWidth="1"/>
    <col min="14088" max="14088" width="15.81640625" style="760" customWidth="1"/>
    <col min="14089" max="14089" width="14.54296875" style="760" customWidth="1"/>
    <col min="14090" max="14090" width="14" style="760" customWidth="1"/>
    <col min="14091" max="14091" width="13.7265625" style="760" customWidth="1"/>
    <col min="14092" max="14092" width="15.81640625" style="760" customWidth="1"/>
    <col min="14093" max="14093" width="15" style="760" customWidth="1"/>
    <col min="14094" max="14094" width="14.26953125" style="760" customWidth="1"/>
    <col min="14095" max="14095" width="13.26953125" style="760" customWidth="1"/>
    <col min="14096" max="14183" width="8.7265625" style="760"/>
    <col min="14184" max="14184" width="14" style="760" customWidth="1"/>
    <col min="14185" max="14185" width="9.81640625" style="760" customWidth="1"/>
    <col min="14186" max="14186" width="13.81640625" style="760" customWidth="1"/>
    <col min="14187" max="14187" width="10.26953125" style="760" customWidth="1"/>
    <col min="14188" max="14188" width="9.7265625" style="760" customWidth="1"/>
    <col min="14189" max="14189" width="9.26953125" style="760" customWidth="1"/>
    <col min="14190" max="14190" width="11" style="760" customWidth="1"/>
    <col min="14191" max="14191" width="11.54296875" style="760" customWidth="1"/>
    <col min="14192" max="14192" width="15.26953125" style="760" customWidth="1"/>
    <col min="14193" max="14193" width="8.26953125" style="760" customWidth="1"/>
    <col min="14194" max="14194" width="9" style="760" customWidth="1"/>
    <col min="14195" max="14195" width="14.81640625" style="760" customWidth="1"/>
    <col min="14196" max="14196" width="11" style="760" customWidth="1"/>
    <col min="14197" max="14197" width="10.1796875" style="760" customWidth="1"/>
    <col min="14198" max="14198" width="9.26953125" style="760" customWidth="1"/>
    <col min="14199" max="14199" width="10.1796875" style="760" customWidth="1"/>
    <col min="14200" max="14200" width="10.81640625" style="760" customWidth="1"/>
    <col min="14201" max="14201" width="11.7265625" style="760" customWidth="1"/>
    <col min="14202" max="14202" width="18.7265625" style="760" customWidth="1"/>
    <col min="14203" max="14203" width="13.453125" style="760" customWidth="1"/>
    <col min="14204" max="14204" width="10.7265625" style="760" customWidth="1"/>
    <col min="14205" max="14205" width="11" style="760" customWidth="1"/>
    <col min="14206" max="14206" width="14.7265625" style="760" customWidth="1"/>
    <col min="14207" max="14207" width="19.1796875" style="760" customWidth="1"/>
    <col min="14208" max="14208" width="19.26953125" style="760" customWidth="1"/>
    <col min="14209" max="14209" width="17.81640625" style="760" customWidth="1"/>
    <col min="14210" max="14210" width="13.26953125" style="760" customWidth="1"/>
    <col min="14211" max="14211" width="12.7265625" style="760" customWidth="1"/>
    <col min="14212" max="14212" width="14.26953125" style="760" customWidth="1"/>
    <col min="14213" max="14213" width="12.1796875" style="760" customWidth="1"/>
    <col min="14214" max="14214" width="14.7265625" style="760" customWidth="1"/>
    <col min="14215" max="14215" width="14.453125" style="760" customWidth="1"/>
    <col min="14216" max="14216" width="10.453125" style="760" customWidth="1"/>
    <col min="14217" max="14217" width="11.26953125" style="760" customWidth="1"/>
    <col min="14218" max="14218" width="12.1796875" style="760" customWidth="1"/>
    <col min="14219" max="14219" width="13.54296875" style="760" customWidth="1"/>
    <col min="14220" max="14220" width="13.7265625" style="760" customWidth="1"/>
    <col min="14221" max="14221" width="10.54296875" style="760" customWidth="1"/>
    <col min="14222" max="14222" width="13.1796875" style="760" customWidth="1"/>
    <col min="14223" max="14223" width="14.81640625" style="760" customWidth="1"/>
    <col min="14224" max="14224" width="11.453125" style="760" customWidth="1"/>
    <col min="14225" max="14225" width="10.7265625" style="760" customWidth="1"/>
    <col min="14226" max="14226" width="10.453125" style="760" customWidth="1"/>
    <col min="14227" max="14227" width="9.81640625" style="760" customWidth="1"/>
    <col min="14228" max="14228" width="8" style="760" customWidth="1"/>
    <col min="14229" max="14229" width="11" style="760" customWidth="1"/>
    <col min="14230" max="14230" width="10.81640625" style="760" customWidth="1"/>
    <col min="14231" max="14231" width="11.54296875" style="760" customWidth="1"/>
    <col min="14232" max="14232" width="11.7265625" style="760" customWidth="1"/>
    <col min="14233" max="14233" width="15.81640625" style="760" customWidth="1"/>
    <col min="14234" max="14234" width="9.81640625" style="760" customWidth="1"/>
    <col min="14235" max="14235" width="9.26953125" style="760" customWidth="1"/>
    <col min="14236" max="14236" width="9.81640625" style="760" customWidth="1"/>
    <col min="14237" max="14237" width="10" style="760" customWidth="1"/>
    <col min="14238" max="14238" width="9.26953125" style="760" customWidth="1"/>
    <col min="14239" max="14239" width="8.26953125" style="760" customWidth="1"/>
    <col min="14240" max="14240" width="8.1796875" style="760" customWidth="1"/>
    <col min="14241" max="14241" width="11.7265625" style="760" customWidth="1"/>
    <col min="14242" max="14242" width="9.453125" style="760" customWidth="1"/>
    <col min="14243" max="14243" width="11.453125" style="760" customWidth="1"/>
    <col min="14244" max="14244" width="14.81640625" style="760" customWidth="1"/>
    <col min="14245" max="14245" width="8.453125" style="760" customWidth="1"/>
    <col min="14246" max="14246" width="7.453125" style="760" customWidth="1"/>
    <col min="14247" max="14247" width="10.54296875" style="760" customWidth="1"/>
    <col min="14248" max="14248" width="7.1796875" style="760" customWidth="1"/>
    <col min="14249" max="14249" width="7.453125" style="760" customWidth="1"/>
    <col min="14250" max="14250" width="7.7265625" style="760" customWidth="1"/>
    <col min="14251" max="14251" width="9.26953125" style="760" customWidth="1"/>
    <col min="14252" max="14252" width="10.7265625" style="760" customWidth="1"/>
    <col min="14253" max="14253" width="8.1796875" style="760" customWidth="1"/>
    <col min="14254" max="14254" width="7" style="760" customWidth="1"/>
    <col min="14255" max="14255" width="8.26953125" style="760" customWidth="1"/>
    <col min="14256" max="14256" width="7.54296875" style="760" customWidth="1"/>
    <col min="14257" max="14257" width="11.54296875" style="760" customWidth="1"/>
    <col min="14258" max="14258" width="12.81640625" style="760" customWidth="1"/>
    <col min="14259" max="14259" width="15.54296875" style="760" customWidth="1"/>
    <col min="14260" max="14260" width="10.453125" style="760" customWidth="1"/>
    <col min="14261" max="14261" width="10.26953125" style="760" customWidth="1"/>
    <col min="14262" max="14262" width="9.81640625" style="760" customWidth="1"/>
    <col min="14263" max="14263" width="10.453125" style="760" customWidth="1"/>
    <col min="14264" max="14264" width="7.453125" style="760" customWidth="1"/>
    <col min="14265" max="14265" width="10.54296875" style="760" customWidth="1"/>
    <col min="14266" max="14266" width="10.81640625" style="760" customWidth="1"/>
    <col min="14267" max="14267" width="10.26953125" style="760" customWidth="1"/>
    <col min="14268" max="14268" width="11.81640625" style="760" customWidth="1"/>
    <col min="14269" max="14269" width="15.1796875" style="760" customWidth="1"/>
    <col min="14270" max="14270" width="9.453125" style="760" customWidth="1"/>
    <col min="14271" max="14271" width="11.1796875" style="760" customWidth="1"/>
    <col min="14272" max="14275" width="13.7265625" style="760" customWidth="1"/>
    <col min="14276" max="14276" width="9.7265625" style="760" customWidth="1"/>
    <col min="14277" max="14277" width="12.7265625" style="760" customWidth="1"/>
    <col min="14278" max="14278" width="15.54296875" style="760" customWidth="1"/>
    <col min="14279" max="14279" width="11.54296875" style="760" customWidth="1"/>
    <col min="14280" max="14280" width="13" style="760" customWidth="1"/>
    <col min="14281" max="14281" width="12.1796875" style="760" customWidth="1"/>
    <col min="14282" max="14283" width="12.26953125" style="760" customWidth="1"/>
    <col min="14284" max="14284" width="12.81640625" style="760" customWidth="1"/>
    <col min="14285" max="14285" width="11.54296875" style="760" customWidth="1"/>
    <col min="14286" max="14286" width="15.453125" style="760" customWidth="1"/>
    <col min="14287" max="14287" width="14.7265625" style="760" customWidth="1"/>
    <col min="14288" max="14288" width="8.453125" style="760" customWidth="1"/>
    <col min="14289" max="14289" width="8.26953125" style="760" customWidth="1"/>
    <col min="14290" max="14290" width="9.26953125" style="760" customWidth="1"/>
    <col min="14291" max="14291" width="9.1796875" style="760" customWidth="1"/>
    <col min="14292" max="14292" width="7.26953125" style="760" customWidth="1"/>
    <col min="14293" max="14293" width="9.26953125" style="760" customWidth="1"/>
    <col min="14294" max="14294" width="6.81640625" style="760" customWidth="1"/>
    <col min="14295" max="14295" width="8.7265625" style="760" customWidth="1"/>
    <col min="14296" max="14296" width="8.453125" style="760" customWidth="1"/>
    <col min="14297" max="14297" width="10.26953125" style="760" customWidth="1"/>
    <col min="14298" max="14298" width="8.1796875" style="760" customWidth="1"/>
    <col min="14299" max="14299" width="8.54296875" style="760" customWidth="1"/>
    <col min="14300" max="14300" width="9.26953125" style="760" customWidth="1"/>
    <col min="14301" max="14301" width="15" style="760" customWidth="1"/>
    <col min="14302" max="14302" width="8.81640625" style="760" customWidth="1"/>
    <col min="14303" max="14303" width="9.1796875" style="760" customWidth="1"/>
    <col min="14304" max="14304" width="8.54296875" style="760" customWidth="1"/>
    <col min="14305" max="14305" width="10.81640625" style="760" customWidth="1"/>
    <col min="14306" max="14306" width="10.7265625" style="760" customWidth="1"/>
    <col min="14307" max="14308" width="13.7265625" style="760" customWidth="1"/>
    <col min="14309" max="14309" width="9.54296875" style="760" customWidth="1"/>
    <col min="14310" max="14310" width="13.7265625" style="760" customWidth="1"/>
    <col min="14311" max="14311" width="15.1796875" style="760" customWidth="1"/>
    <col min="14312" max="14312" width="8.54296875" style="760" customWidth="1"/>
    <col min="14313" max="14313" width="9.54296875" style="760" customWidth="1"/>
    <col min="14314" max="14314" width="7.26953125" style="760" customWidth="1"/>
    <col min="14315" max="14315" width="9.26953125" style="760" customWidth="1"/>
    <col min="14316" max="14317" width="7.81640625" style="760" customWidth="1"/>
    <col min="14318" max="14318" width="6.81640625" style="760" customWidth="1"/>
    <col min="14319" max="14319" width="7.453125" style="760" customWidth="1"/>
    <col min="14320" max="14320" width="7.7265625" style="760" customWidth="1"/>
    <col min="14321" max="14321" width="8" style="760" customWidth="1"/>
    <col min="14322" max="14322" width="9.54296875" style="760" customWidth="1"/>
    <col min="14323" max="14323" width="11.1796875" style="760" customWidth="1"/>
    <col min="14324" max="14324" width="17.54296875" style="760" customWidth="1"/>
    <col min="14325" max="14325" width="12.54296875" style="760" customWidth="1"/>
    <col min="14326" max="14326" width="10" style="760" customWidth="1"/>
    <col min="14327" max="14327" width="10.26953125" style="760" customWidth="1"/>
    <col min="14328" max="14328" width="13.81640625" style="760" customWidth="1"/>
    <col min="14329" max="14329" width="17" style="760" customWidth="1"/>
    <col min="14330" max="14330" width="17.26953125" style="760" customWidth="1"/>
    <col min="14331" max="14331" width="13.453125" style="760" customWidth="1"/>
    <col min="14332" max="14332" width="16.453125" style="760" customWidth="1"/>
    <col min="14333" max="14333" width="10.81640625" style="760" customWidth="1"/>
    <col min="14334" max="14334" width="15.1796875" style="760" customWidth="1"/>
    <col min="14335" max="14335" width="8.1796875" style="760" customWidth="1"/>
    <col min="14336" max="14336" width="9.7265625" style="760" customWidth="1"/>
    <col min="14337" max="14337" width="11.54296875" style="760" customWidth="1"/>
    <col min="14338" max="14338" width="8.1796875" style="760" customWidth="1"/>
    <col min="14339" max="14339" width="7.7265625" style="760" customWidth="1"/>
    <col min="14340" max="14340" width="8.26953125" style="760" customWidth="1"/>
    <col min="14341" max="14341" width="8.453125" style="760" customWidth="1"/>
    <col min="14342" max="14342" width="9.26953125" style="760" customWidth="1"/>
    <col min="14343" max="14343" width="10.1796875" style="760" customWidth="1"/>
    <col min="14344" max="14344" width="15.81640625" style="760" customWidth="1"/>
    <col min="14345" max="14345" width="14.54296875" style="760" customWidth="1"/>
    <col min="14346" max="14346" width="14" style="760" customWidth="1"/>
    <col min="14347" max="14347" width="13.7265625" style="760" customWidth="1"/>
    <col min="14348" max="14348" width="15.81640625" style="760" customWidth="1"/>
    <col min="14349" max="14349" width="15" style="760" customWidth="1"/>
    <col min="14350" max="14350" width="14.26953125" style="760" customWidth="1"/>
    <col min="14351" max="14351" width="13.26953125" style="760" customWidth="1"/>
    <col min="14352" max="14439" width="8.7265625" style="760"/>
    <col min="14440" max="14440" width="14" style="760" customWidth="1"/>
    <col min="14441" max="14441" width="9.81640625" style="760" customWidth="1"/>
    <col min="14442" max="14442" width="13.81640625" style="760" customWidth="1"/>
    <col min="14443" max="14443" width="10.26953125" style="760" customWidth="1"/>
    <col min="14444" max="14444" width="9.7265625" style="760" customWidth="1"/>
    <col min="14445" max="14445" width="9.26953125" style="760" customWidth="1"/>
    <col min="14446" max="14446" width="11" style="760" customWidth="1"/>
    <col min="14447" max="14447" width="11.54296875" style="760" customWidth="1"/>
    <col min="14448" max="14448" width="15.26953125" style="760" customWidth="1"/>
    <col min="14449" max="14449" width="8.26953125" style="760" customWidth="1"/>
    <col min="14450" max="14450" width="9" style="760" customWidth="1"/>
    <col min="14451" max="14451" width="14.81640625" style="760" customWidth="1"/>
    <col min="14452" max="14452" width="11" style="760" customWidth="1"/>
    <col min="14453" max="14453" width="10.1796875" style="760" customWidth="1"/>
    <col min="14454" max="14454" width="9.26953125" style="760" customWidth="1"/>
    <col min="14455" max="14455" width="10.1796875" style="760" customWidth="1"/>
    <col min="14456" max="14456" width="10.81640625" style="760" customWidth="1"/>
    <col min="14457" max="14457" width="11.7265625" style="760" customWidth="1"/>
    <col min="14458" max="14458" width="18.7265625" style="760" customWidth="1"/>
    <col min="14459" max="14459" width="13.453125" style="760" customWidth="1"/>
    <col min="14460" max="14460" width="10.7265625" style="760" customWidth="1"/>
    <col min="14461" max="14461" width="11" style="760" customWidth="1"/>
    <col min="14462" max="14462" width="14.7265625" style="760" customWidth="1"/>
    <col min="14463" max="14463" width="19.1796875" style="760" customWidth="1"/>
    <col min="14464" max="14464" width="19.26953125" style="760" customWidth="1"/>
    <col min="14465" max="14465" width="17.81640625" style="760" customWidth="1"/>
    <col min="14466" max="14466" width="13.26953125" style="760" customWidth="1"/>
    <col min="14467" max="14467" width="12.7265625" style="760" customWidth="1"/>
    <col min="14468" max="14468" width="14.26953125" style="760" customWidth="1"/>
    <col min="14469" max="14469" width="12.1796875" style="760" customWidth="1"/>
    <col min="14470" max="14470" width="14.7265625" style="760" customWidth="1"/>
    <col min="14471" max="14471" width="14.453125" style="760" customWidth="1"/>
    <col min="14472" max="14472" width="10.453125" style="760" customWidth="1"/>
    <col min="14473" max="14473" width="11.26953125" style="760" customWidth="1"/>
    <col min="14474" max="14474" width="12.1796875" style="760" customWidth="1"/>
    <col min="14475" max="14475" width="13.54296875" style="760" customWidth="1"/>
    <col min="14476" max="14476" width="13.7265625" style="760" customWidth="1"/>
    <col min="14477" max="14477" width="10.54296875" style="760" customWidth="1"/>
    <col min="14478" max="14478" width="13.1796875" style="760" customWidth="1"/>
    <col min="14479" max="14479" width="14.81640625" style="760" customWidth="1"/>
    <col min="14480" max="14480" width="11.453125" style="760" customWidth="1"/>
    <col min="14481" max="14481" width="10.7265625" style="760" customWidth="1"/>
    <col min="14482" max="14482" width="10.453125" style="760" customWidth="1"/>
    <col min="14483" max="14483" width="9.81640625" style="760" customWidth="1"/>
    <col min="14484" max="14484" width="8" style="760" customWidth="1"/>
    <col min="14485" max="14485" width="11" style="760" customWidth="1"/>
    <col min="14486" max="14486" width="10.81640625" style="760" customWidth="1"/>
    <col min="14487" max="14487" width="11.54296875" style="760" customWidth="1"/>
    <col min="14488" max="14488" width="11.7265625" style="760" customWidth="1"/>
    <col min="14489" max="14489" width="15.81640625" style="760" customWidth="1"/>
    <col min="14490" max="14490" width="9.81640625" style="760" customWidth="1"/>
    <col min="14491" max="14491" width="9.26953125" style="760" customWidth="1"/>
    <col min="14492" max="14492" width="9.81640625" style="760" customWidth="1"/>
    <col min="14493" max="14493" width="10" style="760" customWidth="1"/>
    <col min="14494" max="14494" width="9.26953125" style="760" customWidth="1"/>
    <col min="14495" max="14495" width="8.26953125" style="760" customWidth="1"/>
    <col min="14496" max="14496" width="8.1796875" style="760" customWidth="1"/>
    <col min="14497" max="14497" width="11.7265625" style="760" customWidth="1"/>
    <col min="14498" max="14498" width="9.453125" style="760" customWidth="1"/>
    <col min="14499" max="14499" width="11.453125" style="760" customWidth="1"/>
    <col min="14500" max="14500" width="14.81640625" style="760" customWidth="1"/>
    <col min="14501" max="14501" width="8.453125" style="760" customWidth="1"/>
    <col min="14502" max="14502" width="7.453125" style="760" customWidth="1"/>
    <col min="14503" max="14503" width="10.54296875" style="760" customWidth="1"/>
    <col min="14504" max="14504" width="7.1796875" style="760" customWidth="1"/>
    <col min="14505" max="14505" width="7.453125" style="760" customWidth="1"/>
    <col min="14506" max="14506" width="7.7265625" style="760" customWidth="1"/>
    <col min="14507" max="14507" width="9.26953125" style="760" customWidth="1"/>
    <col min="14508" max="14508" width="10.7265625" style="760" customWidth="1"/>
    <col min="14509" max="14509" width="8.1796875" style="760" customWidth="1"/>
    <col min="14510" max="14510" width="7" style="760" customWidth="1"/>
    <col min="14511" max="14511" width="8.26953125" style="760" customWidth="1"/>
    <col min="14512" max="14512" width="7.54296875" style="760" customWidth="1"/>
    <col min="14513" max="14513" width="11.54296875" style="760" customWidth="1"/>
    <col min="14514" max="14514" width="12.81640625" style="760" customWidth="1"/>
    <col min="14515" max="14515" width="15.54296875" style="760" customWidth="1"/>
    <col min="14516" max="14516" width="10.453125" style="760" customWidth="1"/>
    <col min="14517" max="14517" width="10.26953125" style="760" customWidth="1"/>
    <col min="14518" max="14518" width="9.81640625" style="760" customWidth="1"/>
    <col min="14519" max="14519" width="10.453125" style="760" customWidth="1"/>
    <col min="14520" max="14520" width="7.453125" style="760" customWidth="1"/>
    <col min="14521" max="14521" width="10.54296875" style="760" customWidth="1"/>
    <col min="14522" max="14522" width="10.81640625" style="760" customWidth="1"/>
    <col min="14523" max="14523" width="10.26953125" style="760" customWidth="1"/>
    <col min="14524" max="14524" width="11.81640625" style="760" customWidth="1"/>
    <col min="14525" max="14525" width="15.1796875" style="760" customWidth="1"/>
    <col min="14526" max="14526" width="9.453125" style="760" customWidth="1"/>
    <col min="14527" max="14527" width="11.1796875" style="760" customWidth="1"/>
    <col min="14528" max="14531" width="13.7265625" style="760" customWidth="1"/>
    <col min="14532" max="14532" width="9.7265625" style="760" customWidth="1"/>
    <col min="14533" max="14533" width="12.7265625" style="760" customWidth="1"/>
    <col min="14534" max="14534" width="15.54296875" style="760" customWidth="1"/>
    <col min="14535" max="14535" width="11.54296875" style="760" customWidth="1"/>
    <col min="14536" max="14536" width="13" style="760" customWidth="1"/>
    <col min="14537" max="14537" width="12.1796875" style="760" customWidth="1"/>
    <col min="14538" max="14539" width="12.26953125" style="760" customWidth="1"/>
    <col min="14540" max="14540" width="12.81640625" style="760" customWidth="1"/>
    <col min="14541" max="14541" width="11.54296875" style="760" customWidth="1"/>
    <col min="14542" max="14542" width="15.453125" style="760" customWidth="1"/>
    <col min="14543" max="14543" width="14.7265625" style="760" customWidth="1"/>
    <col min="14544" max="14544" width="8.453125" style="760" customWidth="1"/>
    <col min="14545" max="14545" width="8.26953125" style="760" customWidth="1"/>
    <col min="14546" max="14546" width="9.26953125" style="760" customWidth="1"/>
    <col min="14547" max="14547" width="9.1796875" style="760" customWidth="1"/>
    <col min="14548" max="14548" width="7.26953125" style="760" customWidth="1"/>
    <col min="14549" max="14549" width="9.26953125" style="760" customWidth="1"/>
    <col min="14550" max="14550" width="6.81640625" style="760" customWidth="1"/>
    <col min="14551" max="14551" width="8.7265625" style="760" customWidth="1"/>
    <col min="14552" max="14552" width="8.453125" style="760" customWidth="1"/>
    <col min="14553" max="14553" width="10.26953125" style="760" customWidth="1"/>
    <col min="14554" max="14554" width="8.1796875" style="760" customWidth="1"/>
    <col min="14555" max="14555" width="8.54296875" style="760" customWidth="1"/>
    <col min="14556" max="14556" width="9.26953125" style="760" customWidth="1"/>
    <col min="14557" max="14557" width="15" style="760" customWidth="1"/>
    <col min="14558" max="14558" width="8.81640625" style="760" customWidth="1"/>
    <col min="14559" max="14559" width="9.1796875" style="760" customWidth="1"/>
    <col min="14560" max="14560" width="8.54296875" style="760" customWidth="1"/>
    <col min="14561" max="14561" width="10.81640625" style="760" customWidth="1"/>
    <col min="14562" max="14562" width="10.7265625" style="760" customWidth="1"/>
    <col min="14563" max="14564" width="13.7265625" style="760" customWidth="1"/>
    <col min="14565" max="14565" width="9.54296875" style="760" customWidth="1"/>
    <col min="14566" max="14566" width="13.7265625" style="760" customWidth="1"/>
    <col min="14567" max="14567" width="15.1796875" style="760" customWidth="1"/>
    <col min="14568" max="14568" width="8.54296875" style="760" customWidth="1"/>
    <col min="14569" max="14569" width="9.54296875" style="760" customWidth="1"/>
    <col min="14570" max="14570" width="7.26953125" style="760" customWidth="1"/>
    <col min="14571" max="14571" width="9.26953125" style="760" customWidth="1"/>
    <col min="14572" max="14573" width="7.81640625" style="760" customWidth="1"/>
    <col min="14574" max="14574" width="6.81640625" style="760" customWidth="1"/>
    <col min="14575" max="14575" width="7.453125" style="760" customWidth="1"/>
    <col min="14576" max="14576" width="7.7265625" style="760" customWidth="1"/>
    <col min="14577" max="14577" width="8" style="760" customWidth="1"/>
    <col min="14578" max="14578" width="9.54296875" style="760" customWidth="1"/>
    <col min="14579" max="14579" width="11.1796875" style="760" customWidth="1"/>
    <col min="14580" max="14580" width="17.54296875" style="760" customWidth="1"/>
    <col min="14581" max="14581" width="12.54296875" style="760" customWidth="1"/>
    <col min="14582" max="14582" width="10" style="760" customWidth="1"/>
    <col min="14583" max="14583" width="10.26953125" style="760" customWidth="1"/>
    <col min="14584" max="14584" width="13.81640625" style="760" customWidth="1"/>
    <col min="14585" max="14585" width="17" style="760" customWidth="1"/>
    <col min="14586" max="14586" width="17.26953125" style="760" customWidth="1"/>
    <col min="14587" max="14587" width="13.453125" style="760" customWidth="1"/>
    <col min="14588" max="14588" width="16.453125" style="760" customWidth="1"/>
    <col min="14589" max="14589" width="10.81640625" style="760" customWidth="1"/>
    <col min="14590" max="14590" width="15.1796875" style="760" customWidth="1"/>
    <col min="14591" max="14591" width="8.1796875" style="760" customWidth="1"/>
    <col min="14592" max="14592" width="9.7265625" style="760" customWidth="1"/>
    <col min="14593" max="14593" width="11.54296875" style="760" customWidth="1"/>
    <col min="14594" max="14594" width="8.1796875" style="760" customWidth="1"/>
    <col min="14595" max="14595" width="7.7265625" style="760" customWidth="1"/>
    <col min="14596" max="14596" width="8.26953125" style="760" customWidth="1"/>
    <col min="14597" max="14597" width="8.453125" style="760" customWidth="1"/>
    <col min="14598" max="14598" width="9.26953125" style="760" customWidth="1"/>
    <col min="14599" max="14599" width="10.1796875" style="760" customWidth="1"/>
    <col min="14600" max="14600" width="15.81640625" style="760" customWidth="1"/>
    <col min="14601" max="14601" width="14.54296875" style="760" customWidth="1"/>
    <col min="14602" max="14602" width="14" style="760" customWidth="1"/>
    <col min="14603" max="14603" width="13.7265625" style="760" customWidth="1"/>
    <col min="14604" max="14604" width="15.81640625" style="760" customWidth="1"/>
    <col min="14605" max="14605" width="15" style="760" customWidth="1"/>
    <col min="14606" max="14606" width="14.26953125" style="760" customWidth="1"/>
    <col min="14607" max="14607" width="13.26953125" style="760" customWidth="1"/>
    <col min="14608" max="14695" width="8.7265625" style="760"/>
    <col min="14696" max="14696" width="14" style="760" customWidth="1"/>
    <col min="14697" max="14697" width="9.81640625" style="760" customWidth="1"/>
    <col min="14698" max="14698" width="13.81640625" style="760" customWidth="1"/>
    <col min="14699" max="14699" width="10.26953125" style="760" customWidth="1"/>
    <col min="14700" max="14700" width="9.7265625" style="760" customWidth="1"/>
    <col min="14701" max="14701" width="9.26953125" style="760" customWidth="1"/>
    <col min="14702" max="14702" width="11" style="760" customWidth="1"/>
    <col min="14703" max="14703" width="11.54296875" style="760" customWidth="1"/>
    <col min="14704" max="14704" width="15.26953125" style="760" customWidth="1"/>
    <col min="14705" max="14705" width="8.26953125" style="760" customWidth="1"/>
    <col min="14706" max="14706" width="9" style="760" customWidth="1"/>
    <col min="14707" max="14707" width="14.81640625" style="760" customWidth="1"/>
    <col min="14708" max="14708" width="11" style="760" customWidth="1"/>
    <col min="14709" max="14709" width="10.1796875" style="760" customWidth="1"/>
    <col min="14710" max="14710" width="9.26953125" style="760" customWidth="1"/>
    <col min="14711" max="14711" width="10.1796875" style="760" customWidth="1"/>
    <col min="14712" max="14712" width="10.81640625" style="760" customWidth="1"/>
    <col min="14713" max="14713" width="11.7265625" style="760" customWidth="1"/>
    <col min="14714" max="14714" width="18.7265625" style="760" customWidth="1"/>
    <col min="14715" max="14715" width="13.453125" style="760" customWidth="1"/>
    <col min="14716" max="14716" width="10.7265625" style="760" customWidth="1"/>
    <col min="14717" max="14717" width="11" style="760" customWidth="1"/>
    <col min="14718" max="14718" width="14.7265625" style="760" customWidth="1"/>
    <col min="14719" max="14719" width="19.1796875" style="760" customWidth="1"/>
    <col min="14720" max="14720" width="19.26953125" style="760" customWidth="1"/>
    <col min="14721" max="14721" width="17.81640625" style="760" customWidth="1"/>
    <col min="14722" max="14722" width="13.26953125" style="760" customWidth="1"/>
    <col min="14723" max="14723" width="12.7265625" style="760" customWidth="1"/>
    <col min="14724" max="14724" width="14.26953125" style="760" customWidth="1"/>
    <col min="14725" max="14725" width="12.1796875" style="760" customWidth="1"/>
    <col min="14726" max="14726" width="14.7265625" style="760" customWidth="1"/>
    <col min="14727" max="14727" width="14.453125" style="760" customWidth="1"/>
    <col min="14728" max="14728" width="10.453125" style="760" customWidth="1"/>
    <col min="14729" max="14729" width="11.26953125" style="760" customWidth="1"/>
    <col min="14730" max="14730" width="12.1796875" style="760" customWidth="1"/>
    <col min="14731" max="14731" width="13.54296875" style="760" customWidth="1"/>
    <col min="14732" max="14732" width="13.7265625" style="760" customWidth="1"/>
    <col min="14733" max="14733" width="10.54296875" style="760" customWidth="1"/>
    <col min="14734" max="14734" width="13.1796875" style="760" customWidth="1"/>
    <col min="14735" max="14735" width="14.81640625" style="760" customWidth="1"/>
    <col min="14736" max="14736" width="11.453125" style="760" customWidth="1"/>
    <col min="14737" max="14737" width="10.7265625" style="760" customWidth="1"/>
    <col min="14738" max="14738" width="10.453125" style="760" customWidth="1"/>
    <col min="14739" max="14739" width="9.81640625" style="760" customWidth="1"/>
    <col min="14740" max="14740" width="8" style="760" customWidth="1"/>
    <col min="14741" max="14741" width="11" style="760" customWidth="1"/>
    <col min="14742" max="14742" width="10.81640625" style="760" customWidth="1"/>
    <col min="14743" max="14743" width="11.54296875" style="760" customWidth="1"/>
    <col min="14744" max="14744" width="11.7265625" style="760" customWidth="1"/>
    <col min="14745" max="14745" width="15.81640625" style="760" customWidth="1"/>
    <col min="14746" max="14746" width="9.81640625" style="760" customWidth="1"/>
    <col min="14747" max="14747" width="9.26953125" style="760" customWidth="1"/>
    <col min="14748" max="14748" width="9.81640625" style="760" customWidth="1"/>
    <col min="14749" max="14749" width="10" style="760" customWidth="1"/>
    <col min="14750" max="14750" width="9.26953125" style="760" customWidth="1"/>
    <col min="14751" max="14751" width="8.26953125" style="760" customWidth="1"/>
    <col min="14752" max="14752" width="8.1796875" style="760" customWidth="1"/>
    <col min="14753" max="14753" width="11.7265625" style="760" customWidth="1"/>
    <col min="14754" max="14754" width="9.453125" style="760" customWidth="1"/>
    <col min="14755" max="14755" width="11.453125" style="760" customWidth="1"/>
    <col min="14756" max="14756" width="14.81640625" style="760" customWidth="1"/>
    <col min="14757" max="14757" width="8.453125" style="760" customWidth="1"/>
    <col min="14758" max="14758" width="7.453125" style="760" customWidth="1"/>
    <col min="14759" max="14759" width="10.54296875" style="760" customWidth="1"/>
    <col min="14760" max="14760" width="7.1796875" style="760" customWidth="1"/>
    <col min="14761" max="14761" width="7.453125" style="760" customWidth="1"/>
    <col min="14762" max="14762" width="7.7265625" style="760" customWidth="1"/>
    <col min="14763" max="14763" width="9.26953125" style="760" customWidth="1"/>
    <col min="14764" max="14764" width="10.7265625" style="760" customWidth="1"/>
    <col min="14765" max="14765" width="8.1796875" style="760" customWidth="1"/>
    <col min="14766" max="14766" width="7" style="760" customWidth="1"/>
    <col min="14767" max="14767" width="8.26953125" style="760" customWidth="1"/>
    <col min="14768" max="14768" width="7.54296875" style="760" customWidth="1"/>
    <col min="14769" max="14769" width="11.54296875" style="760" customWidth="1"/>
    <col min="14770" max="14770" width="12.81640625" style="760" customWidth="1"/>
    <col min="14771" max="14771" width="15.54296875" style="760" customWidth="1"/>
    <col min="14772" max="14772" width="10.453125" style="760" customWidth="1"/>
    <col min="14773" max="14773" width="10.26953125" style="760" customWidth="1"/>
    <col min="14774" max="14774" width="9.81640625" style="760" customWidth="1"/>
    <col min="14775" max="14775" width="10.453125" style="760" customWidth="1"/>
    <col min="14776" max="14776" width="7.453125" style="760" customWidth="1"/>
    <col min="14777" max="14777" width="10.54296875" style="760" customWidth="1"/>
    <col min="14778" max="14778" width="10.81640625" style="760" customWidth="1"/>
    <col min="14779" max="14779" width="10.26953125" style="760" customWidth="1"/>
    <col min="14780" max="14780" width="11.81640625" style="760" customWidth="1"/>
    <col min="14781" max="14781" width="15.1796875" style="760" customWidth="1"/>
    <col min="14782" max="14782" width="9.453125" style="760" customWidth="1"/>
    <col min="14783" max="14783" width="11.1796875" style="760" customWidth="1"/>
    <col min="14784" max="14787" width="13.7265625" style="760" customWidth="1"/>
    <col min="14788" max="14788" width="9.7265625" style="760" customWidth="1"/>
    <col min="14789" max="14789" width="12.7265625" style="760" customWidth="1"/>
    <col min="14790" max="14790" width="15.54296875" style="760" customWidth="1"/>
    <col min="14791" max="14791" width="11.54296875" style="760" customWidth="1"/>
    <col min="14792" max="14792" width="13" style="760" customWidth="1"/>
    <col min="14793" max="14793" width="12.1796875" style="760" customWidth="1"/>
    <col min="14794" max="14795" width="12.26953125" style="760" customWidth="1"/>
    <col min="14796" max="14796" width="12.81640625" style="760" customWidth="1"/>
    <col min="14797" max="14797" width="11.54296875" style="760" customWidth="1"/>
    <col min="14798" max="14798" width="15.453125" style="760" customWidth="1"/>
    <col min="14799" max="14799" width="14.7265625" style="760" customWidth="1"/>
    <col min="14800" max="14800" width="8.453125" style="760" customWidth="1"/>
    <col min="14801" max="14801" width="8.26953125" style="760" customWidth="1"/>
    <col min="14802" max="14802" width="9.26953125" style="760" customWidth="1"/>
    <col min="14803" max="14803" width="9.1796875" style="760" customWidth="1"/>
    <col min="14804" max="14804" width="7.26953125" style="760" customWidth="1"/>
    <col min="14805" max="14805" width="9.26953125" style="760" customWidth="1"/>
    <col min="14806" max="14806" width="6.81640625" style="760" customWidth="1"/>
    <col min="14807" max="14807" width="8.7265625" style="760" customWidth="1"/>
    <col min="14808" max="14808" width="8.453125" style="760" customWidth="1"/>
    <col min="14809" max="14809" width="10.26953125" style="760" customWidth="1"/>
    <col min="14810" max="14810" width="8.1796875" style="760" customWidth="1"/>
    <col min="14811" max="14811" width="8.54296875" style="760" customWidth="1"/>
    <col min="14812" max="14812" width="9.26953125" style="760" customWidth="1"/>
    <col min="14813" max="14813" width="15" style="760" customWidth="1"/>
    <col min="14814" max="14814" width="8.81640625" style="760" customWidth="1"/>
    <col min="14815" max="14815" width="9.1796875" style="760" customWidth="1"/>
    <col min="14816" max="14816" width="8.54296875" style="760" customWidth="1"/>
    <col min="14817" max="14817" width="10.81640625" style="760" customWidth="1"/>
    <col min="14818" max="14818" width="10.7265625" style="760" customWidth="1"/>
    <col min="14819" max="14820" width="13.7265625" style="760" customWidth="1"/>
    <col min="14821" max="14821" width="9.54296875" style="760" customWidth="1"/>
    <col min="14822" max="14822" width="13.7265625" style="760" customWidth="1"/>
    <col min="14823" max="14823" width="15.1796875" style="760" customWidth="1"/>
    <col min="14824" max="14824" width="8.54296875" style="760" customWidth="1"/>
    <col min="14825" max="14825" width="9.54296875" style="760" customWidth="1"/>
    <col min="14826" max="14826" width="7.26953125" style="760" customWidth="1"/>
    <col min="14827" max="14827" width="9.26953125" style="760" customWidth="1"/>
    <col min="14828" max="14829" width="7.81640625" style="760" customWidth="1"/>
    <col min="14830" max="14830" width="6.81640625" style="760" customWidth="1"/>
    <col min="14831" max="14831" width="7.453125" style="760" customWidth="1"/>
    <col min="14832" max="14832" width="7.7265625" style="760" customWidth="1"/>
    <col min="14833" max="14833" width="8" style="760" customWidth="1"/>
    <col min="14834" max="14834" width="9.54296875" style="760" customWidth="1"/>
    <col min="14835" max="14835" width="11.1796875" style="760" customWidth="1"/>
    <col min="14836" max="14836" width="17.54296875" style="760" customWidth="1"/>
    <col min="14837" max="14837" width="12.54296875" style="760" customWidth="1"/>
    <col min="14838" max="14838" width="10" style="760" customWidth="1"/>
    <col min="14839" max="14839" width="10.26953125" style="760" customWidth="1"/>
    <col min="14840" max="14840" width="13.81640625" style="760" customWidth="1"/>
    <col min="14841" max="14841" width="17" style="760" customWidth="1"/>
    <col min="14842" max="14842" width="17.26953125" style="760" customWidth="1"/>
    <col min="14843" max="14843" width="13.453125" style="760" customWidth="1"/>
    <col min="14844" max="14844" width="16.453125" style="760" customWidth="1"/>
    <col min="14845" max="14845" width="10.81640625" style="760" customWidth="1"/>
    <col min="14846" max="14846" width="15.1796875" style="760" customWidth="1"/>
    <col min="14847" max="14847" width="8.1796875" style="760" customWidth="1"/>
    <col min="14848" max="14848" width="9.7265625" style="760" customWidth="1"/>
    <col min="14849" max="14849" width="11.54296875" style="760" customWidth="1"/>
    <col min="14850" max="14850" width="8.1796875" style="760" customWidth="1"/>
    <col min="14851" max="14851" width="7.7265625" style="760" customWidth="1"/>
    <col min="14852" max="14852" width="8.26953125" style="760" customWidth="1"/>
    <col min="14853" max="14853" width="8.453125" style="760" customWidth="1"/>
    <col min="14854" max="14854" width="9.26953125" style="760" customWidth="1"/>
    <col min="14855" max="14855" width="10.1796875" style="760" customWidth="1"/>
    <col min="14856" max="14856" width="15.81640625" style="760" customWidth="1"/>
    <col min="14857" max="14857" width="14.54296875" style="760" customWidth="1"/>
    <col min="14858" max="14858" width="14" style="760" customWidth="1"/>
    <col min="14859" max="14859" width="13.7265625" style="760" customWidth="1"/>
    <col min="14860" max="14860" width="15.81640625" style="760" customWidth="1"/>
    <col min="14861" max="14861" width="15" style="760" customWidth="1"/>
    <col min="14862" max="14862" width="14.26953125" style="760" customWidth="1"/>
    <col min="14863" max="14863" width="13.26953125" style="760" customWidth="1"/>
    <col min="14864" max="14951" width="8.7265625" style="760"/>
    <col min="14952" max="14952" width="14" style="760" customWidth="1"/>
    <col min="14953" max="14953" width="9.81640625" style="760" customWidth="1"/>
    <col min="14954" max="14954" width="13.81640625" style="760" customWidth="1"/>
    <col min="14955" max="14955" width="10.26953125" style="760" customWidth="1"/>
    <col min="14956" max="14956" width="9.7265625" style="760" customWidth="1"/>
    <col min="14957" max="14957" width="9.26953125" style="760" customWidth="1"/>
    <col min="14958" max="14958" width="11" style="760" customWidth="1"/>
    <col min="14959" max="14959" width="11.54296875" style="760" customWidth="1"/>
    <col min="14960" max="14960" width="15.26953125" style="760" customWidth="1"/>
    <col min="14961" max="14961" width="8.26953125" style="760" customWidth="1"/>
    <col min="14962" max="14962" width="9" style="760" customWidth="1"/>
    <col min="14963" max="14963" width="14.81640625" style="760" customWidth="1"/>
    <col min="14964" max="14964" width="11" style="760" customWidth="1"/>
    <col min="14965" max="14965" width="10.1796875" style="760" customWidth="1"/>
    <col min="14966" max="14966" width="9.26953125" style="760" customWidth="1"/>
    <col min="14967" max="14967" width="10.1796875" style="760" customWidth="1"/>
    <col min="14968" max="14968" width="10.81640625" style="760" customWidth="1"/>
    <col min="14969" max="14969" width="11.7265625" style="760" customWidth="1"/>
    <col min="14970" max="14970" width="18.7265625" style="760" customWidth="1"/>
    <col min="14971" max="14971" width="13.453125" style="760" customWidth="1"/>
    <col min="14972" max="14972" width="10.7265625" style="760" customWidth="1"/>
    <col min="14973" max="14973" width="11" style="760" customWidth="1"/>
    <col min="14974" max="14974" width="14.7265625" style="760" customWidth="1"/>
    <col min="14975" max="14975" width="19.1796875" style="760" customWidth="1"/>
    <col min="14976" max="14976" width="19.26953125" style="760" customWidth="1"/>
    <col min="14977" max="14977" width="17.81640625" style="760" customWidth="1"/>
    <col min="14978" max="14978" width="13.26953125" style="760" customWidth="1"/>
    <col min="14979" max="14979" width="12.7265625" style="760" customWidth="1"/>
    <col min="14980" max="14980" width="14.26953125" style="760" customWidth="1"/>
    <col min="14981" max="14981" width="12.1796875" style="760" customWidth="1"/>
    <col min="14982" max="14982" width="14.7265625" style="760" customWidth="1"/>
    <col min="14983" max="14983" width="14.453125" style="760" customWidth="1"/>
    <col min="14984" max="14984" width="10.453125" style="760" customWidth="1"/>
    <col min="14985" max="14985" width="11.26953125" style="760" customWidth="1"/>
    <col min="14986" max="14986" width="12.1796875" style="760" customWidth="1"/>
    <col min="14987" max="14987" width="13.54296875" style="760" customWidth="1"/>
    <col min="14988" max="14988" width="13.7265625" style="760" customWidth="1"/>
    <col min="14989" max="14989" width="10.54296875" style="760" customWidth="1"/>
    <col min="14990" max="14990" width="13.1796875" style="760" customWidth="1"/>
    <col min="14991" max="14991" width="14.81640625" style="760" customWidth="1"/>
    <col min="14992" max="14992" width="11.453125" style="760" customWidth="1"/>
    <col min="14993" max="14993" width="10.7265625" style="760" customWidth="1"/>
    <col min="14994" max="14994" width="10.453125" style="760" customWidth="1"/>
    <col min="14995" max="14995" width="9.81640625" style="760" customWidth="1"/>
    <col min="14996" max="14996" width="8" style="760" customWidth="1"/>
    <col min="14997" max="14997" width="11" style="760" customWidth="1"/>
    <col min="14998" max="14998" width="10.81640625" style="760" customWidth="1"/>
    <col min="14999" max="14999" width="11.54296875" style="760" customWidth="1"/>
    <col min="15000" max="15000" width="11.7265625" style="760" customWidth="1"/>
    <col min="15001" max="15001" width="15.81640625" style="760" customWidth="1"/>
    <col min="15002" max="15002" width="9.81640625" style="760" customWidth="1"/>
    <col min="15003" max="15003" width="9.26953125" style="760" customWidth="1"/>
    <col min="15004" max="15004" width="9.81640625" style="760" customWidth="1"/>
    <col min="15005" max="15005" width="10" style="760" customWidth="1"/>
    <col min="15006" max="15006" width="9.26953125" style="760" customWidth="1"/>
    <col min="15007" max="15007" width="8.26953125" style="760" customWidth="1"/>
    <col min="15008" max="15008" width="8.1796875" style="760" customWidth="1"/>
    <col min="15009" max="15009" width="11.7265625" style="760" customWidth="1"/>
    <col min="15010" max="15010" width="9.453125" style="760" customWidth="1"/>
    <col min="15011" max="15011" width="11.453125" style="760" customWidth="1"/>
    <col min="15012" max="15012" width="14.81640625" style="760" customWidth="1"/>
    <col min="15013" max="15013" width="8.453125" style="760" customWidth="1"/>
    <col min="15014" max="15014" width="7.453125" style="760" customWidth="1"/>
    <col min="15015" max="15015" width="10.54296875" style="760" customWidth="1"/>
    <col min="15016" max="15016" width="7.1796875" style="760" customWidth="1"/>
    <col min="15017" max="15017" width="7.453125" style="760" customWidth="1"/>
    <col min="15018" max="15018" width="7.7265625" style="760" customWidth="1"/>
    <col min="15019" max="15019" width="9.26953125" style="760" customWidth="1"/>
    <col min="15020" max="15020" width="10.7265625" style="760" customWidth="1"/>
    <col min="15021" max="15021" width="8.1796875" style="760" customWidth="1"/>
    <col min="15022" max="15022" width="7" style="760" customWidth="1"/>
    <col min="15023" max="15023" width="8.26953125" style="760" customWidth="1"/>
    <col min="15024" max="15024" width="7.54296875" style="760" customWidth="1"/>
    <col min="15025" max="15025" width="11.54296875" style="760" customWidth="1"/>
    <col min="15026" max="15026" width="12.81640625" style="760" customWidth="1"/>
    <col min="15027" max="15027" width="15.54296875" style="760" customWidth="1"/>
    <col min="15028" max="15028" width="10.453125" style="760" customWidth="1"/>
    <col min="15029" max="15029" width="10.26953125" style="760" customWidth="1"/>
    <col min="15030" max="15030" width="9.81640625" style="760" customWidth="1"/>
    <col min="15031" max="15031" width="10.453125" style="760" customWidth="1"/>
    <col min="15032" max="15032" width="7.453125" style="760" customWidth="1"/>
    <col min="15033" max="15033" width="10.54296875" style="760" customWidth="1"/>
    <col min="15034" max="15034" width="10.81640625" style="760" customWidth="1"/>
    <col min="15035" max="15035" width="10.26953125" style="760" customWidth="1"/>
    <col min="15036" max="15036" width="11.81640625" style="760" customWidth="1"/>
    <col min="15037" max="15037" width="15.1796875" style="760" customWidth="1"/>
    <col min="15038" max="15038" width="9.453125" style="760" customWidth="1"/>
    <col min="15039" max="15039" width="11.1796875" style="760" customWidth="1"/>
    <col min="15040" max="15043" width="13.7265625" style="760" customWidth="1"/>
    <col min="15044" max="15044" width="9.7265625" style="760" customWidth="1"/>
    <col min="15045" max="15045" width="12.7265625" style="760" customWidth="1"/>
    <col min="15046" max="15046" width="15.54296875" style="760" customWidth="1"/>
    <col min="15047" max="15047" width="11.54296875" style="760" customWidth="1"/>
    <col min="15048" max="15048" width="13" style="760" customWidth="1"/>
    <col min="15049" max="15049" width="12.1796875" style="760" customWidth="1"/>
    <col min="15050" max="15051" width="12.26953125" style="760" customWidth="1"/>
    <col min="15052" max="15052" width="12.81640625" style="760" customWidth="1"/>
    <col min="15053" max="15053" width="11.54296875" style="760" customWidth="1"/>
    <col min="15054" max="15054" width="15.453125" style="760" customWidth="1"/>
    <col min="15055" max="15055" width="14.7265625" style="760" customWidth="1"/>
    <col min="15056" max="15056" width="8.453125" style="760" customWidth="1"/>
    <col min="15057" max="15057" width="8.26953125" style="760" customWidth="1"/>
    <col min="15058" max="15058" width="9.26953125" style="760" customWidth="1"/>
    <col min="15059" max="15059" width="9.1796875" style="760" customWidth="1"/>
    <col min="15060" max="15060" width="7.26953125" style="760" customWidth="1"/>
    <col min="15061" max="15061" width="9.26953125" style="760" customWidth="1"/>
    <col min="15062" max="15062" width="6.81640625" style="760" customWidth="1"/>
    <col min="15063" max="15063" width="8.7265625" style="760" customWidth="1"/>
    <col min="15064" max="15064" width="8.453125" style="760" customWidth="1"/>
    <col min="15065" max="15065" width="10.26953125" style="760" customWidth="1"/>
    <col min="15066" max="15066" width="8.1796875" style="760" customWidth="1"/>
    <col min="15067" max="15067" width="8.54296875" style="760" customWidth="1"/>
    <col min="15068" max="15068" width="9.26953125" style="760" customWidth="1"/>
    <col min="15069" max="15069" width="15" style="760" customWidth="1"/>
    <col min="15070" max="15070" width="8.81640625" style="760" customWidth="1"/>
    <col min="15071" max="15071" width="9.1796875" style="760" customWidth="1"/>
    <col min="15072" max="15072" width="8.54296875" style="760" customWidth="1"/>
    <col min="15073" max="15073" width="10.81640625" style="760" customWidth="1"/>
    <col min="15074" max="15074" width="10.7265625" style="760" customWidth="1"/>
    <col min="15075" max="15076" width="13.7265625" style="760" customWidth="1"/>
    <col min="15077" max="15077" width="9.54296875" style="760" customWidth="1"/>
    <col min="15078" max="15078" width="13.7265625" style="760" customWidth="1"/>
    <col min="15079" max="15079" width="15.1796875" style="760" customWidth="1"/>
    <col min="15080" max="15080" width="8.54296875" style="760" customWidth="1"/>
    <col min="15081" max="15081" width="9.54296875" style="760" customWidth="1"/>
    <col min="15082" max="15082" width="7.26953125" style="760" customWidth="1"/>
    <col min="15083" max="15083" width="9.26953125" style="760" customWidth="1"/>
    <col min="15084" max="15085" width="7.81640625" style="760" customWidth="1"/>
    <col min="15086" max="15086" width="6.81640625" style="760" customWidth="1"/>
    <col min="15087" max="15087" width="7.453125" style="760" customWidth="1"/>
    <col min="15088" max="15088" width="7.7265625" style="760" customWidth="1"/>
    <col min="15089" max="15089" width="8" style="760" customWidth="1"/>
    <col min="15090" max="15090" width="9.54296875" style="760" customWidth="1"/>
    <col min="15091" max="15091" width="11.1796875" style="760" customWidth="1"/>
    <col min="15092" max="15092" width="17.54296875" style="760" customWidth="1"/>
    <col min="15093" max="15093" width="12.54296875" style="760" customWidth="1"/>
    <col min="15094" max="15094" width="10" style="760" customWidth="1"/>
    <col min="15095" max="15095" width="10.26953125" style="760" customWidth="1"/>
    <col min="15096" max="15096" width="13.81640625" style="760" customWidth="1"/>
    <col min="15097" max="15097" width="17" style="760" customWidth="1"/>
    <col min="15098" max="15098" width="17.26953125" style="760" customWidth="1"/>
    <col min="15099" max="15099" width="13.453125" style="760" customWidth="1"/>
    <col min="15100" max="15100" width="16.453125" style="760" customWidth="1"/>
    <col min="15101" max="15101" width="10.81640625" style="760" customWidth="1"/>
    <col min="15102" max="15102" width="15.1796875" style="760" customWidth="1"/>
    <col min="15103" max="15103" width="8.1796875" style="760" customWidth="1"/>
    <col min="15104" max="15104" width="9.7265625" style="760" customWidth="1"/>
    <col min="15105" max="15105" width="11.54296875" style="760" customWidth="1"/>
    <col min="15106" max="15106" width="8.1796875" style="760" customWidth="1"/>
    <col min="15107" max="15107" width="7.7265625" style="760" customWidth="1"/>
    <col min="15108" max="15108" width="8.26953125" style="760" customWidth="1"/>
    <col min="15109" max="15109" width="8.453125" style="760" customWidth="1"/>
    <col min="15110" max="15110" width="9.26953125" style="760" customWidth="1"/>
    <col min="15111" max="15111" width="10.1796875" style="760" customWidth="1"/>
    <col min="15112" max="15112" width="15.81640625" style="760" customWidth="1"/>
    <col min="15113" max="15113" width="14.54296875" style="760" customWidth="1"/>
    <col min="15114" max="15114" width="14" style="760" customWidth="1"/>
    <col min="15115" max="15115" width="13.7265625" style="760" customWidth="1"/>
    <col min="15116" max="15116" width="15.81640625" style="760" customWidth="1"/>
    <col min="15117" max="15117" width="15" style="760" customWidth="1"/>
    <col min="15118" max="15118" width="14.26953125" style="760" customWidth="1"/>
    <col min="15119" max="15119" width="13.26953125" style="760" customWidth="1"/>
    <col min="15120" max="15207" width="8.7265625" style="760"/>
    <col min="15208" max="15208" width="14" style="760" customWidth="1"/>
    <col min="15209" max="15209" width="9.81640625" style="760" customWidth="1"/>
    <col min="15210" max="15210" width="13.81640625" style="760" customWidth="1"/>
    <col min="15211" max="15211" width="10.26953125" style="760" customWidth="1"/>
    <col min="15212" max="15212" width="9.7265625" style="760" customWidth="1"/>
    <col min="15213" max="15213" width="9.26953125" style="760" customWidth="1"/>
    <col min="15214" max="15214" width="11" style="760" customWidth="1"/>
    <col min="15215" max="15215" width="11.54296875" style="760" customWidth="1"/>
    <col min="15216" max="15216" width="15.26953125" style="760" customWidth="1"/>
    <col min="15217" max="15217" width="8.26953125" style="760" customWidth="1"/>
    <col min="15218" max="15218" width="9" style="760" customWidth="1"/>
    <col min="15219" max="15219" width="14.81640625" style="760" customWidth="1"/>
    <col min="15220" max="15220" width="11" style="760" customWidth="1"/>
    <col min="15221" max="15221" width="10.1796875" style="760" customWidth="1"/>
    <col min="15222" max="15222" width="9.26953125" style="760" customWidth="1"/>
    <col min="15223" max="15223" width="10.1796875" style="760" customWidth="1"/>
    <col min="15224" max="15224" width="10.81640625" style="760" customWidth="1"/>
    <col min="15225" max="15225" width="11.7265625" style="760" customWidth="1"/>
    <col min="15226" max="15226" width="18.7265625" style="760" customWidth="1"/>
    <col min="15227" max="15227" width="13.453125" style="760" customWidth="1"/>
    <col min="15228" max="15228" width="10.7265625" style="760" customWidth="1"/>
    <col min="15229" max="15229" width="11" style="760" customWidth="1"/>
    <col min="15230" max="15230" width="14.7265625" style="760" customWidth="1"/>
    <col min="15231" max="15231" width="19.1796875" style="760" customWidth="1"/>
    <col min="15232" max="15232" width="19.26953125" style="760" customWidth="1"/>
    <col min="15233" max="15233" width="17.81640625" style="760" customWidth="1"/>
    <col min="15234" max="15234" width="13.26953125" style="760" customWidth="1"/>
    <col min="15235" max="15235" width="12.7265625" style="760" customWidth="1"/>
    <col min="15236" max="15236" width="14.26953125" style="760" customWidth="1"/>
    <col min="15237" max="15237" width="12.1796875" style="760" customWidth="1"/>
    <col min="15238" max="15238" width="14.7265625" style="760" customWidth="1"/>
    <col min="15239" max="15239" width="14.453125" style="760" customWidth="1"/>
    <col min="15240" max="15240" width="10.453125" style="760" customWidth="1"/>
    <col min="15241" max="15241" width="11.26953125" style="760" customWidth="1"/>
    <col min="15242" max="15242" width="12.1796875" style="760" customWidth="1"/>
    <col min="15243" max="15243" width="13.54296875" style="760" customWidth="1"/>
    <col min="15244" max="15244" width="13.7265625" style="760" customWidth="1"/>
    <col min="15245" max="15245" width="10.54296875" style="760" customWidth="1"/>
    <col min="15246" max="15246" width="13.1796875" style="760" customWidth="1"/>
    <col min="15247" max="15247" width="14.81640625" style="760" customWidth="1"/>
    <col min="15248" max="15248" width="11.453125" style="760" customWidth="1"/>
    <col min="15249" max="15249" width="10.7265625" style="760" customWidth="1"/>
    <col min="15250" max="15250" width="10.453125" style="760" customWidth="1"/>
    <col min="15251" max="15251" width="9.81640625" style="760" customWidth="1"/>
    <col min="15252" max="15252" width="8" style="760" customWidth="1"/>
    <col min="15253" max="15253" width="11" style="760" customWidth="1"/>
    <col min="15254" max="15254" width="10.81640625" style="760" customWidth="1"/>
    <col min="15255" max="15255" width="11.54296875" style="760" customWidth="1"/>
    <col min="15256" max="15256" width="11.7265625" style="760" customWidth="1"/>
    <col min="15257" max="15257" width="15.81640625" style="760" customWidth="1"/>
    <col min="15258" max="15258" width="9.81640625" style="760" customWidth="1"/>
    <col min="15259" max="15259" width="9.26953125" style="760" customWidth="1"/>
    <col min="15260" max="15260" width="9.81640625" style="760" customWidth="1"/>
    <col min="15261" max="15261" width="10" style="760" customWidth="1"/>
    <col min="15262" max="15262" width="9.26953125" style="760" customWidth="1"/>
    <col min="15263" max="15263" width="8.26953125" style="760" customWidth="1"/>
    <col min="15264" max="15264" width="8.1796875" style="760" customWidth="1"/>
    <col min="15265" max="15265" width="11.7265625" style="760" customWidth="1"/>
    <col min="15266" max="15266" width="9.453125" style="760" customWidth="1"/>
    <col min="15267" max="15267" width="11.453125" style="760" customWidth="1"/>
    <col min="15268" max="15268" width="14.81640625" style="760" customWidth="1"/>
    <col min="15269" max="15269" width="8.453125" style="760" customWidth="1"/>
    <col min="15270" max="15270" width="7.453125" style="760" customWidth="1"/>
    <col min="15271" max="15271" width="10.54296875" style="760" customWidth="1"/>
    <col min="15272" max="15272" width="7.1796875" style="760" customWidth="1"/>
    <col min="15273" max="15273" width="7.453125" style="760" customWidth="1"/>
    <col min="15274" max="15274" width="7.7265625" style="760" customWidth="1"/>
    <col min="15275" max="15275" width="9.26953125" style="760" customWidth="1"/>
    <col min="15276" max="15276" width="10.7265625" style="760" customWidth="1"/>
    <col min="15277" max="15277" width="8.1796875" style="760" customWidth="1"/>
    <col min="15278" max="15278" width="7" style="760" customWidth="1"/>
    <col min="15279" max="15279" width="8.26953125" style="760" customWidth="1"/>
    <col min="15280" max="15280" width="7.54296875" style="760" customWidth="1"/>
    <col min="15281" max="15281" width="11.54296875" style="760" customWidth="1"/>
    <col min="15282" max="15282" width="12.81640625" style="760" customWidth="1"/>
    <col min="15283" max="15283" width="15.54296875" style="760" customWidth="1"/>
    <col min="15284" max="15284" width="10.453125" style="760" customWidth="1"/>
    <col min="15285" max="15285" width="10.26953125" style="760" customWidth="1"/>
    <col min="15286" max="15286" width="9.81640625" style="760" customWidth="1"/>
    <col min="15287" max="15287" width="10.453125" style="760" customWidth="1"/>
    <col min="15288" max="15288" width="7.453125" style="760" customWidth="1"/>
    <col min="15289" max="15289" width="10.54296875" style="760" customWidth="1"/>
    <col min="15290" max="15290" width="10.81640625" style="760" customWidth="1"/>
    <col min="15291" max="15291" width="10.26953125" style="760" customWidth="1"/>
    <col min="15292" max="15292" width="11.81640625" style="760" customWidth="1"/>
    <col min="15293" max="15293" width="15.1796875" style="760" customWidth="1"/>
    <col min="15294" max="15294" width="9.453125" style="760" customWidth="1"/>
    <col min="15295" max="15295" width="11.1796875" style="760" customWidth="1"/>
    <col min="15296" max="15299" width="13.7265625" style="760" customWidth="1"/>
    <col min="15300" max="15300" width="9.7265625" style="760" customWidth="1"/>
    <col min="15301" max="15301" width="12.7265625" style="760" customWidth="1"/>
    <col min="15302" max="15302" width="15.54296875" style="760" customWidth="1"/>
    <col min="15303" max="15303" width="11.54296875" style="760" customWidth="1"/>
    <col min="15304" max="15304" width="13" style="760" customWidth="1"/>
    <col min="15305" max="15305" width="12.1796875" style="760" customWidth="1"/>
    <col min="15306" max="15307" width="12.26953125" style="760" customWidth="1"/>
    <col min="15308" max="15308" width="12.81640625" style="760" customWidth="1"/>
    <col min="15309" max="15309" width="11.54296875" style="760" customWidth="1"/>
    <col min="15310" max="15310" width="15.453125" style="760" customWidth="1"/>
    <col min="15311" max="15311" width="14.7265625" style="760" customWidth="1"/>
    <col min="15312" max="15312" width="8.453125" style="760" customWidth="1"/>
    <col min="15313" max="15313" width="8.26953125" style="760" customWidth="1"/>
    <col min="15314" max="15314" width="9.26953125" style="760" customWidth="1"/>
    <col min="15315" max="15315" width="9.1796875" style="760" customWidth="1"/>
    <col min="15316" max="15316" width="7.26953125" style="760" customWidth="1"/>
    <col min="15317" max="15317" width="9.26953125" style="760" customWidth="1"/>
    <col min="15318" max="15318" width="6.81640625" style="760" customWidth="1"/>
    <col min="15319" max="15319" width="8.7265625" style="760" customWidth="1"/>
    <col min="15320" max="15320" width="8.453125" style="760" customWidth="1"/>
    <col min="15321" max="15321" width="10.26953125" style="760" customWidth="1"/>
    <col min="15322" max="15322" width="8.1796875" style="760" customWidth="1"/>
    <col min="15323" max="15323" width="8.54296875" style="760" customWidth="1"/>
    <col min="15324" max="15324" width="9.26953125" style="760" customWidth="1"/>
    <col min="15325" max="15325" width="15" style="760" customWidth="1"/>
    <col min="15326" max="15326" width="8.81640625" style="760" customWidth="1"/>
    <col min="15327" max="15327" width="9.1796875" style="760" customWidth="1"/>
    <col min="15328" max="15328" width="8.54296875" style="760" customWidth="1"/>
    <col min="15329" max="15329" width="10.81640625" style="760" customWidth="1"/>
    <col min="15330" max="15330" width="10.7265625" style="760" customWidth="1"/>
    <col min="15331" max="15332" width="13.7265625" style="760" customWidth="1"/>
    <col min="15333" max="15333" width="9.54296875" style="760" customWidth="1"/>
    <col min="15334" max="15334" width="13.7265625" style="760" customWidth="1"/>
    <col min="15335" max="15335" width="15.1796875" style="760" customWidth="1"/>
    <col min="15336" max="15336" width="8.54296875" style="760" customWidth="1"/>
    <col min="15337" max="15337" width="9.54296875" style="760" customWidth="1"/>
    <col min="15338" max="15338" width="7.26953125" style="760" customWidth="1"/>
    <col min="15339" max="15339" width="9.26953125" style="760" customWidth="1"/>
    <col min="15340" max="15341" width="7.81640625" style="760" customWidth="1"/>
    <col min="15342" max="15342" width="6.81640625" style="760" customWidth="1"/>
    <col min="15343" max="15343" width="7.453125" style="760" customWidth="1"/>
    <col min="15344" max="15344" width="7.7265625" style="760" customWidth="1"/>
    <col min="15345" max="15345" width="8" style="760" customWidth="1"/>
    <col min="15346" max="15346" width="9.54296875" style="760" customWidth="1"/>
    <col min="15347" max="15347" width="11.1796875" style="760" customWidth="1"/>
    <col min="15348" max="15348" width="17.54296875" style="760" customWidth="1"/>
    <col min="15349" max="15349" width="12.54296875" style="760" customWidth="1"/>
    <col min="15350" max="15350" width="10" style="760" customWidth="1"/>
    <col min="15351" max="15351" width="10.26953125" style="760" customWidth="1"/>
    <col min="15352" max="15352" width="13.81640625" style="760" customWidth="1"/>
    <col min="15353" max="15353" width="17" style="760" customWidth="1"/>
    <col min="15354" max="15354" width="17.26953125" style="760" customWidth="1"/>
    <col min="15355" max="15355" width="13.453125" style="760" customWidth="1"/>
    <col min="15356" max="15356" width="16.453125" style="760" customWidth="1"/>
    <col min="15357" max="15357" width="10.81640625" style="760" customWidth="1"/>
    <col min="15358" max="15358" width="15.1796875" style="760" customWidth="1"/>
    <col min="15359" max="15359" width="8.1796875" style="760" customWidth="1"/>
    <col min="15360" max="15360" width="9.7265625" style="760" customWidth="1"/>
    <col min="15361" max="15361" width="11.54296875" style="760" customWidth="1"/>
    <col min="15362" max="15362" width="8.1796875" style="760" customWidth="1"/>
    <col min="15363" max="15363" width="7.7265625" style="760" customWidth="1"/>
    <col min="15364" max="15364" width="8.26953125" style="760" customWidth="1"/>
    <col min="15365" max="15365" width="8.453125" style="760" customWidth="1"/>
    <col min="15366" max="15366" width="9.26953125" style="760" customWidth="1"/>
    <col min="15367" max="15367" width="10.1796875" style="760" customWidth="1"/>
    <col min="15368" max="15368" width="15.81640625" style="760" customWidth="1"/>
    <col min="15369" max="15369" width="14.54296875" style="760" customWidth="1"/>
    <col min="15370" max="15370" width="14" style="760" customWidth="1"/>
    <col min="15371" max="15371" width="13.7265625" style="760" customWidth="1"/>
    <col min="15372" max="15372" width="15.81640625" style="760" customWidth="1"/>
    <col min="15373" max="15373" width="15" style="760" customWidth="1"/>
    <col min="15374" max="15374" width="14.26953125" style="760" customWidth="1"/>
    <col min="15375" max="15375" width="13.26953125" style="760" customWidth="1"/>
    <col min="15376" max="15463" width="8.7265625" style="760"/>
    <col min="15464" max="15464" width="14" style="760" customWidth="1"/>
    <col min="15465" max="15465" width="9.81640625" style="760" customWidth="1"/>
    <col min="15466" max="15466" width="13.81640625" style="760" customWidth="1"/>
    <col min="15467" max="15467" width="10.26953125" style="760" customWidth="1"/>
    <col min="15468" max="15468" width="9.7265625" style="760" customWidth="1"/>
    <col min="15469" max="15469" width="9.26953125" style="760" customWidth="1"/>
    <col min="15470" max="15470" width="11" style="760" customWidth="1"/>
    <col min="15471" max="15471" width="11.54296875" style="760" customWidth="1"/>
    <col min="15472" max="15472" width="15.26953125" style="760" customWidth="1"/>
    <col min="15473" max="15473" width="8.26953125" style="760" customWidth="1"/>
    <col min="15474" max="15474" width="9" style="760" customWidth="1"/>
    <col min="15475" max="15475" width="14.81640625" style="760" customWidth="1"/>
    <col min="15476" max="15476" width="11" style="760" customWidth="1"/>
    <col min="15477" max="15477" width="10.1796875" style="760" customWidth="1"/>
    <col min="15478" max="15478" width="9.26953125" style="760" customWidth="1"/>
    <col min="15479" max="15479" width="10.1796875" style="760" customWidth="1"/>
    <col min="15480" max="15480" width="10.81640625" style="760" customWidth="1"/>
    <col min="15481" max="15481" width="11.7265625" style="760" customWidth="1"/>
    <col min="15482" max="15482" width="18.7265625" style="760" customWidth="1"/>
    <col min="15483" max="15483" width="13.453125" style="760" customWidth="1"/>
    <col min="15484" max="15484" width="10.7265625" style="760" customWidth="1"/>
    <col min="15485" max="15485" width="11" style="760" customWidth="1"/>
    <col min="15486" max="15486" width="14.7265625" style="760" customWidth="1"/>
    <col min="15487" max="15487" width="19.1796875" style="760" customWidth="1"/>
    <col min="15488" max="15488" width="19.26953125" style="760" customWidth="1"/>
    <col min="15489" max="15489" width="17.81640625" style="760" customWidth="1"/>
    <col min="15490" max="15490" width="13.26953125" style="760" customWidth="1"/>
    <col min="15491" max="15491" width="12.7265625" style="760" customWidth="1"/>
    <col min="15492" max="15492" width="14.26953125" style="760" customWidth="1"/>
    <col min="15493" max="15493" width="12.1796875" style="760" customWidth="1"/>
    <col min="15494" max="15494" width="14.7265625" style="760" customWidth="1"/>
    <col min="15495" max="15495" width="14.453125" style="760" customWidth="1"/>
    <col min="15496" max="15496" width="10.453125" style="760" customWidth="1"/>
    <col min="15497" max="15497" width="11.26953125" style="760" customWidth="1"/>
    <col min="15498" max="15498" width="12.1796875" style="760" customWidth="1"/>
    <col min="15499" max="15499" width="13.54296875" style="760" customWidth="1"/>
    <col min="15500" max="15500" width="13.7265625" style="760" customWidth="1"/>
    <col min="15501" max="15501" width="10.54296875" style="760" customWidth="1"/>
    <col min="15502" max="15502" width="13.1796875" style="760" customWidth="1"/>
    <col min="15503" max="15503" width="14.81640625" style="760" customWidth="1"/>
    <col min="15504" max="15504" width="11.453125" style="760" customWidth="1"/>
    <col min="15505" max="15505" width="10.7265625" style="760" customWidth="1"/>
    <col min="15506" max="15506" width="10.453125" style="760" customWidth="1"/>
    <col min="15507" max="15507" width="9.81640625" style="760" customWidth="1"/>
    <col min="15508" max="15508" width="8" style="760" customWidth="1"/>
    <col min="15509" max="15509" width="11" style="760" customWidth="1"/>
    <col min="15510" max="15510" width="10.81640625" style="760" customWidth="1"/>
    <col min="15511" max="15511" width="11.54296875" style="760" customWidth="1"/>
    <col min="15512" max="15512" width="11.7265625" style="760" customWidth="1"/>
    <col min="15513" max="15513" width="15.81640625" style="760" customWidth="1"/>
    <col min="15514" max="15514" width="9.81640625" style="760" customWidth="1"/>
    <col min="15515" max="15515" width="9.26953125" style="760" customWidth="1"/>
    <col min="15516" max="15516" width="9.81640625" style="760" customWidth="1"/>
    <col min="15517" max="15517" width="10" style="760" customWidth="1"/>
    <col min="15518" max="15518" width="9.26953125" style="760" customWidth="1"/>
    <col min="15519" max="15519" width="8.26953125" style="760" customWidth="1"/>
    <col min="15520" max="15520" width="8.1796875" style="760" customWidth="1"/>
    <col min="15521" max="15521" width="11.7265625" style="760" customWidth="1"/>
    <col min="15522" max="15522" width="9.453125" style="760" customWidth="1"/>
    <col min="15523" max="15523" width="11.453125" style="760" customWidth="1"/>
    <col min="15524" max="15524" width="14.81640625" style="760" customWidth="1"/>
    <col min="15525" max="15525" width="8.453125" style="760" customWidth="1"/>
    <col min="15526" max="15526" width="7.453125" style="760" customWidth="1"/>
    <col min="15527" max="15527" width="10.54296875" style="760" customWidth="1"/>
    <col min="15528" max="15528" width="7.1796875" style="760" customWidth="1"/>
    <col min="15529" max="15529" width="7.453125" style="760" customWidth="1"/>
    <col min="15530" max="15530" width="7.7265625" style="760" customWidth="1"/>
    <col min="15531" max="15531" width="9.26953125" style="760" customWidth="1"/>
    <col min="15532" max="15532" width="10.7265625" style="760" customWidth="1"/>
    <col min="15533" max="15533" width="8.1796875" style="760" customWidth="1"/>
    <col min="15534" max="15534" width="7" style="760" customWidth="1"/>
    <col min="15535" max="15535" width="8.26953125" style="760" customWidth="1"/>
    <col min="15536" max="15536" width="7.54296875" style="760" customWidth="1"/>
    <col min="15537" max="15537" width="11.54296875" style="760" customWidth="1"/>
    <col min="15538" max="15538" width="12.81640625" style="760" customWidth="1"/>
    <col min="15539" max="15539" width="15.54296875" style="760" customWidth="1"/>
    <col min="15540" max="15540" width="10.453125" style="760" customWidth="1"/>
    <col min="15541" max="15541" width="10.26953125" style="760" customWidth="1"/>
    <col min="15542" max="15542" width="9.81640625" style="760" customWidth="1"/>
    <col min="15543" max="15543" width="10.453125" style="760" customWidth="1"/>
    <col min="15544" max="15544" width="7.453125" style="760" customWidth="1"/>
    <col min="15545" max="15545" width="10.54296875" style="760" customWidth="1"/>
    <col min="15546" max="15546" width="10.81640625" style="760" customWidth="1"/>
    <col min="15547" max="15547" width="10.26953125" style="760" customWidth="1"/>
    <col min="15548" max="15548" width="11.81640625" style="760" customWidth="1"/>
    <col min="15549" max="15549" width="15.1796875" style="760" customWidth="1"/>
    <col min="15550" max="15550" width="9.453125" style="760" customWidth="1"/>
    <col min="15551" max="15551" width="11.1796875" style="760" customWidth="1"/>
    <col min="15552" max="15555" width="13.7265625" style="760" customWidth="1"/>
    <col min="15556" max="15556" width="9.7265625" style="760" customWidth="1"/>
    <col min="15557" max="15557" width="12.7265625" style="760" customWidth="1"/>
    <col min="15558" max="15558" width="15.54296875" style="760" customWidth="1"/>
    <col min="15559" max="15559" width="11.54296875" style="760" customWidth="1"/>
    <col min="15560" max="15560" width="13" style="760" customWidth="1"/>
    <col min="15561" max="15561" width="12.1796875" style="760" customWidth="1"/>
    <col min="15562" max="15563" width="12.26953125" style="760" customWidth="1"/>
    <col min="15564" max="15564" width="12.81640625" style="760" customWidth="1"/>
    <col min="15565" max="15565" width="11.54296875" style="760" customWidth="1"/>
    <col min="15566" max="15566" width="15.453125" style="760" customWidth="1"/>
    <col min="15567" max="15567" width="14.7265625" style="760" customWidth="1"/>
    <col min="15568" max="15568" width="8.453125" style="760" customWidth="1"/>
    <col min="15569" max="15569" width="8.26953125" style="760" customWidth="1"/>
    <col min="15570" max="15570" width="9.26953125" style="760" customWidth="1"/>
    <col min="15571" max="15571" width="9.1796875" style="760" customWidth="1"/>
    <col min="15572" max="15572" width="7.26953125" style="760" customWidth="1"/>
    <col min="15573" max="15573" width="9.26953125" style="760" customWidth="1"/>
    <col min="15574" max="15574" width="6.81640625" style="760" customWidth="1"/>
    <col min="15575" max="15575" width="8.7265625" style="760" customWidth="1"/>
    <col min="15576" max="15576" width="8.453125" style="760" customWidth="1"/>
    <col min="15577" max="15577" width="10.26953125" style="760" customWidth="1"/>
    <col min="15578" max="15578" width="8.1796875" style="760" customWidth="1"/>
    <col min="15579" max="15579" width="8.54296875" style="760" customWidth="1"/>
    <col min="15580" max="15580" width="9.26953125" style="760" customWidth="1"/>
    <col min="15581" max="15581" width="15" style="760" customWidth="1"/>
    <col min="15582" max="15582" width="8.81640625" style="760" customWidth="1"/>
    <col min="15583" max="15583" width="9.1796875" style="760" customWidth="1"/>
    <col min="15584" max="15584" width="8.54296875" style="760" customWidth="1"/>
    <col min="15585" max="15585" width="10.81640625" style="760" customWidth="1"/>
    <col min="15586" max="15586" width="10.7265625" style="760" customWidth="1"/>
    <col min="15587" max="15588" width="13.7265625" style="760" customWidth="1"/>
    <col min="15589" max="15589" width="9.54296875" style="760" customWidth="1"/>
    <col min="15590" max="15590" width="13.7265625" style="760" customWidth="1"/>
    <col min="15591" max="15591" width="15.1796875" style="760" customWidth="1"/>
    <col min="15592" max="15592" width="8.54296875" style="760" customWidth="1"/>
    <col min="15593" max="15593" width="9.54296875" style="760" customWidth="1"/>
    <col min="15594" max="15594" width="7.26953125" style="760" customWidth="1"/>
    <col min="15595" max="15595" width="9.26953125" style="760" customWidth="1"/>
    <col min="15596" max="15597" width="7.81640625" style="760" customWidth="1"/>
    <col min="15598" max="15598" width="6.81640625" style="760" customWidth="1"/>
    <col min="15599" max="15599" width="7.453125" style="760" customWidth="1"/>
    <col min="15600" max="15600" width="7.7265625" style="760" customWidth="1"/>
    <col min="15601" max="15601" width="8" style="760" customWidth="1"/>
    <col min="15602" max="15602" width="9.54296875" style="760" customWidth="1"/>
    <col min="15603" max="15603" width="11.1796875" style="760" customWidth="1"/>
    <col min="15604" max="15604" width="17.54296875" style="760" customWidth="1"/>
    <col min="15605" max="15605" width="12.54296875" style="760" customWidth="1"/>
    <col min="15606" max="15606" width="10" style="760" customWidth="1"/>
    <col min="15607" max="15607" width="10.26953125" style="760" customWidth="1"/>
    <col min="15608" max="15608" width="13.81640625" style="760" customWidth="1"/>
    <col min="15609" max="15609" width="17" style="760" customWidth="1"/>
    <col min="15610" max="15610" width="17.26953125" style="760" customWidth="1"/>
    <col min="15611" max="15611" width="13.453125" style="760" customWidth="1"/>
    <col min="15612" max="15612" width="16.453125" style="760" customWidth="1"/>
    <col min="15613" max="15613" width="10.81640625" style="760" customWidth="1"/>
    <col min="15614" max="15614" width="15.1796875" style="760" customWidth="1"/>
    <col min="15615" max="15615" width="8.1796875" style="760" customWidth="1"/>
    <col min="15616" max="15616" width="9.7265625" style="760" customWidth="1"/>
    <col min="15617" max="15617" width="11.54296875" style="760" customWidth="1"/>
    <col min="15618" max="15618" width="8.1796875" style="760" customWidth="1"/>
    <col min="15619" max="15619" width="7.7265625" style="760" customWidth="1"/>
    <col min="15620" max="15620" width="8.26953125" style="760" customWidth="1"/>
    <col min="15621" max="15621" width="8.453125" style="760" customWidth="1"/>
    <col min="15622" max="15622" width="9.26953125" style="760" customWidth="1"/>
    <col min="15623" max="15623" width="10.1796875" style="760" customWidth="1"/>
    <col min="15624" max="15624" width="15.81640625" style="760" customWidth="1"/>
    <col min="15625" max="15625" width="14.54296875" style="760" customWidth="1"/>
    <col min="15626" max="15626" width="14" style="760" customWidth="1"/>
    <col min="15627" max="15627" width="13.7265625" style="760" customWidth="1"/>
    <col min="15628" max="15628" width="15.81640625" style="760" customWidth="1"/>
    <col min="15629" max="15629" width="15" style="760" customWidth="1"/>
    <col min="15630" max="15630" width="14.26953125" style="760" customWidth="1"/>
    <col min="15631" max="15631" width="13.26953125" style="760" customWidth="1"/>
    <col min="15632" max="15719" width="8.7265625" style="760"/>
    <col min="15720" max="15720" width="14" style="760" customWidth="1"/>
    <col min="15721" max="15721" width="9.81640625" style="760" customWidth="1"/>
    <col min="15722" max="15722" width="13.81640625" style="760" customWidth="1"/>
    <col min="15723" max="15723" width="10.26953125" style="760" customWidth="1"/>
    <col min="15724" max="15724" width="9.7265625" style="760" customWidth="1"/>
    <col min="15725" max="15725" width="9.26953125" style="760" customWidth="1"/>
    <col min="15726" max="15726" width="11" style="760" customWidth="1"/>
    <col min="15727" max="15727" width="11.54296875" style="760" customWidth="1"/>
    <col min="15728" max="15728" width="15.26953125" style="760" customWidth="1"/>
    <col min="15729" max="15729" width="8.26953125" style="760" customWidth="1"/>
    <col min="15730" max="15730" width="9" style="760" customWidth="1"/>
    <col min="15731" max="15731" width="14.81640625" style="760" customWidth="1"/>
    <col min="15732" max="15732" width="11" style="760" customWidth="1"/>
    <col min="15733" max="15733" width="10.1796875" style="760" customWidth="1"/>
    <col min="15734" max="15734" width="9.26953125" style="760" customWidth="1"/>
    <col min="15735" max="15735" width="10.1796875" style="760" customWidth="1"/>
    <col min="15736" max="15736" width="10.81640625" style="760" customWidth="1"/>
    <col min="15737" max="15737" width="11.7265625" style="760" customWidth="1"/>
    <col min="15738" max="15738" width="18.7265625" style="760" customWidth="1"/>
    <col min="15739" max="15739" width="13.453125" style="760" customWidth="1"/>
    <col min="15740" max="15740" width="10.7265625" style="760" customWidth="1"/>
    <col min="15741" max="15741" width="11" style="760" customWidth="1"/>
    <col min="15742" max="15742" width="14.7265625" style="760" customWidth="1"/>
    <col min="15743" max="15743" width="19.1796875" style="760" customWidth="1"/>
    <col min="15744" max="15744" width="19.26953125" style="760" customWidth="1"/>
    <col min="15745" max="15745" width="17.81640625" style="760" customWidth="1"/>
    <col min="15746" max="15746" width="13.26953125" style="760" customWidth="1"/>
    <col min="15747" max="15747" width="12.7265625" style="760" customWidth="1"/>
    <col min="15748" max="15748" width="14.26953125" style="760" customWidth="1"/>
    <col min="15749" max="15749" width="12.1796875" style="760" customWidth="1"/>
    <col min="15750" max="15750" width="14.7265625" style="760" customWidth="1"/>
    <col min="15751" max="15751" width="14.453125" style="760" customWidth="1"/>
    <col min="15752" max="15752" width="10.453125" style="760" customWidth="1"/>
    <col min="15753" max="15753" width="11.26953125" style="760" customWidth="1"/>
    <col min="15754" max="15754" width="12.1796875" style="760" customWidth="1"/>
    <col min="15755" max="15755" width="13.54296875" style="760" customWidth="1"/>
    <col min="15756" max="15756" width="13.7265625" style="760" customWidth="1"/>
    <col min="15757" max="15757" width="10.54296875" style="760" customWidth="1"/>
    <col min="15758" max="15758" width="13.1796875" style="760" customWidth="1"/>
    <col min="15759" max="15759" width="14.81640625" style="760" customWidth="1"/>
    <col min="15760" max="15760" width="11.453125" style="760" customWidth="1"/>
    <col min="15761" max="15761" width="10.7265625" style="760" customWidth="1"/>
    <col min="15762" max="15762" width="10.453125" style="760" customWidth="1"/>
    <col min="15763" max="15763" width="9.81640625" style="760" customWidth="1"/>
    <col min="15764" max="15764" width="8" style="760" customWidth="1"/>
    <col min="15765" max="15765" width="11" style="760" customWidth="1"/>
    <col min="15766" max="15766" width="10.81640625" style="760" customWidth="1"/>
    <col min="15767" max="15767" width="11.54296875" style="760" customWidth="1"/>
    <col min="15768" max="15768" width="11.7265625" style="760" customWidth="1"/>
    <col min="15769" max="15769" width="15.81640625" style="760" customWidth="1"/>
    <col min="15770" max="15770" width="9.81640625" style="760" customWidth="1"/>
    <col min="15771" max="15771" width="9.26953125" style="760" customWidth="1"/>
    <col min="15772" max="15772" width="9.81640625" style="760" customWidth="1"/>
    <col min="15773" max="15773" width="10" style="760" customWidth="1"/>
    <col min="15774" max="15774" width="9.26953125" style="760" customWidth="1"/>
    <col min="15775" max="15775" width="8.26953125" style="760" customWidth="1"/>
    <col min="15776" max="15776" width="8.1796875" style="760" customWidth="1"/>
    <col min="15777" max="15777" width="11.7265625" style="760" customWidth="1"/>
    <col min="15778" max="15778" width="9.453125" style="760" customWidth="1"/>
    <col min="15779" max="15779" width="11.453125" style="760" customWidth="1"/>
    <col min="15780" max="15780" width="14.81640625" style="760" customWidth="1"/>
    <col min="15781" max="15781" width="8.453125" style="760" customWidth="1"/>
    <col min="15782" max="15782" width="7.453125" style="760" customWidth="1"/>
    <col min="15783" max="15783" width="10.54296875" style="760" customWidth="1"/>
    <col min="15784" max="15784" width="7.1796875" style="760" customWidth="1"/>
    <col min="15785" max="15785" width="7.453125" style="760" customWidth="1"/>
    <col min="15786" max="15786" width="7.7265625" style="760" customWidth="1"/>
    <col min="15787" max="15787" width="9.26953125" style="760" customWidth="1"/>
    <col min="15788" max="15788" width="10.7265625" style="760" customWidth="1"/>
    <col min="15789" max="15789" width="8.1796875" style="760" customWidth="1"/>
    <col min="15790" max="15790" width="7" style="760" customWidth="1"/>
    <col min="15791" max="15791" width="8.26953125" style="760" customWidth="1"/>
    <col min="15792" max="15792" width="7.54296875" style="760" customWidth="1"/>
    <col min="15793" max="15793" width="11.54296875" style="760" customWidth="1"/>
    <col min="15794" max="15794" width="12.81640625" style="760" customWidth="1"/>
    <col min="15795" max="15795" width="15.54296875" style="760" customWidth="1"/>
    <col min="15796" max="15796" width="10.453125" style="760" customWidth="1"/>
    <col min="15797" max="15797" width="10.26953125" style="760" customWidth="1"/>
    <col min="15798" max="15798" width="9.81640625" style="760" customWidth="1"/>
    <col min="15799" max="15799" width="10.453125" style="760" customWidth="1"/>
    <col min="15800" max="15800" width="7.453125" style="760" customWidth="1"/>
    <col min="15801" max="15801" width="10.54296875" style="760" customWidth="1"/>
    <col min="15802" max="15802" width="10.81640625" style="760" customWidth="1"/>
    <col min="15803" max="15803" width="10.26953125" style="760" customWidth="1"/>
    <col min="15804" max="15804" width="11.81640625" style="760" customWidth="1"/>
    <col min="15805" max="15805" width="15.1796875" style="760" customWidth="1"/>
    <col min="15806" max="15806" width="9.453125" style="760" customWidth="1"/>
    <col min="15807" max="15807" width="11.1796875" style="760" customWidth="1"/>
    <col min="15808" max="15811" width="13.7265625" style="760" customWidth="1"/>
    <col min="15812" max="15812" width="9.7265625" style="760" customWidth="1"/>
    <col min="15813" max="15813" width="12.7265625" style="760" customWidth="1"/>
    <col min="15814" max="15814" width="15.54296875" style="760" customWidth="1"/>
    <col min="15815" max="15815" width="11.54296875" style="760" customWidth="1"/>
    <col min="15816" max="15816" width="13" style="760" customWidth="1"/>
    <col min="15817" max="15817" width="12.1796875" style="760" customWidth="1"/>
    <col min="15818" max="15819" width="12.26953125" style="760" customWidth="1"/>
    <col min="15820" max="15820" width="12.81640625" style="760" customWidth="1"/>
    <col min="15821" max="15821" width="11.54296875" style="760" customWidth="1"/>
    <col min="15822" max="15822" width="15.453125" style="760" customWidth="1"/>
    <col min="15823" max="15823" width="14.7265625" style="760" customWidth="1"/>
    <col min="15824" max="15824" width="8.453125" style="760" customWidth="1"/>
    <col min="15825" max="15825" width="8.26953125" style="760" customWidth="1"/>
    <col min="15826" max="15826" width="9.26953125" style="760" customWidth="1"/>
    <col min="15827" max="15827" width="9.1796875" style="760" customWidth="1"/>
    <col min="15828" max="15828" width="7.26953125" style="760" customWidth="1"/>
    <col min="15829" max="15829" width="9.26953125" style="760" customWidth="1"/>
    <col min="15830" max="15830" width="6.81640625" style="760" customWidth="1"/>
    <col min="15831" max="15831" width="8.7265625" style="760" customWidth="1"/>
    <col min="15832" max="15832" width="8.453125" style="760" customWidth="1"/>
    <col min="15833" max="15833" width="10.26953125" style="760" customWidth="1"/>
    <col min="15834" max="15834" width="8.1796875" style="760" customWidth="1"/>
    <col min="15835" max="15835" width="8.54296875" style="760" customWidth="1"/>
    <col min="15836" max="15836" width="9.26953125" style="760" customWidth="1"/>
    <col min="15837" max="15837" width="15" style="760" customWidth="1"/>
    <col min="15838" max="15838" width="8.81640625" style="760" customWidth="1"/>
    <col min="15839" max="15839" width="9.1796875" style="760" customWidth="1"/>
    <col min="15840" max="15840" width="8.54296875" style="760" customWidth="1"/>
    <col min="15841" max="15841" width="10.81640625" style="760" customWidth="1"/>
    <col min="15842" max="15842" width="10.7265625" style="760" customWidth="1"/>
    <col min="15843" max="15844" width="13.7265625" style="760" customWidth="1"/>
    <col min="15845" max="15845" width="9.54296875" style="760" customWidth="1"/>
    <col min="15846" max="15846" width="13.7265625" style="760" customWidth="1"/>
    <col min="15847" max="15847" width="15.1796875" style="760" customWidth="1"/>
    <col min="15848" max="15848" width="8.54296875" style="760" customWidth="1"/>
    <col min="15849" max="15849" width="9.54296875" style="760" customWidth="1"/>
    <col min="15850" max="15850" width="7.26953125" style="760" customWidth="1"/>
    <col min="15851" max="15851" width="9.26953125" style="760" customWidth="1"/>
    <col min="15852" max="15853" width="7.81640625" style="760" customWidth="1"/>
    <col min="15854" max="15854" width="6.81640625" style="760" customWidth="1"/>
    <col min="15855" max="15855" width="7.453125" style="760" customWidth="1"/>
    <col min="15856" max="15856" width="7.7265625" style="760" customWidth="1"/>
    <col min="15857" max="15857" width="8" style="760" customWidth="1"/>
    <col min="15858" max="15858" width="9.54296875" style="760" customWidth="1"/>
    <col min="15859" max="15859" width="11.1796875" style="760" customWidth="1"/>
    <col min="15860" max="15860" width="17.54296875" style="760" customWidth="1"/>
    <col min="15861" max="15861" width="12.54296875" style="760" customWidth="1"/>
    <col min="15862" max="15862" width="10" style="760" customWidth="1"/>
    <col min="15863" max="15863" width="10.26953125" style="760" customWidth="1"/>
    <col min="15864" max="15864" width="13.81640625" style="760" customWidth="1"/>
    <col min="15865" max="15865" width="17" style="760" customWidth="1"/>
    <col min="15866" max="15866" width="17.26953125" style="760" customWidth="1"/>
    <col min="15867" max="15867" width="13.453125" style="760" customWidth="1"/>
    <col min="15868" max="15868" width="16.453125" style="760" customWidth="1"/>
    <col min="15869" max="15869" width="10.81640625" style="760" customWidth="1"/>
    <col min="15870" max="15870" width="15.1796875" style="760" customWidth="1"/>
    <col min="15871" max="15871" width="8.1796875" style="760" customWidth="1"/>
    <col min="15872" max="15872" width="9.7265625" style="760" customWidth="1"/>
    <col min="15873" max="15873" width="11.54296875" style="760" customWidth="1"/>
    <col min="15874" max="15874" width="8.1796875" style="760" customWidth="1"/>
    <col min="15875" max="15875" width="7.7265625" style="760" customWidth="1"/>
    <col min="15876" max="15876" width="8.26953125" style="760" customWidth="1"/>
    <col min="15877" max="15877" width="8.453125" style="760" customWidth="1"/>
    <col min="15878" max="15878" width="9.26953125" style="760" customWidth="1"/>
    <col min="15879" max="15879" width="10.1796875" style="760" customWidth="1"/>
    <col min="15880" max="15880" width="15.81640625" style="760" customWidth="1"/>
    <col min="15881" max="15881" width="14.54296875" style="760" customWidth="1"/>
    <col min="15882" max="15882" width="14" style="760" customWidth="1"/>
    <col min="15883" max="15883" width="13.7265625" style="760" customWidth="1"/>
    <col min="15884" max="15884" width="15.81640625" style="760" customWidth="1"/>
    <col min="15885" max="15885" width="15" style="760" customWidth="1"/>
    <col min="15886" max="15886" width="14.26953125" style="760" customWidth="1"/>
    <col min="15887" max="15887" width="13.26953125" style="760" customWidth="1"/>
    <col min="15888" max="15975" width="8.7265625" style="760"/>
    <col min="15976" max="15976" width="14" style="760" customWidth="1"/>
    <col min="15977" max="15977" width="9.81640625" style="760" customWidth="1"/>
    <col min="15978" max="15978" width="13.81640625" style="760" customWidth="1"/>
    <col min="15979" max="15979" width="10.26953125" style="760" customWidth="1"/>
    <col min="15980" max="15980" width="9.7265625" style="760" customWidth="1"/>
    <col min="15981" max="15981" width="9.26953125" style="760" customWidth="1"/>
    <col min="15982" max="15982" width="11" style="760" customWidth="1"/>
    <col min="15983" max="15983" width="11.54296875" style="760" customWidth="1"/>
    <col min="15984" max="15984" width="15.26953125" style="760" customWidth="1"/>
    <col min="15985" max="15985" width="8.26953125" style="760" customWidth="1"/>
    <col min="15986" max="15986" width="9" style="760" customWidth="1"/>
    <col min="15987" max="15987" width="14.81640625" style="760" customWidth="1"/>
    <col min="15988" max="15988" width="11" style="760" customWidth="1"/>
    <col min="15989" max="15989" width="10.1796875" style="760" customWidth="1"/>
    <col min="15990" max="15990" width="9.26953125" style="760" customWidth="1"/>
    <col min="15991" max="15991" width="10.1796875" style="760" customWidth="1"/>
    <col min="15992" max="15992" width="10.81640625" style="760" customWidth="1"/>
    <col min="15993" max="15993" width="11.7265625" style="760" customWidth="1"/>
    <col min="15994" max="15994" width="18.7265625" style="760" customWidth="1"/>
    <col min="15995" max="15995" width="13.453125" style="760" customWidth="1"/>
    <col min="15996" max="15996" width="10.7265625" style="760" customWidth="1"/>
    <col min="15997" max="15997" width="11" style="760" customWidth="1"/>
    <col min="15998" max="15998" width="14.7265625" style="760" customWidth="1"/>
    <col min="15999" max="15999" width="19.1796875" style="760" customWidth="1"/>
    <col min="16000" max="16000" width="19.26953125" style="760" customWidth="1"/>
    <col min="16001" max="16001" width="17.81640625" style="760" customWidth="1"/>
    <col min="16002" max="16002" width="13.26953125" style="760" customWidth="1"/>
    <col min="16003" max="16003" width="12.7265625" style="760" customWidth="1"/>
    <col min="16004" max="16004" width="14.26953125" style="760" customWidth="1"/>
    <col min="16005" max="16005" width="12.1796875" style="760" customWidth="1"/>
    <col min="16006" max="16006" width="14.7265625" style="760" customWidth="1"/>
    <col min="16007" max="16007" width="14.453125" style="760" customWidth="1"/>
    <col min="16008" max="16008" width="10.453125" style="760" customWidth="1"/>
    <col min="16009" max="16009" width="11.26953125" style="760" customWidth="1"/>
    <col min="16010" max="16010" width="12.1796875" style="760" customWidth="1"/>
    <col min="16011" max="16011" width="13.54296875" style="760" customWidth="1"/>
    <col min="16012" max="16012" width="13.7265625" style="760" customWidth="1"/>
    <col min="16013" max="16013" width="10.54296875" style="760" customWidth="1"/>
    <col min="16014" max="16014" width="13.1796875" style="760" customWidth="1"/>
    <col min="16015" max="16015" width="14.81640625" style="760" customWidth="1"/>
    <col min="16016" max="16016" width="11.453125" style="760" customWidth="1"/>
    <col min="16017" max="16017" width="10.7265625" style="760" customWidth="1"/>
    <col min="16018" max="16018" width="10.453125" style="760" customWidth="1"/>
    <col min="16019" max="16019" width="9.81640625" style="760" customWidth="1"/>
    <col min="16020" max="16020" width="8" style="760" customWidth="1"/>
    <col min="16021" max="16021" width="11" style="760" customWidth="1"/>
    <col min="16022" max="16022" width="10.81640625" style="760" customWidth="1"/>
    <col min="16023" max="16023" width="11.54296875" style="760" customWidth="1"/>
    <col min="16024" max="16024" width="11.7265625" style="760" customWidth="1"/>
    <col min="16025" max="16025" width="15.81640625" style="760" customWidth="1"/>
    <col min="16026" max="16026" width="9.81640625" style="760" customWidth="1"/>
    <col min="16027" max="16027" width="9.26953125" style="760" customWidth="1"/>
    <col min="16028" max="16028" width="9.81640625" style="760" customWidth="1"/>
    <col min="16029" max="16029" width="10" style="760" customWidth="1"/>
    <col min="16030" max="16030" width="9.26953125" style="760" customWidth="1"/>
    <col min="16031" max="16031" width="8.26953125" style="760" customWidth="1"/>
    <col min="16032" max="16032" width="8.1796875" style="760" customWidth="1"/>
    <col min="16033" max="16033" width="11.7265625" style="760" customWidth="1"/>
    <col min="16034" max="16034" width="9.453125" style="760" customWidth="1"/>
    <col min="16035" max="16035" width="11.453125" style="760" customWidth="1"/>
    <col min="16036" max="16036" width="14.81640625" style="760" customWidth="1"/>
    <col min="16037" max="16037" width="8.453125" style="760" customWidth="1"/>
    <col min="16038" max="16038" width="7.453125" style="760" customWidth="1"/>
    <col min="16039" max="16039" width="10.54296875" style="760" customWidth="1"/>
    <col min="16040" max="16040" width="7.1796875" style="760" customWidth="1"/>
    <col min="16041" max="16041" width="7.453125" style="760" customWidth="1"/>
    <col min="16042" max="16042" width="7.7265625" style="760" customWidth="1"/>
    <col min="16043" max="16043" width="9.26953125" style="760" customWidth="1"/>
    <col min="16044" max="16044" width="10.7265625" style="760" customWidth="1"/>
    <col min="16045" max="16045" width="8.1796875" style="760" customWidth="1"/>
    <col min="16046" max="16046" width="7" style="760" customWidth="1"/>
    <col min="16047" max="16047" width="8.26953125" style="760" customWidth="1"/>
    <col min="16048" max="16048" width="7.54296875" style="760" customWidth="1"/>
    <col min="16049" max="16049" width="11.54296875" style="760" customWidth="1"/>
    <col min="16050" max="16050" width="12.81640625" style="760" customWidth="1"/>
    <col min="16051" max="16051" width="15.54296875" style="760" customWidth="1"/>
    <col min="16052" max="16052" width="10.453125" style="760" customWidth="1"/>
    <col min="16053" max="16053" width="10.26953125" style="760" customWidth="1"/>
    <col min="16054" max="16054" width="9.81640625" style="760" customWidth="1"/>
    <col min="16055" max="16055" width="10.453125" style="760" customWidth="1"/>
    <col min="16056" max="16056" width="7.453125" style="760" customWidth="1"/>
    <col min="16057" max="16057" width="10.54296875" style="760" customWidth="1"/>
    <col min="16058" max="16058" width="10.81640625" style="760" customWidth="1"/>
    <col min="16059" max="16059" width="10.26953125" style="760" customWidth="1"/>
    <col min="16060" max="16060" width="11.81640625" style="760" customWidth="1"/>
    <col min="16061" max="16061" width="15.1796875" style="760" customWidth="1"/>
    <col min="16062" max="16062" width="9.453125" style="760" customWidth="1"/>
    <col min="16063" max="16063" width="11.1796875" style="760" customWidth="1"/>
    <col min="16064" max="16067" width="13.7265625" style="760" customWidth="1"/>
    <col min="16068" max="16068" width="9.7265625" style="760" customWidth="1"/>
    <col min="16069" max="16069" width="12.7265625" style="760" customWidth="1"/>
    <col min="16070" max="16070" width="15.54296875" style="760" customWidth="1"/>
    <col min="16071" max="16071" width="11.54296875" style="760" customWidth="1"/>
    <col min="16072" max="16072" width="13" style="760" customWidth="1"/>
    <col min="16073" max="16073" width="12.1796875" style="760" customWidth="1"/>
    <col min="16074" max="16075" width="12.26953125" style="760" customWidth="1"/>
    <col min="16076" max="16076" width="12.81640625" style="760" customWidth="1"/>
    <col min="16077" max="16077" width="11.54296875" style="760" customWidth="1"/>
    <col min="16078" max="16078" width="15.453125" style="760" customWidth="1"/>
    <col min="16079" max="16079" width="14.7265625" style="760" customWidth="1"/>
    <col min="16080" max="16080" width="8.453125" style="760" customWidth="1"/>
    <col min="16081" max="16081" width="8.26953125" style="760" customWidth="1"/>
    <col min="16082" max="16082" width="9.26953125" style="760" customWidth="1"/>
    <col min="16083" max="16083" width="9.1796875" style="760" customWidth="1"/>
    <col min="16084" max="16084" width="7.26953125" style="760" customWidth="1"/>
    <col min="16085" max="16085" width="9.26953125" style="760" customWidth="1"/>
    <col min="16086" max="16086" width="6.81640625" style="760" customWidth="1"/>
    <col min="16087" max="16087" width="8.7265625" style="760" customWidth="1"/>
    <col min="16088" max="16088" width="8.453125" style="760" customWidth="1"/>
    <col min="16089" max="16089" width="10.26953125" style="760" customWidth="1"/>
    <col min="16090" max="16090" width="8.1796875" style="760" customWidth="1"/>
    <col min="16091" max="16091" width="8.54296875" style="760" customWidth="1"/>
    <col min="16092" max="16092" width="9.26953125" style="760" customWidth="1"/>
    <col min="16093" max="16093" width="15" style="760" customWidth="1"/>
    <col min="16094" max="16094" width="8.81640625" style="760" customWidth="1"/>
    <col min="16095" max="16095" width="9.1796875" style="760" customWidth="1"/>
    <col min="16096" max="16096" width="8.54296875" style="760" customWidth="1"/>
    <col min="16097" max="16097" width="10.81640625" style="760" customWidth="1"/>
    <col min="16098" max="16098" width="10.7265625" style="760" customWidth="1"/>
    <col min="16099" max="16100" width="13.7265625" style="760" customWidth="1"/>
    <col min="16101" max="16101" width="9.54296875" style="760" customWidth="1"/>
    <col min="16102" max="16102" width="13.7265625" style="760" customWidth="1"/>
    <col min="16103" max="16103" width="15.1796875" style="760" customWidth="1"/>
    <col min="16104" max="16104" width="8.54296875" style="760" customWidth="1"/>
    <col min="16105" max="16105" width="9.54296875" style="760" customWidth="1"/>
    <col min="16106" max="16106" width="7.26953125" style="760" customWidth="1"/>
    <col min="16107" max="16107" width="9.26953125" style="760" customWidth="1"/>
    <col min="16108" max="16109" width="7.81640625" style="760" customWidth="1"/>
    <col min="16110" max="16110" width="6.81640625" style="760" customWidth="1"/>
    <col min="16111" max="16111" width="7.453125" style="760" customWidth="1"/>
    <col min="16112" max="16112" width="7.7265625" style="760" customWidth="1"/>
    <col min="16113" max="16113" width="8" style="760" customWidth="1"/>
    <col min="16114" max="16114" width="9.54296875" style="760" customWidth="1"/>
    <col min="16115" max="16115" width="11.1796875" style="760" customWidth="1"/>
    <col min="16116" max="16116" width="17.54296875" style="760" customWidth="1"/>
    <col min="16117" max="16117" width="12.54296875" style="760" customWidth="1"/>
    <col min="16118" max="16118" width="10" style="760" customWidth="1"/>
    <col min="16119" max="16119" width="10.26953125" style="760" customWidth="1"/>
    <col min="16120" max="16120" width="13.81640625" style="760" customWidth="1"/>
    <col min="16121" max="16121" width="17" style="760" customWidth="1"/>
    <col min="16122" max="16122" width="17.26953125" style="760" customWidth="1"/>
    <col min="16123" max="16123" width="13.453125" style="760" customWidth="1"/>
    <col min="16124" max="16124" width="16.453125" style="760" customWidth="1"/>
    <col min="16125" max="16125" width="10.81640625" style="760" customWidth="1"/>
    <col min="16126" max="16126" width="15.1796875" style="760" customWidth="1"/>
    <col min="16127" max="16127" width="8.1796875" style="760" customWidth="1"/>
    <col min="16128" max="16128" width="9.7265625" style="760" customWidth="1"/>
    <col min="16129" max="16129" width="11.54296875" style="760" customWidth="1"/>
    <col min="16130" max="16130" width="8.1796875" style="760" customWidth="1"/>
    <col min="16131" max="16131" width="7.7265625" style="760" customWidth="1"/>
    <col min="16132" max="16132" width="8.26953125" style="760" customWidth="1"/>
    <col min="16133" max="16133" width="8.453125" style="760" customWidth="1"/>
    <col min="16134" max="16134" width="9.26953125" style="760" customWidth="1"/>
    <col min="16135" max="16135" width="10.1796875" style="760" customWidth="1"/>
    <col min="16136" max="16136" width="15.81640625" style="760" customWidth="1"/>
    <col min="16137" max="16137" width="14.54296875" style="760" customWidth="1"/>
    <col min="16138" max="16138" width="14" style="760" customWidth="1"/>
    <col min="16139" max="16139" width="13.7265625" style="760" customWidth="1"/>
    <col min="16140" max="16140" width="15.81640625" style="760" customWidth="1"/>
    <col min="16141" max="16141" width="15" style="760" customWidth="1"/>
    <col min="16142" max="16142" width="14.26953125" style="760" customWidth="1"/>
    <col min="16143" max="16143" width="13.26953125" style="760" customWidth="1"/>
    <col min="16144" max="16384" width="8.7265625" style="760"/>
  </cols>
  <sheetData>
    <row r="1" spans="1:103" ht="22" customHeight="1">
      <c r="A1" s="1143" t="s">
        <v>1713</v>
      </c>
      <c r="B1" s="1143"/>
      <c r="C1" s="1143"/>
      <c r="D1" s="1143"/>
      <c r="E1" s="1143"/>
      <c r="F1" s="1143"/>
      <c r="G1" s="1143"/>
      <c r="H1" s="1143"/>
      <c r="I1" s="1143"/>
      <c r="J1" s="1143"/>
      <c r="K1" s="1143"/>
      <c r="L1" s="1143"/>
      <c r="M1" s="1143"/>
      <c r="N1" s="1143"/>
      <c r="O1" s="1143"/>
    </row>
    <row r="2" spans="1:103" ht="39" customHeight="1">
      <c r="A2" s="1143"/>
      <c r="B2" s="1143"/>
      <c r="C2" s="1143"/>
      <c r="D2" s="1143"/>
      <c r="E2" s="1143"/>
      <c r="F2" s="1143"/>
      <c r="G2" s="1143"/>
      <c r="H2" s="1143"/>
      <c r="I2" s="1143"/>
      <c r="J2" s="1143"/>
      <c r="K2" s="1143"/>
      <c r="L2" s="1143"/>
      <c r="M2" s="1143"/>
      <c r="N2" s="1143"/>
      <c r="O2" s="1143"/>
    </row>
    <row r="3" spans="1:103" ht="30.65" customHeight="1">
      <c r="A3" s="1282" t="s">
        <v>1714</v>
      </c>
      <c r="B3" s="1282"/>
      <c r="C3" s="1282"/>
      <c r="D3" s="1282"/>
      <c r="E3" s="1282"/>
      <c r="F3" s="1282"/>
      <c r="G3" s="1282"/>
      <c r="H3" s="1282"/>
      <c r="I3" s="1282"/>
      <c r="J3" s="1282"/>
      <c r="K3" s="1282"/>
      <c r="L3" s="1282"/>
      <c r="M3" s="1282"/>
      <c r="N3" s="1282"/>
      <c r="O3" s="1282"/>
    </row>
    <row r="4" spans="1:103" ht="42" customHeight="1">
      <c r="A4" s="1283" t="s">
        <v>315</v>
      </c>
      <c r="B4" s="1126" t="s">
        <v>1558</v>
      </c>
      <c r="C4" s="1287" t="s">
        <v>1559</v>
      </c>
      <c r="D4" s="1288"/>
      <c r="E4" s="1283"/>
      <c r="F4" s="1287" t="s">
        <v>1560</v>
      </c>
      <c r="G4" s="1288"/>
      <c r="H4" s="1288"/>
      <c r="I4" s="1288"/>
      <c r="J4" s="1287" t="s">
        <v>1715</v>
      </c>
      <c r="K4" s="1288"/>
      <c r="L4" s="1283"/>
      <c r="M4" s="1126" t="s">
        <v>1561</v>
      </c>
      <c r="N4" s="1287" t="s">
        <v>1562</v>
      </c>
      <c r="O4" s="1143" t="s">
        <v>1563</v>
      </c>
    </row>
    <row r="5" spans="1:103" ht="42" customHeight="1">
      <c r="A5" s="1284"/>
      <c r="B5" s="1286"/>
      <c r="C5" s="1289"/>
      <c r="D5" s="1290"/>
      <c r="E5" s="1285"/>
      <c r="F5" s="1289"/>
      <c r="G5" s="1290"/>
      <c r="H5" s="1290"/>
      <c r="I5" s="1290"/>
      <c r="J5" s="1289"/>
      <c r="K5" s="1290"/>
      <c r="L5" s="1285"/>
      <c r="M5" s="1286"/>
      <c r="N5" s="1291"/>
      <c r="O5" s="1143"/>
    </row>
    <row r="6" spans="1:103" ht="142" customHeight="1">
      <c r="A6" s="1285"/>
      <c r="B6" s="1127"/>
      <c r="C6" s="632" t="s">
        <v>1564</v>
      </c>
      <c r="D6" s="632" t="s">
        <v>1565</v>
      </c>
      <c r="E6" s="632" t="s">
        <v>1566</v>
      </c>
      <c r="F6" s="632" t="s">
        <v>1567</v>
      </c>
      <c r="G6" s="632" t="s">
        <v>1568</v>
      </c>
      <c r="H6" s="632" t="s">
        <v>1569</v>
      </c>
      <c r="I6" s="762" t="s">
        <v>1570</v>
      </c>
      <c r="J6" s="18" t="s">
        <v>1571</v>
      </c>
      <c r="K6" s="18" t="s">
        <v>1572</v>
      </c>
      <c r="L6" s="762" t="s">
        <v>1570</v>
      </c>
      <c r="M6" s="1127"/>
      <c r="N6" s="1289"/>
      <c r="O6" s="1143"/>
      <c r="P6" s="760" t="s">
        <v>1254</v>
      </c>
    </row>
    <row r="7" spans="1:103" s="766" customFormat="1" ht="19" customHeight="1">
      <c r="A7" s="1292" t="s">
        <v>1988</v>
      </c>
      <c r="B7" s="1293"/>
      <c r="C7" s="1293"/>
      <c r="D7" s="1293"/>
      <c r="E7" s="1293"/>
      <c r="F7" s="1293"/>
      <c r="G7" s="1293"/>
      <c r="H7" s="1293"/>
      <c r="I7" s="1294"/>
      <c r="J7" s="1295" t="s">
        <v>1987</v>
      </c>
      <c r="K7" s="1296"/>
      <c r="L7" s="1296"/>
      <c r="M7" s="1296"/>
      <c r="N7" s="1296"/>
      <c r="O7" s="1297"/>
    </row>
    <row r="8" spans="1:103" ht="14.5" customHeight="1">
      <c r="A8" s="11" t="s">
        <v>165</v>
      </c>
      <c r="B8" s="691">
        <v>3688.2260000000001</v>
      </c>
      <c r="C8" s="329">
        <v>2074.0729999999999</v>
      </c>
      <c r="D8" s="329">
        <v>1336.375</v>
      </c>
      <c r="E8" s="691">
        <v>3410.4479999999999</v>
      </c>
      <c r="F8" s="329">
        <v>205.86099999999999</v>
      </c>
      <c r="G8" s="329">
        <v>155.03899999999999</v>
      </c>
      <c r="H8" s="329">
        <v>411.85</v>
      </c>
      <c r="I8" s="691">
        <v>772.75</v>
      </c>
      <c r="J8" s="329">
        <v>925.65899999999999</v>
      </c>
      <c r="K8" s="329">
        <v>1451.575</v>
      </c>
      <c r="L8" s="691">
        <v>2377.2339999999999</v>
      </c>
      <c r="M8" s="691">
        <v>5883.52</v>
      </c>
      <c r="N8" s="767">
        <v>7286.7909999999993</v>
      </c>
      <c r="O8" s="691">
        <v>1403.2709999999988</v>
      </c>
    </row>
    <row r="9" spans="1:103" ht="14.5" customHeight="1">
      <c r="A9" s="11" t="s">
        <v>166</v>
      </c>
      <c r="B9" s="691">
        <v>3688.2260000000001</v>
      </c>
      <c r="C9" s="329">
        <v>2080.212</v>
      </c>
      <c r="D9" s="329">
        <v>1335.4570000000001</v>
      </c>
      <c r="E9" s="691">
        <v>3415.6689999999999</v>
      </c>
      <c r="F9" s="329">
        <v>203.44800000000001</v>
      </c>
      <c r="G9" s="329">
        <v>152.65799999999999</v>
      </c>
      <c r="H9" s="329">
        <v>404.63200000000001</v>
      </c>
      <c r="I9" s="691">
        <v>760.73800000000006</v>
      </c>
      <c r="J9" s="329">
        <v>884.53099999999995</v>
      </c>
      <c r="K9" s="329">
        <v>1460.0920000000001</v>
      </c>
      <c r="L9" s="691">
        <v>2344.623</v>
      </c>
      <c r="M9" s="691">
        <v>5914.607</v>
      </c>
      <c r="N9" s="767">
        <v>7406.8180000000011</v>
      </c>
      <c r="O9" s="691">
        <v>1492.2110000000011</v>
      </c>
    </row>
    <row r="10" spans="1:103" ht="15.65" customHeight="1">
      <c r="A10" s="11" t="s">
        <v>167</v>
      </c>
      <c r="B10" s="691">
        <v>3688.2240000000002</v>
      </c>
      <c r="C10" s="329">
        <v>2082.0500000000002</v>
      </c>
      <c r="D10" s="329">
        <v>1335.4</v>
      </c>
      <c r="E10" s="691">
        <v>3417.45</v>
      </c>
      <c r="F10" s="329">
        <v>203.57400000000001</v>
      </c>
      <c r="G10" s="329">
        <v>154.292</v>
      </c>
      <c r="H10" s="329">
        <v>402.029</v>
      </c>
      <c r="I10" s="691">
        <v>759.89499999999998</v>
      </c>
      <c r="J10" s="329">
        <v>893.86199999999997</v>
      </c>
      <c r="K10" s="329">
        <v>1499.3140000000001</v>
      </c>
      <c r="L10" s="691">
        <v>2393.1759999999999</v>
      </c>
      <c r="M10" s="691">
        <v>6037.9449999999997</v>
      </c>
      <c r="N10" s="767">
        <v>7327.7119999999995</v>
      </c>
      <c r="O10" s="691">
        <v>1289.7669999999998</v>
      </c>
    </row>
    <row r="11" spans="1:103" s="768" customFormat="1" ht="15.65" customHeight="1">
      <c r="A11" s="11" t="s">
        <v>168</v>
      </c>
      <c r="B11" s="691">
        <v>3688.2240000000002</v>
      </c>
      <c r="C11" s="329">
        <v>2090.4319999999998</v>
      </c>
      <c r="D11" s="329">
        <v>1335.393</v>
      </c>
      <c r="E11" s="691">
        <v>3425.8249999999998</v>
      </c>
      <c r="F11" s="329">
        <v>203.66</v>
      </c>
      <c r="G11" s="329">
        <v>154.38900000000001</v>
      </c>
      <c r="H11" s="329">
        <v>403.048</v>
      </c>
      <c r="I11" s="691">
        <v>761.09699999999998</v>
      </c>
      <c r="J11" s="329">
        <v>951.79399999999998</v>
      </c>
      <c r="K11" s="329">
        <v>1744.6030000000001</v>
      </c>
      <c r="L11" s="691">
        <v>2696.3969999999999</v>
      </c>
      <c r="M11" s="691">
        <v>5725.1469999999999</v>
      </c>
      <c r="N11" s="767">
        <v>6744.2400000000007</v>
      </c>
      <c r="O11" s="691">
        <v>1019.0930000000008</v>
      </c>
      <c r="P11" s="760"/>
      <c r="Q11" s="760"/>
      <c r="R11" s="760"/>
      <c r="S11" s="760"/>
      <c r="T11" s="760"/>
      <c r="U11" s="760"/>
      <c r="V11" s="760"/>
      <c r="W11" s="760"/>
      <c r="X11" s="760"/>
      <c r="Y11" s="760"/>
      <c r="Z11" s="760"/>
      <c r="AA11" s="760"/>
      <c r="AB11" s="760"/>
      <c r="AC11" s="760"/>
      <c r="AD11" s="760"/>
      <c r="AE11" s="760"/>
      <c r="AF11" s="760"/>
      <c r="AG11" s="760"/>
      <c r="AH11" s="760"/>
      <c r="AI11" s="760"/>
      <c r="AJ11" s="760"/>
      <c r="AK11" s="760"/>
      <c r="AL11" s="760"/>
      <c r="AM11" s="760"/>
      <c r="AN11" s="760"/>
      <c r="AO11" s="760"/>
      <c r="AP11" s="760"/>
      <c r="AQ11" s="760"/>
      <c r="AR11" s="760"/>
      <c r="AS11" s="760"/>
      <c r="AT11" s="760"/>
      <c r="AU11" s="760"/>
      <c r="AV11" s="760"/>
      <c r="AW11" s="760"/>
      <c r="AX11" s="760"/>
      <c r="AY11" s="760"/>
      <c r="AZ11" s="760"/>
      <c r="BA11" s="760"/>
      <c r="BB11" s="760"/>
      <c r="BC11" s="760"/>
      <c r="BD11" s="760"/>
      <c r="BE11" s="760"/>
      <c r="BF11" s="760"/>
      <c r="BG11" s="760"/>
      <c r="BH11" s="760"/>
      <c r="BI11" s="760"/>
      <c r="BJ11" s="760"/>
      <c r="BK11" s="760"/>
      <c r="BL11" s="760"/>
      <c r="BM11" s="760"/>
      <c r="BN11" s="760"/>
      <c r="BO11" s="760"/>
      <c r="BP11" s="760"/>
      <c r="BQ11" s="760"/>
      <c r="BR11" s="760"/>
      <c r="BS11" s="760"/>
      <c r="BT11" s="760"/>
      <c r="BU11" s="760"/>
      <c r="BV11" s="760"/>
      <c r="BW11" s="760"/>
      <c r="BX11" s="760"/>
      <c r="BY11" s="760"/>
      <c r="BZ11" s="760"/>
      <c r="CA11" s="760"/>
      <c r="CB11" s="760"/>
      <c r="CC11" s="760"/>
      <c r="CD11" s="760"/>
      <c r="CE11" s="760"/>
      <c r="CF11" s="760"/>
      <c r="CG11" s="760"/>
      <c r="CH11" s="760"/>
      <c r="CI11" s="760"/>
      <c r="CJ11" s="760"/>
      <c r="CK11" s="760"/>
      <c r="CL11" s="760"/>
      <c r="CM11" s="760"/>
      <c r="CN11" s="760"/>
      <c r="CO11" s="760"/>
      <c r="CP11" s="760"/>
      <c r="CQ11" s="760"/>
      <c r="CR11" s="760"/>
      <c r="CS11" s="760"/>
      <c r="CT11" s="760"/>
      <c r="CU11" s="760"/>
      <c r="CV11" s="760"/>
      <c r="CW11" s="760"/>
      <c r="CX11" s="760"/>
      <c r="CY11" s="760"/>
    </row>
    <row r="12" spans="1:103" s="766" customFormat="1" ht="15.65" customHeight="1">
      <c r="A12" s="1292" t="s">
        <v>1989</v>
      </c>
      <c r="B12" s="1293"/>
      <c r="C12" s="1293"/>
      <c r="D12" s="1293"/>
      <c r="E12" s="1293"/>
      <c r="F12" s="1293"/>
      <c r="G12" s="1293"/>
      <c r="H12" s="1293"/>
      <c r="I12" s="1294"/>
      <c r="J12" s="1298"/>
      <c r="K12" s="1296"/>
      <c r="L12" s="1296"/>
      <c r="M12" s="1296"/>
      <c r="N12" s="1296"/>
      <c r="O12" s="1297"/>
    </row>
    <row r="13" spans="1:103" ht="14.5" customHeight="1">
      <c r="A13" s="11" t="s">
        <v>165</v>
      </c>
      <c r="B13" s="691" t="s">
        <v>1573</v>
      </c>
      <c r="C13" s="329">
        <v>24.61</v>
      </c>
      <c r="D13" s="329">
        <v>37.369</v>
      </c>
      <c r="E13" s="691">
        <v>61.978999999999999</v>
      </c>
      <c r="F13" s="329">
        <v>17.817</v>
      </c>
      <c r="G13" s="329">
        <v>34.155000000000001</v>
      </c>
      <c r="H13" s="329">
        <v>61.017000000000003</v>
      </c>
      <c r="I13" s="691">
        <v>112.989</v>
      </c>
      <c r="J13" s="329">
        <v>61.237000000000002</v>
      </c>
      <c r="K13" s="329">
        <v>32.956000000000003</v>
      </c>
      <c r="L13" s="691">
        <v>94.193000000000012</v>
      </c>
      <c r="M13" s="691">
        <v>234.5</v>
      </c>
      <c r="N13" s="767">
        <v>320.38800000000003</v>
      </c>
      <c r="O13" s="691">
        <v>85.888000000000034</v>
      </c>
      <c r="P13" s="769"/>
    </row>
    <row r="14" spans="1:103" ht="14.5" customHeight="1">
      <c r="A14" s="11" t="s">
        <v>166</v>
      </c>
      <c r="B14" s="691" t="s">
        <v>1573</v>
      </c>
      <c r="C14" s="329">
        <v>24.61</v>
      </c>
      <c r="D14" s="329">
        <v>37.369</v>
      </c>
      <c r="E14" s="691">
        <v>61.978999999999999</v>
      </c>
      <c r="F14" s="329">
        <v>17.736999999999998</v>
      </c>
      <c r="G14" s="329">
        <v>34.064999999999998</v>
      </c>
      <c r="H14" s="329">
        <v>60.957000000000001</v>
      </c>
      <c r="I14" s="691">
        <v>112.75899999999999</v>
      </c>
      <c r="J14" s="329">
        <v>61.186999999999998</v>
      </c>
      <c r="K14" s="329">
        <v>32.936</v>
      </c>
      <c r="L14" s="691">
        <v>94.12299999999999</v>
      </c>
      <c r="M14" s="691">
        <v>241.68100000000001</v>
      </c>
      <c r="N14" s="767">
        <v>327.94200000000001</v>
      </c>
      <c r="O14" s="691">
        <v>86.260999999999996</v>
      </c>
      <c r="P14" s="769"/>
    </row>
    <row r="15" spans="1:103" ht="15.65" customHeight="1">
      <c r="A15" s="11" t="s">
        <v>167</v>
      </c>
      <c r="B15" s="691">
        <v>6643.1</v>
      </c>
      <c r="C15" s="329">
        <v>24.61</v>
      </c>
      <c r="D15" s="329">
        <v>37.369</v>
      </c>
      <c r="E15" s="691">
        <v>61.978999999999999</v>
      </c>
      <c r="F15" s="329">
        <v>17.736999999999998</v>
      </c>
      <c r="G15" s="329">
        <v>33.744999999999997</v>
      </c>
      <c r="H15" s="329">
        <v>60.881</v>
      </c>
      <c r="I15" s="691">
        <v>112.363</v>
      </c>
      <c r="J15" s="329">
        <v>60.664999999999999</v>
      </c>
      <c r="K15" s="329">
        <v>32.936</v>
      </c>
      <c r="L15" s="691">
        <v>93.600999999999999</v>
      </c>
      <c r="M15" s="691">
        <v>242.59899999999999</v>
      </c>
      <c r="N15" s="767">
        <v>337.89099999999996</v>
      </c>
      <c r="O15" s="691">
        <v>95.291999999999973</v>
      </c>
    </row>
    <row r="16" spans="1:103" s="768" customFormat="1" ht="15.65" customHeight="1">
      <c r="A16" s="11" t="s">
        <v>168</v>
      </c>
      <c r="B16" s="691">
        <v>6643.1</v>
      </c>
      <c r="C16" s="329">
        <v>24.61</v>
      </c>
      <c r="D16" s="329">
        <v>37.369</v>
      </c>
      <c r="E16" s="691">
        <v>61.978999999999999</v>
      </c>
      <c r="F16" s="329">
        <v>17.736999999999998</v>
      </c>
      <c r="G16" s="329">
        <v>31.503</v>
      </c>
      <c r="H16" s="329">
        <v>56.432000000000002</v>
      </c>
      <c r="I16" s="691">
        <v>105.672</v>
      </c>
      <c r="J16" s="329">
        <v>57.22</v>
      </c>
      <c r="K16" s="329">
        <v>32.767000000000003</v>
      </c>
      <c r="L16" s="691">
        <v>89.986999999999995</v>
      </c>
      <c r="M16" s="691">
        <v>252.904</v>
      </c>
      <c r="N16" s="767">
        <v>342.64599999999996</v>
      </c>
      <c r="O16" s="691">
        <v>89.741999999999962</v>
      </c>
      <c r="P16" s="760"/>
      <c r="Q16" s="760"/>
      <c r="R16" s="760"/>
      <c r="S16" s="760"/>
      <c r="T16" s="760"/>
      <c r="U16" s="760"/>
      <c r="V16" s="760"/>
      <c r="W16" s="760"/>
      <c r="X16" s="760"/>
      <c r="Y16" s="760"/>
      <c r="Z16" s="760"/>
      <c r="AA16" s="760"/>
      <c r="AB16" s="760"/>
      <c r="AC16" s="760"/>
      <c r="AD16" s="760"/>
      <c r="AE16" s="760"/>
      <c r="AF16" s="760"/>
      <c r="AG16" s="760"/>
      <c r="AH16" s="760"/>
      <c r="AI16" s="760"/>
      <c r="AJ16" s="760"/>
      <c r="AK16" s="760"/>
      <c r="AL16" s="760"/>
      <c r="AM16" s="760"/>
      <c r="AN16" s="760"/>
      <c r="AO16" s="760"/>
      <c r="AP16" s="760"/>
      <c r="AQ16" s="760"/>
      <c r="AR16" s="760"/>
      <c r="AS16" s="760"/>
      <c r="AT16" s="760"/>
      <c r="AU16" s="760"/>
      <c r="AV16" s="760"/>
      <c r="AW16" s="760"/>
      <c r="AX16" s="760"/>
      <c r="AY16" s="760"/>
      <c r="AZ16" s="760"/>
      <c r="BA16" s="760"/>
      <c r="BB16" s="760"/>
      <c r="BC16" s="760"/>
      <c r="BD16" s="760"/>
      <c r="BE16" s="760"/>
      <c r="BF16" s="760"/>
      <c r="BG16" s="760"/>
      <c r="BH16" s="760"/>
      <c r="BI16" s="760"/>
      <c r="BJ16" s="760"/>
      <c r="BK16" s="760"/>
      <c r="BL16" s="760"/>
      <c r="BM16" s="760"/>
      <c r="BN16" s="760"/>
      <c r="BO16" s="760"/>
      <c r="BP16" s="760"/>
      <c r="BQ16" s="760"/>
      <c r="BR16" s="760"/>
      <c r="BS16" s="760"/>
      <c r="BT16" s="760"/>
      <c r="BU16" s="760"/>
      <c r="BV16" s="760"/>
      <c r="BW16" s="760"/>
      <c r="BX16" s="760"/>
      <c r="BY16" s="760"/>
      <c r="BZ16" s="760"/>
      <c r="CA16" s="760"/>
      <c r="CB16" s="760"/>
      <c r="CC16" s="760"/>
      <c r="CD16" s="760"/>
      <c r="CE16" s="760"/>
      <c r="CF16" s="760"/>
      <c r="CG16" s="760"/>
      <c r="CH16" s="760"/>
      <c r="CI16" s="760"/>
      <c r="CJ16" s="760"/>
      <c r="CK16" s="760"/>
      <c r="CL16" s="760"/>
      <c r="CM16" s="760"/>
      <c r="CN16" s="760"/>
      <c r="CO16" s="760"/>
      <c r="CP16" s="760"/>
      <c r="CQ16" s="760"/>
      <c r="CR16" s="760"/>
      <c r="CS16" s="760"/>
      <c r="CT16" s="760"/>
      <c r="CU16" s="760"/>
      <c r="CV16" s="760"/>
      <c r="CW16" s="760"/>
      <c r="CX16" s="760"/>
      <c r="CY16" s="760"/>
    </row>
    <row r="17" spans="1:103" s="766" customFormat="1" ht="15.65" customHeight="1">
      <c r="A17" s="1292" t="s">
        <v>1990</v>
      </c>
      <c r="B17" s="1293"/>
      <c r="C17" s="1293"/>
      <c r="D17" s="1293"/>
      <c r="E17" s="1293"/>
      <c r="F17" s="1293"/>
      <c r="G17" s="1293"/>
      <c r="H17" s="1293"/>
      <c r="I17" s="1294"/>
      <c r="J17" s="770"/>
      <c r="K17" s="1298"/>
      <c r="L17" s="1296"/>
      <c r="M17" s="1296"/>
      <c r="N17" s="1296"/>
      <c r="O17" s="1297"/>
    </row>
    <row r="18" spans="1:103" s="769" customFormat="1" ht="14.5" customHeight="1">
      <c r="A18" s="11" t="s">
        <v>165</v>
      </c>
      <c r="B18" s="691">
        <v>1852.6949999999999</v>
      </c>
      <c r="C18" s="329">
        <v>1304.952</v>
      </c>
      <c r="D18" s="329">
        <v>1217.1769999999999</v>
      </c>
      <c r="E18" s="691">
        <v>2522.1289999999999</v>
      </c>
      <c r="F18" s="329">
        <v>172.71799999999999</v>
      </c>
      <c r="G18" s="329">
        <v>219.34899999999999</v>
      </c>
      <c r="H18" s="329">
        <v>160.93700000000001</v>
      </c>
      <c r="I18" s="691">
        <v>553.00400000000002</v>
      </c>
      <c r="J18" s="329">
        <v>99.152000000000001</v>
      </c>
      <c r="K18" s="329">
        <v>117.35299999999999</v>
      </c>
      <c r="L18" s="691">
        <v>216.505</v>
      </c>
      <c r="M18" s="691">
        <v>2699.4670000000001</v>
      </c>
      <c r="N18" s="767">
        <v>3974.8120000000004</v>
      </c>
      <c r="O18" s="691">
        <v>1275.3450000000003</v>
      </c>
    </row>
    <row r="19" spans="1:103" s="769" customFormat="1" ht="14.5" customHeight="1">
      <c r="A19" s="11" t="s">
        <v>166</v>
      </c>
      <c r="B19" s="691">
        <v>1828.9359999999999</v>
      </c>
      <c r="C19" s="329">
        <v>1323.9549999999999</v>
      </c>
      <c r="D19" s="329">
        <v>1208.9349999999999</v>
      </c>
      <c r="E19" s="691">
        <v>2532.89</v>
      </c>
      <c r="F19" s="329">
        <v>174.24199999999999</v>
      </c>
      <c r="G19" s="329">
        <v>212.14400000000001</v>
      </c>
      <c r="H19" s="329">
        <v>150.75299999999999</v>
      </c>
      <c r="I19" s="691">
        <v>537.1389999999999</v>
      </c>
      <c r="J19" s="329">
        <v>94.233999999999995</v>
      </c>
      <c r="K19" s="329">
        <v>114.218</v>
      </c>
      <c r="L19" s="691">
        <v>208.452</v>
      </c>
      <c r="M19" s="691">
        <v>2723.61</v>
      </c>
      <c r="N19" s="767">
        <v>3888.3679999999995</v>
      </c>
      <c r="O19" s="691">
        <v>1164.7579999999994</v>
      </c>
    </row>
    <row r="20" spans="1:103" ht="15.65" customHeight="1">
      <c r="A20" s="11" t="s">
        <v>167</v>
      </c>
      <c r="B20" s="691">
        <v>1828.9359999999999</v>
      </c>
      <c r="C20" s="329">
        <v>1327.296</v>
      </c>
      <c r="D20" s="329">
        <v>1179.877</v>
      </c>
      <c r="E20" s="691">
        <v>2507.1729999999998</v>
      </c>
      <c r="F20" s="329">
        <v>173.852</v>
      </c>
      <c r="G20" s="329">
        <v>212.41</v>
      </c>
      <c r="H20" s="329">
        <v>149.79300000000001</v>
      </c>
      <c r="I20" s="691">
        <v>536.05500000000006</v>
      </c>
      <c r="J20" s="329">
        <v>95.653999999999996</v>
      </c>
      <c r="K20" s="329">
        <v>114.09399999999999</v>
      </c>
      <c r="L20" s="691">
        <v>209.74799999999999</v>
      </c>
      <c r="M20" s="691">
        <v>2749.1149999999998</v>
      </c>
      <c r="N20" s="767">
        <v>3871.6781000000001</v>
      </c>
      <c r="O20" s="691">
        <v>1122.5631000000003</v>
      </c>
    </row>
    <row r="21" spans="1:103" s="768" customFormat="1" ht="15.65" customHeight="1">
      <c r="A21" s="11" t="s">
        <v>168</v>
      </c>
      <c r="B21" s="691">
        <v>1828.9359999999999</v>
      </c>
      <c r="C21" s="329">
        <v>1332.877</v>
      </c>
      <c r="D21" s="329">
        <v>1179.684</v>
      </c>
      <c r="E21" s="691">
        <v>2512.5609999999997</v>
      </c>
      <c r="F21" s="329">
        <v>173.04400000000001</v>
      </c>
      <c r="G21" s="329">
        <v>214.57599999999999</v>
      </c>
      <c r="H21" s="329">
        <v>147.56800000000001</v>
      </c>
      <c r="I21" s="691">
        <v>535.18799999999999</v>
      </c>
      <c r="J21" s="329">
        <v>96.058999999999997</v>
      </c>
      <c r="K21" s="329">
        <v>112.157</v>
      </c>
      <c r="L21" s="691">
        <v>208.21600000000001</v>
      </c>
      <c r="M21" s="691">
        <v>2744.212</v>
      </c>
      <c r="N21" s="767">
        <v>4033.7540000000008</v>
      </c>
      <c r="O21" s="691">
        <v>1289.5420000000008</v>
      </c>
      <c r="P21" s="760"/>
      <c r="Q21" s="760"/>
      <c r="R21" s="760"/>
      <c r="S21" s="760"/>
      <c r="T21" s="760"/>
      <c r="U21" s="760"/>
      <c r="V21" s="760"/>
      <c r="W21" s="760"/>
      <c r="X21" s="760"/>
      <c r="Y21" s="760"/>
      <c r="Z21" s="760"/>
      <c r="AA21" s="760"/>
      <c r="AB21" s="760"/>
      <c r="AC21" s="760"/>
      <c r="AD21" s="760"/>
      <c r="AE21" s="760"/>
      <c r="AF21" s="760"/>
      <c r="AG21" s="760"/>
      <c r="AH21" s="760"/>
      <c r="AI21" s="760"/>
      <c r="AJ21" s="760"/>
      <c r="AK21" s="760"/>
      <c r="AL21" s="760"/>
      <c r="AM21" s="760"/>
      <c r="AN21" s="760"/>
      <c r="AO21" s="760"/>
      <c r="AP21" s="760"/>
      <c r="AQ21" s="760"/>
      <c r="AR21" s="760"/>
      <c r="AS21" s="760"/>
      <c r="AT21" s="760"/>
      <c r="AU21" s="760"/>
      <c r="AV21" s="760"/>
      <c r="AW21" s="760"/>
      <c r="AX21" s="760"/>
      <c r="AY21" s="760"/>
      <c r="AZ21" s="760"/>
      <c r="BA21" s="760"/>
      <c r="BB21" s="760"/>
      <c r="BC21" s="760"/>
      <c r="BD21" s="760"/>
      <c r="BE21" s="760"/>
      <c r="BF21" s="760"/>
      <c r="BG21" s="760"/>
      <c r="BH21" s="760"/>
      <c r="BI21" s="760"/>
      <c r="BJ21" s="760"/>
      <c r="BK21" s="760"/>
      <c r="BL21" s="760"/>
      <c r="BM21" s="760"/>
      <c r="BN21" s="760"/>
      <c r="BO21" s="760"/>
      <c r="BP21" s="760"/>
      <c r="BQ21" s="760"/>
      <c r="BR21" s="760"/>
      <c r="BS21" s="760"/>
      <c r="BT21" s="760"/>
      <c r="BU21" s="760"/>
      <c r="BV21" s="760"/>
      <c r="BW21" s="760"/>
      <c r="BX21" s="760"/>
      <c r="BY21" s="760"/>
      <c r="BZ21" s="760"/>
      <c r="CA21" s="760"/>
      <c r="CB21" s="760"/>
      <c r="CC21" s="760"/>
      <c r="CD21" s="760"/>
      <c r="CE21" s="760"/>
      <c r="CF21" s="760"/>
      <c r="CG21" s="760"/>
      <c r="CH21" s="760"/>
      <c r="CI21" s="760"/>
      <c r="CJ21" s="760"/>
      <c r="CK21" s="760"/>
      <c r="CL21" s="760"/>
      <c r="CM21" s="760"/>
      <c r="CN21" s="760"/>
      <c r="CO21" s="760"/>
      <c r="CP21" s="760"/>
      <c r="CQ21" s="760"/>
      <c r="CR21" s="760"/>
      <c r="CS21" s="760"/>
      <c r="CT21" s="760"/>
      <c r="CU21" s="760"/>
      <c r="CV21" s="760"/>
      <c r="CW21" s="760"/>
      <c r="CX21" s="760"/>
      <c r="CY21" s="760"/>
    </row>
    <row r="22" spans="1:103" s="766" customFormat="1" ht="15.65" customHeight="1">
      <c r="A22" s="1292" t="s">
        <v>1991</v>
      </c>
      <c r="B22" s="1293"/>
      <c r="C22" s="1293"/>
      <c r="D22" s="1293"/>
      <c r="E22" s="1293"/>
      <c r="F22" s="1293"/>
      <c r="G22" s="1293"/>
      <c r="H22" s="1293"/>
      <c r="I22" s="1294"/>
      <c r="J22" s="770"/>
      <c r="K22" s="1298"/>
      <c r="L22" s="1296"/>
      <c r="M22" s="1296"/>
      <c r="N22" s="1296"/>
      <c r="O22" s="1297" t="s">
        <v>208</v>
      </c>
    </row>
    <row r="23" spans="1:103" s="769" customFormat="1" ht="14.5" customHeight="1">
      <c r="A23" s="11" t="s">
        <v>165</v>
      </c>
      <c r="B23" s="691">
        <v>621.63499999999999</v>
      </c>
      <c r="C23" s="329">
        <v>1734.114</v>
      </c>
      <c r="D23" s="329">
        <v>431.71499999999997</v>
      </c>
      <c r="E23" s="691">
        <v>2165.8290000000002</v>
      </c>
      <c r="F23" s="329">
        <v>14.976000000000001</v>
      </c>
      <c r="G23" s="329">
        <v>249.69399999999999</v>
      </c>
      <c r="H23" s="329">
        <v>43.838999999999999</v>
      </c>
      <c r="I23" s="691">
        <v>308.50900000000001</v>
      </c>
      <c r="J23" s="329">
        <v>117.602</v>
      </c>
      <c r="K23" s="329">
        <v>1068.8599999999999</v>
      </c>
      <c r="L23" s="691">
        <v>1186.462</v>
      </c>
      <c r="M23" s="691">
        <v>5077.1329999999998</v>
      </c>
      <c r="N23" s="767">
        <v>7296.811999999999</v>
      </c>
      <c r="O23" s="691">
        <v>2219.6789999999992</v>
      </c>
    </row>
    <row r="24" spans="1:103" s="769" customFormat="1" ht="14.5" customHeight="1">
      <c r="A24" s="11" t="s">
        <v>166</v>
      </c>
      <c r="B24" s="691">
        <v>621.63499999999999</v>
      </c>
      <c r="C24" s="329">
        <v>1750.74</v>
      </c>
      <c r="D24" s="329">
        <v>431.71499999999997</v>
      </c>
      <c r="E24" s="691">
        <v>2182.4549999999999</v>
      </c>
      <c r="F24" s="329">
        <v>14.964</v>
      </c>
      <c r="G24" s="329">
        <v>249.78800000000001</v>
      </c>
      <c r="H24" s="329">
        <v>43.787999999999997</v>
      </c>
      <c r="I24" s="691">
        <v>308.54000000000002</v>
      </c>
      <c r="J24" s="329">
        <v>173.48099999999999</v>
      </c>
      <c r="K24" s="329">
        <v>1028.1010000000001</v>
      </c>
      <c r="L24" s="691">
        <v>1201.5820000000001</v>
      </c>
      <c r="M24" s="691">
        <v>5045.3559999999998</v>
      </c>
      <c r="N24" s="767">
        <v>7264.5380000000005</v>
      </c>
      <c r="O24" s="691">
        <v>2219.1820000000007</v>
      </c>
    </row>
    <row r="25" spans="1:103" ht="15.65" customHeight="1">
      <c r="A25" s="11" t="s">
        <v>167</v>
      </c>
      <c r="B25" s="691">
        <v>621.63499999999999</v>
      </c>
      <c r="C25" s="329">
        <v>1749.3910000000001</v>
      </c>
      <c r="D25" s="329">
        <v>431.71499999999997</v>
      </c>
      <c r="E25" s="691">
        <v>2181.1060000000002</v>
      </c>
      <c r="F25" s="329">
        <v>14.91</v>
      </c>
      <c r="G25" s="329">
        <v>250.977</v>
      </c>
      <c r="H25" s="329">
        <v>43.58</v>
      </c>
      <c r="I25" s="691">
        <v>309.46699999999998</v>
      </c>
      <c r="J25" s="329">
        <v>174.012</v>
      </c>
      <c r="K25" s="329">
        <v>1002.956</v>
      </c>
      <c r="L25" s="691">
        <v>1176.9680000000001</v>
      </c>
      <c r="M25" s="691">
        <v>5070.3919999999998</v>
      </c>
      <c r="N25" s="767">
        <v>7328.5720000000001</v>
      </c>
      <c r="O25" s="691">
        <v>2258.1800000000003</v>
      </c>
    </row>
    <row r="26" spans="1:103" s="768" customFormat="1" ht="15.65" customHeight="1">
      <c r="A26" s="11" t="s">
        <v>168</v>
      </c>
      <c r="B26" s="691">
        <v>621.63499999999999</v>
      </c>
      <c r="C26" s="329">
        <v>1746.3620000000001</v>
      </c>
      <c r="D26" s="329">
        <v>431.71499999999997</v>
      </c>
      <c r="E26" s="691">
        <v>2178.0770000000002</v>
      </c>
      <c r="F26" s="329">
        <v>14.888999999999999</v>
      </c>
      <c r="G26" s="329">
        <v>251.43299999999999</v>
      </c>
      <c r="H26" s="329">
        <v>43.567</v>
      </c>
      <c r="I26" s="691">
        <v>309.88900000000001</v>
      </c>
      <c r="J26" s="329">
        <v>176.34</v>
      </c>
      <c r="K26" s="329">
        <v>960.822</v>
      </c>
      <c r="L26" s="691">
        <v>1137.162</v>
      </c>
      <c r="M26" s="691">
        <v>5112.8050000000003</v>
      </c>
      <c r="N26" s="767">
        <v>7268.1539999999995</v>
      </c>
      <c r="O26" s="691">
        <v>2155.3489999999993</v>
      </c>
      <c r="P26" s="760"/>
      <c r="Q26" s="760"/>
      <c r="R26" s="760"/>
      <c r="S26" s="760"/>
      <c r="T26" s="760"/>
      <c r="U26" s="760"/>
      <c r="V26" s="760"/>
      <c r="W26" s="760"/>
      <c r="X26" s="760"/>
      <c r="Y26" s="760"/>
      <c r="Z26" s="760"/>
      <c r="AA26" s="760"/>
      <c r="AB26" s="760"/>
      <c r="AC26" s="760"/>
      <c r="AD26" s="760"/>
      <c r="AE26" s="760"/>
      <c r="AF26" s="760"/>
      <c r="AG26" s="760"/>
      <c r="AH26" s="760"/>
      <c r="AI26" s="760"/>
      <c r="AJ26" s="760"/>
      <c r="AK26" s="760"/>
      <c r="AL26" s="760"/>
      <c r="AM26" s="760"/>
      <c r="AN26" s="760"/>
      <c r="AO26" s="760"/>
      <c r="AP26" s="760"/>
      <c r="AQ26" s="760"/>
      <c r="AR26" s="760"/>
      <c r="AS26" s="760"/>
      <c r="AT26" s="760"/>
      <c r="AU26" s="760"/>
      <c r="AV26" s="760"/>
      <c r="AW26" s="760"/>
      <c r="AX26" s="760"/>
      <c r="AY26" s="760"/>
      <c r="AZ26" s="760"/>
      <c r="BA26" s="760"/>
      <c r="BB26" s="760"/>
      <c r="BC26" s="760"/>
      <c r="BD26" s="760"/>
      <c r="BE26" s="760"/>
      <c r="BF26" s="760"/>
      <c r="BG26" s="760"/>
      <c r="BH26" s="760"/>
      <c r="BI26" s="760"/>
      <c r="BJ26" s="760"/>
      <c r="BK26" s="760"/>
      <c r="BL26" s="760"/>
      <c r="BM26" s="760"/>
      <c r="BN26" s="760"/>
      <c r="BO26" s="760"/>
      <c r="BP26" s="760"/>
      <c r="BQ26" s="760"/>
      <c r="BR26" s="760"/>
      <c r="BS26" s="760"/>
      <c r="BT26" s="760"/>
      <c r="BU26" s="760"/>
      <c r="BV26" s="760"/>
      <c r="BW26" s="760"/>
      <c r="BX26" s="760"/>
      <c r="BY26" s="760"/>
      <c r="BZ26" s="760"/>
      <c r="CA26" s="760"/>
      <c r="CB26" s="760"/>
      <c r="CC26" s="760"/>
      <c r="CD26" s="760"/>
      <c r="CE26" s="760"/>
      <c r="CF26" s="760"/>
      <c r="CG26" s="760"/>
      <c r="CH26" s="760"/>
      <c r="CI26" s="760"/>
      <c r="CJ26" s="760"/>
      <c r="CK26" s="760"/>
      <c r="CL26" s="760"/>
      <c r="CM26" s="760"/>
      <c r="CN26" s="760"/>
      <c r="CO26" s="760"/>
      <c r="CP26" s="760"/>
      <c r="CQ26" s="760"/>
      <c r="CR26" s="760"/>
      <c r="CS26" s="760"/>
      <c r="CT26" s="760"/>
      <c r="CU26" s="760"/>
      <c r="CV26" s="760"/>
      <c r="CW26" s="760"/>
      <c r="CX26" s="760"/>
      <c r="CY26" s="760"/>
    </row>
    <row r="27" spans="1:103" s="766" customFormat="1" ht="15.65" customHeight="1">
      <c r="A27" s="1292" t="s">
        <v>1992</v>
      </c>
      <c r="B27" s="1293"/>
      <c r="C27" s="1293"/>
      <c r="D27" s="1293"/>
      <c r="E27" s="1293"/>
      <c r="F27" s="1293"/>
      <c r="G27" s="1293"/>
      <c r="H27" s="1293"/>
      <c r="I27" s="1294"/>
      <c r="J27" s="770"/>
      <c r="K27" s="1298"/>
      <c r="L27" s="1296"/>
      <c r="M27" s="1296"/>
      <c r="N27" s="1296"/>
      <c r="O27" s="1297" t="s">
        <v>1574</v>
      </c>
    </row>
    <row r="28" spans="1:103" s="769" customFormat="1" ht="14.5" customHeight="1">
      <c r="A28" s="11" t="s">
        <v>165</v>
      </c>
      <c r="B28" s="691">
        <v>6306.7290000000003</v>
      </c>
      <c r="C28" s="329">
        <v>750.20299999999997</v>
      </c>
      <c r="D28" s="329">
        <v>287.26499999999999</v>
      </c>
      <c r="E28" s="691">
        <v>1037.4679999999998</v>
      </c>
      <c r="F28" s="329">
        <v>893.04399999999998</v>
      </c>
      <c r="G28" s="329">
        <v>2.7450000000000001</v>
      </c>
      <c r="H28" s="329">
        <v>366.459</v>
      </c>
      <c r="I28" s="691">
        <v>1262.248</v>
      </c>
      <c r="J28" s="329">
        <v>255.61</v>
      </c>
      <c r="K28" s="329">
        <v>290.90699999999998</v>
      </c>
      <c r="L28" s="691">
        <v>546.51700000000005</v>
      </c>
      <c r="M28" s="691">
        <v>4635.34</v>
      </c>
      <c r="N28" s="767">
        <v>5734.6020000000008</v>
      </c>
      <c r="O28" s="691">
        <v>1099.2620000000006</v>
      </c>
    </row>
    <row r="29" spans="1:103" s="769" customFormat="1" ht="14.5" customHeight="1">
      <c r="A29" s="11" t="s">
        <v>166</v>
      </c>
      <c r="B29" s="691">
        <v>6569.4539999999997</v>
      </c>
      <c r="C29" s="329">
        <v>751.09500000000003</v>
      </c>
      <c r="D29" s="329">
        <v>287.529</v>
      </c>
      <c r="E29" s="691">
        <v>1038.624</v>
      </c>
      <c r="F29" s="329">
        <v>895.10699999999997</v>
      </c>
      <c r="G29" s="329">
        <v>2.8279999999999998</v>
      </c>
      <c r="H29" s="329">
        <v>360.66399999999999</v>
      </c>
      <c r="I29" s="691">
        <v>1258.5989999999999</v>
      </c>
      <c r="J29" s="329">
        <v>254.81700000000001</v>
      </c>
      <c r="K29" s="329">
        <v>300.685</v>
      </c>
      <c r="L29" s="691">
        <v>555.50199999999995</v>
      </c>
      <c r="M29" s="691">
        <v>4622.7250000000004</v>
      </c>
      <c r="N29" s="767">
        <v>5712.4560000000019</v>
      </c>
      <c r="O29" s="691">
        <v>1089.7310000000016</v>
      </c>
    </row>
    <row r="30" spans="1:103" ht="15.65" customHeight="1">
      <c r="A30" s="11" t="s">
        <v>167</v>
      </c>
      <c r="B30" s="691">
        <v>6607.4290000000001</v>
      </c>
      <c r="C30" s="329">
        <v>743.92</v>
      </c>
      <c r="D30" s="329">
        <v>294.19400000000002</v>
      </c>
      <c r="E30" s="691">
        <v>1038.114</v>
      </c>
      <c r="F30" s="329">
        <v>892.81700000000001</v>
      </c>
      <c r="G30" s="329">
        <v>2.544</v>
      </c>
      <c r="H30" s="329">
        <v>382.97300000000001</v>
      </c>
      <c r="I30" s="691">
        <v>1278.3340000000001</v>
      </c>
      <c r="J30" s="329">
        <v>255.73699999999999</v>
      </c>
      <c r="K30" s="329">
        <v>279.69200000000001</v>
      </c>
      <c r="L30" s="691">
        <v>535.42899999999997</v>
      </c>
      <c r="M30" s="691">
        <v>4630.9660000000003</v>
      </c>
      <c r="N30" s="767">
        <v>5703.8450000000003</v>
      </c>
      <c r="O30" s="691">
        <v>1072.8789999999999</v>
      </c>
    </row>
    <row r="31" spans="1:103" s="768" customFormat="1" ht="15.65" customHeight="1">
      <c r="A31" s="11" t="s">
        <v>168</v>
      </c>
      <c r="B31" s="691">
        <v>6643.7529999999997</v>
      </c>
      <c r="C31" s="329">
        <v>743.70799999999997</v>
      </c>
      <c r="D31" s="329">
        <v>287.48399999999998</v>
      </c>
      <c r="E31" s="691">
        <v>1031.192</v>
      </c>
      <c r="F31" s="329">
        <v>897.73299999999995</v>
      </c>
      <c r="G31" s="329">
        <v>2.2919999999999998</v>
      </c>
      <c r="H31" s="329">
        <v>381.85899999999998</v>
      </c>
      <c r="I31" s="691">
        <v>1281.884</v>
      </c>
      <c r="J31" s="329">
        <v>269.03199999999998</v>
      </c>
      <c r="K31" s="329">
        <v>310.82100000000003</v>
      </c>
      <c r="L31" s="691">
        <v>579.85300000000007</v>
      </c>
      <c r="M31" s="691">
        <v>4592.3180000000002</v>
      </c>
      <c r="N31" s="767">
        <v>5595.5050000000001</v>
      </c>
      <c r="O31" s="691">
        <v>1003.1869999999999</v>
      </c>
      <c r="P31" s="760"/>
      <c r="Q31" s="760"/>
      <c r="R31" s="760"/>
      <c r="S31" s="760"/>
      <c r="T31" s="760"/>
      <c r="U31" s="760"/>
      <c r="V31" s="760"/>
      <c r="W31" s="760"/>
      <c r="X31" s="760"/>
      <c r="Y31" s="760"/>
      <c r="Z31" s="760"/>
      <c r="AA31" s="760"/>
      <c r="AB31" s="760"/>
      <c r="AC31" s="760"/>
      <c r="AD31" s="760"/>
      <c r="AE31" s="760"/>
      <c r="AF31" s="760"/>
      <c r="AG31" s="760"/>
      <c r="AH31" s="760"/>
      <c r="AI31" s="760"/>
      <c r="AJ31" s="760"/>
      <c r="AK31" s="760"/>
      <c r="AL31" s="760"/>
      <c r="AM31" s="760"/>
      <c r="AN31" s="760"/>
      <c r="AO31" s="760"/>
      <c r="AP31" s="760"/>
      <c r="AQ31" s="760"/>
      <c r="AR31" s="760"/>
      <c r="AS31" s="760"/>
      <c r="AT31" s="760"/>
      <c r="AU31" s="760"/>
      <c r="AV31" s="760"/>
      <c r="AW31" s="760"/>
      <c r="AX31" s="760"/>
      <c r="AY31" s="760"/>
      <c r="AZ31" s="760"/>
      <c r="BA31" s="760"/>
      <c r="BB31" s="760"/>
      <c r="BC31" s="760"/>
      <c r="BD31" s="760"/>
      <c r="BE31" s="760"/>
      <c r="BF31" s="760"/>
      <c r="BG31" s="760"/>
      <c r="BH31" s="760"/>
      <c r="BI31" s="760"/>
      <c r="BJ31" s="760"/>
      <c r="BK31" s="760"/>
      <c r="BL31" s="760"/>
      <c r="BM31" s="760"/>
      <c r="BN31" s="760"/>
      <c r="BO31" s="760"/>
      <c r="BP31" s="760"/>
      <c r="BQ31" s="760"/>
      <c r="BR31" s="760"/>
      <c r="BS31" s="760"/>
      <c r="BT31" s="760"/>
      <c r="BU31" s="760"/>
      <c r="BV31" s="760"/>
      <c r="BW31" s="760"/>
      <c r="BX31" s="760"/>
      <c r="BY31" s="760"/>
      <c r="BZ31" s="760"/>
      <c r="CA31" s="760"/>
      <c r="CB31" s="760"/>
      <c r="CC31" s="760"/>
      <c r="CD31" s="760"/>
      <c r="CE31" s="760"/>
      <c r="CF31" s="760"/>
      <c r="CG31" s="760"/>
      <c r="CH31" s="760"/>
      <c r="CI31" s="760"/>
      <c r="CJ31" s="760"/>
      <c r="CK31" s="760"/>
      <c r="CL31" s="760"/>
      <c r="CM31" s="760"/>
      <c r="CN31" s="760"/>
      <c r="CO31" s="760"/>
      <c r="CP31" s="760"/>
      <c r="CQ31" s="760"/>
      <c r="CR31" s="760"/>
      <c r="CS31" s="760"/>
      <c r="CT31" s="760"/>
      <c r="CU31" s="760"/>
      <c r="CV31" s="760"/>
      <c r="CW31" s="760"/>
      <c r="CX31" s="760"/>
      <c r="CY31" s="760"/>
    </row>
    <row r="32" spans="1:103" s="766" customFormat="1" ht="15.65" customHeight="1">
      <c r="A32" s="1292" t="s">
        <v>1993</v>
      </c>
      <c r="B32" s="1293"/>
      <c r="C32" s="1293"/>
      <c r="D32" s="1293"/>
      <c r="E32" s="1293"/>
      <c r="F32" s="1293"/>
      <c r="G32" s="1293"/>
      <c r="H32" s="1293"/>
      <c r="I32" s="1294"/>
      <c r="J32" s="770"/>
      <c r="K32" s="1298"/>
      <c r="L32" s="1296"/>
      <c r="M32" s="1296"/>
      <c r="N32" s="1296"/>
      <c r="O32" s="1297" t="s">
        <v>210</v>
      </c>
    </row>
    <row r="33" spans="1:103" s="769" customFormat="1" ht="14.5" customHeight="1">
      <c r="A33" s="11" t="s">
        <v>165</v>
      </c>
      <c r="B33" s="691">
        <v>125.473</v>
      </c>
      <c r="C33" s="329">
        <v>93.826999999999998</v>
      </c>
      <c r="D33" s="329"/>
      <c r="E33" s="691">
        <v>93.826999999999998</v>
      </c>
      <c r="F33" s="329">
        <v>1.3049999999999999</v>
      </c>
      <c r="G33" s="329">
        <v>0.57999999999999996</v>
      </c>
      <c r="H33" s="329">
        <v>4.7809999999999997</v>
      </c>
      <c r="I33" s="691">
        <v>6.6659999999999995</v>
      </c>
      <c r="J33" s="329">
        <v>3.7679999999999998</v>
      </c>
      <c r="K33" s="329">
        <v>4.7069999999999999</v>
      </c>
      <c r="L33" s="691">
        <v>8.4749999999999996</v>
      </c>
      <c r="M33" s="691">
        <v>126.672</v>
      </c>
      <c r="N33" s="767">
        <v>146.54000000000002</v>
      </c>
      <c r="O33" s="691">
        <v>19.868000000000023</v>
      </c>
    </row>
    <row r="34" spans="1:103" ht="15.65" customHeight="1">
      <c r="A34" s="11" t="s">
        <v>166</v>
      </c>
      <c r="B34" s="691">
        <v>125.473</v>
      </c>
      <c r="C34" s="329">
        <v>94.369</v>
      </c>
      <c r="D34" s="329"/>
      <c r="E34" s="691">
        <v>94.369</v>
      </c>
      <c r="F34" s="329">
        <v>1.3049999999999999</v>
      </c>
      <c r="G34" s="329">
        <v>0.57999999999999996</v>
      </c>
      <c r="H34" s="329">
        <v>4.7809999999999997</v>
      </c>
      <c r="I34" s="691">
        <v>6.6659999999999995</v>
      </c>
      <c r="J34" s="329">
        <v>3.7679999999999998</v>
      </c>
      <c r="K34" s="329">
        <v>4.7069999999999999</v>
      </c>
      <c r="L34" s="691">
        <v>8.4749999999999996</v>
      </c>
      <c r="M34" s="691">
        <v>126.13</v>
      </c>
      <c r="N34" s="767">
        <v>144.381</v>
      </c>
      <c r="O34" s="691">
        <v>18.251000000000005</v>
      </c>
    </row>
    <row r="35" spans="1:103" ht="15.65" customHeight="1">
      <c r="A35" s="11" t="s">
        <v>167</v>
      </c>
      <c r="B35" s="691">
        <v>125.473</v>
      </c>
      <c r="C35" s="329">
        <v>93.826999999999998</v>
      </c>
      <c r="D35" s="329"/>
      <c r="E35" s="691">
        <v>93.826999999999998</v>
      </c>
      <c r="F35" s="329">
        <v>1.3049999999999999</v>
      </c>
      <c r="G35" s="329">
        <v>0.57999999999999996</v>
      </c>
      <c r="H35" s="329">
        <v>4.7809999999999997</v>
      </c>
      <c r="I35" s="691">
        <v>6.6659999999999995</v>
      </c>
      <c r="J35" s="329">
        <v>3.7679999999999998</v>
      </c>
      <c r="K35" s="329">
        <v>4.7069999999999999</v>
      </c>
      <c r="L35" s="691">
        <v>8.4749999999999996</v>
      </c>
      <c r="M35" s="691">
        <v>126.672</v>
      </c>
      <c r="N35" s="767">
        <v>144.49800000000002</v>
      </c>
      <c r="O35" s="691">
        <v>17.826000000000022</v>
      </c>
    </row>
    <row r="36" spans="1:103" s="768" customFormat="1" ht="15.65" customHeight="1">
      <c r="A36" s="11" t="s">
        <v>168</v>
      </c>
      <c r="B36" s="691">
        <v>124.473</v>
      </c>
      <c r="C36" s="329">
        <v>94.995999999999995</v>
      </c>
      <c r="D36" s="329"/>
      <c r="E36" s="691">
        <v>94.995999999999995</v>
      </c>
      <c r="F36" s="329">
        <v>1.3049999999999999</v>
      </c>
      <c r="G36" s="329">
        <v>0.57999999999999996</v>
      </c>
      <c r="H36" s="329">
        <v>4.7809999999999997</v>
      </c>
      <c r="I36" s="691">
        <v>6.6660000000000004</v>
      </c>
      <c r="J36" s="329">
        <v>3.7679999999999998</v>
      </c>
      <c r="K36" s="329">
        <v>4.7069999999999999</v>
      </c>
      <c r="L36" s="691">
        <v>8.4749999999999996</v>
      </c>
      <c r="M36" s="691">
        <v>125.503</v>
      </c>
      <c r="N36" s="767">
        <v>143.541</v>
      </c>
      <c r="O36" s="691">
        <v>18.037999999999997</v>
      </c>
      <c r="P36" s="760"/>
      <c r="Q36" s="760"/>
      <c r="R36" s="760"/>
      <c r="S36" s="760"/>
      <c r="T36" s="760"/>
      <c r="U36" s="760"/>
      <c r="V36" s="760"/>
      <c r="W36" s="760"/>
      <c r="X36" s="760"/>
      <c r="Y36" s="760"/>
      <c r="Z36" s="760"/>
      <c r="AA36" s="760"/>
      <c r="AB36" s="760"/>
      <c r="AC36" s="760"/>
      <c r="AD36" s="760"/>
      <c r="AE36" s="760"/>
      <c r="AF36" s="760"/>
      <c r="AG36" s="760"/>
      <c r="AH36" s="760"/>
      <c r="AI36" s="760"/>
      <c r="AJ36" s="760"/>
      <c r="AK36" s="760"/>
      <c r="AL36" s="760"/>
      <c r="AM36" s="760"/>
      <c r="AN36" s="760"/>
      <c r="AO36" s="760"/>
      <c r="AP36" s="760"/>
      <c r="AQ36" s="760"/>
      <c r="AR36" s="760"/>
      <c r="AS36" s="760"/>
      <c r="AT36" s="760"/>
      <c r="AU36" s="760"/>
      <c r="AV36" s="760"/>
      <c r="AW36" s="760"/>
      <c r="AX36" s="760"/>
      <c r="AY36" s="760"/>
      <c r="AZ36" s="760"/>
      <c r="BA36" s="760"/>
      <c r="BB36" s="760"/>
      <c r="BC36" s="760"/>
      <c r="BD36" s="760"/>
      <c r="BE36" s="760"/>
      <c r="BF36" s="760"/>
      <c r="BG36" s="760"/>
      <c r="BH36" s="760"/>
      <c r="BI36" s="760"/>
      <c r="BJ36" s="760"/>
      <c r="BK36" s="760"/>
      <c r="BL36" s="760"/>
      <c r="BM36" s="760"/>
      <c r="BN36" s="760"/>
      <c r="BO36" s="760"/>
      <c r="BP36" s="760"/>
      <c r="BQ36" s="760"/>
      <c r="BR36" s="760"/>
      <c r="BS36" s="760"/>
      <c r="BT36" s="760"/>
      <c r="BU36" s="760"/>
      <c r="BV36" s="760"/>
      <c r="BW36" s="760"/>
      <c r="BX36" s="760"/>
      <c r="BY36" s="760"/>
      <c r="BZ36" s="760"/>
      <c r="CA36" s="760"/>
      <c r="CB36" s="760"/>
      <c r="CC36" s="760"/>
      <c r="CD36" s="760"/>
      <c r="CE36" s="760"/>
      <c r="CF36" s="760"/>
      <c r="CG36" s="760"/>
      <c r="CH36" s="760"/>
      <c r="CI36" s="760"/>
      <c r="CJ36" s="760"/>
      <c r="CK36" s="760"/>
      <c r="CL36" s="760"/>
      <c r="CM36" s="760"/>
      <c r="CN36" s="760"/>
      <c r="CO36" s="760"/>
      <c r="CP36" s="760"/>
      <c r="CQ36" s="760"/>
      <c r="CR36" s="760"/>
      <c r="CS36" s="760"/>
      <c r="CT36" s="760"/>
      <c r="CU36" s="760"/>
      <c r="CV36" s="760"/>
      <c r="CW36" s="760"/>
      <c r="CX36" s="760"/>
      <c r="CY36" s="760"/>
    </row>
    <row r="37" spans="1:103" s="766" customFormat="1" ht="15.65" customHeight="1">
      <c r="A37" s="1292" t="s">
        <v>1994</v>
      </c>
      <c r="B37" s="1293"/>
      <c r="C37" s="1293"/>
      <c r="D37" s="1293"/>
      <c r="E37" s="1293"/>
      <c r="F37" s="1293"/>
      <c r="G37" s="1293"/>
      <c r="H37" s="1293"/>
      <c r="I37" s="1294"/>
      <c r="J37" s="770"/>
      <c r="K37" s="1298"/>
      <c r="L37" s="1296"/>
      <c r="M37" s="1296"/>
      <c r="N37" s="1296"/>
      <c r="O37" s="1297" t="s">
        <v>211</v>
      </c>
    </row>
    <row r="38" spans="1:103" ht="14.5" customHeight="1">
      <c r="A38" s="11" t="s">
        <v>165</v>
      </c>
      <c r="B38" s="691">
        <v>2118.8409999999999</v>
      </c>
      <c r="C38" s="329">
        <v>1419.6880000000001</v>
      </c>
      <c r="D38" s="329">
        <v>2076.7379999999998</v>
      </c>
      <c r="E38" s="691">
        <v>3496.4259999999999</v>
      </c>
      <c r="F38" s="329">
        <v>806.62300000000005</v>
      </c>
      <c r="G38" s="329">
        <v>4.2329999999999997</v>
      </c>
      <c r="H38" s="329">
        <v>1900.671</v>
      </c>
      <c r="I38" s="691">
        <v>2711.527</v>
      </c>
      <c r="J38" s="329">
        <v>33.759</v>
      </c>
      <c r="K38" s="329">
        <v>662.83100000000002</v>
      </c>
      <c r="L38" s="691">
        <v>696.59</v>
      </c>
      <c r="M38" s="691">
        <v>9786.8179999999993</v>
      </c>
      <c r="N38" s="767">
        <v>13815.652999999998</v>
      </c>
      <c r="O38" s="691">
        <v>4028.8349999999991</v>
      </c>
      <c r="P38" s="769"/>
      <c r="Q38" s="769"/>
    </row>
    <row r="39" spans="1:103" ht="14.5" customHeight="1">
      <c r="A39" s="11" t="s">
        <v>166</v>
      </c>
      <c r="B39" s="691">
        <v>2051.1210000000001</v>
      </c>
      <c r="C39" s="329">
        <v>1422.9770000000001</v>
      </c>
      <c r="D39" s="329">
        <v>2087.3209999999999</v>
      </c>
      <c r="E39" s="691">
        <v>3510.2979999999998</v>
      </c>
      <c r="F39" s="329">
        <v>787.27700000000004</v>
      </c>
      <c r="G39" s="329">
        <v>10.86</v>
      </c>
      <c r="H39" s="329">
        <v>1876.3610000000001</v>
      </c>
      <c r="I39" s="691">
        <v>2674.498</v>
      </c>
      <c r="J39" s="329">
        <v>91.700999999999993</v>
      </c>
      <c r="K39" s="329">
        <v>660.31299999999999</v>
      </c>
      <c r="L39" s="691">
        <v>752.01400000000001</v>
      </c>
      <c r="M39" s="691">
        <v>9822.2729999999992</v>
      </c>
      <c r="N39" s="767">
        <v>14722.236000000001</v>
      </c>
      <c r="O39" s="691">
        <v>4899.9630000000016</v>
      </c>
      <c r="P39" s="769"/>
      <c r="Q39" s="769"/>
    </row>
    <row r="40" spans="1:103" ht="15.65" customHeight="1">
      <c r="A40" s="11" t="s">
        <v>167</v>
      </c>
      <c r="B40" s="691">
        <v>2051.5949999999998</v>
      </c>
      <c r="C40" s="329">
        <v>1461.915</v>
      </c>
      <c r="D40" s="329">
        <v>2080.2460000000001</v>
      </c>
      <c r="E40" s="691">
        <v>3542.1610000000001</v>
      </c>
      <c r="F40" s="329">
        <v>788.21699999999998</v>
      </c>
      <c r="G40" s="329">
        <v>10.02</v>
      </c>
      <c r="H40" s="329">
        <v>1917.3510000000001</v>
      </c>
      <c r="I40" s="691">
        <v>2715.5880000000002</v>
      </c>
      <c r="J40" s="329">
        <v>119.831</v>
      </c>
      <c r="K40" s="329">
        <v>660.90599999999995</v>
      </c>
      <c r="L40" s="691">
        <v>780.73699999999997</v>
      </c>
      <c r="M40" s="691">
        <v>9720.1319999999996</v>
      </c>
      <c r="N40" s="767">
        <v>14758.574000000001</v>
      </c>
      <c r="O40" s="691">
        <v>5038.4420000000009</v>
      </c>
    </row>
    <row r="41" spans="1:103" s="768" customFormat="1" ht="15.65" customHeight="1">
      <c r="A41" s="11" t="s">
        <v>168</v>
      </c>
      <c r="B41" s="691">
        <v>2058.2579999999998</v>
      </c>
      <c r="C41" s="329">
        <v>1519.752</v>
      </c>
      <c r="D41" s="329">
        <v>2077.5659999999998</v>
      </c>
      <c r="E41" s="691">
        <v>3597.3179999999998</v>
      </c>
      <c r="F41" s="329">
        <v>786.82799999999997</v>
      </c>
      <c r="G41" s="329">
        <v>8.6069999999999993</v>
      </c>
      <c r="H41" s="329">
        <v>1766.239</v>
      </c>
      <c r="I41" s="691">
        <v>2561.674</v>
      </c>
      <c r="J41" s="329">
        <v>183.57</v>
      </c>
      <c r="K41" s="329">
        <v>660.92100000000005</v>
      </c>
      <c r="L41" s="691">
        <v>844.49099999999999</v>
      </c>
      <c r="M41" s="691">
        <v>9748.4619999999995</v>
      </c>
      <c r="N41" s="767">
        <v>13987.014999999999</v>
      </c>
      <c r="O41" s="691">
        <v>4238.5529999999999</v>
      </c>
      <c r="P41" s="760"/>
      <c r="Q41" s="760"/>
      <c r="R41" s="760"/>
      <c r="S41" s="760"/>
      <c r="T41" s="760"/>
      <c r="U41" s="760"/>
      <c r="V41" s="760"/>
      <c r="W41" s="760"/>
      <c r="X41" s="760"/>
      <c r="Y41" s="760"/>
      <c r="Z41" s="760"/>
      <c r="AA41" s="760"/>
      <c r="AB41" s="760"/>
      <c r="AC41" s="760"/>
      <c r="AD41" s="760"/>
      <c r="AE41" s="760"/>
      <c r="AF41" s="760"/>
      <c r="AG41" s="760"/>
      <c r="AH41" s="760"/>
      <c r="AI41" s="760"/>
      <c r="AJ41" s="760"/>
      <c r="AK41" s="760"/>
      <c r="AL41" s="760"/>
      <c r="AM41" s="760"/>
      <c r="AN41" s="760"/>
      <c r="AO41" s="760"/>
      <c r="AP41" s="760"/>
      <c r="AQ41" s="760"/>
      <c r="AR41" s="760"/>
      <c r="AS41" s="760"/>
      <c r="AT41" s="760"/>
      <c r="AU41" s="760"/>
      <c r="AV41" s="760"/>
      <c r="AW41" s="760"/>
      <c r="AX41" s="760"/>
      <c r="AY41" s="760"/>
      <c r="AZ41" s="760"/>
      <c r="BA41" s="760"/>
      <c r="BB41" s="760"/>
      <c r="BC41" s="760"/>
      <c r="BD41" s="760"/>
      <c r="BE41" s="760"/>
      <c r="BF41" s="760"/>
      <c r="BG41" s="760"/>
      <c r="BH41" s="760"/>
      <c r="BI41" s="760"/>
      <c r="BJ41" s="760"/>
      <c r="BK41" s="760"/>
      <c r="BL41" s="760"/>
      <c r="BM41" s="760"/>
      <c r="BN41" s="760"/>
      <c r="BO41" s="760"/>
      <c r="BP41" s="760"/>
      <c r="BQ41" s="760"/>
      <c r="BR41" s="760"/>
      <c r="BS41" s="760"/>
      <c r="BT41" s="760"/>
      <c r="BU41" s="760"/>
      <c r="BV41" s="760"/>
      <c r="BW41" s="760"/>
      <c r="BX41" s="760"/>
      <c r="BY41" s="760"/>
      <c r="BZ41" s="760"/>
      <c r="CA41" s="760"/>
      <c r="CB41" s="760"/>
      <c r="CC41" s="760"/>
      <c r="CD41" s="760"/>
      <c r="CE41" s="760"/>
      <c r="CF41" s="760"/>
      <c r="CG41" s="760"/>
      <c r="CH41" s="760"/>
      <c r="CI41" s="760"/>
      <c r="CJ41" s="760"/>
      <c r="CK41" s="760"/>
      <c r="CL41" s="760"/>
      <c r="CM41" s="760"/>
      <c r="CN41" s="760"/>
      <c r="CO41" s="760"/>
      <c r="CP41" s="760"/>
      <c r="CQ41" s="760"/>
      <c r="CR41" s="760"/>
      <c r="CS41" s="760"/>
      <c r="CT41" s="760"/>
      <c r="CU41" s="760"/>
      <c r="CV41" s="760"/>
      <c r="CW41" s="760"/>
      <c r="CX41" s="760"/>
      <c r="CY41" s="760"/>
    </row>
    <row r="42" spans="1:103" s="766" customFormat="1" ht="15.65" customHeight="1">
      <c r="A42" s="1292" t="s">
        <v>1995</v>
      </c>
      <c r="B42" s="1293"/>
      <c r="C42" s="1293"/>
      <c r="D42" s="1293"/>
      <c r="E42" s="1293"/>
      <c r="F42" s="1293"/>
      <c r="G42" s="1293"/>
      <c r="H42" s="1293"/>
      <c r="I42" s="1294"/>
      <c r="J42" s="770"/>
      <c r="K42" s="1298"/>
      <c r="L42" s="1296"/>
      <c r="M42" s="1296"/>
      <c r="N42" s="1296"/>
      <c r="O42" s="1297" t="s">
        <v>1575</v>
      </c>
    </row>
    <row r="43" spans="1:103" s="769" customFormat="1" ht="14.5" customHeight="1">
      <c r="A43" s="11" t="s">
        <v>165</v>
      </c>
      <c r="B43" s="691">
        <v>36.476999999999997</v>
      </c>
      <c r="C43" s="329">
        <v>166.48599999999999</v>
      </c>
      <c r="D43" s="329">
        <v>199.46700000000001</v>
      </c>
      <c r="E43" s="691">
        <v>365.95299999999997</v>
      </c>
      <c r="F43" s="329">
        <v>175.43899999999999</v>
      </c>
      <c r="G43" s="329">
        <v>34.027999999999999</v>
      </c>
      <c r="H43" s="329">
        <v>63.317999999999998</v>
      </c>
      <c r="I43" s="691">
        <v>272.78499999999997</v>
      </c>
      <c r="J43" s="329">
        <v>49.180999999999997</v>
      </c>
      <c r="K43" s="329">
        <v>95.394999999999996</v>
      </c>
      <c r="L43" s="691">
        <v>144.57599999999999</v>
      </c>
      <c r="M43" s="691">
        <v>3551.6959999999999</v>
      </c>
      <c r="N43" s="767">
        <v>6617.3000000000011</v>
      </c>
      <c r="O43" s="691">
        <v>3065.6040000000012</v>
      </c>
    </row>
    <row r="44" spans="1:103" s="769" customFormat="1" ht="14.5" customHeight="1">
      <c r="A44" s="11" t="s">
        <v>166</v>
      </c>
      <c r="B44" s="691">
        <v>32.451000000000001</v>
      </c>
      <c r="C44" s="329">
        <v>167.809</v>
      </c>
      <c r="D44" s="329">
        <v>171.37700000000001</v>
      </c>
      <c r="E44" s="691">
        <v>339.18600000000004</v>
      </c>
      <c r="F44" s="329">
        <v>152.721</v>
      </c>
      <c r="G44" s="329">
        <v>37.366</v>
      </c>
      <c r="H44" s="329">
        <v>64.62</v>
      </c>
      <c r="I44" s="691">
        <v>254.70699999999999</v>
      </c>
      <c r="J44" s="329">
        <v>49.180999999999997</v>
      </c>
      <c r="K44" s="329">
        <v>85.23</v>
      </c>
      <c r="L44" s="691">
        <v>134.411</v>
      </c>
      <c r="M44" s="691">
        <v>3610.732</v>
      </c>
      <c r="N44" s="767">
        <v>6565.5719999999983</v>
      </c>
      <c r="O44" s="691">
        <v>2954.8399999999983</v>
      </c>
    </row>
    <row r="45" spans="1:103" ht="15.65" customHeight="1">
      <c r="A45" s="11" t="s">
        <v>1576</v>
      </c>
      <c r="B45" s="691">
        <v>32.451000000000001</v>
      </c>
      <c r="C45" s="329">
        <v>167.809</v>
      </c>
      <c r="D45" s="329">
        <v>171.37700000000001</v>
      </c>
      <c r="E45" s="691">
        <v>339.18600000000004</v>
      </c>
      <c r="F45" s="329">
        <v>152.721</v>
      </c>
      <c r="G45" s="329">
        <v>37.366</v>
      </c>
      <c r="H45" s="329">
        <v>64.62</v>
      </c>
      <c r="I45" s="691">
        <v>254.70699999999999</v>
      </c>
      <c r="J45" s="329">
        <v>49.180999999999997</v>
      </c>
      <c r="K45" s="329">
        <v>85.23</v>
      </c>
      <c r="L45" s="691">
        <v>134.411</v>
      </c>
      <c r="M45" s="691">
        <v>3610.732</v>
      </c>
      <c r="N45" s="767">
        <v>6565.5719999999983</v>
      </c>
      <c r="O45" s="691">
        <v>2954.8399999999983</v>
      </c>
    </row>
    <row r="46" spans="1:103" s="768" customFormat="1" ht="15.65" customHeight="1">
      <c r="A46" s="11" t="s">
        <v>168</v>
      </c>
      <c r="B46" s="691">
        <v>30.552</v>
      </c>
      <c r="C46" s="329">
        <v>153.82300000000001</v>
      </c>
      <c r="D46" s="329">
        <v>138.09800000000001</v>
      </c>
      <c r="E46" s="691">
        <v>291.92100000000005</v>
      </c>
      <c r="F46" s="329">
        <v>80.647000000000006</v>
      </c>
      <c r="G46" s="329">
        <v>35.828000000000003</v>
      </c>
      <c r="H46" s="329">
        <v>122.108</v>
      </c>
      <c r="I46" s="691">
        <v>238.58300000000003</v>
      </c>
      <c r="J46" s="329">
        <v>65.126999999999995</v>
      </c>
      <c r="K46" s="329">
        <v>142.94499999999999</v>
      </c>
      <c r="L46" s="691">
        <v>208.072</v>
      </c>
      <c r="M46" s="691">
        <v>3584.453</v>
      </c>
      <c r="N46" s="767">
        <v>6648.7389999999996</v>
      </c>
      <c r="O46" s="691">
        <v>3064.2859999999996</v>
      </c>
      <c r="P46" s="760"/>
      <c r="Q46" s="760"/>
      <c r="R46" s="760"/>
      <c r="S46" s="760"/>
      <c r="T46" s="760"/>
      <c r="U46" s="760"/>
      <c r="V46" s="760"/>
      <c r="W46" s="760"/>
      <c r="X46" s="760"/>
      <c r="Y46" s="760"/>
      <c r="Z46" s="760"/>
      <c r="AA46" s="760"/>
      <c r="AB46" s="760"/>
      <c r="AC46" s="760"/>
      <c r="AD46" s="760"/>
      <c r="AE46" s="760"/>
      <c r="AF46" s="760"/>
      <c r="AG46" s="760"/>
      <c r="AH46" s="760"/>
      <c r="AI46" s="760"/>
      <c r="AJ46" s="760"/>
      <c r="AK46" s="760"/>
      <c r="AL46" s="760"/>
      <c r="AM46" s="760"/>
      <c r="AN46" s="760"/>
      <c r="AO46" s="760"/>
      <c r="AP46" s="760"/>
      <c r="AQ46" s="760"/>
      <c r="AR46" s="760"/>
      <c r="AS46" s="760"/>
      <c r="AT46" s="760"/>
      <c r="AU46" s="760"/>
      <c r="AV46" s="760"/>
      <c r="AW46" s="760"/>
      <c r="AX46" s="760"/>
      <c r="AY46" s="760"/>
      <c r="AZ46" s="760"/>
      <c r="BA46" s="760"/>
      <c r="BB46" s="760"/>
      <c r="BC46" s="760"/>
      <c r="BD46" s="760"/>
      <c r="BE46" s="760"/>
      <c r="BF46" s="760"/>
      <c r="BG46" s="760"/>
      <c r="BH46" s="760"/>
      <c r="BI46" s="760"/>
      <c r="BJ46" s="760"/>
      <c r="BK46" s="760"/>
      <c r="BL46" s="760"/>
      <c r="BM46" s="760"/>
      <c r="BN46" s="760"/>
      <c r="BO46" s="760"/>
      <c r="BP46" s="760"/>
      <c r="BQ46" s="760"/>
      <c r="BR46" s="760"/>
      <c r="BS46" s="760"/>
      <c r="BT46" s="760"/>
      <c r="BU46" s="760"/>
      <c r="BV46" s="760"/>
      <c r="BW46" s="760"/>
      <c r="BX46" s="760"/>
      <c r="BY46" s="760"/>
      <c r="BZ46" s="760"/>
      <c r="CA46" s="760"/>
      <c r="CB46" s="760"/>
      <c r="CC46" s="760"/>
      <c r="CD46" s="760"/>
      <c r="CE46" s="760"/>
      <c r="CF46" s="760"/>
      <c r="CG46" s="760"/>
      <c r="CH46" s="760"/>
      <c r="CI46" s="760"/>
      <c r="CJ46" s="760"/>
      <c r="CK46" s="760"/>
      <c r="CL46" s="760"/>
      <c r="CM46" s="760"/>
      <c r="CN46" s="760"/>
      <c r="CO46" s="760"/>
      <c r="CP46" s="760"/>
      <c r="CQ46" s="760"/>
      <c r="CR46" s="760"/>
      <c r="CS46" s="760"/>
      <c r="CT46" s="760"/>
      <c r="CU46" s="760"/>
      <c r="CV46" s="760"/>
      <c r="CW46" s="760"/>
      <c r="CX46" s="760"/>
      <c r="CY46" s="760"/>
    </row>
    <row r="47" spans="1:103" s="766" customFormat="1" ht="15.65" customHeight="1">
      <c r="A47" s="1292" t="s">
        <v>1996</v>
      </c>
      <c r="B47" s="1293"/>
      <c r="C47" s="1293"/>
      <c r="D47" s="1293"/>
      <c r="E47" s="1293"/>
      <c r="F47" s="1293"/>
      <c r="G47" s="1293"/>
      <c r="H47" s="1293"/>
      <c r="I47" s="1294"/>
      <c r="J47" s="770"/>
      <c r="K47" s="1298"/>
      <c r="L47" s="1296"/>
      <c r="M47" s="1296"/>
      <c r="N47" s="1296"/>
      <c r="O47" s="1297" t="s">
        <v>213</v>
      </c>
    </row>
    <row r="48" spans="1:103" ht="14.5" customHeight="1">
      <c r="A48" s="11" t="s">
        <v>165</v>
      </c>
      <c r="B48" s="691">
        <v>1123.172</v>
      </c>
      <c r="C48" s="329">
        <v>366.452</v>
      </c>
      <c r="D48" s="329">
        <v>766.80700000000002</v>
      </c>
      <c r="E48" s="691">
        <v>1133.259</v>
      </c>
      <c r="F48" s="329">
        <v>1499.8989999999999</v>
      </c>
      <c r="G48" s="329">
        <v>69.706000000000003</v>
      </c>
      <c r="H48" s="329">
        <v>118.44</v>
      </c>
      <c r="I48" s="691">
        <v>1688.0449999999998</v>
      </c>
      <c r="J48" s="329">
        <v>22.445</v>
      </c>
      <c r="K48" s="329">
        <v>79.632000000000005</v>
      </c>
      <c r="L48" s="691">
        <v>102.077</v>
      </c>
      <c r="M48" s="691">
        <v>530.41999999999996</v>
      </c>
      <c r="N48" s="767">
        <v>891.92600000000004</v>
      </c>
      <c r="O48" s="691">
        <v>361.50600000000009</v>
      </c>
      <c r="P48" s="769"/>
    </row>
    <row r="49" spans="1:103" ht="14.5" customHeight="1">
      <c r="A49" s="11" t="s">
        <v>166</v>
      </c>
      <c r="B49" s="691">
        <v>1123.8</v>
      </c>
      <c r="C49" s="329">
        <v>365.25799999999998</v>
      </c>
      <c r="D49" s="329">
        <v>765.774</v>
      </c>
      <c r="E49" s="691">
        <v>1131.0319999999999</v>
      </c>
      <c r="F49" s="329">
        <v>1502.6479999999999</v>
      </c>
      <c r="G49" s="329">
        <v>67.643000000000001</v>
      </c>
      <c r="H49" s="329">
        <v>124.85299999999999</v>
      </c>
      <c r="I49" s="691">
        <v>1695.144</v>
      </c>
      <c r="J49" s="329">
        <v>23.27</v>
      </c>
      <c r="K49" s="329">
        <v>78.843999999999994</v>
      </c>
      <c r="L49" s="691">
        <v>102.11399999999999</v>
      </c>
      <c r="M49" s="691">
        <v>525.89400000000001</v>
      </c>
      <c r="N49" s="767">
        <v>898.58299999999997</v>
      </c>
      <c r="O49" s="691">
        <v>372.68899999999996</v>
      </c>
      <c r="P49" s="769"/>
    </row>
    <row r="50" spans="1:103" ht="15.65" customHeight="1">
      <c r="A50" s="11" t="s">
        <v>167</v>
      </c>
      <c r="B50" s="691">
        <v>1144.097</v>
      </c>
      <c r="C50" s="329">
        <v>365.55099999999999</v>
      </c>
      <c r="D50" s="329">
        <v>771.053</v>
      </c>
      <c r="E50" s="691">
        <v>1136.604</v>
      </c>
      <c r="F50" s="329">
        <v>1465.5250000000001</v>
      </c>
      <c r="G50" s="329">
        <v>70.031000000000006</v>
      </c>
      <c r="H50" s="329">
        <v>129.852</v>
      </c>
      <c r="I50" s="691">
        <v>1665.4080000000001</v>
      </c>
      <c r="J50" s="329">
        <v>25.567</v>
      </c>
      <c r="K50" s="329">
        <v>77.742000000000004</v>
      </c>
      <c r="L50" s="691">
        <v>103.309</v>
      </c>
      <c r="M50" s="691">
        <v>527.70000000000005</v>
      </c>
      <c r="N50" s="767">
        <v>889.88000000000022</v>
      </c>
      <c r="O50" s="691">
        <v>362.18000000000018</v>
      </c>
    </row>
    <row r="51" spans="1:103" s="768" customFormat="1" ht="15.65" customHeight="1">
      <c r="A51" s="11" t="s">
        <v>168</v>
      </c>
      <c r="B51" s="691">
        <v>1144.3430000000001</v>
      </c>
      <c r="C51" s="329">
        <v>361.68599999999998</v>
      </c>
      <c r="D51" s="329">
        <v>770.87699999999995</v>
      </c>
      <c r="E51" s="691">
        <v>1132.5629999999999</v>
      </c>
      <c r="F51" s="329">
        <v>1458.4860000000001</v>
      </c>
      <c r="G51" s="329">
        <v>70.164000000000001</v>
      </c>
      <c r="H51" s="329">
        <v>130.59899999999999</v>
      </c>
      <c r="I51" s="691">
        <v>1659.249</v>
      </c>
      <c r="J51" s="329">
        <v>26.346</v>
      </c>
      <c r="K51" s="329">
        <v>83.435000000000002</v>
      </c>
      <c r="L51" s="691">
        <v>109.78100000000001</v>
      </c>
      <c r="M51" s="691">
        <v>532.08699999999999</v>
      </c>
      <c r="N51" s="767">
        <v>887.39100000000019</v>
      </c>
      <c r="O51" s="691">
        <v>355.3040000000002</v>
      </c>
      <c r="P51" s="760"/>
      <c r="Q51" s="760"/>
      <c r="R51" s="760"/>
      <c r="S51" s="760"/>
      <c r="T51" s="760"/>
      <c r="U51" s="760"/>
      <c r="V51" s="760"/>
      <c r="W51" s="760"/>
      <c r="X51" s="760"/>
      <c r="Y51" s="760"/>
      <c r="Z51" s="760"/>
      <c r="AA51" s="760"/>
      <c r="AB51" s="760"/>
      <c r="AC51" s="760"/>
      <c r="AD51" s="760"/>
      <c r="AE51" s="760"/>
      <c r="AF51" s="760"/>
      <c r="AG51" s="760"/>
      <c r="AH51" s="760"/>
      <c r="AI51" s="760"/>
      <c r="AJ51" s="760"/>
      <c r="AK51" s="760"/>
      <c r="AL51" s="760"/>
      <c r="AM51" s="760"/>
      <c r="AN51" s="760"/>
      <c r="AO51" s="760"/>
      <c r="AP51" s="760"/>
      <c r="AQ51" s="760"/>
      <c r="AR51" s="760"/>
      <c r="AS51" s="760"/>
      <c r="AT51" s="760"/>
      <c r="AU51" s="760"/>
      <c r="AV51" s="760"/>
      <c r="AW51" s="760"/>
      <c r="AX51" s="760"/>
      <c r="AY51" s="760"/>
      <c r="AZ51" s="760"/>
      <c r="BA51" s="760"/>
      <c r="BB51" s="760"/>
      <c r="BC51" s="760"/>
      <c r="BD51" s="760"/>
      <c r="BE51" s="760"/>
      <c r="BF51" s="760"/>
      <c r="BG51" s="760"/>
      <c r="BH51" s="760"/>
      <c r="BI51" s="760"/>
      <c r="BJ51" s="760"/>
      <c r="BK51" s="760"/>
      <c r="BL51" s="760"/>
      <c r="BM51" s="760"/>
      <c r="BN51" s="760"/>
      <c r="BO51" s="760"/>
      <c r="BP51" s="760"/>
      <c r="BQ51" s="760"/>
      <c r="BR51" s="760"/>
      <c r="BS51" s="760"/>
      <c r="BT51" s="760"/>
      <c r="BU51" s="760"/>
      <c r="BV51" s="760"/>
      <c r="BW51" s="760"/>
      <c r="BX51" s="760"/>
      <c r="BY51" s="760"/>
      <c r="BZ51" s="760"/>
      <c r="CA51" s="760"/>
      <c r="CB51" s="760"/>
      <c r="CC51" s="760"/>
      <c r="CD51" s="760"/>
      <c r="CE51" s="760"/>
      <c r="CF51" s="760"/>
      <c r="CG51" s="760"/>
      <c r="CH51" s="760"/>
      <c r="CI51" s="760"/>
      <c r="CJ51" s="760"/>
      <c r="CK51" s="760"/>
      <c r="CL51" s="760"/>
      <c r="CM51" s="760"/>
      <c r="CN51" s="760"/>
      <c r="CO51" s="760"/>
      <c r="CP51" s="760"/>
      <c r="CQ51" s="760"/>
      <c r="CR51" s="760"/>
      <c r="CS51" s="760"/>
      <c r="CT51" s="760"/>
      <c r="CU51" s="760"/>
      <c r="CV51" s="760"/>
      <c r="CW51" s="760"/>
      <c r="CX51" s="760"/>
      <c r="CY51" s="760"/>
    </row>
    <row r="52" spans="1:103" s="766" customFormat="1" ht="15.65" customHeight="1">
      <c r="A52" s="1292" t="s">
        <v>1997</v>
      </c>
      <c r="B52" s="1293"/>
      <c r="C52" s="1293"/>
      <c r="D52" s="1293"/>
      <c r="E52" s="1293"/>
      <c r="F52" s="1293"/>
      <c r="G52" s="1293"/>
      <c r="H52" s="1293"/>
      <c r="I52" s="1294"/>
      <c r="J52" s="770"/>
      <c r="K52" s="1298"/>
      <c r="L52" s="1296"/>
      <c r="M52" s="1296"/>
      <c r="N52" s="1296"/>
      <c r="O52" s="1297" t="s">
        <v>216</v>
      </c>
    </row>
    <row r="53" spans="1:103" ht="14.5" customHeight="1">
      <c r="A53" s="11" t="s">
        <v>165</v>
      </c>
      <c r="B53" s="691">
        <v>2239.4810000000002</v>
      </c>
      <c r="C53" s="329">
        <v>735.70799999999997</v>
      </c>
      <c r="D53" s="329">
        <v>584.21</v>
      </c>
      <c r="E53" s="691">
        <v>1319.9180000000001</v>
      </c>
      <c r="F53" s="329">
        <v>130.58000000000001</v>
      </c>
      <c r="G53" s="329">
        <v>143.60499999999999</v>
      </c>
      <c r="H53" s="329">
        <v>368.62900000000002</v>
      </c>
      <c r="I53" s="691">
        <v>642.81400000000008</v>
      </c>
      <c r="J53" s="329">
        <v>1037.1110000000001</v>
      </c>
      <c r="K53" s="329">
        <v>1439.318</v>
      </c>
      <c r="L53" s="691">
        <v>2476.4290000000001</v>
      </c>
      <c r="M53" s="691">
        <v>1291.433</v>
      </c>
      <c r="N53" s="767">
        <v>1759.6009999999997</v>
      </c>
      <c r="O53" s="691">
        <v>468.16799999999967</v>
      </c>
    </row>
    <row r="54" spans="1:103" ht="14.5" customHeight="1">
      <c r="A54" s="11" t="s">
        <v>166</v>
      </c>
      <c r="B54" s="691">
        <v>2239.4810000000002</v>
      </c>
      <c r="C54" s="329">
        <v>699.55899999999997</v>
      </c>
      <c r="D54" s="329">
        <v>580.05200000000002</v>
      </c>
      <c r="E54" s="691">
        <v>1279.6109999999999</v>
      </c>
      <c r="F54" s="329">
        <v>131.60499999999999</v>
      </c>
      <c r="G54" s="329">
        <v>125.211</v>
      </c>
      <c r="H54" s="329">
        <v>405.755</v>
      </c>
      <c r="I54" s="691">
        <v>662.57099999999991</v>
      </c>
      <c r="J54" s="329">
        <v>1067.7380000000001</v>
      </c>
      <c r="K54" s="329">
        <v>1392.1890000000001</v>
      </c>
      <c r="L54" s="691">
        <v>2459.9270000000001</v>
      </c>
      <c r="M54" s="691">
        <v>1328.4849999999999</v>
      </c>
      <c r="N54" s="767">
        <v>1803.0919999999996</v>
      </c>
      <c r="O54" s="691">
        <v>474.60699999999974</v>
      </c>
    </row>
    <row r="55" spans="1:103" ht="15.65" customHeight="1">
      <c r="A55" s="11" t="s">
        <v>167</v>
      </c>
      <c r="B55" s="691">
        <v>2239.4810000000002</v>
      </c>
      <c r="C55" s="329">
        <v>690.08500000000004</v>
      </c>
      <c r="D55" s="329">
        <v>585.75599999999997</v>
      </c>
      <c r="E55" s="691">
        <v>1275.8409999999999</v>
      </c>
      <c r="F55" s="329">
        <v>131.126</v>
      </c>
      <c r="G55" s="329">
        <v>126.178</v>
      </c>
      <c r="H55" s="329">
        <v>382.435</v>
      </c>
      <c r="I55" s="691">
        <v>639.73900000000003</v>
      </c>
      <c r="J55" s="329">
        <v>1068.0029999999999</v>
      </c>
      <c r="K55" s="329">
        <v>1368.443</v>
      </c>
      <c r="L55" s="691">
        <v>2436.4459999999999</v>
      </c>
      <c r="M55" s="691">
        <v>1378.568</v>
      </c>
      <c r="N55" s="767">
        <v>1845.3849999999998</v>
      </c>
      <c r="O55" s="691">
        <v>466.81699999999978</v>
      </c>
    </row>
    <row r="56" spans="1:103" s="768" customFormat="1" ht="15.65" customHeight="1">
      <c r="A56" s="11" t="s">
        <v>168</v>
      </c>
      <c r="B56" s="691">
        <v>2239.4810000000002</v>
      </c>
      <c r="C56" s="329">
        <v>720.279</v>
      </c>
      <c r="D56" s="329">
        <v>568.16300000000001</v>
      </c>
      <c r="E56" s="691">
        <v>1288.442</v>
      </c>
      <c r="F56" s="329">
        <v>131.39400000000001</v>
      </c>
      <c r="G56" s="329">
        <v>132.815</v>
      </c>
      <c r="H56" s="329">
        <v>387.45100000000002</v>
      </c>
      <c r="I56" s="691">
        <v>651.66000000000008</v>
      </c>
      <c r="J56" s="329">
        <v>1199.21</v>
      </c>
      <c r="K56" s="329">
        <v>1565.96</v>
      </c>
      <c r="L56" s="691">
        <v>2765.17</v>
      </c>
      <c r="M56" s="691">
        <v>1025.317</v>
      </c>
      <c r="N56" s="767">
        <v>1228.8810000000001</v>
      </c>
      <c r="O56" s="691">
        <v>203.56400000000008</v>
      </c>
      <c r="P56" s="760"/>
      <c r="Q56" s="760"/>
      <c r="R56" s="760"/>
      <c r="S56" s="760"/>
      <c r="T56" s="760"/>
      <c r="U56" s="760"/>
      <c r="V56" s="760"/>
      <c r="W56" s="760"/>
      <c r="X56" s="760"/>
      <c r="Y56" s="760"/>
      <c r="Z56" s="760"/>
      <c r="AA56" s="760"/>
      <c r="AB56" s="760"/>
      <c r="AC56" s="760"/>
      <c r="AD56" s="760"/>
      <c r="AE56" s="760"/>
      <c r="AF56" s="760"/>
      <c r="AG56" s="760"/>
      <c r="AH56" s="760"/>
      <c r="AI56" s="760"/>
      <c r="AJ56" s="760"/>
      <c r="AK56" s="760"/>
      <c r="AL56" s="760"/>
      <c r="AM56" s="760"/>
      <c r="AN56" s="760"/>
      <c r="AO56" s="760"/>
      <c r="AP56" s="760"/>
      <c r="AQ56" s="760"/>
      <c r="AR56" s="760"/>
      <c r="AS56" s="760"/>
      <c r="AT56" s="760"/>
      <c r="AU56" s="760"/>
      <c r="AV56" s="760"/>
      <c r="AW56" s="760"/>
      <c r="AX56" s="760"/>
      <c r="AY56" s="760"/>
      <c r="AZ56" s="760"/>
      <c r="BA56" s="760"/>
      <c r="BB56" s="760"/>
      <c r="BC56" s="760"/>
      <c r="BD56" s="760"/>
      <c r="BE56" s="760"/>
      <c r="BF56" s="760"/>
      <c r="BG56" s="760"/>
      <c r="BH56" s="760"/>
      <c r="BI56" s="760"/>
      <c r="BJ56" s="760"/>
      <c r="BK56" s="760"/>
      <c r="BL56" s="760"/>
      <c r="BM56" s="760"/>
      <c r="BN56" s="760"/>
      <c r="BO56" s="760"/>
      <c r="BP56" s="760"/>
      <c r="BQ56" s="760"/>
      <c r="BR56" s="760"/>
      <c r="BS56" s="760"/>
      <c r="BT56" s="760"/>
      <c r="BU56" s="760"/>
      <c r="BV56" s="760"/>
      <c r="BW56" s="760"/>
      <c r="BX56" s="760"/>
      <c r="BY56" s="760"/>
      <c r="BZ56" s="760"/>
      <c r="CA56" s="760"/>
      <c r="CB56" s="760"/>
      <c r="CC56" s="760"/>
      <c r="CD56" s="760"/>
      <c r="CE56" s="760"/>
      <c r="CF56" s="760"/>
      <c r="CG56" s="760"/>
      <c r="CH56" s="760"/>
      <c r="CI56" s="760"/>
      <c r="CJ56" s="760"/>
      <c r="CK56" s="760"/>
      <c r="CL56" s="760"/>
      <c r="CM56" s="760"/>
      <c r="CN56" s="760"/>
      <c r="CO56" s="760"/>
      <c r="CP56" s="760"/>
      <c r="CQ56" s="760"/>
      <c r="CR56" s="760"/>
      <c r="CS56" s="760"/>
      <c r="CT56" s="760"/>
      <c r="CU56" s="760"/>
      <c r="CV56" s="760"/>
      <c r="CW56" s="760"/>
      <c r="CX56" s="760"/>
      <c r="CY56" s="760"/>
    </row>
    <row r="57" spans="1:103" s="766" customFormat="1" ht="15.65" customHeight="1">
      <c r="A57" s="1292" t="s">
        <v>1998</v>
      </c>
      <c r="B57" s="1293"/>
      <c r="C57" s="1293"/>
      <c r="D57" s="1293"/>
      <c r="E57" s="1293"/>
      <c r="F57" s="1293"/>
      <c r="G57" s="1293"/>
      <c r="H57" s="1293"/>
      <c r="I57" s="1294"/>
      <c r="J57" s="770"/>
      <c r="K57" s="1298"/>
      <c r="L57" s="1296"/>
      <c r="M57" s="1296"/>
      <c r="N57" s="1296"/>
      <c r="O57" s="1297"/>
    </row>
    <row r="58" spans="1:103" s="769" customFormat="1" ht="14.5" customHeight="1">
      <c r="A58" s="11" t="s">
        <v>165</v>
      </c>
      <c r="B58" s="691">
        <v>3073.3760000000002</v>
      </c>
      <c r="C58" s="329">
        <v>1511.0219999999999</v>
      </c>
      <c r="D58" s="329">
        <v>751.51</v>
      </c>
      <c r="E58" s="691">
        <v>2262.5320000000002</v>
      </c>
      <c r="F58" s="329">
        <v>871.46900000000005</v>
      </c>
      <c r="G58" s="329">
        <v>237.91300000000001</v>
      </c>
      <c r="H58" s="329">
        <v>389.84</v>
      </c>
      <c r="I58" s="691">
        <v>1499.222</v>
      </c>
      <c r="J58" s="329">
        <v>485.495</v>
      </c>
      <c r="K58" s="329">
        <v>925.45299999999997</v>
      </c>
      <c r="L58" s="691">
        <v>1410.9479999999999</v>
      </c>
      <c r="M58" s="691">
        <v>10803.99</v>
      </c>
      <c r="N58" s="767">
        <v>13830.703</v>
      </c>
      <c r="O58" s="691">
        <v>3026.7129999999997</v>
      </c>
    </row>
    <row r="59" spans="1:103" s="769" customFormat="1" ht="14.5" customHeight="1">
      <c r="A59" s="11" t="s">
        <v>166</v>
      </c>
      <c r="B59" s="691">
        <v>3073.3760000000002</v>
      </c>
      <c r="C59" s="329">
        <v>1515.799</v>
      </c>
      <c r="D59" s="329">
        <v>743.09199999999998</v>
      </c>
      <c r="E59" s="691">
        <v>2258.8910000000001</v>
      </c>
      <c r="F59" s="329">
        <v>871.81500000000005</v>
      </c>
      <c r="G59" s="329">
        <v>212.26900000000001</v>
      </c>
      <c r="H59" s="329">
        <v>392.78300000000002</v>
      </c>
      <c r="I59" s="691">
        <v>1476.8670000000002</v>
      </c>
      <c r="J59" s="329">
        <v>311.40499999999997</v>
      </c>
      <c r="K59" s="329">
        <v>476.22899999999998</v>
      </c>
      <c r="L59" s="691">
        <v>787.63400000000001</v>
      </c>
      <c r="M59" s="691">
        <v>11453.3</v>
      </c>
      <c r="N59" s="767">
        <v>14909.5</v>
      </c>
      <c r="O59" s="691">
        <v>3456.2000000000007</v>
      </c>
    </row>
    <row r="60" spans="1:103" ht="15.65" customHeight="1">
      <c r="A60" s="11" t="s">
        <v>167</v>
      </c>
      <c r="B60" s="691">
        <v>3073.6239999999998</v>
      </c>
      <c r="C60" s="329">
        <v>1524.337</v>
      </c>
      <c r="D60" s="329">
        <v>742.09100000000001</v>
      </c>
      <c r="E60" s="691">
        <v>2266.4279999999999</v>
      </c>
      <c r="F60" s="329">
        <v>873.52499999999998</v>
      </c>
      <c r="G60" s="329">
        <v>211.416</v>
      </c>
      <c r="H60" s="329">
        <v>394.32</v>
      </c>
      <c r="I60" s="691">
        <v>1479.261</v>
      </c>
      <c r="J60" s="329">
        <v>386.32499999999999</v>
      </c>
      <c r="K60" s="329">
        <v>678.39800000000002</v>
      </c>
      <c r="L60" s="691">
        <v>1064.723</v>
      </c>
      <c r="M60" s="691">
        <v>11166.031999999999</v>
      </c>
      <c r="N60" s="767">
        <v>14747.986000000001</v>
      </c>
      <c r="O60" s="691">
        <v>3581.9540000000015</v>
      </c>
    </row>
    <row r="61" spans="1:103" s="768" customFormat="1" ht="15.65" customHeight="1">
      <c r="A61" s="11" t="s">
        <v>168</v>
      </c>
      <c r="B61" s="691">
        <v>3073.4340000000002</v>
      </c>
      <c r="C61" s="329">
        <v>1553.3009999999999</v>
      </c>
      <c r="D61" s="329">
        <v>739.65499999999997</v>
      </c>
      <c r="E61" s="691">
        <v>2292.9560000000001</v>
      </c>
      <c r="F61" s="329">
        <v>871.81299999999999</v>
      </c>
      <c r="G61" s="329">
        <v>178.18</v>
      </c>
      <c r="H61" s="329">
        <v>308.34300000000002</v>
      </c>
      <c r="I61" s="691">
        <v>1358.336</v>
      </c>
      <c r="J61" s="329">
        <v>409.33100000000002</v>
      </c>
      <c r="K61" s="329">
        <v>755.09400000000005</v>
      </c>
      <c r="L61" s="691">
        <v>1164.4250000000002</v>
      </c>
      <c r="M61" s="691">
        <v>11160.916999999999</v>
      </c>
      <c r="N61" s="767">
        <v>14816.39</v>
      </c>
      <c r="O61" s="691">
        <v>3655.4730000000018</v>
      </c>
      <c r="P61" s="760"/>
      <c r="Q61" s="760"/>
      <c r="R61" s="760"/>
      <c r="S61" s="760"/>
      <c r="T61" s="760"/>
      <c r="U61" s="760"/>
      <c r="V61" s="760"/>
      <c r="W61" s="760"/>
      <c r="X61" s="760"/>
      <c r="Y61" s="760"/>
      <c r="Z61" s="760"/>
      <c r="AA61" s="760"/>
      <c r="AB61" s="760"/>
      <c r="AC61" s="760"/>
      <c r="AD61" s="760"/>
      <c r="AE61" s="760"/>
      <c r="AF61" s="760"/>
      <c r="AG61" s="760"/>
      <c r="AH61" s="760"/>
      <c r="AI61" s="760"/>
      <c r="AJ61" s="760"/>
      <c r="AK61" s="760"/>
      <c r="AL61" s="760"/>
      <c r="AM61" s="760"/>
      <c r="AN61" s="760"/>
      <c r="AO61" s="760"/>
      <c r="AP61" s="760"/>
      <c r="AQ61" s="760"/>
      <c r="AR61" s="760"/>
      <c r="AS61" s="760"/>
      <c r="AT61" s="760"/>
      <c r="AU61" s="760"/>
      <c r="AV61" s="760"/>
      <c r="AW61" s="760"/>
      <c r="AX61" s="760"/>
      <c r="AY61" s="760"/>
      <c r="AZ61" s="760"/>
      <c r="BA61" s="760"/>
      <c r="BB61" s="760"/>
      <c r="BC61" s="760"/>
      <c r="BD61" s="760"/>
      <c r="BE61" s="760"/>
      <c r="BF61" s="760"/>
      <c r="BG61" s="760"/>
      <c r="BH61" s="760"/>
      <c r="BI61" s="760"/>
      <c r="BJ61" s="760"/>
      <c r="BK61" s="760"/>
      <c r="BL61" s="760"/>
      <c r="BM61" s="760"/>
      <c r="BN61" s="760"/>
      <c r="BO61" s="760"/>
      <c r="BP61" s="760"/>
      <c r="BQ61" s="760"/>
      <c r="BR61" s="760"/>
      <c r="BS61" s="760"/>
      <c r="BT61" s="760"/>
      <c r="BU61" s="760"/>
      <c r="BV61" s="760"/>
      <c r="BW61" s="760"/>
      <c r="BX61" s="760"/>
      <c r="BY61" s="760"/>
      <c r="BZ61" s="760"/>
      <c r="CA61" s="760"/>
      <c r="CB61" s="760"/>
      <c r="CC61" s="760"/>
      <c r="CD61" s="760"/>
      <c r="CE61" s="760"/>
      <c r="CF61" s="760"/>
      <c r="CG61" s="760"/>
      <c r="CH61" s="760"/>
      <c r="CI61" s="760"/>
      <c r="CJ61" s="760"/>
      <c r="CK61" s="760"/>
      <c r="CL61" s="760"/>
      <c r="CM61" s="760"/>
      <c r="CN61" s="760"/>
      <c r="CO61" s="760"/>
      <c r="CP61" s="760"/>
      <c r="CQ61" s="760"/>
      <c r="CR61" s="760"/>
      <c r="CS61" s="760"/>
      <c r="CT61" s="760"/>
      <c r="CU61" s="760"/>
      <c r="CV61" s="760"/>
      <c r="CW61" s="760"/>
      <c r="CX61" s="760"/>
      <c r="CY61" s="760"/>
    </row>
    <row r="62" spans="1:103" s="766" customFormat="1" ht="15.65" customHeight="1">
      <c r="A62" s="1292" t="s">
        <v>1999</v>
      </c>
      <c r="B62" s="1293"/>
      <c r="C62" s="1293"/>
      <c r="D62" s="1293"/>
      <c r="E62" s="1293"/>
      <c r="F62" s="1293"/>
      <c r="G62" s="1293"/>
      <c r="H62" s="1293"/>
      <c r="I62" s="1294"/>
      <c r="J62" s="770"/>
      <c r="K62" s="1298"/>
      <c r="L62" s="1296"/>
      <c r="M62" s="1296"/>
      <c r="N62" s="1296"/>
      <c r="O62" s="1297"/>
    </row>
    <row r="63" spans="1:103" s="769" customFormat="1" ht="14.5" customHeight="1">
      <c r="A63" s="11" t="s">
        <v>165</v>
      </c>
      <c r="B63" s="691">
        <v>1081.509</v>
      </c>
      <c r="C63" s="329">
        <v>561.82399999999996</v>
      </c>
      <c r="D63" s="329">
        <v>10.619</v>
      </c>
      <c r="E63" s="691">
        <v>572.44299999999998</v>
      </c>
      <c r="F63" s="329"/>
      <c r="G63" s="329">
        <v>2.1429999999999998</v>
      </c>
      <c r="H63" s="329">
        <v>99.81</v>
      </c>
      <c r="I63" s="691">
        <v>101.953</v>
      </c>
      <c r="J63" s="329">
        <v>46.930999999999997</v>
      </c>
      <c r="K63" s="329">
        <v>57.387</v>
      </c>
      <c r="L63" s="691">
        <v>104.318</v>
      </c>
      <c r="M63" s="691">
        <v>2026.0640000000001</v>
      </c>
      <c r="N63" s="767">
        <v>2586.4520000000002</v>
      </c>
      <c r="O63" s="691">
        <v>560.38800000000015</v>
      </c>
    </row>
    <row r="64" spans="1:103" s="769" customFormat="1" ht="14.5" customHeight="1">
      <c r="A64" s="11" t="s">
        <v>166</v>
      </c>
      <c r="B64" s="691">
        <v>1081.509</v>
      </c>
      <c r="C64" s="329">
        <v>566.71799999999996</v>
      </c>
      <c r="D64" s="329">
        <v>9.5299999999999994</v>
      </c>
      <c r="E64" s="691">
        <v>576.24799999999993</v>
      </c>
      <c r="F64" s="329"/>
      <c r="G64" s="329">
        <v>2.4209999999999998</v>
      </c>
      <c r="H64" s="329">
        <v>93.974999999999994</v>
      </c>
      <c r="I64" s="691">
        <v>96.396000000000001</v>
      </c>
      <c r="J64" s="329">
        <v>42.752000000000002</v>
      </c>
      <c r="K64" s="329">
        <v>54.256999999999998</v>
      </c>
      <c r="L64" s="691">
        <v>97.009</v>
      </c>
      <c r="M64" s="691">
        <v>2035.125</v>
      </c>
      <c r="N64" s="767">
        <v>2568.9669999999996</v>
      </c>
      <c r="O64" s="691">
        <v>533.84199999999964</v>
      </c>
    </row>
    <row r="65" spans="1:103" ht="15.65" customHeight="1">
      <c r="A65" s="11" t="s">
        <v>167</v>
      </c>
      <c r="B65" s="691">
        <v>1081.509</v>
      </c>
      <c r="C65" s="329">
        <v>571.52599999999995</v>
      </c>
      <c r="D65" s="329">
        <v>9.7840000000000007</v>
      </c>
      <c r="E65" s="691">
        <v>581.30999999999995</v>
      </c>
      <c r="F65" s="329"/>
      <c r="G65" s="329">
        <v>2.2669999999999999</v>
      </c>
      <c r="H65" s="329">
        <v>88.498999999999995</v>
      </c>
      <c r="I65" s="691">
        <v>90.765999999999991</v>
      </c>
      <c r="J65" s="329">
        <v>49.42</v>
      </c>
      <c r="K65" s="329">
        <v>53.914000000000001</v>
      </c>
      <c r="L65" s="691">
        <v>103.334</v>
      </c>
      <c r="M65" s="691">
        <v>2029.3679999999999</v>
      </c>
      <c r="N65" s="767">
        <v>2523.0140000000001</v>
      </c>
      <c r="O65" s="691">
        <v>493.64600000000019</v>
      </c>
    </row>
    <row r="66" spans="1:103" s="768" customFormat="1" ht="15.65" customHeight="1">
      <c r="A66" s="11" t="s">
        <v>168</v>
      </c>
      <c r="B66" s="691">
        <v>1081.509</v>
      </c>
      <c r="C66" s="329">
        <v>594.83199999999999</v>
      </c>
      <c r="D66" s="329">
        <v>9.4700000000000006</v>
      </c>
      <c r="E66" s="691">
        <v>604.30200000000002</v>
      </c>
      <c r="F66" s="329"/>
      <c r="G66" s="329">
        <v>2.2330000000000001</v>
      </c>
      <c r="H66" s="329">
        <v>95.147000000000006</v>
      </c>
      <c r="I66" s="691">
        <v>97.38000000000001</v>
      </c>
      <c r="J66" s="329">
        <v>49.951000000000001</v>
      </c>
      <c r="K66" s="329">
        <v>63.314</v>
      </c>
      <c r="L66" s="691">
        <v>113.265</v>
      </c>
      <c r="M66" s="691">
        <v>1989.8309999999999</v>
      </c>
      <c r="N66" s="767">
        <v>2516.2610000000004</v>
      </c>
      <c r="O66" s="691">
        <v>526.43000000000052</v>
      </c>
      <c r="P66" s="760"/>
      <c r="Q66" s="760"/>
      <c r="R66" s="760"/>
      <c r="S66" s="760"/>
      <c r="T66" s="760"/>
      <c r="U66" s="760"/>
      <c r="V66" s="760"/>
      <c r="W66" s="760"/>
      <c r="X66" s="760"/>
      <c r="Y66" s="760"/>
      <c r="Z66" s="760"/>
      <c r="AA66" s="760"/>
      <c r="AB66" s="760"/>
      <c r="AC66" s="760"/>
      <c r="AD66" s="760"/>
      <c r="AE66" s="760"/>
      <c r="AF66" s="760"/>
      <c r="AG66" s="760"/>
      <c r="AH66" s="760"/>
      <c r="AI66" s="760"/>
      <c r="AJ66" s="760"/>
      <c r="AK66" s="760"/>
      <c r="AL66" s="760"/>
      <c r="AM66" s="760"/>
      <c r="AN66" s="760"/>
      <c r="AO66" s="760"/>
      <c r="AP66" s="760"/>
      <c r="AQ66" s="760"/>
      <c r="AR66" s="760"/>
      <c r="AS66" s="760"/>
      <c r="AT66" s="760"/>
      <c r="AU66" s="760"/>
      <c r="AV66" s="760"/>
      <c r="AW66" s="760"/>
      <c r="AX66" s="760"/>
      <c r="AY66" s="760"/>
      <c r="AZ66" s="760"/>
      <c r="BA66" s="760"/>
      <c r="BB66" s="760"/>
      <c r="BC66" s="760"/>
      <c r="BD66" s="760"/>
      <c r="BE66" s="760"/>
      <c r="BF66" s="760"/>
      <c r="BG66" s="760"/>
      <c r="BH66" s="760"/>
      <c r="BI66" s="760"/>
      <c r="BJ66" s="760"/>
      <c r="BK66" s="760"/>
      <c r="BL66" s="760"/>
      <c r="BM66" s="760"/>
      <c r="BN66" s="760"/>
      <c r="BO66" s="760"/>
      <c r="BP66" s="760"/>
      <c r="BQ66" s="760"/>
      <c r="BR66" s="760"/>
      <c r="BS66" s="760"/>
      <c r="BT66" s="760"/>
      <c r="BU66" s="760"/>
      <c r="BV66" s="760"/>
      <c r="BW66" s="760"/>
      <c r="BX66" s="760"/>
      <c r="BY66" s="760"/>
      <c r="BZ66" s="760"/>
      <c r="CA66" s="760"/>
      <c r="CB66" s="760"/>
      <c r="CC66" s="760"/>
      <c r="CD66" s="760"/>
      <c r="CE66" s="760"/>
      <c r="CF66" s="760"/>
      <c r="CG66" s="760"/>
      <c r="CH66" s="760"/>
      <c r="CI66" s="760"/>
      <c r="CJ66" s="760"/>
      <c r="CK66" s="760"/>
      <c r="CL66" s="760"/>
      <c r="CM66" s="760"/>
      <c r="CN66" s="760"/>
      <c r="CO66" s="760"/>
      <c r="CP66" s="760"/>
      <c r="CQ66" s="760"/>
      <c r="CR66" s="760"/>
      <c r="CS66" s="760"/>
      <c r="CT66" s="760"/>
      <c r="CU66" s="760"/>
      <c r="CV66" s="760"/>
      <c r="CW66" s="760"/>
      <c r="CX66" s="760"/>
      <c r="CY66" s="760"/>
    </row>
    <row r="67" spans="1:103" s="766" customFormat="1" ht="15.65" customHeight="1">
      <c r="A67" s="1292" t="s">
        <v>2000</v>
      </c>
      <c r="B67" s="1293"/>
      <c r="C67" s="1293"/>
      <c r="D67" s="1293"/>
      <c r="E67" s="1293"/>
      <c r="F67" s="1293"/>
      <c r="G67" s="1293"/>
      <c r="H67" s="1293"/>
      <c r="I67" s="1294"/>
      <c r="J67" s="770"/>
      <c r="K67" s="1298"/>
      <c r="L67" s="1296"/>
      <c r="M67" s="1296"/>
      <c r="N67" s="1296"/>
      <c r="O67" s="1297"/>
    </row>
    <row r="68" spans="1:103" ht="16" customHeight="1">
      <c r="A68" s="11" t="s">
        <v>165</v>
      </c>
      <c r="B68" s="691">
        <v>8704.3709999999992</v>
      </c>
      <c r="C68" s="329">
        <v>2174.4209999999998</v>
      </c>
      <c r="D68" s="329">
        <v>1354.2840000000001</v>
      </c>
      <c r="E68" s="691">
        <v>3528.7049999999999</v>
      </c>
      <c r="F68" s="329">
        <v>1336.1959999999999</v>
      </c>
      <c r="G68" s="329">
        <v>20.948</v>
      </c>
      <c r="H68" s="329">
        <v>875.101</v>
      </c>
      <c r="I68" s="691">
        <v>2232.2449999999999</v>
      </c>
      <c r="J68" s="329">
        <v>400.83300000000003</v>
      </c>
      <c r="K68" s="329">
        <v>374.173</v>
      </c>
      <c r="L68" s="691">
        <v>775.00600000000009</v>
      </c>
      <c r="M68" s="691">
        <v>15511.976000000001</v>
      </c>
      <c r="N68" s="767">
        <v>28276.597999999998</v>
      </c>
      <c r="O68" s="691">
        <v>12764.621999999998</v>
      </c>
      <c r="P68" s="769"/>
    </row>
    <row r="69" spans="1:103" ht="18" customHeight="1">
      <c r="A69" s="11" t="s">
        <v>166</v>
      </c>
      <c r="B69" s="691">
        <v>8708.3709999999992</v>
      </c>
      <c r="C69" s="329">
        <v>2079.625</v>
      </c>
      <c r="D69" s="329">
        <v>1313.9559999999999</v>
      </c>
      <c r="E69" s="691">
        <v>3393.5810000000001</v>
      </c>
      <c r="F69" s="329">
        <v>1205.787</v>
      </c>
      <c r="G69" s="329">
        <v>20.943999999999999</v>
      </c>
      <c r="H69" s="329">
        <v>867.85299999999995</v>
      </c>
      <c r="I69" s="691">
        <v>2094.5839999999998</v>
      </c>
      <c r="J69" s="329">
        <v>356.17599999999999</v>
      </c>
      <c r="K69" s="329">
        <v>404.00900000000001</v>
      </c>
      <c r="L69" s="691">
        <v>760.18499999999995</v>
      </c>
      <c r="M69" s="691">
        <v>15799.582</v>
      </c>
      <c r="N69" s="767">
        <v>29902.772000000004</v>
      </c>
      <c r="O69" s="691">
        <v>14103.190000000004</v>
      </c>
      <c r="P69" s="769"/>
    </row>
    <row r="70" spans="1:103" ht="15.65" customHeight="1">
      <c r="A70" s="11" t="s">
        <v>167</v>
      </c>
      <c r="B70" s="691">
        <v>8708.3709999999992</v>
      </c>
      <c r="C70" s="329">
        <v>2041.4960000000001</v>
      </c>
      <c r="D70" s="329">
        <v>1320.2629999999999</v>
      </c>
      <c r="E70" s="691">
        <v>3361.759</v>
      </c>
      <c r="F70" s="329">
        <v>1253.8130000000001</v>
      </c>
      <c r="G70" s="329">
        <v>23.245000000000001</v>
      </c>
      <c r="H70" s="329">
        <v>885.94299999999998</v>
      </c>
      <c r="I70" s="691">
        <v>2163.0010000000002</v>
      </c>
      <c r="J70" s="329">
        <v>356.61</v>
      </c>
      <c r="K70" s="329">
        <v>344.03699999999998</v>
      </c>
      <c r="L70" s="691">
        <v>700.64699999999993</v>
      </c>
      <c r="M70" s="691">
        <v>15822.525</v>
      </c>
      <c r="N70" s="767">
        <v>30048.936999999998</v>
      </c>
      <c r="O70" s="691">
        <v>14226.411999999998</v>
      </c>
    </row>
    <row r="71" spans="1:103" s="768" customFormat="1" ht="15.65" customHeight="1">
      <c r="A71" s="11" t="s">
        <v>168</v>
      </c>
      <c r="B71" s="691">
        <v>8708.3709999999992</v>
      </c>
      <c r="C71" s="329">
        <v>2036.905</v>
      </c>
      <c r="D71" s="329">
        <v>1327.5640000000001</v>
      </c>
      <c r="E71" s="691">
        <v>3364.4690000000001</v>
      </c>
      <c r="F71" s="329">
        <v>1241.654</v>
      </c>
      <c r="G71" s="329">
        <v>21.190999999999999</v>
      </c>
      <c r="H71" s="329">
        <v>897.57600000000002</v>
      </c>
      <c r="I71" s="691">
        <v>2160.4210000000003</v>
      </c>
      <c r="J71" s="329">
        <v>350.55399999999997</v>
      </c>
      <c r="K71" s="329">
        <v>324.60899999999998</v>
      </c>
      <c r="L71" s="691">
        <v>675.16300000000001</v>
      </c>
      <c r="M71" s="691">
        <v>15847.879000000001</v>
      </c>
      <c r="N71" s="767">
        <v>30116.751999999993</v>
      </c>
      <c r="O71" s="691">
        <v>14268.872999999992</v>
      </c>
      <c r="P71" s="760"/>
      <c r="Q71" s="760"/>
      <c r="R71" s="760"/>
      <c r="S71" s="760"/>
      <c r="T71" s="760"/>
      <c r="U71" s="760"/>
      <c r="V71" s="760"/>
      <c r="W71" s="760"/>
      <c r="X71" s="760"/>
      <c r="Y71" s="760"/>
      <c r="Z71" s="760"/>
      <c r="AA71" s="760"/>
      <c r="AB71" s="760"/>
      <c r="AC71" s="760"/>
      <c r="AD71" s="760"/>
      <c r="AE71" s="760"/>
      <c r="AF71" s="760"/>
      <c r="AG71" s="760"/>
      <c r="AH71" s="760"/>
      <c r="AI71" s="760"/>
      <c r="AJ71" s="760"/>
      <c r="AK71" s="760"/>
      <c r="AL71" s="760"/>
      <c r="AM71" s="760"/>
      <c r="AN71" s="760"/>
      <c r="AO71" s="760"/>
      <c r="AP71" s="760"/>
      <c r="AQ71" s="760"/>
      <c r="AR71" s="760"/>
      <c r="AS71" s="760"/>
      <c r="AT71" s="760"/>
      <c r="AU71" s="760"/>
      <c r="AV71" s="760"/>
      <c r="AW71" s="760"/>
      <c r="AX71" s="760"/>
      <c r="AY71" s="760"/>
      <c r="AZ71" s="760"/>
      <c r="BA71" s="760"/>
      <c r="BB71" s="760"/>
      <c r="BC71" s="760"/>
      <c r="BD71" s="760"/>
      <c r="BE71" s="760"/>
      <c r="BF71" s="760"/>
      <c r="BG71" s="760"/>
      <c r="BH71" s="760"/>
      <c r="BI71" s="760"/>
      <c r="BJ71" s="760"/>
      <c r="BK71" s="760"/>
      <c r="BL71" s="760"/>
      <c r="BM71" s="760"/>
      <c r="BN71" s="760"/>
      <c r="BO71" s="760"/>
      <c r="BP71" s="760"/>
      <c r="BQ71" s="760"/>
      <c r="BR71" s="760"/>
      <c r="BS71" s="760"/>
      <c r="BT71" s="760"/>
      <c r="BU71" s="760"/>
      <c r="BV71" s="760"/>
      <c r="BW71" s="760"/>
      <c r="BX71" s="760"/>
      <c r="BY71" s="760"/>
      <c r="BZ71" s="760"/>
      <c r="CA71" s="760"/>
      <c r="CB71" s="760"/>
      <c r="CC71" s="760"/>
      <c r="CD71" s="760"/>
      <c r="CE71" s="760"/>
      <c r="CF71" s="760"/>
      <c r="CG71" s="760"/>
      <c r="CH71" s="760"/>
      <c r="CI71" s="760"/>
      <c r="CJ71" s="760"/>
      <c r="CK71" s="760"/>
      <c r="CL71" s="760"/>
      <c r="CM71" s="760"/>
      <c r="CN71" s="760"/>
      <c r="CO71" s="760"/>
      <c r="CP71" s="760"/>
      <c r="CQ71" s="760"/>
      <c r="CR71" s="760"/>
      <c r="CS71" s="760"/>
      <c r="CT71" s="760"/>
      <c r="CU71" s="760"/>
      <c r="CV71" s="760"/>
      <c r="CW71" s="760"/>
      <c r="CX71" s="760"/>
      <c r="CY71" s="760"/>
    </row>
    <row r="72" spans="1:103" s="766" customFormat="1" ht="15.65" customHeight="1">
      <c r="A72" s="1292" t="s">
        <v>2001</v>
      </c>
      <c r="B72" s="1293"/>
      <c r="C72" s="1293"/>
      <c r="D72" s="1293"/>
      <c r="E72" s="1293"/>
      <c r="F72" s="1293"/>
      <c r="G72" s="1293"/>
      <c r="H72" s="1293"/>
      <c r="I72" s="1294"/>
      <c r="J72" s="770"/>
      <c r="K72" s="1298"/>
      <c r="L72" s="1296"/>
      <c r="M72" s="1296"/>
      <c r="N72" s="1296"/>
      <c r="O72" s="1297"/>
    </row>
    <row r="73" spans="1:103" ht="14.5" customHeight="1">
      <c r="A73" s="11" t="s">
        <v>165</v>
      </c>
      <c r="B73" s="691">
        <v>5221.8</v>
      </c>
      <c r="C73" s="329">
        <v>1712</v>
      </c>
      <c r="D73" s="329">
        <v>1881.9</v>
      </c>
      <c r="E73" s="691">
        <v>3593.9</v>
      </c>
      <c r="F73" s="329">
        <v>1353.2</v>
      </c>
      <c r="G73" s="329">
        <v>273.39999999999998</v>
      </c>
      <c r="H73" s="329">
        <v>934.7</v>
      </c>
      <c r="I73" s="691">
        <v>2561.3000000000002</v>
      </c>
      <c r="J73" s="329">
        <v>1215.2</v>
      </c>
      <c r="K73" s="329">
        <v>1443.8</v>
      </c>
      <c r="L73" s="691">
        <v>2659</v>
      </c>
      <c r="M73" s="691">
        <v>16722.3</v>
      </c>
      <c r="N73" s="767">
        <v>23856.330844947181</v>
      </c>
      <c r="O73" s="691">
        <v>7134.0308449471813</v>
      </c>
      <c r="P73" s="769"/>
      <c r="Q73" s="769"/>
    </row>
    <row r="74" spans="1:103" ht="14.5" customHeight="1">
      <c r="A74" s="11" t="s">
        <v>166</v>
      </c>
      <c r="B74" s="691">
        <v>5206.6000000000004</v>
      </c>
      <c r="C74" s="329">
        <v>1725.9</v>
      </c>
      <c r="D74" s="329">
        <v>1951.3</v>
      </c>
      <c r="E74" s="691">
        <v>3677.2</v>
      </c>
      <c r="F74" s="329">
        <v>1365.3</v>
      </c>
      <c r="G74" s="329">
        <v>272.2</v>
      </c>
      <c r="H74" s="329">
        <v>934.5</v>
      </c>
      <c r="I74" s="691">
        <v>2572</v>
      </c>
      <c r="J74" s="329">
        <v>1214</v>
      </c>
      <c r="K74" s="329">
        <v>1438.3</v>
      </c>
      <c r="L74" s="691">
        <v>2652.3</v>
      </c>
      <c r="M74" s="691">
        <v>16650.2</v>
      </c>
      <c r="N74" s="767">
        <v>24916.634844947177</v>
      </c>
      <c r="O74" s="691">
        <v>8266.4348449471763</v>
      </c>
      <c r="P74" s="769"/>
      <c r="Q74" s="769"/>
    </row>
    <row r="75" spans="1:103" ht="15.65" customHeight="1">
      <c r="A75" s="11" t="s">
        <v>167</v>
      </c>
      <c r="B75" s="691">
        <v>5209</v>
      </c>
      <c r="C75" s="329">
        <v>1744.1</v>
      </c>
      <c r="D75" s="329">
        <v>1974.9</v>
      </c>
      <c r="E75" s="691">
        <v>3719</v>
      </c>
      <c r="F75" s="329">
        <v>1364</v>
      </c>
      <c r="G75" s="329">
        <v>274.10000000000002</v>
      </c>
      <c r="H75" s="329">
        <v>943.5</v>
      </c>
      <c r="I75" s="691">
        <v>2581.6</v>
      </c>
      <c r="J75" s="329">
        <v>1202.7</v>
      </c>
      <c r="K75" s="329">
        <v>1455.5</v>
      </c>
      <c r="L75" s="691">
        <v>2658.2</v>
      </c>
      <c r="M75" s="691">
        <v>16590.400000000001</v>
      </c>
      <c r="N75" s="767">
        <v>25730.374</v>
      </c>
      <c r="O75" s="691">
        <v>9139.974000000002</v>
      </c>
    </row>
    <row r="76" spans="1:103" s="768" customFormat="1" ht="15.65" customHeight="1">
      <c r="A76" s="11" t="s">
        <v>168</v>
      </c>
      <c r="B76" s="691">
        <v>5198.5</v>
      </c>
      <c r="C76" s="329">
        <v>1768.1</v>
      </c>
      <c r="D76" s="329">
        <v>1985.5</v>
      </c>
      <c r="E76" s="691">
        <v>3753.6</v>
      </c>
      <c r="F76" s="329">
        <v>1411.9</v>
      </c>
      <c r="G76" s="329">
        <v>268.3</v>
      </c>
      <c r="H76" s="329">
        <v>963.2</v>
      </c>
      <c r="I76" s="691">
        <v>2643.4</v>
      </c>
      <c r="J76" s="329">
        <v>1194.5999999999999</v>
      </c>
      <c r="K76" s="329">
        <v>1476.5</v>
      </c>
      <c r="L76" s="691">
        <v>2671.1</v>
      </c>
      <c r="M76" s="691">
        <v>16491.099999999999</v>
      </c>
      <c r="N76" s="767">
        <v>25374.650999999998</v>
      </c>
      <c r="O76" s="691">
        <v>8883.5509999999995</v>
      </c>
      <c r="P76" s="760"/>
      <c r="Q76" s="760"/>
      <c r="R76" s="760"/>
      <c r="S76" s="760"/>
      <c r="T76" s="760"/>
      <c r="U76" s="760"/>
      <c r="V76" s="760"/>
      <c r="W76" s="760"/>
      <c r="X76" s="760"/>
      <c r="Y76" s="760"/>
      <c r="Z76" s="760"/>
      <c r="AA76" s="760"/>
      <c r="AB76" s="760"/>
      <c r="AC76" s="760"/>
      <c r="AD76" s="760"/>
      <c r="AE76" s="760"/>
      <c r="AF76" s="760"/>
      <c r="AG76" s="760"/>
      <c r="AH76" s="760"/>
      <c r="AI76" s="760"/>
      <c r="AJ76" s="760"/>
      <c r="AK76" s="760"/>
      <c r="AL76" s="760"/>
      <c r="AM76" s="760"/>
      <c r="AN76" s="760"/>
      <c r="AO76" s="760"/>
      <c r="AP76" s="760"/>
      <c r="AQ76" s="760"/>
      <c r="AR76" s="760"/>
      <c r="AS76" s="760"/>
      <c r="AT76" s="760"/>
      <c r="AU76" s="760"/>
      <c r="AV76" s="760"/>
      <c r="AW76" s="760"/>
      <c r="AX76" s="760"/>
      <c r="AY76" s="760"/>
      <c r="AZ76" s="760"/>
      <c r="BA76" s="760"/>
      <c r="BB76" s="760"/>
      <c r="BC76" s="760"/>
      <c r="BD76" s="760"/>
      <c r="BE76" s="760"/>
      <c r="BF76" s="760"/>
      <c r="BG76" s="760"/>
      <c r="BH76" s="760"/>
      <c r="BI76" s="760"/>
      <c r="BJ76" s="760"/>
      <c r="BK76" s="760"/>
      <c r="BL76" s="760"/>
      <c r="BM76" s="760"/>
      <c r="BN76" s="760"/>
      <c r="BO76" s="760"/>
      <c r="BP76" s="760"/>
      <c r="BQ76" s="760"/>
      <c r="BR76" s="760"/>
      <c r="BS76" s="760"/>
      <c r="BT76" s="760"/>
      <c r="BU76" s="760"/>
      <c r="BV76" s="760"/>
      <c r="BW76" s="760"/>
      <c r="BX76" s="760"/>
      <c r="BY76" s="760"/>
      <c r="BZ76" s="760"/>
      <c r="CA76" s="760"/>
      <c r="CB76" s="760"/>
      <c r="CC76" s="760"/>
      <c r="CD76" s="760"/>
      <c r="CE76" s="760"/>
      <c r="CF76" s="760"/>
      <c r="CG76" s="760"/>
      <c r="CH76" s="760"/>
      <c r="CI76" s="760"/>
      <c r="CJ76" s="760"/>
      <c r="CK76" s="760"/>
      <c r="CL76" s="760"/>
      <c r="CM76" s="760"/>
      <c r="CN76" s="760"/>
      <c r="CO76" s="760"/>
      <c r="CP76" s="760"/>
      <c r="CQ76" s="760"/>
      <c r="CR76" s="760"/>
      <c r="CS76" s="760"/>
      <c r="CT76" s="760"/>
      <c r="CU76" s="760"/>
      <c r="CV76" s="760"/>
      <c r="CW76" s="760"/>
      <c r="CX76" s="760"/>
      <c r="CY76" s="760"/>
    </row>
    <row r="77" spans="1:103" s="766" customFormat="1" ht="15.65" customHeight="1">
      <c r="A77" s="1292" t="s">
        <v>2002</v>
      </c>
      <c r="B77" s="1293"/>
      <c r="C77" s="1293"/>
      <c r="D77" s="1293"/>
      <c r="E77" s="1293"/>
      <c r="F77" s="1293"/>
      <c r="G77" s="1293"/>
      <c r="H77" s="1293"/>
      <c r="I77" s="1294"/>
      <c r="J77" s="770"/>
      <c r="K77" s="1298"/>
      <c r="L77" s="1296"/>
      <c r="M77" s="1296"/>
      <c r="N77" s="1296"/>
      <c r="O77" s="1297"/>
    </row>
    <row r="78" spans="1:103" s="769" customFormat="1" ht="14.5" customHeight="1">
      <c r="A78" s="11" t="s">
        <v>165</v>
      </c>
      <c r="B78" s="691" t="s">
        <v>1577</v>
      </c>
      <c r="C78" s="329">
        <v>25.96</v>
      </c>
      <c r="D78" s="329">
        <v>0.94</v>
      </c>
      <c r="E78" s="691">
        <v>26.9</v>
      </c>
      <c r="F78" s="329">
        <v>1.37</v>
      </c>
      <c r="G78" s="329">
        <v>5.9450000000000003</v>
      </c>
      <c r="H78" s="329">
        <v>0.74</v>
      </c>
      <c r="I78" s="691">
        <v>8.0549999999999997</v>
      </c>
      <c r="J78" s="329">
        <v>0.06</v>
      </c>
      <c r="K78" s="329">
        <v>0.14000000000000001</v>
      </c>
      <c r="L78" s="691">
        <v>0.2</v>
      </c>
      <c r="M78" s="691">
        <v>331.35</v>
      </c>
      <c r="N78" s="767">
        <v>331.35</v>
      </c>
      <c r="O78" s="691"/>
    </row>
    <row r="79" spans="1:103" s="769" customFormat="1" ht="14.5" customHeight="1">
      <c r="A79" s="11" t="s">
        <v>166</v>
      </c>
      <c r="B79" s="691" t="s">
        <v>1577</v>
      </c>
      <c r="C79" s="329">
        <v>25.96</v>
      </c>
      <c r="D79" s="329">
        <v>0.94</v>
      </c>
      <c r="E79" s="691">
        <v>26.9</v>
      </c>
      <c r="F79" s="329">
        <v>1.37</v>
      </c>
      <c r="G79" s="329">
        <v>5.9450000000000003</v>
      </c>
      <c r="H79" s="329">
        <v>0.74</v>
      </c>
      <c r="I79" s="691">
        <v>8.0549999999999997</v>
      </c>
      <c r="J79" s="329">
        <v>0.06</v>
      </c>
      <c r="K79" s="329">
        <v>0.14000000000000001</v>
      </c>
      <c r="L79" s="691">
        <v>0.2</v>
      </c>
      <c r="M79" s="691">
        <v>410.31000000000006</v>
      </c>
      <c r="N79" s="767">
        <v>410.31000000000006</v>
      </c>
      <c r="O79" s="691">
        <v>0</v>
      </c>
    </row>
    <row r="80" spans="1:103" s="766" customFormat="1" ht="15.65" customHeight="1">
      <c r="A80" s="11" t="s">
        <v>167</v>
      </c>
      <c r="B80" s="691">
        <v>1659.8</v>
      </c>
      <c r="C80" s="329">
        <v>25.96</v>
      </c>
      <c r="D80" s="329">
        <v>0.94</v>
      </c>
      <c r="E80" s="691">
        <v>26.9</v>
      </c>
      <c r="F80" s="329">
        <v>1.37</v>
      </c>
      <c r="G80" s="329">
        <v>5.9450000000000003</v>
      </c>
      <c r="H80" s="329">
        <v>0.74</v>
      </c>
      <c r="I80" s="691">
        <v>8.0549999999999997</v>
      </c>
      <c r="J80" s="329">
        <v>0.06</v>
      </c>
      <c r="K80" s="329">
        <v>0.14000000000000001</v>
      </c>
      <c r="L80" s="691">
        <v>0.2</v>
      </c>
      <c r="M80" s="691">
        <v>392.58300000000008</v>
      </c>
      <c r="N80" s="767">
        <v>392.58300000000008</v>
      </c>
      <c r="O80" s="691"/>
    </row>
    <row r="81" spans="1:103" s="766" customFormat="1" ht="15.65" customHeight="1">
      <c r="A81" s="11" t="s">
        <v>168</v>
      </c>
      <c r="B81" s="691">
        <v>1659.8</v>
      </c>
      <c r="C81" s="329">
        <v>25.96</v>
      </c>
      <c r="D81" s="329">
        <v>0.94</v>
      </c>
      <c r="E81" s="691">
        <v>26.9</v>
      </c>
      <c r="F81" s="329">
        <v>1.37</v>
      </c>
      <c r="G81" s="329">
        <v>5.9450000000000003</v>
      </c>
      <c r="H81" s="329">
        <v>0.74</v>
      </c>
      <c r="I81" s="691">
        <v>8.0549999999999997</v>
      </c>
      <c r="J81" s="329">
        <v>2.9000000000000001E-2</v>
      </c>
      <c r="K81" s="329">
        <v>0.45500000000000002</v>
      </c>
      <c r="L81" s="691">
        <v>0.48400000000000004</v>
      </c>
      <c r="M81" s="691">
        <v>381.51</v>
      </c>
      <c r="N81" s="691">
        <v>381.51</v>
      </c>
      <c r="O81" s="691">
        <v>0</v>
      </c>
    </row>
    <row r="82" spans="1:103" s="766" customFormat="1" ht="15.65" customHeight="1">
      <c r="A82" s="1292" t="s">
        <v>2003</v>
      </c>
      <c r="B82" s="1293"/>
      <c r="C82" s="1293"/>
      <c r="D82" s="1293"/>
      <c r="E82" s="1293"/>
      <c r="F82" s="1293"/>
      <c r="G82" s="1293"/>
      <c r="H82" s="1293"/>
      <c r="I82" s="1294"/>
      <c r="J82" s="770"/>
      <c r="K82" s="1299"/>
      <c r="L82" s="1299"/>
      <c r="M82" s="1299"/>
      <c r="N82" s="1299"/>
      <c r="O82" s="1299"/>
    </row>
    <row r="83" spans="1:103" ht="14.5" customHeight="1">
      <c r="A83" s="11" t="s">
        <v>165</v>
      </c>
      <c r="B83" s="691">
        <v>913.82399999999996</v>
      </c>
      <c r="C83" s="329">
        <v>142.667</v>
      </c>
      <c r="D83" s="329">
        <v>128.86600000000001</v>
      </c>
      <c r="E83" s="691">
        <v>271.53300000000002</v>
      </c>
      <c r="F83" s="329"/>
      <c r="G83" s="329">
        <v>166.08500000000001</v>
      </c>
      <c r="H83" s="329">
        <v>378.64299999999997</v>
      </c>
      <c r="I83" s="691">
        <v>544.72799999999995</v>
      </c>
      <c r="J83" s="329">
        <v>152.94999999999999</v>
      </c>
      <c r="K83" s="329">
        <v>57.683</v>
      </c>
      <c r="L83" s="691">
        <v>210.63299999999998</v>
      </c>
      <c r="M83" s="691">
        <v>255.00200000000001</v>
      </c>
      <c r="N83" s="691">
        <v>312.91300000000001</v>
      </c>
      <c r="O83" s="691">
        <v>57.911000000000001</v>
      </c>
      <c r="P83" s="769"/>
      <c r="Q83" s="769"/>
    </row>
    <row r="84" spans="1:103" ht="14.5" customHeight="1">
      <c r="A84" s="11" t="s">
        <v>166</v>
      </c>
      <c r="B84" s="691">
        <v>913.428</v>
      </c>
      <c r="C84" s="329">
        <v>143.202</v>
      </c>
      <c r="D84" s="329">
        <v>128.86600000000001</v>
      </c>
      <c r="E84" s="691">
        <v>272.06799999999998</v>
      </c>
      <c r="F84" s="329"/>
      <c r="G84" s="329">
        <v>166.208</v>
      </c>
      <c r="H84" s="329">
        <v>378.69900000000001</v>
      </c>
      <c r="I84" s="691">
        <v>544.90700000000004</v>
      </c>
      <c r="J84" s="329">
        <v>153.81200000000001</v>
      </c>
      <c r="K84" s="329">
        <v>58.207999999999998</v>
      </c>
      <c r="L84" s="691">
        <v>212.02</v>
      </c>
      <c r="M84" s="691">
        <v>253.29499999999999</v>
      </c>
      <c r="N84" s="691">
        <v>309.423</v>
      </c>
      <c r="O84" s="691">
        <v>56.128000000000014</v>
      </c>
      <c r="P84" s="769"/>
      <c r="Q84" s="769"/>
    </row>
    <row r="85" spans="1:103" ht="14.5" customHeight="1">
      <c r="A85" s="11" t="s">
        <v>167</v>
      </c>
      <c r="B85" s="691">
        <v>866.351</v>
      </c>
      <c r="C85" s="329">
        <v>196.65</v>
      </c>
      <c r="D85" s="329">
        <v>125.54600000000001</v>
      </c>
      <c r="E85" s="691">
        <v>322.19600000000003</v>
      </c>
      <c r="F85" s="329"/>
      <c r="G85" s="329">
        <v>170.37</v>
      </c>
      <c r="H85" s="329">
        <v>368.52100000000002</v>
      </c>
      <c r="I85" s="691">
        <v>538.89099999999996</v>
      </c>
      <c r="J85" s="329">
        <v>153.89099999999999</v>
      </c>
      <c r="K85" s="329">
        <v>53.514000000000003</v>
      </c>
      <c r="L85" s="691">
        <v>207.405</v>
      </c>
      <c r="M85" s="691">
        <v>268.55900000000003</v>
      </c>
      <c r="N85" s="691">
        <v>324.63900000000001</v>
      </c>
      <c r="O85" s="691">
        <v>56.08</v>
      </c>
      <c r="P85" s="769"/>
      <c r="Q85" s="769"/>
    </row>
    <row r="86" spans="1:103" s="768" customFormat="1" ht="14.5" customHeight="1">
      <c r="A86" s="11" t="s">
        <v>168</v>
      </c>
      <c r="B86" s="691">
        <v>866.98500000000001</v>
      </c>
      <c r="C86" s="329">
        <v>197.33</v>
      </c>
      <c r="D86" s="329">
        <v>125.54600000000001</v>
      </c>
      <c r="E86" s="691">
        <v>322.87600000000003</v>
      </c>
      <c r="F86" s="329"/>
      <c r="G86" s="329">
        <v>166.59399999999999</v>
      </c>
      <c r="H86" s="329">
        <v>369.66</v>
      </c>
      <c r="I86" s="691">
        <v>536.25400000000002</v>
      </c>
      <c r="J86" s="329">
        <v>150.23099999999999</v>
      </c>
      <c r="K86" s="329">
        <v>52.771000000000001</v>
      </c>
      <c r="L86" s="691">
        <v>203.00200000000001</v>
      </c>
      <c r="M86" s="691">
        <v>274.28399999999999</v>
      </c>
      <c r="N86" s="691">
        <v>330.30099999999999</v>
      </c>
      <c r="O86" s="691">
        <v>56.016999999999996</v>
      </c>
      <c r="P86" s="769"/>
      <c r="Q86" s="769"/>
      <c r="R86" s="760"/>
      <c r="S86" s="760"/>
      <c r="T86" s="760"/>
      <c r="U86" s="760"/>
      <c r="V86" s="760"/>
      <c r="W86" s="760"/>
      <c r="X86" s="760"/>
      <c r="Y86" s="760"/>
      <c r="Z86" s="760"/>
      <c r="AA86" s="760"/>
      <c r="AB86" s="760"/>
      <c r="AC86" s="760"/>
      <c r="AD86" s="760"/>
      <c r="AE86" s="760"/>
      <c r="AF86" s="760"/>
      <c r="AG86" s="760"/>
      <c r="AH86" s="760"/>
      <c r="AI86" s="760"/>
      <c r="AJ86" s="760"/>
      <c r="AK86" s="760"/>
      <c r="AL86" s="760"/>
      <c r="AM86" s="760"/>
      <c r="AN86" s="760"/>
      <c r="AO86" s="760"/>
      <c r="AP86" s="760"/>
      <c r="AQ86" s="760"/>
      <c r="AR86" s="760"/>
      <c r="AS86" s="760"/>
      <c r="AT86" s="760"/>
      <c r="AU86" s="760"/>
      <c r="AV86" s="760"/>
      <c r="AW86" s="760"/>
      <c r="AX86" s="760"/>
      <c r="AY86" s="760"/>
      <c r="AZ86" s="760"/>
      <c r="BA86" s="760"/>
      <c r="BB86" s="760"/>
      <c r="BC86" s="760"/>
      <c r="BD86" s="760"/>
      <c r="BE86" s="760"/>
      <c r="BF86" s="760"/>
      <c r="BG86" s="760"/>
      <c r="BH86" s="760"/>
      <c r="BI86" s="760"/>
      <c r="BJ86" s="760"/>
      <c r="BK86" s="760"/>
      <c r="BL86" s="760"/>
      <c r="BM86" s="760"/>
      <c r="BN86" s="760"/>
      <c r="BO86" s="760"/>
      <c r="BP86" s="760"/>
      <c r="BQ86" s="760"/>
      <c r="BR86" s="760"/>
      <c r="BS86" s="760"/>
      <c r="BT86" s="760"/>
      <c r="BU86" s="760"/>
      <c r="BV86" s="760"/>
      <c r="BW86" s="760"/>
      <c r="BX86" s="760"/>
      <c r="BY86" s="760"/>
      <c r="BZ86" s="760"/>
      <c r="CA86" s="760"/>
      <c r="CB86" s="760"/>
      <c r="CC86" s="760"/>
      <c r="CD86" s="760"/>
      <c r="CE86" s="760"/>
      <c r="CF86" s="760"/>
      <c r="CG86" s="760"/>
      <c r="CH86" s="760"/>
      <c r="CI86" s="760"/>
      <c r="CJ86" s="760"/>
      <c r="CK86" s="760"/>
      <c r="CL86" s="760"/>
      <c r="CM86" s="760"/>
      <c r="CN86" s="760"/>
      <c r="CO86" s="760"/>
      <c r="CP86" s="760"/>
      <c r="CQ86" s="760"/>
      <c r="CR86" s="760"/>
      <c r="CS86" s="760"/>
      <c r="CT86" s="760"/>
      <c r="CU86" s="760"/>
      <c r="CV86" s="760"/>
      <c r="CW86" s="760"/>
      <c r="CX86" s="760"/>
      <c r="CY86" s="760"/>
    </row>
    <row r="87" spans="1:103" s="766" customFormat="1" ht="15" customHeight="1">
      <c r="A87" s="1292" t="s">
        <v>2004</v>
      </c>
      <c r="B87" s="1293"/>
      <c r="C87" s="1293"/>
      <c r="D87" s="1293"/>
      <c r="E87" s="1293"/>
      <c r="F87" s="1293"/>
      <c r="G87" s="1293"/>
      <c r="H87" s="1293"/>
      <c r="I87" s="1294"/>
      <c r="J87" s="770"/>
      <c r="K87" s="1300"/>
      <c r="L87" s="1300"/>
      <c r="M87" s="1300"/>
      <c r="N87" s="1300"/>
      <c r="O87" s="1300"/>
    </row>
    <row r="88" spans="1:103" ht="15.65" customHeight="1">
      <c r="A88" s="11" t="s">
        <v>1578</v>
      </c>
      <c r="B88" s="691">
        <v>1585.3050000000001</v>
      </c>
      <c r="C88" s="329">
        <v>68.947000000000003</v>
      </c>
      <c r="D88" s="329">
        <v>6.3010000000000002</v>
      </c>
      <c r="E88" s="691">
        <v>75.248000000000005</v>
      </c>
      <c r="F88" s="329">
        <v>11.106999999999999</v>
      </c>
      <c r="G88" s="329">
        <v>41.307000000000002</v>
      </c>
      <c r="H88" s="329">
        <v>7.4349999999999996</v>
      </c>
      <c r="I88" s="691">
        <v>59.849000000000004</v>
      </c>
      <c r="J88" s="329">
        <v>127.32299999999999</v>
      </c>
      <c r="K88" s="329">
        <v>46.561999999999998</v>
      </c>
      <c r="L88" s="691">
        <v>173.88499999999999</v>
      </c>
      <c r="M88" s="691">
        <v>144.70099999999999</v>
      </c>
      <c r="N88" s="691">
        <v>195.19500000000002</v>
      </c>
      <c r="O88" s="691">
        <v>50.494000000000028</v>
      </c>
    </row>
    <row r="89" spans="1:103" ht="15.65" customHeight="1">
      <c r="A89" s="11" t="s">
        <v>1579</v>
      </c>
      <c r="B89" s="691">
        <v>1585.3050000000001</v>
      </c>
      <c r="C89" s="329">
        <v>68.947000000000003</v>
      </c>
      <c r="D89" s="329">
        <v>6.3010000000000002</v>
      </c>
      <c r="E89" s="691">
        <v>75.248000000000005</v>
      </c>
      <c r="F89" s="329">
        <v>11.106999999999999</v>
      </c>
      <c r="G89" s="329">
        <v>41.307000000000002</v>
      </c>
      <c r="H89" s="329">
        <v>7.4349999999999996</v>
      </c>
      <c r="I89" s="691">
        <v>59.849000000000004</v>
      </c>
      <c r="J89" s="329">
        <v>127.32299999999999</v>
      </c>
      <c r="K89" s="329">
        <v>46.561999999999998</v>
      </c>
      <c r="L89" s="691">
        <v>173.88499999999999</v>
      </c>
      <c r="M89" s="691">
        <v>144.70099999999999</v>
      </c>
      <c r="N89" s="691">
        <v>206.197</v>
      </c>
      <c r="O89" s="691">
        <v>61.496000000000009</v>
      </c>
    </row>
    <row r="90" spans="1:103" ht="15.65" customHeight="1">
      <c r="A90" s="11" t="s">
        <v>1580</v>
      </c>
      <c r="B90" s="691">
        <v>1585.3050000000001</v>
      </c>
      <c r="C90" s="329">
        <v>68.947000000000003</v>
      </c>
      <c r="D90" s="329">
        <v>6.3010000000000002</v>
      </c>
      <c r="E90" s="691">
        <v>75.248000000000005</v>
      </c>
      <c r="F90" s="329">
        <v>11.106999999999999</v>
      </c>
      <c r="G90" s="329">
        <v>41.307000000000002</v>
      </c>
      <c r="H90" s="329">
        <v>7.4349999999999996</v>
      </c>
      <c r="I90" s="691">
        <v>59.849000000000004</v>
      </c>
      <c r="J90" s="329">
        <v>127.32299999999999</v>
      </c>
      <c r="K90" s="329">
        <v>46.561999999999998</v>
      </c>
      <c r="L90" s="691">
        <v>173.88499999999999</v>
      </c>
      <c r="M90" s="691">
        <v>144.70099999999999</v>
      </c>
      <c r="N90" s="691">
        <v>206.328</v>
      </c>
      <c r="O90" s="691">
        <v>61.62700000000001</v>
      </c>
    </row>
    <row r="91" spans="1:103" s="768" customFormat="1" ht="15.65" customHeight="1">
      <c r="A91" s="11" t="s">
        <v>1581</v>
      </c>
      <c r="B91" s="691">
        <v>1585.3050000000001</v>
      </c>
      <c r="C91" s="329">
        <v>68.947000000000003</v>
      </c>
      <c r="D91" s="329">
        <v>6.3010000000000002</v>
      </c>
      <c r="E91" s="691">
        <v>75.248000000000005</v>
      </c>
      <c r="F91" s="329">
        <v>11.106999999999999</v>
      </c>
      <c r="G91" s="329">
        <v>41.307000000000002</v>
      </c>
      <c r="H91" s="329">
        <v>7.4349999999999996</v>
      </c>
      <c r="I91" s="691">
        <v>59.849000000000004</v>
      </c>
      <c r="J91" s="329">
        <v>127.32299999999999</v>
      </c>
      <c r="K91" s="329">
        <v>46.561999999999998</v>
      </c>
      <c r="L91" s="691">
        <v>173.88499999999999</v>
      </c>
      <c r="M91" s="691">
        <v>144.70099999999999</v>
      </c>
      <c r="N91" s="691">
        <v>206.328</v>
      </c>
      <c r="O91" s="691">
        <v>61.62700000000001</v>
      </c>
      <c r="P91" s="760"/>
      <c r="Q91" s="760"/>
      <c r="R91" s="760"/>
      <c r="S91" s="760"/>
      <c r="T91" s="760"/>
      <c r="U91" s="760"/>
      <c r="V91" s="760"/>
      <c r="W91" s="760"/>
      <c r="X91" s="760"/>
      <c r="Y91" s="760"/>
      <c r="Z91" s="760"/>
      <c r="AA91" s="760"/>
      <c r="AB91" s="760"/>
      <c r="AC91" s="760"/>
      <c r="AD91" s="760"/>
      <c r="AE91" s="760"/>
      <c r="AF91" s="760"/>
      <c r="AG91" s="760"/>
      <c r="AH91" s="760"/>
      <c r="AI91" s="760"/>
      <c r="AJ91" s="760"/>
      <c r="AK91" s="760"/>
      <c r="AL91" s="760"/>
      <c r="AM91" s="760"/>
      <c r="AN91" s="760"/>
      <c r="AO91" s="760"/>
      <c r="AP91" s="760"/>
      <c r="AQ91" s="760"/>
      <c r="AR91" s="760"/>
      <c r="AS91" s="760"/>
      <c r="AT91" s="760"/>
      <c r="AU91" s="760"/>
      <c r="AV91" s="760"/>
      <c r="AW91" s="760"/>
      <c r="AX91" s="760"/>
      <c r="AY91" s="760"/>
      <c r="AZ91" s="760"/>
      <c r="BA91" s="760"/>
      <c r="BB91" s="760"/>
      <c r="BC91" s="760"/>
      <c r="BD91" s="760"/>
      <c r="BE91" s="760"/>
      <c r="BF91" s="760"/>
      <c r="BG91" s="760"/>
      <c r="BH91" s="760"/>
      <c r="BI91" s="760"/>
      <c r="BJ91" s="760"/>
      <c r="BK91" s="760"/>
      <c r="BL91" s="760"/>
      <c r="BM91" s="760"/>
      <c r="BN91" s="760"/>
      <c r="BO91" s="760"/>
      <c r="BP91" s="760"/>
      <c r="BQ91" s="760"/>
      <c r="BR91" s="760"/>
      <c r="BS91" s="760"/>
      <c r="BT91" s="760"/>
      <c r="BU91" s="760"/>
      <c r="BV91" s="760"/>
      <c r="BW91" s="760"/>
      <c r="BX91" s="760"/>
      <c r="BY91" s="760"/>
      <c r="BZ91" s="760"/>
      <c r="CA91" s="760"/>
      <c r="CB91" s="760"/>
      <c r="CC91" s="760"/>
      <c r="CD91" s="760"/>
      <c r="CE91" s="760"/>
      <c r="CF91" s="760"/>
      <c r="CG91" s="760"/>
      <c r="CH91" s="760"/>
      <c r="CI91" s="760"/>
      <c r="CJ91" s="760"/>
      <c r="CK91" s="760"/>
      <c r="CL91" s="760"/>
      <c r="CM91" s="760"/>
      <c r="CN91" s="760"/>
      <c r="CO91" s="760"/>
      <c r="CP91" s="760"/>
      <c r="CQ91" s="760"/>
      <c r="CR91" s="760"/>
      <c r="CS91" s="760"/>
      <c r="CT91" s="760"/>
      <c r="CU91" s="760"/>
      <c r="CV91" s="760"/>
      <c r="CW91" s="760"/>
      <c r="CX91" s="760"/>
      <c r="CY91" s="760"/>
    </row>
    <row r="92" spans="1:103" s="766" customFormat="1" ht="15.65" customHeight="1">
      <c r="A92" s="1292" t="s">
        <v>2005</v>
      </c>
      <c r="B92" s="1293"/>
      <c r="C92" s="1293"/>
      <c r="D92" s="1293"/>
      <c r="E92" s="1293"/>
      <c r="F92" s="1293"/>
      <c r="G92" s="1293"/>
      <c r="H92" s="1293"/>
      <c r="I92" s="1294"/>
      <c r="J92" s="770"/>
      <c r="K92" s="1300"/>
      <c r="L92" s="1300"/>
      <c r="M92" s="1300"/>
      <c r="N92" s="1300"/>
      <c r="O92" s="1300"/>
    </row>
    <row r="93" spans="1:103" ht="14.5" customHeight="1">
      <c r="A93" s="11" t="s">
        <v>165</v>
      </c>
      <c r="B93" s="691">
        <v>862.93</v>
      </c>
      <c r="C93" s="329">
        <v>112.664</v>
      </c>
      <c r="D93" s="329">
        <v>2.496</v>
      </c>
      <c r="E93" s="691">
        <v>115.16</v>
      </c>
      <c r="F93" s="329"/>
      <c r="G93" s="329">
        <v>71.361000000000004</v>
      </c>
      <c r="H93" s="329">
        <v>61.168999999999997</v>
      </c>
      <c r="I93" s="691">
        <v>132.53</v>
      </c>
      <c r="J93" s="329">
        <v>111.68</v>
      </c>
      <c r="K93" s="329">
        <v>47.853000000000002</v>
      </c>
      <c r="L93" s="691">
        <v>159.53300000000002</v>
      </c>
      <c r="M93" s="691">
        <v>384.03899999999999</v>
      </c>
      <c r="N93" s="691">
        <v>529.58900000000006</v>
      </c>
      <c r="O93" s="691">
        <v>145.55000000000007</v>
      </c>
      <c r="P93" s="769"/>
    </row>
    <row r="94" spans="1:103" ht="14.5" customHeight="1">
      <c r="A94" s="11" t="s">
        <v>166</v>
      </c>
      <c r="B94" s="691">
        <v>862.93</v>
      </c>
      <c r="C94" s="329">
        <v>115.70699999999999</v>
      </c>
      <c r="D94" s="329">
        <v>2.496</v>
      </c>
      <c r="E94" s="691">
        <v>118.20299999999999</v>
      </c>
      <c r="F94" s="329"/>
      <c r="G94" s="329">
        <v>69.031000000000006</v>
      </c>
      <c r="H94" s="329">
        <v>59.704000000000001</v>
      </c>
      <c r="I94" s="691">
        <v>128.73500000000001</v>
      </c>
      <c r="J94" s="329">
        <v>111.798</v>
      </c>
      <c r="K94" s="329">
        <v>47.052</v>
      </c>
      <c r="L94" s="691">
        <v>158.85</v>
      </c>
      <c r="M94" s="691">
        <v>386.31799999999998</v>
      </c>
      <c r="N94" s="691">
        <v>532.02</v>
      </c>
      <c r="O94" s="691">
        <v>145.702</v>
      </c>
      <c r="P94" s="769"/>
    </row>
    <row r="95" spans="1:103" ht="15.65" customHeight="1">
      <c r="A95" s="11" t="s">
        <v>167</v>
      </c>
      <c r="B95" s="691">
        <v>862.93</v>
      </c>
      <c r="C95" s="329">
        <v>119.044</v>
      </c>
      <c r="D95" s="329">
        <v>2.496</v>
      </c>
      <c r="E95" s="691">
        <v>121.54</v>
      </c>
      <c r="F95" s="329"/>
      <c r="G95" s="329">
        <v>69.031000000000006</v>
      </c>
      <c r="H95" s="329">
        <v>59.997</v>
      </c>
      <c r="I95" s="691">
        <v>129.02800000000002</v>
      </c>
      <c r="J95" s="329">
        <v>186.44499999999999</v>
      </c>
      <c r="K95" s="329">
        <v>91.950999999999993</v>
      </c>
      <c r="L95" s="691">
        <v>278.39599999999996</v>
      </c>
      <c r="M95" s="691">
        <v>264.84500000000003</v>
      </c>
      <c r="N95" s="691">
        <v>318.5</v>
      </c>
      <c r="O95" s="691">
        <v>53.654999999999973</v>
      </c>
    </row>
    <row r="96" spans="1:103" s="768" customFormat="1" ht="15.65" customHeight="1">
      <c r="A96" s="11" t="s">
        <v>168</v>
      </c>
      <c r="B96" s="691">
        <v>862.93</v>
      </c>
      <c r="C96" s="329">
        <v>121.84399999999999</v>
      </c>
      <c r="D96" s="329">
        <v>2.496</v>
      </c>
      <c r="E96" s="691">
        <v>124.33999999999999</v>
      </c>
      <c r="F96" s="329"/>
      <c r="G96" s="329">
        <v>67.995999999999995</v>
      </c>
      <c r="H96" s="329">
        <v>60.896999999999998</v>
      </c>
      <c r="I96" s="691">
        <v>128.893</v>
      </c>
      <c r="J96" s="329">
        <v>121.13</v>
      </c>
      <c r="K96" s="329">
        <v>58.789000000000001</v>
      </c>
      <c r="L96" s="691">
        <v>179.91899999999998</v>
      </c>
      <c r="M96" s="691">
        <v>360.66899999999998</v>
      </c>
      <c r="N96" s="691">
        <v>470.66899999999998</v>
      </c>
      <c r="O96" s="691">
        <v>110</v>
      </c>
      <c r="P96" s="760"/>
      <c r="Q96" s="760"/>
      <c r="R96" s="760"/>
      <c r="S96" s="760"/>
      <c r="T96" s="760"/>
      <c r="U96" s="760"/>
      <c r="V96" s="760"/>
      <c r="W96" s="760"/>
      <c r="X96" s="760"/>
      <c r="Y96" s="760"/>
      <c r="Z96" s="760"/>
      <c r="AA96" s="760"/>
      <c r="AB96" s="760"/>
      <c r="AC96" s="760"/>
      <c r="AD96" s="760"/>
      <c r="AE96" s="760"/>
      <c r="AF96" s="760"/>
      <c r="AG96" s="760"/>
      <c r="AH96" s="760"/>
      <c r="AI96" s="760"/>
      <c r="AJ96" s="760"/>
      <c r="AK96" s="760"/>
      <c r="AL96" s="760"/>
      <c r="AM96" s="760"/>
      <c r="AN96" s="760"/>
      <c r="AO96" s="760"/>
      <c r="AP96" s="760"/>
      <c r="AQ96" s="760"/>
      <c r="AR96" s="760"/>
      <c r="AS96" s="760"/>
      <c r="AT96" s="760"/>
      <c r="AU96" s="760"/>
      <c r="AV96" s="760"/>
      <c r="AW96" s="760"/>
      <c r="AX96" s="760"/>
      <c r="AY96" s="760"/>
      <c r="AZ96" s="760"/>
      <c r="BA96" s="760"/>
      <c r="BB96" s="760"/>
      <c r="BC96" s="760"/>
      <c r="BD96" s="760"/>
      <c r="BE96" s="760"/>
      <c r="BF96" s="760"/>
      <c r="BG96" s="760"/>
      <c r="BH96" s="760"/>
      <c r="BI96" s="760"/>
      <c r="BJ96" s="760"/>
      <c r="BK96" s="760"/>
      <c r="BL96" s="760"/>
      <c r="BM96" s="760"/>
      <c r="BN96" s="760"/>
      <c r="BO96" s="760"/>
      <c r="BP96" s="760"/>
      <c r="BQ96" s="760"/>
      <c r="BR96" s="760"/>
      <c r="BS96" s="760"/>
      <c r="BT96" s="760"/>
      <c r="BU96" s="760"/>
      <c r="BV96" s="760"/>
      <c r="BW96" s="760"/>
      <c r="BX96" s="760"/>
      <c r="BY96" s="760"/>
      <c r="BZ96" s="760"/>
      <c r="CA96" s="760"/>
      <c r="CB96" s="760"/>
      <c r="CC96" s="760"/>
      <c r="CD96" s="760"/>
      <c r="CE96" s="760"/>
      <c r="CF96" s="760"/>
      <c r="CG96" s="760"/>
      <c r="CH96" s="760"/>
      <c r="CI96" s="760"/>
      <c r="CJ96" s="760"/>
      <c r="CK96" s="760"/>
      <c r="CL96" s="760"/>
      <c r="CM96" s="760"/>
      <c r="CN96" s="760"/>
      <c r="CO96" s="760"/>
      <c r="CP96" s="760"/>
      <c r="CQ96" s="760"/>
      <c r="CR96" s="760"/>
      <c r="CS96" s="760"/>
      <c r="CT96" s="760"/>
      <c r="CU96" s="760"/>
      <c r="CV96" s="760"/>
      <c r="CW96" s="760"/>
      <c r="CX96" s="760"/>
      <c r="CY96" s="760"/>
    </row>
    <row r="97" spans="1:103" s="766" customFormat="1" ht="15.65" customHeight="1">
      <c r="A97" s="1292" t="s">
        <v>2006</v>
      </c>
      <c r="B97" s="1293"/>
      <c r="C97" s="1293"/>
      <c r="D97" s="1293"/>
      <c r="E97" s="1293"/>
      <c r="F97" s="1293"/>
      <c r="G97" s="1293"/>
      <c r="H97" s="1293"/>
      <c r="I97" s="1294"/>
      <c r="J97" s="770"/>
      <c r="K97" s="1300"/>
      <c r="L97" s="1300"/>
      <c r="M97" s="1300"/>
      <c r="N97" s="1300"/>
      <c r="O97" s="1300"/>
    </row>
    <row r="98" spans="1:103" s="769" customFormat="1" ht="15" customHeight="1">
      <c r="A98" s="11" t="s">
        <v>165</v>
      </c>
      <c r="B98" s="691">
        <v>5216</v>
      </c>
      <c r="C98" s="329">
        <v>1383</v>
      </c>
      <c r="D98" s="329">
        <v>948</v>
      </c>
      <c r="E98" s="691">
        <v>2331</v>
      </c>
      <c r="F98" s="329">
        <v>535</v>
      </c>
      <c r="G98" s="329">
        <v>260</v>
      </c>
      <c r="H98" s="329">
        <v>577</v>
      </c>
      <c r="I98" s="691">
        <v>1372</v>
      </c>
      <c r="J98" s="329">
        <v>705</v>
      </c>
      <c r="K98" s="329">
        <v>1055</v>
      </c>
      <c r="L98" s="691">
        <v>1760</v>
      </c>
      <c r="M98" s="691">
        <v>4102.2330000000002</v>
      </c>
      <c r="N98" s="691">
        <v>4669.7530000000006</v>
      </c>
      <c r="O98" s="691">
        <v>567.52000000000044</v>
      </c>
    </row>
    <row r="99" spans="1:103" s="769" customFormat="1" ht="15" customHeight="1">
      <c r="A99" s="11" t="s">
        <v>166</v>
      </c>
      <c r="B99" s="691">
        <v>5216</v>
      </c>
      <c r="C99" s="329">
        <v>1376</v>
      </c>
      <c r="D99" s="329">
        <v>1109</v>
      </c>
      <c r="E99" s="691">
        <v>2485</v>
      </c>
      <c r="F99" s="329">
        <v>539</v>
      </c>
      <c r="G99" s="329">
        <v>242</v>
      </c>
      <c r="H99" s="329">
        <v>575</v>
      </c>
      <c r="I99" s="691">
        <v>1356</v>
      </c>
      <c r="J99" s="329">
        <v>672</v>
      </c>
      <c r="K99" s="329">
        <v>986</v>
      </c>
      <c r="L99" s="691">
        <v>1658</v>
      </c>
      <c r="M99" s="691">
        <v>4179.384</v>
      </c>
      <c r="N99" s="691">
        <v>4819.2589999999991</v>
      </c>
      <c r="O99" s="691">
        <v>639.87499999999909</v>
      </c>
    </row>
    <row r="100" spans="1:103" ht="15.65" customHeight="1">
      <c r="A100" s="11" t="s">
        <v>167</v>
      </c>
      <c r="B100" s="691">
        <v>5215.6000000000004</v>
      </c>
      <c r="C100" s="329">
        <v>1360.567</v>
      </c>
      <c r="D100" s="329">
        <v>978.01</v>
      </c>
      <c r="E100" s="691">
        <v>2338.5770000000002</v>
      </c>
      <c r="F100" s="329">
        <v>509.29</v>
      </c>
      <c r="G100" s="329">
        <v>251.55699999999999</v>
      </c>
      <c r="H100" s="329">
        <v>576.81899999999996</v>
      </c>
      <c r="I100" s="691">
        <v>1337.6659999999999</v>
      </c>
      <c r="J100" s="329">
        <v>688.16700000000003</v>
      </c>
      <c r="K100" s="329">
        <v>943.45600000000002</v>
      </c>
      <c r="L100" s="691">
        <v>1631.623</v>
      </c>
      <c r="M100" s="691">
        <v>4321.8119999999999</v>
      </c>
      <c r="N100" s="691">
        <v>4997.3779999999997</v>
      </c>
      <c r="O100" s="691">
        <v>675.5659999999998</v>
      </c>
    </row>
    <row r="101" spans="1:103" s="768" customFormat="1" ht="15.65" customHeight="1">
      <c r="A101" s="11" t="s">
        <v>168</v>
      </c>
      <c r="B101" s="691">
        <v>5215.6000000000004</v>
      </c>
      <c r="C101" s="329">
        <v>1402.665</v>
      </c>
      <c r="D101" s="329">
        <v>1046.4939999999999</v>
      </c>
      <c r="E101" s="691">
        <v>2449.1589999999997</v>
      </c>
      <c r="F101" s="329">
        <v>533.86</v>
      </c>
      <c r="G101" s="329">
        <v>277.77800000000002</v>
      </c>
      <c r="H101" s="329">
        <v>582.11800000000005</v>
      </c>
      <c r="I101" s="691">
        <v>1393.7560000000001</v>
      </c>
      <c r="J101" s="329">
        <v>704.31399999999996</v>
      </c>
      <c r="K101" s="329">
        <v>908.33699999999999</v>
      </c>
      <c r="L101" s="691">
        <v>1612.6509999999998</v>
      </c>
      <c r="M101" s="691">
        <v>4269.3760000000002</v>
      </c>
      <c r="N101" s="691">
        <v>5014.1479999999992</v>
      </c>
      <c r="O101" s="691">
        <v>744.77199999999903</v>
      </c>
      <c r="P101" s="760"/>
      <c r="Q101" s="760"/>
      <c r="R101" s="760"/>
      <c r="S101" s="760"/>
      <c r="T101" s="760"/>
      <c r="U101" s="760"/>
      <c r="V101" s="760"/>
      <c r="W101" s="760"/>
      <c r="X101" s="760"/>
      <c r="Y101" s="760"/>
      <c r="Z101" s="760"/>
      <c r="AA101" s="760"/>
      <c r="AB101" s="760"/>
      <c r="AC101" s="760"/>
      <c r="AD101" s="760"/>
      <c r="AE101" s="760"/>
      <c r="AF101" s="760"/>
      <c r="AG101" s="760"/>
      <c r="AH101" s="760"/>
      <c r="AI101" s="760"/>
      <c r="AJ101" s="760"/>
      <c r="AK101" s="760"/>
      <c r="AL101" s="760"/>
      <c r="AM101" s="760"/>
      <c r="AN101" s="760"/>
      <c r="AO101" s="760"/>
      <c r="AP101" s="760"/>
      <c r="AQ101" s="760"/>
      <c r="AR101" s="760"/>
      <c r="AS101" s="760"/>
      <c r="AT101" s="760"/>
      <c r="AU101" s="760"/>
      <c r="AV101" s="760"/>
      <c r="AW101" s="760"/>
      <c r="AX101" s="760"/>
      <c r="AY101" s="760"/>
      <c r="AZ101" s="760"/>
      <c r="BA101" s="760"/>
      <c r="BB101" s="760"/>
      <c r="BC101" s="760"/>
      <c r="BD101" s="760"/>
      <c r="BE101" s="760"/>
      <c r="BF101" s="760"/>
      <c r="BG101" s="760"/>
      <c r="BH101" s="760"/>
      <c r="BI101" s="760"/>
      <c r="BJ101" s="760"/>
      <c r="BK101" s="760"/>
      <c r="BL101" s="760"/>
      <c r="BM101" s="760"/>
      <c r="BN101" s="760"/>
      <c r="BO101" s="760"/>
      <c r="BP101" s="760"/>
      <c r="BQ101" s="760"/>
      <c r="BR101" s="760"/>
      <c r="BS101" s="760"/>
      <c r="BT101" s="760"/>
      <c r="BU101" s="760"/>
      <c r="BV101" s="760"/>
      <c r="BW101" s="760"/>
      <c r="BX101" s="760"/>
      <c r="BY101" s="760"/>
      <c r="BZ101" s="760"/>
      <c r="CA101" s="760"/>
      <c r="CB101" s="760"/>
      <c r="CC101" s="760"/>
      <c r="CD101" s="760"/>
      <c r="CE101" s="760"/>
      <c r="CF101" s="760"/>
      <c r="CG101" s="760"/>
      <c r="CH101" s="760"/>
      <c r="CI101" s="760"/>
      <c r="CJ101" s="760"/>
      <c r="CK101" s="760"/>
      <c r="CL101" s="760"/>
      <c r="CM101" s="760"/>
      <c r="CN101" s="760"/>
      <c r="CO101" s="760"/>
      <c r="CP101" s="760"/>
      <c r="CQ101" s="760"/>
      <c r="CR101" s="760"/>
      <c r="CS101" s="760"/>
      <c r="CT101" s="760"/>
      <c r="CU101" s="760"/>
      <c r="CV101" s="760"/>
      <c r="CW101" s="760"/>
      <c r="CX101" s="760"/>
      <c r="CY101" s="760"/>
    </row>
    <row r="102" spans="1:103" s="766" customFormat="1" ht="25" customHeight="1">
      <c r="A102" s="1292" t="s">
        <v>2007</v>
      </c>
      <c r="B102" s="1293"/>
      <c r="C102" s="1293"/>
      <c r="D102" s="1293"/>
      <c r="E102" s="1293"/>
      <c r="F102" s="1293"/>
      <c r="G102" s="1293"/>
      <c r="H102" s="1293"/>
      <c r="I102" s="1294"/>
      <c r="J102" s="770"/>
      <c r="K102" s="1301"/>
      <c r="L102" s="1301"/>
      <c r="M102" s="1301"/>
      <c r="N102" s="1301"/>
      <c r="O102" s="1301"/>
    </row>
    <row r="103" spans="1:103" ht="14.5" customHeight="1">
      <c r="A103" s="11" t="s">
        <v>165</v>
      </c>
      <c r="B103" s="691">
        <v>245.53700000000001</v>
      </c>
      <c r="C103" s="329">
        <v>510.363</v>
      </c>
      <c r="D103" s="329">
        <v>34.787999999999997</v>
      </c>
      <c r="E103" s="691">
        <v>545.15099999999995</v>
      </c>
      <c r="F103" s="329">
        <v>4.0650000000000004</v>
      </c>
      <c r="G103" s="329">
        <v>9.875</v>
      </c>
      <c r="H103" s="329">
        <v>8.375</v>
      </c>
      <c r="I103" s="691">
        <v>22.315000000000001</v>
      </c>
      <c r="J103" s="329">
        <v>5.4589999999999996</v>
      </c>
      <c r="K103" s="329">
        <v>87.629000000000005</v>
      </c>
      <c r="L103" s="691">
        <v>93.088000000000008</v>
      </c>
      <c r="M103" s="691">
        <v>4126.6409999999996</v>
      </c>
      <c r="N103" s="691">
        <v>7837.65</v>
      </c>
      <c r="O103" s="691">
        <v>3711.009</v>
      </c>
      <c r="P103" s="769"/>
      <c r="Q103" s="769"/>
    </row>
    <row r="104" spans="1:103" ht="14.5" customHeight="1">
      <c r="A104" s="11" t="s">
        <v>166</v>
      </c>
      <c r="B104" s="691">
        <v>245.333</v>
      </c>
      <c r="C104" s="329">
        <v>511.73</v>
      </c>
      <c r="D104" s="329">
        <v>34.726999999999997</v>
      </c>
      <c r="E104" s="691">
        <v>546.45699999999999</v>
      </c>
      <c r="F104" s="329">
        <v>4.0549999999999997</v>
      </c>
      <c r="G104" s="329">
        <v>10.02</v>
      </c>
      <c r="H104" s="329">
        <v>8.375</v>
      </c>
      <c r="I104" s="691">
        <v>22.45</v>
      </c>
      <c r="J104" s="329">
        <v>5.46</v>
      </c>
      <c r="K104" s="329">
        <v>87.45</v>
      </c>
      <c r="L104" s="691">
        <v>92.91</v>
      </c>
      <c r="M104" s="691">
        <v>4125.5820000000003</v>
      </c>
      <c r="N104" s="691">
        <v>7834.7210000000005</v>
      </c>
      <c r="O104" s="691">
        <v>3709.1390000000001</v>
      </c>
      <c r="P104" s="769"/>
      <c r="Q104" s="769"/>
    </row>
    <row r="105" spans="1:103" ht="14.5" customHeight="1">
      <c r="A105" s="11" t="s">
        <v>167</v>
      </c>
      <c r="B105" s="691">
        <v>244.57</v>
      </c>
      <c r="C105" s="329">
        <v>522.50599999999997</v>
      </c>
      <c r="D105" s="329">
        <v>35.860999999999997</v>
      </c>
      <c r="E105" s="691">
        <v>558.36699999999996</v>
      </c>
      <c r="F105" s="329">
        <v>4.3419999999999996</v>
      </c>
      <c r="G105" s="329">
        <v>9.2089999999999996</v>
      </c>
      <c r="H105" s="329">
        <v>8.2639999999999993</v>
      </c>
      <c r="I105" s="691">
        <v>21.815000000000001</v>
      </c>
      <c r="J105" s="329">
        <v>5.1630000000000003</v>
      </c>
      <c r="K105" s="329">
        <v>90.244</v>
      </c>
      <c r="L105" s="691">
        <v>95.406999999999996</v>
      </c>
      <c r="M105" s="691">
        <v>4112.5730000000003</v>
      </c>
      <c r="N105" s="691">
        <v>7915.902</v>
      </c>
      <c r="O105" s="691">
        <v>3803.3229999999999</v>
      </c>
      <c r="P105" s="769"/>
      <c r="Q105" s="769"/>
    </row>
    <row r="106" spans="1:103" s="768" customFormat="1" ht="14.5" customHeight="1">
      <c r="A106" s="11" t="s">
        <v>168</v>
      </c>
      <c r="B106" s="691">
        <v>239.13800000000001</v>
      </c>
      <c r="C106" s="329">
        <v>525.09299999999996</v>
      </c>
      <c r="D106" s="329">
        <v>38.186999999999998</v>
      </c>
      <c r="E106" s="691">
        <v>563.28</v>
      </c>
      <c r="F106" s="329">
        <v>3.3919999999999999</v>
      </c>
      <c r="G106" s="329">
        <v>9.4629999999999992</v>
      </c>
      <c r="H106" s="329">
        <v>9.8810000000000002</v>
      </c>
      <c r="I106" s="691">
        <v>22.735999999999997</v>
      </c>
      <c r="J106" s="329">
        <v>4.6689999999999996</v>
      </c>
      <c r="K106" s="329">
        <v>90.742999999999995</v>
      </c>
      <c r="L106" s="691">
        <v>95.411999999999992</v>
      </c>
      <c r="M106" s="691">
        <v>4110.4040000000005</v>
      </c>
      <c r="N106" s="691">
        <v>8311.713099999999</v>
      </c>
      <c r="O106" s="691">
        <v>4201.3090999999986</v>
      </c>
      <c r="P106" s="769"/>
      <c r="Q106" s="769"/>
      <c r="R106" s="760"/>
      <c r="S106" s="760"/>
      <c r="T106" s="760"/>
      <c r="U106" s="760"/>
      <c r="V106" s="760"/>
      <c r="W106" s="760"/>
      <c r="X106" s="760"/>
      <c r="Y106" s="760"/>
      <c r="Z106" s="760"/>
      <c r="AA106" s="760"/>
      <c r="AB106" s="760"/>
      <c r="AC106" s="760"/>
      <c r="AD106" s="760"/>
      <c r="AE106" s="760"/>
      <c r="AF106" s="760"/>
      <c r="AG106" s="760"/>
      <c r="AH106" s="760"/>
      <c r="AI106" s="760"/>
      <c r="AJ106" s="760"/>
      <c r="AK106" s="760"/>
      <c r="AL106" s="760"/>
      <c r="AM106" s="760"/>
      <c r="AN106" s="760"/>
      <c r="AO106" s="760"/>
      <c r="AP106" s="760"/>
      <c r="AQ106" s="760"/>
      <c r="AR106" s="760"/>
      <c r="AS106" s="760"/>
      <c r="AT106" s="760"/>
      <c r="AU106" s="760"/>
      <c r="AV106" s="760"/>
      <c r="AW106" s="760"/>
      <c r="AX106" s="760"/>
      <c r="AY106" s="760"/>
      <c r="AZ106" s="760"/>
      <c r="BA106" s="760"/>
      <c r="BB106" s="760"/>
      <c r="BC106" s="760"/>
      <c r="BD106" s="760"/>
      <c r="BE106" s="760"/>
      <c r="BF106" s="760"/>
      <c r="BG106" s="760"/>
      <c r="BH106" s="760"/>
      <c r="BI106" s="760"/>
      <c r="BJ106" s="760"/>
      <c r="BK106" s="760"/>
      <c r="BL106" s="760"/>
      <c r="BM106" s="760"/>
      <c r="BN106" s="760"/>
      <c r="BO106" s="760"/>
      <c r="BP106" s="760"/>
      <c r="BQ106" s="760"/>
      <c r="BR106" s="760"/>
      <c r="BS106" s="760"/>
      <c r="BT106" s="760"/>
      <c r="BU106" s="760"/>
      <c r="BV106" s="760"/>
      <c r="BW106" s="760"/>
      <c r="BX106" s="760"/>
      <c r="BY106" s="760"/>
      <c r="BZ106" s="760"/>
      <c r="CA106" s="760"/>
      <c r="CB106" s="760"/>
      <c r="CC106" s="760"/>
      <c r="CD106" s="760"/>
      <c r="CE106" s="760"/>
      <c r="CF106" s="760"/>
      <c r="CG106" s="760"/>
      <c r="CH106" s="760"/>
      <c r="CI106" s="760"/>
      <c r="CJ106" s="760"/>
      <c r="CK106" s="760"/>
      <c r="CL106" s="760"/>
      <c r="CM106" s="760"/>
      <c r="CN106" s="760"/>
      <c r="CO106" s="760"/>
      <c r="CP106" s="760"/>
      <c r="CQ106" s="760"/>
      <c r="CR106" s="760"/>
      <c r="CS106" s="760"/>
      <c r="CT106" s="760"/>
      <c r="CU106" s="760"/>
      <c r="CV106" s="760"/>
      <c r="CW106" s="760"/>
      <c r="CX106" s="760"/>
      <c r="CY106" s="760"/>
    </row>
    <row r="107" spans="1:103" s="766" customFormat="1" ht="15" customHeight="1">
      <c r="A107" s="1292" t="s">
        <v>2008</v>
      </c>
      <c r="B107" s="1293"/>
      <c r="C107" s="1293"/>
      <c r="D107" s="1293"/>
      <c r="E107" s="1293"/>
      <c r="F107" s="1293"/>
      <c r="G107" s="1293"/>
      <c r="H107" s="1293"/>
      <c r="I107" s="1294"/>
      <c r="J107" s="770"/>
      <c r="K107" s="1301"/>
      <c r="L107" s="1301"/>
      <c r="M107" s="1301"/>
      <c r="N107" s="1301"/>
      <c r="O107" s="1301"/>
    </row>
    <row r="108" spans="1:103" ht="14.5" customHeight="1">
      <c r="A108" s="11" t="s">
        <v>165</v>
      </c>
      <c r="B108" s="691">
        <v>2769.79</v>
      </c>
      <c r="C108" s="329">
        <v>2007.1189999999999</v>
      </c>
      <c r="D108" s="329">
        <v>2371.7280000000001</v>
      </c>
      <c r="E108" s="691">
        <v>4378.8469999999998</v>
      </c>
      <c r="F108" s="329">
        <v>1667.019</v>
      </c>
      <c r="G108" s="329">
        <v>28.587</v>
      </c>
      <c r="H108" s="329">
        <v>3716.5880000000002</v>
      </c>
      <c r="I108" s="691">
        <v>5412.1940000000004</v>
      </c>
      <c r="J108" s="329">
        <v>2142.2779999999998</v>
      </c>
      <c r="K108" s="329">
        <v>1555.4860000000001</v>
      </c>
      <c r="L108" s="691">
        <v>3697.7640000000001</v>
      </c>
      <c r="M108" s="691">
        <v>18031.771000000001</v>
      </c>
      <c r="N108" s="691">
        <v>27515.432000000001</v>
      </c>
      <c r="O108" s="691">
        <v>9483.6610000000001</v>
      </c>
    </row>
    <row r="109" spans="1:103" ht="14.5" customHeight="1">
      <c r="A109" s="11" t="s">
        <v>166</v>
      </c>
      <c r="B109" s="691">
        <v>2771.53</v>
      </c>
      <c r="C109" s="329">
        <v>2010.3040000000001</v>
      </c>
      <c r="D109" s="329">
        <v>2367.0990000000002</v>
      </c>
      <c r="E109" s="691">
        <v>4377.4030000000002</v>
      </c>
      <c r="F109" s="329">
        <v>1666.768</v>
      </c>
      <c r="G109" s="329">
        <v>29.963999999999999</v>
      </c>
      <c r="H109" s="329">
        <v>3727.2890000000002</v>
      </c>
      <c r="I109" s="691">
        <v>5424.0210000000006</v>
      </c>
      <c r="J109" s="329">
        <v>2093.2150000000001</v>
      </c>
      <c r="K109" s="329">
        <v>1675.068</v>
      </c>
      <c r="L109" s="691">
        <v>3768.2830000000004</v>
      </c>
      <c r="M109" s="691">
        <v>17947.524000000001</v>
      </c>
      <c r="N109" s="691">
        <v>26099.974000000002</v>
      </c>
      <c r="O109" s="691">
        <v>8152.4500000000007</v>
      </c>
    </row>
    <row r="110" spans="1:103" ht="15.65" customHeight="1">
      <c r="A110" s="11" t="s">
        <v>167</v>
      </c>
      <c r="B110" s="691">
        <v>2777.5619999999999</v>
      </c>
      <c r="C110" s="329">
        <v>2030.5709999999999</v>
      </c>
      <c r="D110" s="329">
        <v>2366.0430000000001</v>
      </c>
      <c r="E110" s="691">
        <v>4396.6139999999996</v>
      </c>
      <c r="F110" s="329">
        <v>1655.309</v>
      </c>
      <c r="G110" s="329">
        <v>28.806000000000001</v>
      </c>
      <c r="H110" s="329">
        <v>3680.1619999999998</v>
      </c>
      <c r="I110" s="691">
        <v>5364.277</v>
      </c>
      <c r="J110" s="329">
        <v>2039.6980000000001</v>
      </c>
      <c r="K110" s="329">
        <v>1584.92</v>
      </c>
      <c r="L110" s="691">
        <v>3624.6180000000004</v>
      </c>
      <c r="M110" s="691">
        <v>18129.598000000002</v>
      </c>
      <c r="N110" s="691">
        <v>27441.85</v>
      </c>
      <c r="O110" s="691">
        <v>9312.2519999999968</v>
      </c>
    </row>
    <row r="111" spans="1:103" s="768" customFormat="1" ht="15.65" customHeight="1">
      <c r="A111" s="11" t="s">
        <v>168</v>
      </c>
      <c r="B111" s="691">
        <v>2773.21</v>
      </c>
      <c r="C111" s="329">
        <v>2028.133</v>
      </c>
      <c r="D111" s="329">
        <v>2362.1060000000002</v>
      </c>
      <c r="E111" s="691">
        <v>4390.2390000000005</v>
      </c>
      <c r="F111" s="329">
        <v>1653.9590000000001</v>
      </c>
      <c r="G111" s="329">
        <v>32.137999999999998</v>
      </c>
      <c r="H111" s="329">
        <v>3560.98</v>
      </c>
      <c r="I111" s="691">
        <v>5247.0770000000002</v>
      </c>
      <c r="J111" s="329">
        <v>1946.4760000000001</v>
      </c>
      <c r="K111" s="329">
        <v>1502.318</v>
      </c>
      <c r="L111" s="691">
        <v>3448.7939999999999</v>
      </c>
      <c r="M111" s="691">
        <v>18422.557000000001</v>
      </c>
      <c r="N111" s="691">
        <v>28171.061000000002</v>
      </c>
      <c r="O111" s="691">
        <v>9748.5040000000008</v>
      </c>
      <c r="P111" s="760"/>
      <c r="Q111" s="760"/>
      <c r="R111" s="760"/>
      <c r="S111" s="760"/>
      <c r="T111" s="760"/>
      <c r="U111" s="760"/>
      <c r="V111" s="760"/>
      <c r="W111" s="760"/>
      <c r="X111" s="760"/>
      <c r="Y111" s="760"/>
      <c r="Z111" s="760"/>
      <c r="AA111" s="760"/>
      <c r="AB111" s="760"/>
      <c r="AC111" s="760"/>
      <c r="AD111" s="760"/>
      <c r="AE111" s="760"/>
      <c r="AF111" s="760"/>
      <c r="AG111" s="760"/>
      <c r="AH111" s="760"/>
      <c r="AI111" s="760"/>
      <c r="AJ111" s="760"/>
      <c r="AK111" s="760"/>
      <c r="AL111" s="760"/>
      <c r="AM111" s="760"/>
      <c r="AN111" s="760"/>
      <c r="AO111" s="760"/>
      <c r="AP111" s="760"/>
      <c r="AQ111" s="760"/>
      <c r="AR111" s="760"/>
      <c r="AS111" s="760"/>
      <c r="AT111" s="760"/>
      <c r="AU111" s="760"/>
      <c r="AV111" s="760"/>
      <c r="AW111" s="760"/>
      <c r="AX111" s="760"/>
      <c r="AY111" s="760"/>
      <c r="AZ111" s="760"/>
      <c r="BA111" s="760"/>
      <c r="BB111" s="760"/>
      <c r="BC111" s="760"/>
      <c r="BD111" s="760"/>
      <c r="BE111" s="760"/>
      <c r="BF111" s="760"/>
      <c r="BG111" s="760"/>
      <c r="BH111" s="760"/>
      <c r="BI111" s="760"/>
      <c r="BJ111" s="760"/>
      <c r="BK111" s="760"/>
      <c r="BL111" s="760"/>
      <c r="BM111" s="760"/>
      <c r="BN111" s="760"/>
      <c r="BO111" s="760"/>
      <c r="BP111" s="760"/>
      <c r="BQ111" s="760"/>
      <c r="BR111" s="760"/>
      <c r="BS111" s="760"/>
      <c r="BT111" s="760"/>
      <c r="BU111" s="760"/>
      <c r="BV111" s="760"/>
      <c r="BW111" s="760"/>
      <c r="BX111" s="760"/>
      <c r="BY111" s="760"/>
      <c r="BZ111" s="760"/>
      <c r="CA111" s="760"/>
      <c r="CB111" s="760"/>
      <c r="CC111" s="760"/>
      <c r="CD111" s="760"/>
      <c r="CE111" s="760"/>
      <c r="CF111" s="760"/>
      <c r="CG111" s="760"/>
      <c r="CH111" s="760"/>
      <c r="CI111" s="760"/>
      <c r="CJ111" s="760"/>
      <c r="CK111" s="760"/>
      <c r="CL111" s="760"/>
      <c r="CM111" s="760"/>
      <c r="CN111" s="760"/>
      <c r="CO111" s="760"/>
      <c r="CP111" s="760"/>
      <c r="CQ111" s="760"/>
      <c r="CR111" s="760"/>
      <c r="CS111" s="760"/>
      <c r="CT111" s="760"/>
      <c r="CU111" s="760"/>
      <c r="CV111" s="760"/>
      <c r="CW111" s="760"/>
      <c r="CX111" s="760"/>
      <c r="CY111" s="760"/>
    </row>
    <row r="112" spans="1:103" s="766" customFormat="1" ht="15.65" customHeight="1">
      <c r="A112" s="1292" t="s">
        <v>2009</v>
      </c>
      <c r="B112" s="1293"/>
      <c r="C112" s="1293"/>
      <c r="D112" s="1293"/>
      <c r="E112" s="1293"/>
      <c r="F112" s="1293"/>
      <c r="G112" s="1293"/>
      <c r="H112" s="1293"/>
      <c r="I112" s="1294"/>
      <c r="J112" s="770"/>
      <c r="K112" s="1300"/>
      <c r="L112" s="1300"/>
      <c r="M112" s="1300"/>
      <c r="N112" s="1300"/>
      <c r="O112" s="1300"/>
    </row>
    <row r="113" spans="1:103" s="769" customFormat="1" ht="14.5" customHeight="1">
      <c r="A113" s="11" t="s">
        <v>165</v>
      </c>
      <c r="B113" s="691" t="s">
        <v>1582</v>
      </c>
      <c r="C113" s="329">
        <v>10.199999999999999</v>
      </c>
      <c r="D113" s="329"/>
      <c r="E113" s="691">
        <v>10.199999999999999</v>
      </c>
      <c r="F113" s="329"/>
      <c r="G113" s="329">
        <v>3.6</v>
      </c>
      <c r="H113" s="329">
        <v>4.2</v>
      </c>
      <c r="I113" s="691">
        <v>7.8000000000000007</v>
      </c>
      <c r="J113" s="329">
        <v>4.5</v>
      </c>
      <c r="K113" s="329">
        <v>7</v>
      </c>
      <c r="L113" s="691">
        <v>11.5</v>
      </c>
      <c r="M113" s="691">
        <v>77.2</v>
      </c>
      <c r="N113" s="691">
        <v>162.1301</v>
      </c>
      <c r="O113" s="691">
        <v>84.930099999999996</v>
      </c>
    </row>
    <row r="114" spans="1:103" s="769" customFormat="1" ht="14.5" customHeight="1">
      <c r="A114" s="11" t="s">
        <v>166</v>
      </c>
      <c r="B114" s="691">
        <v>334.1</v>
      </c>
      <c r="C114" s="329">
        <v>10.199999999999999</v>
      </c>
      <c r="D114" s="329"/>
      <c r="E114" s="691">
        <v>10.199999999999999</v>
      </c>
      <c r="F114" s="329"/>
      <c r="G114" s="329">
        <v>3.6</v>
      </c>
      <c r="H114" s="329">
        <v>4.2</v>
      </c>
      <c r="I114" s="691">
        <v>7.8000000000000007</v>
      </c>
      <c r="J114" s="329">
        <v>4.5</v>
      </c>
      <c r="K114" s="329">
        <v>7</v>
      </c>
      <c r="L114" s="691">
        <v>11.5</v>
      </c>
      <c r="M114" s="691">
        <v>77.2</v>
      </c>
      <c r="N114" s="691">
        <v>140.42000000000002</v>
      </c>
      <c r="O114" s="691">
        <v>63.220000000000013</v>
      </c>
    </row>
    <row r="115" spans="1:103" ht="15.65" customHeight="1">
      <c r="A115" s="11" t="s">
        <v>1576</v>
      </c>
      <c r="B115" s="691">
        <v>334.1</v>
      </c>
      <c r="C115" s="329">
        <v>10.199999999999999</v>
      </c>
      <c r="D115" s="329"/>
      <c r="E115" s="691">
        <v>10.199999999999999</v>
      </c>
      <c r="F115" s="329"/>
      <c r="G115" s="329">
        <v>3.6</v>
      </c>
      <c r="H115" s="329">
        <v>4.2</v>
      </c>
      <c r="I115" s="691">
        <v>7.8000000000000007</v>
      </c>
      <c r="J115" s="329">
        <v>4.5</v>
      </c>
      <c r="K115" s="329">
        <v>7</v>
      </c>
      <c r="L115" s="691">
        <v>11.5</v>
      </c>
      <c r="M115" s="691">
        <v>77.2</v>
      </c>
      <c r="N115" s="691">
        <v>140.42000000000002</v>
      </c>
      <c r="O115" s="691">
        <v>63.220000000000013</v>
      </c>
    </row>
    <row r="116" spans="1:103" s="768" customFormat="1" ht="15.65" customHeight="1">
      <c r="A116" s="11" t="s">
        <v>168</v>
      </c>
      <c r="B116" s="691">
        <v>334.1</v>
      </c>
      <c r="C116" s="329">
        <v>28.315999999999999</v>
      </c>
      <c r="D116" s="329">
        <v>16.291</v>
      </c>
      <c r="E116" s="691">
        <v>44.606999999999999</v>
      </c>
      <c r="F116" s="329">
        <v>8.7370000000000001</v>
      </c>
      <c r="G116" s="329">
        <v>4.1109999999999998</v>
      </c>
      <c r="H116" s="329">
        <v>7.2279999999999998</v>
      </c>
      <c r="I116" s="691">
        <v>20.076000000000001</v>
      </c>
      <c r="J116" s="329">
        <v>5.7359999999999998</v>
      </c>
      <c r="K116" s="329">
        <v>3.2810000000000001</v>
      </c>
      <c r="L116" s="691">
        <v>9.0169999999999995</v>
      </c>
      <c r="M116" s="691">
        <v>82.965000000000003</v>
      </c>
      <c r="N116" s="691">
        <v>138.577</v>
      </c>
      <c r="O116" s="691">
        <v>55.611999999999995</v>
      </c>
      <c r="P116" s="760"/>
      <c r="Q116" s="760"/>
      <c r="R116" s="760"/>
      <c r="S116" s="760"/>
      <c r="T116" s="760"/>
      <c r="U116" s="760"/>
      <c r="V116" s="760"/>
      <c r="W116" s="760"/>
      <c r="X116" s="760"/>
      <c r="Y116" s="760"/>
      <c r="Z116" s="760"/>
      <c r="AA116" s="760"/>
      <c r="AB116" s="760"/>
      <c r="AC116" s="760"/>
      <c r="AD116" s="760"/>
      <c r="AE116" s="760"/>
      <c r="AF116" s="760"/>
      <c r="AG116" s="760"/>
      <c r="AH116" s="760"/>
      <c r="AI116" s="760"/>
      <c r="AJ116" s="760"/>
      <c r="AK116" s="760"/>
      <c r="AL116" s="760"/>
      <c r="AM116" s="760"/>
      <c r="AN116" s="760"/>
      <c r="AO116" s="760"/>
      <c r="AP116" s="760"/>
      <c r="AQ116" s="760"/>
      <c r="AR116" s="760"/>
      <c r="AS116" s="760"/>
      <c r="AT116" s="760"/>
      <c r="AU116" s="760"/>
      <c r="AV116" s="760"/>
      <c r="AW116" s="760"/>
      <c r="AX116" s="760"/>
      <c r="AY116" s="760"/>
      <c r="AZ116" s="760"/>
      <c r="BA116" s="760"/>
      <c r="BB116" s="760"/>
      <c r="BC116" s="760"/>
      <c r="BD116" s="760"/>
      <c r="BE116" s="760"/>
      <c r="BF116" s="760"/>
      <c r="BG116" s="760"/>
      <c r="BH116" s="760"/>
      <c r="BI116" s="760"/>
      <c r="BJ116" s="760"/>
      <c r="BK116" s="760"/>
      <c r="BL116" s="760"/>
      <c r="BM116" s="760"/>
      <c r="BN116" s="760"/>
      <c r="BO116" s="760"/>
      <c r="BP116" s="760"/>
      <c r="BQ116" s="760"/>
      <c r="BR116" s="760"/>
      <c r="BS116" s="760"/>
      <c r="BT116" s="760"/>
      <c r="BU116" s="760"/>
      <c r="BV116" s="760"/>
      <c r="BW116" s="760"/>
      <c r="BX116" s="760"/>
      <c r="BY116" s="760"/>
      <c r="BZ116" s="760"/>
      <c r="CA116" s="760"/>
      <c r="CB116" s="760"/>
      <c r="CC116" s="760"/>
      <c r="CD116" s="760"/>
      <c r="CE116" s="760"/>
      <c r="CF116" s="760"/>
      <c r="CG116" s="760"/>
      <c r="CH116" s="760"/>
      <c r="CI116" s="760"/>
      <c r="CJ116" s="760"/>
      <c r="CK116" s="760"/>
      <c r="CL116" s="760"/>
      <c r="CM116" s="760"/>
      <c r="CN116" s="760"/>
      <c r="CO116" s="760"/>
      <c r="CP116" s="760"/>
      <c r="CQ116" s="760"/>
      <c r="CR116" s="760"/>
      <c r="CS116" s="760"/>
      <c r="CT116" s="760"/>
      <c r="CU116" s="760"/>
      <c r="CV116" s="760"/>
      <c r="CW116" s="760"/>
      <c r="CX116" s="760"/>
      <c r="CY116" s="760"/>
    </row>
    <row r="117" spans="1:103" s="766" customFormat="1" ht="15.65" customHeight="1">
      <c r="A117" s="1292" t="s">
        <v>2010</v>
      </c>
      <c r="B117" s="1293"/>
      <c r="C117" s="1293"/>
      <c r="D117" s="1293"/>
      <c r="E117" s="1293"/>
      <c r="F117" s="1293"/>
      <c r="G117" s="1293"/>
      <c r="H117" s="1293"/>
      <c r="I117" s="1294"/>
      <c r="J117" s="770"/>
      <c r="K117" s="1300"/>
      <c r="L117" s="1300"/>
      <c r="M117" s="1300"/>
      <c r="N117" s="1300"/>
      <c r="O117" s="1300"/>
    </row>
    <row r="118" spans="1:103" ht="14.5" customHeight="1">
      <c r="A118" s="11" t="s">
        <v>165</v>
      </c>
      <c r="B118" s="691">
        <v>2156.5740000000001</v>
      </c>
      <c r="C118" s="329">
        <v>2203.0909999999999</v>
      </c>
      <c r="D118" s="329">
        <v>457.41399999999999</v>
      </c>
      <c r="E118" s="691">
        <v>2660.5050000000001</v>
      </c>
      <c r="F118" s="329">
        <v>107.673</v>
      </c>
      <c r="G118" s="329">
        <v>221.477</v>
      </c>
      <c r="H118" s="329">
        <v>321.96800000000002</v>
      </c>
      <c r="I118" s="691">
        <v>651.11799999999994</v>
      </c>
      <c r="J118" s="329">
        <v>1906.2429999999999</v>
      </c>
      <c r="K118" s="329">
        <v>920.37900000000002</v>
      </c>
      <c r="L118" s="691">
        <v>2826.6219999999998</v>
      </c>
      <c r="M118" s="691">
        <v>4738.2969999999996</v>
      </c>
      <c r="N118" s="691">
        <v>5942.1340000000018</v>
      </c>
      <c r="O118" s="691">
        <v>1203.8370000000023</v>
      </c>
      <c r="P118" s="769"/>
    </row>
    <row r="119" spans="1:103" ht="14.5" customHeight="1">
      <c r="A119" s="11" t="s">
        <v>166</v>
      </c>
      <c r="B119" s="691">
        <v>2156.5740000000001</v>
      </c>
      <c r="C119" s="329">
        <v>2205.0720000000001</v>
      </c>
      <c r="D119" s="329">
        <v>457.41399999999999</v>
      </c>
      <c r="E119" s="691">
        <v>2662.4859999999999</v>
      </c>
      <c r="F119" s="329">
        <v>107.643</v>
      </c>
      <c r="G119" s="329">
        <v>190.15199999999999</v>
      </c>
      <c r="H119" s="329">
        <v>325.209</v>
      </c>
      <c r="I119" s="691">
        <v>623.00399999999991</v>
      </c>
      <c r="J119" s="329">
        <v>1864.691</v>
      </c>
      <c r="K119" s="329">
        <v>893.06500000000005</v>
      </c>
      <c r="L119" s="691">
        <v>2757.7560000000003</v>
      </c>
      <c r="M119" s="691">
        <v>4833.2960000000003</v>
      </c>
      <c r="N119" s="691">
        <v>6155.7309999999998</v>
      </c>
      <c r="O119" s="691">
        <v>1322.4349999999995</v>
      </c>
      <c r="P119" s="769"/>
    </row>
    <row r="120" spans="1:103" s="771" customFormat="1" ht="15.65" customHeight="1">
      <c r="A120" s="11" t="s">
        <v>167</v>
      </c>
      <c r="B120" s="691">
        <v>2156.5740000000001</v>
      </c>
      <c r="C120" s="329">
        <v>2206.19</v>
      </c>
      <c r="D120" s="329">
        <v>457.23399999999998</v>
      </c>
      <c r="E120" s="691">
        <v>2663.424</v>
      </c>
      <c r="F120" s="329">
        <v>107.64</v>
      </c>
      <c r="G120" s="329">
        <v>186.06800000000001</v>
      </c>
      <c r="H120" s="329">
        <v>346.36500000000001</v>
      </c>
      <c r="I120" s="691">
        <v>640.07299999999998</v>
      </c>
      <c r="J120" s="329">
        <v>1863.6510000000001</v>
      </c>
      <c r="K120" s="329">
        <v>800.45299999999997</v>
      </c>
      <c r="L120" s="691">
        <v>2664.1040000000003</v>
      </c>
      <c r="M120" s="691">
        <v>4908.9409999999998</v>
      </c>
      <c r="N120" s="691">
        <v>6348.14</v>
      </c>
      <c r="O120" s="691">
        <v>1439.1989999999996</v>
      </c>
    </row>
    <row r="121" spans="1:103" s="771" customFormat="1" ht="15.65" customHeight="1">
      <c r="A121" s="11" t="s">
        <v>168</v>
      </c>
      <c r="B121" s="691">
        <v>2156.5740000000001</v>
      </c>
      <c r="C121" s="329">
        <v>2206.8069999999998</v>
      </c>
      <c r="D121" s="329">
        <v>457.23399999999998</v>
      </c>
      <c r="E121" s="691">
        <v>2664.0409999999997</v>
      </c>
      <c r="F121" s="329">
        <v>107.64</v>
      </c>
      <c r="G121" s="329">
        <v>153.36500000000001</v>
      </c>
      <c r="H121" s="329">
        <v>350.649</v>
      </c>
      <c r="I121" s="691">
        <v>611.654</v>
      </c>
      <c r="J121" s="329">
        <v>1905.348</v>
      </c>
      <c r="K121" s="329">
        <v>857.7</v>
      </c>
      <c r="L121" s="691">
        <v>2763.0479999999998</v>
      </c>
      <c r="M121" s="691">
        <v>4837.799</v>
      </c>
      <c r="N121" s="691">
        <v>6419.496000000001</v>
      </c>
      <c r="O121" s="691">
        <v>1581.697000000001</v>
      </c>
    </row>
    <row r="122" spans="1:103" s="766" customFormat="1" ht="15.65" customHeight="1">
      <c r="A122" s="1292" t="s">
        <v>2011</v>
      </c>
      <c r="B122" s="1293"/>
      <c r="C122" s="1293"/>
      <c r="D122" s="1293"/>
      <c r="E122" s="1293"/>
      <c r="F122" s="1293"/>
      <c r="G122" s="1293"/>
      <c r="H122" s="1293"/>
      <c r="I122" s="1294"/>
      <c r="J122" s="691"/>
      <c r="K122" s="1300"/>
      <c r="L122" s="1300"/>
      <c r="M122" s="1300"/>
      <c r="N122" s="1300"/>
      <c r="O122" s="1300"/>
    </row>
    <row r="123" spans="1:103" s="771" customFormat="1" ht="15.65" customHeight="1">
      <c r="A123" s="11" t="s">
        <v>165</v>
      </c>
      <c r="B123" s="691">
        <v>2698.0450000000001</v>
      </c>
      <c r="C123" s="329">
        <v>835.99300000000005</v>
      </c>
      <c r="D123" s="329">
        <v>607.45699999999999</v>
      </c>
      <c r="E123" s="691">
        <v>1443.45</v>
      </c>
      <c r="F123" s="329">
        <v>281.48</v>
      </c>
      <c r="G123" s="329">
        <v>112.069</v>
      </c>
      <c r="H123" s="329">
        <v>162.40799999999999</v>
      </c>
      <c r="I123" s="691">
        <v>555.95699999999999</v>
      </c>
      <c r="J123" s="329">
        <v>565.73299999999995</v>
      </c>
      <c r="K123" s="329">
        <v>444.23200000000003</v>
      </c>
      <c r="L123" s="691">
        <v>1009.9649999999999</v>
      </c>
      <c r="M123" s="691">
        <v>5500.2470000000003</v>
      </c>
      <c r="N123" s="691">
        <v>7478.7020000000002</v>
      </c>
      <c r="O123" s="691">
        <v>1978.4549999999999</v>
      </c>
    </row>
    <row r="124" spans="1:103" s="771" customFormat="1" ht="15.65" customHeight="1">
      <c r="A124" s="11" t="s">
        <v>166</v>
      </c>
      <c r="B124" s="691">
        <v>2767.886</v>
      </c>
      <c r="C124" s="329">
        <v>835.98099999999999</v>
      </c>
      <c r="D124" s="329">
        <v>607.45699999999999</v>
      </c>
      <c r="E124" s="691">
        <v>1443.4380000000001</v>
      </c>
      <c r="F124" s="329">
        <v>279.67399999999998</v>
      </c>
      <c r="G124" s="329">
        <v>84.12</v>
      </c>
      <c r="H124" s="329">
        <v>116.595</v>
      </c>
      <c r="I124" s="691">
        <v>480.38900000000001</v>
      </c>
      <c r="J124" s="329">
        <v>379.43</v>
      </c>
      <c r="K124" s="329">
        <v>209.73500000000001</v>
      </c>
      <c r="L124" s="691">
        <v>589.16499999999996</v>
      </c>
      <c r="M124" s="691">
        <v>5926.8220000000001</v>
      </c>
      <c r="N124" s="691">
        <v>8479.3509999999987</v>
      </c>
      <c r="O124" s="691">
        <v>2552.5289999999986</v>
      </c>
    </row>
    <row r="125" spans="1:103" ht="15.65" customHeight="1">
      <c r="A125" s="11" t="s">
        <v>167</v>
      </c>
      <c r="B125" s="691">
        <v>2767.886</v>
      </c>
      <c r="C125" s="329">
        <v>850.88300000000004</v>
      </c>
      <c r="D125" s="329">
        <v>607.45699999999999</v>
      </c>
      <c r="E125" s="691">
        <v>1458.34</v>
      </c>
      <c r="F125" s="329">
        <v>266.91699999999997</v>
      </c>
      <c r="G125" s="329">
        <v>81.905000000000001</v>
      </c>
      <c r="H125" s="329">
        <v>111.012</v>
      </c>
      <c r="I125" s="691">
        <v>459.834</v>
      </c>
      <c r="J125" s="329">
        <v>343.72199999999998</v>
      </c>
      <c r="K125" s="329">
        <v>552.73099999999999</v>
      </c>
      <c r="L125" s="691">
        <v>896.45299999999997</v>
      </c>
      <c r="M125" s="691">
        <v>5625.1869999999999</v>
      </c>
      <c r="N125" s="691">
        <v>8025.737000000001</v>
      </c>
      <c r="O125" s="691">
        <v>2400.5500000000011</v>
      </c>
    </row>
    <row r="126" spans="1:103" s="771" customFormat="1" ht="15.65" customHeight="1">
      <c r="A126" s="11" t="s">
        <v>168</v>
      </c>
      <c r="B126" s="691">
        <v>2767.886</v>
      </c>
      <c r="C126" s="329">
        <v>854.43899999999996</v>
      </c>
      <c r="D126" s="329">
        <v>607.45699999999999</v>
      </c>
      <c r="E126" s="691">
        <v>1461.896</v>
      </c>
      <c r="F126" s="329">
        <v>243.12700000000001</v>
      </c>
      <c r="G126" s="329">
        <v>81.905000000000001</v>
      </c>
      <c r="H126" s="329">
        <v>108.742</v>
      </c>
      <c r="I126" s="691">
        <v>433.77400000000006</v>
      </c>
      <c r="J126" s="329">
        <v>314.608</v>
      </c>
      <c r="K126" s="329">
        <v>332.98899999999998</v>
      </c>
      <c r="L126" s="691">
        <v>647.59699999999998</v>
      </c>
      <c r="M126" s="691">
        <v>5896.5469999999996</v>
      </c>
      <c r="N126" s="691">
        <v>9278.107</v>
      </c>
      <c r="O126" s="691">
        <v>3381.5600000000004</v>
      </c>
    </row>
    <row r="127" spans="1:103" s="766" customFormat="1" ht="15.65" customHeight="1">
      <c r="A127" s="1292" t="s">
        <v>2012</v>
      </c>
      <c r="B127" s="1293"/>
      <c r="C127" s="1293"/>
      <c r="D127" s="1293"/>
      <c r="E127" s="1293"/>
      <c r="F127" s="1293"/>
      <c r="G127" s="1293"/>
      <c r="H127" s="1293"/>
      <c r="I127" s="1294"/>
      <c r="J127" s="770"/>
      <c r="K127" s="1301"/>
      <c r="L127" s="1301"/>
      <c r="M127" s="1301"/>
      <c r="N127" s="1301"/>
      <c r="O127" s="1301"/>
    </row>
    <row r="128" spans="1:103" ht="14.5" customHeight="1">
      <c r="A128" s="11" t="s">
        <v>165</v>
      </c>
      <c r="B128" s="691">
        <v>629.42600000000004</v>
      </c>
      <c r="C128" s="329">
        <v>140.47800000000001</v>
      </c>
      <c r="D128" s="329">
        <v>8.2129999999999992</v>
      </c>
      <c r="E128" s="691">
        <v>148.691</v>
      </c>
      <c r="F128" s="329">
        <v>0.92500000000000004</v>
      </c>
      <c r="G128" s="329">
        <v>10.037000000000001</v>
      </c>
      <c r="H128" s="329">
        <v>2.5779999999999998</v>
      </c>
      <c r="I128" s="691">
        <v>13.54</v>
      </c>
      <c r="J128" s="329">
        <v>1.1890000000000001</v>
      </c>
      <c r="K128" s="329">
        <v>0.95499999999999996</v>
      </c>
      <c r="L128" s="691">
        <v>2.1440000000000001</v>
      </c>
      <c r="M128" s="691">
        <v>255.36799999999999</v>
      </c>
      <c r="N128" s="691">
        <v>487.00000000000006</v>
      </c>
      <c r="O128" s="691">
        <v>231.63200000000006</v>
      </c>
      <c r="P128" s="769"/>
      <c r="Q128" s="769"/>
    </row>
    <row r="129" spans="1:103" ht="14.5" customHeight="1">
      <c r="A129" s="11" t="s">
        <v>166</v>
      </c>
      <c r="B129" s="691">
        <v>629.42600000000004</v>
      </c>
      <c r="C129" s="329">
        <v>140.77500000000001</v>
      </c>
      <c r="D129" s="329">
        <v>8.2129999999999992</v>
      </c>
      <c r="E129" s="691">
        <v>148.988</v>
      </c>
      <c r="F129" s="329">
        <v>0.88800000000000001</v>
      </c>
      <c r="G129" s="329">
        <v>9.8379999999999992</v>
      </c>
      <c r="H129" s="329">
        <v>2.4780000000000002</v>
      </c>
      <c r="I129" s="691">
        <v>13.203999999999999</v>
      </c>
      <c r="J129" s="329">
        <v>1.1890000000000001</v>
      </c>
      <c r="K129" s="329">
        <v>0.89600000000000002</v>
      </c>
      <c r="L129" s="691">
        <v>2.085</v>
      </c>
      <c r="M129" s="691">
        <v>255.46600000000001</v>
      </c>
      <c r="N129" s="691">
        <v>487.4</v>
      </c>
      <c r="O129" s="691">
        <v>231.93399999999997</v>
      </c>
      <c r="P129" s="769"/>
      <c r="Q129" s="769"/>
    </row>
    <row r="130" spans="1:103" ht="15.65" customHeight="1">
      <c r="A130" s="11" t="s">
        <v>167</v>
      </c>
      <c r="B130" s="691">
        <v>629.42600000000004</v>
      </c>
      <c r="C130" s="329">
        <v>140.881</v>
      </c>
      <c r="D130" s="329">
        <v>8.2129999999999992</v>
      </c>
      <c r="E130" s="691">
        <v>149.09399999999999</v>
      </c>
      <c r="F130" s="329">
        <v>0.88800000000000001</v>
      </c>
      <c r="G130" s="329">
        <v>9.65</v>
      </c>
      <c r="H130" s="329">
        <v>2.4780000000000002</v>
      </c>
      <c r="I130" s="691">
        <v>13.016</v>
      </c>
      <c r="J130" s="329">
        <v>1.2</v>
      </c>
      <c r="K130" s="329">
        <v>1.02</v>
      </c>
      <c r="L130" s="691">
        <v>2.2199999999999998</v>
      </c>
      <c r="M130" s="691">
        <v>255.41300000000001</v>
      </c>
      <c r="N130" s="691">
        <v>486.56600000000003</v>
      </c>
      <c r="O130" s="691">
        <v>231.15300000000002</v>
      </c>
    </row>
    <row r="131" spans="1:103" s="768" customFormat="1" ht="15.65" customHeight="1">
      <c r="A131" s="11" t="s">
        <v>168</v>
      </c>
      <c r="B131" s="691">
        <v>629.42600000000004</v>
      </c>
      <c r="C131" s="329">
        <v>141.804</v>
      </c>
      <c r="D131" s="329">
        <v>8.2129999999999992</v>
      </c>
      <c r="E131" s="691">
        <v>150.017</v>
      </c>
      <c r="F131" s="329">
        <v>0.88800000000000001</v>
      </c>
      <c r="G131" s="329">
        <v>9.5739999999999998</v>
      </c>
      <c r="H131" s="329">
        <v>2.4780000000000002</v>
      </c>
      <c r="I131" s="691">
        <v>12.94</v>
      </c>
      <c r="J131" s="329">
        <v>1.2150000000000001</v>
      </c>
      <c r="K131" s="329">
        <v>1.0449999999999999</v>
      </c>
      <c r="L131" s="691">
        <v>2.2599999999999998</v>
      </c>
      <c r="M131" s="691">
        <v>254.52500000000001</v>
      </c>
      <c r="N131" s="691">
        <v>484.88199999999995</v>
      </c>
      <c r="O131" s="691">
        <v>230.35699999999994</v>
      </c>
      <c r="P131" s="760"/>
      <c r="Q131" s="760"/>
      <c r="R131" s="760"/>
      <c r="S131" s="760"/>
      <c r="T131" s="760"/>
      <c r="U131" s="760"/>
      <c r="V131" s="760"/>
      <c r="W131" s="760"/>
      <c r="X131" s="760"/>
      <c r="Y131" s="760"/>
      <c r="Z131" s="760"/>
      <c r="AA131" s="760"/>
      <c r="AB131" s="760"/>
      <c r="AC131" s="760"/>
      <c r="AD131" s="760"/>
      <c r="AE131" s="760"/>
      <c r="AF131" s="760"/>
      <c r="AG131" s="760"/>
      <c r="AH131" s="760"/>
      <c r="AI131" s="760"/>
      <c r="AJ131" s="760"/>
      <c r="AK131" s="760"/>
      <c r="AL131" s="760"/>
      <c r="AM131" s="760"/>
      <c r="AN131" s="760"/>
      <c r="AO131" s="760"/>
      <c r="AP131" s="760"/>
      <c r="AQ131" s="760"/>
      <c r="AR131" s="760"/>
      <c r="AS131" s="760"/>
      <c r="AT131" s="760"/>
      <c r="AU131" s="760"/>
      <c r="AV131" s="760"/>
      <c r="AW131" s="760"/>
      <c r="AX131" s="760"/>
      <c r="AY131" s="760"/>
      <c r="AZ131" s="760"/>
      <c r="BA131" s="760"/>
      <c r="BB131" s="760"/>
      <c r="BC131" s="760"/>
      <c r="BD131" s="760"/>
      <c r="BE131" s="760"/>
      <c r="BF131" s="760"/>
      <c r="BG131" s="760"/>
      <c r="BH131" s="760"/>
      <c r="BI131" s="760"/>
      <c r="BJ131" s="760"/>
      <c r="BK131" s="760"/>
      <c r="BL131" s="760"/>
      <c r="BM131" s="760"/>
      <c r="BN131" s="760"/>
      <c r="BO131" s="760"/>
      <c r="BP131" s="760"/>
      <c r="BQ131" s="760"/>
      <c r="BR131" s="760"/>
      <c r="BS131" s="760"/>
      <c r="BT131" s="760"/>
      <c r="BU131" s="760"/>
      <c r="BV131" s="760"/>
      <c r="BW131" s="760"/>
      <c r="BX131" s="760"/>
      <c r="BY131" s="760"/>
      <c r="BZ131" s="760"/>
      <c r="CA131" s="760"/>
      <c r="CB131" s="760"/>
      <c r="CC131" s="760"/>
      <c r="CD131" s="760"/>
      <c r="CE131" s="760"/>
      <c r="CF131" s="760"/>
      <c r="CG131" s="760"/>
      <c r="CH131" s="760"/>
      <c r="CI131" s="760"/>
      <c r="CJ131" s="760"/>
      <c r="CK131" s="760"/>
      <c r="CL131" s="760"/>
      <c r="CM131" s="760"/>
      <c r="CN131" s="760"/>
      <c r="CO131" s="760"/>
      <c r="CP131" s="760"/>
      <c r="CQ131" s="760"/>
      <c r="CR131" s="760"/>
      <c r="CS131" s="760"/>
      <c r="CT131" s="760"/>
      <c r="CU131" s="760"/>
      <c r="CV131" s="760"/>
      <c r="CW131" s="760"/>
      <c r="CX131" s="760"/>
      <c r="CY131" s="760"/>
    </row>
    <row r="132" spans="1:103" s="766" customFormat="1" ht="15.65" customHeight="1">
      <c r="A132" s="763" t="s">
        <v>2013</v>
      </c>
      <c r="B132" s="764"/>
      <c r="C132" s="764"/>
      <c r="D132" s="764"/>
      <c r="E132" s="764"/>
      <c r="F132" s="764"/>
      <c r="G132" s="764"/>
      <c r="H132" s="764"/>
      <c r="I132" s="765"/>
      <c r="J132" s="770"/>
      <c r="K132" s="1300"/>
      <c r="L132" s="1300"/>
      <c r="M132" s="1300"/>
      <c r="N132" s="1300"/>
      <c r="O132" s="1300"/>
    </row>
    <row r="133" spans="1:103" ht="14.5" customHeight="1">
      <c r="A133" s="11" t="s">
        <v>165</v>
      </c>
      <c r="B133" s="691">
        <v>3811.6619999999998</v>
      </c>
      <c r="C133" s="329">
        <v>187.559</v>
      </c>
      <c r="D133" s="329">
        <v>249.10900000000001</v>
      </c>
      <c r="E133" s="691">
        <v>436.66800000000001</v>
      </c>
      <c r="F133" s="329">
        <v>207.768</v>
      </c>
      <c r="G133" s="329">
        <v>394.88600000000002</v>
      </c>
      <c r="H133" s="329">
        <v>329.56400000000002</v>
      </c>
      <c r="I133" s="691">
        <v>932.21800000000007</v>
      </c>
      <c r="J133" s="329">
        <v>90.384</v>
      </c>
      <c r="K133" s="329">
        <v>92.566000000000003</v>
      </c>
      <c r="L133" s="691">
        <v>182.95</v>
      </c>
      <c r="M133" s="691">
        <v>637.97799999999995</v>
      </c>
      <c r="N133" s="691">
        <v>1024.2670000000001</v>
      </c>
      <c r="O133" s="691">
        <v>386.2890000000001</v>
      </c>
      <c r="P133" s="769"/>
      <c r="Q133" s="769"/>
    </row>
    <row r="134" spans="1:103" ht="14.5" customHeight="1">
      <c r="A134" s="11" t="s">
        <v>166</v>
      </c>
      <c r="B134" s="691">
        <v>3811.6619999999998</v>
      </c>
      <c r="C134" s="329">
        <v>188.39599999999999</v>
      </c>
      <c r="D134" s="329">
        <v>249.27799999999999</v>
      </c>
      <c r="E134" s="691">
        <v>437.67399999999998</v>
      </c>
      <c r="F134" s="329">
        <v>207.77199999999999</v>
      </c>
      <c r="G134" s="329">
        <v>393.93900000000002</v>
      </c>
      <c r="H134" s="329">
        <v>338.86399999999998</v>
      </c>
      <c r="I134" s="691">
        <v>940.57500000000005</v>
      </c>
      <c r="J134" s="329">
        <v>99.512</v>
      </c>
      <c r="K134" s="329">
        <v>91.501000000000005</v>
      </c>
      <c r="L134" s="691">
        <v>191.01300000000001</v>
      </c>
      <c r="M134" s="691">
        <v>620.62900000000002</v>
      </c>
      <c r="N134" s="691">
        <v>996.82599999999979</v>
      </c>
      <c r="O134" s="691">
        <v>376.19699999999978</v>
      </c>
      <c r="P134" s="769"/>
      <c r="Q134" s="769"/>
    </row>
    <row r="135" spans="1:103" ht="15.65" customHeight="1">
      <c r="A135" s="11" t="s">
        <v>167</v>
      </c>
      <c r="B135" s="691">
        <v>3811.6619999999998</v>
      </c>
      <c r="C135" s="329">
        <v>191.374</v>
      </c>
      <c r="D135" s="329">
        <v>249.52199999999999</v>
      </c>
      <c r="E135" s="691">
        <v>440.89599999999996</v>
      </c>
      <c r="F135" s="329">
        <v>207.768</v>
      </c>
      <c r="G135" s="329">
        <v>393.69</v>
      </c>
      <c r="H135" s="329">
        <v>348.57</v>
      </c>
      <c r="I135" s="691">
        <v>950.02800000000002</v>
      </c>
      <c r="J135" s="329">
        <v>107.89100000000001</v>
      </c>
      <c r="K135" s="329">
        <v>97.37</v>
      </c>
      <c r="L135" s="691">
        <v>205.26100000000002</v>
      </c>
      <c r="M135" s="691">
        <v>593.68600000000004</v>
      </c>
      <c r="N135" s="691">
        <v>969.39599999999996</v>
      </c>
      <c r="O135" s="691">
        <v>375.70999999999992</v>
      </c>
    </row>
    <row r="136" spans="1:103" s="768" customFormat="1" ht="14.5" customHeight="1">
      <c r="A136" s="11" t="s">
        <v>168</v>
      </c>
      <c r="B136" s="691">
        <v>3811.6619999999998</v>
      </c>
      <c r="C136" s="329">
        <v>192.29599999999999</v>
      </c>
      <c r="D136" s="329">
        <v>249.523</v>
      </c>
      <c r="E136" s="691">
        <v>441.81899999999996</v>
      </c>
      <c r="F136" s="329">
        <v>207.714</v>
      </c>
      <c r="G136" s="329">
        <v>393.41800000000001</v>
      </c>
      <c r="H136" s="329">
        <v>362.45</v>
      </c>
      <c r="I136" s="691">
        <v>963.58200000000011</v>
      </c>
      <c r="J136" s="329">
        <v>151.67699999999999</v>
      </c>
      <c r="K136" s="329">
        <v>64.305000000000007</v>
      </c>
      <c r="L136" s="691">
        <v>215.982</v>
      </c>
      <c r="M136" s="691">
        <v>568.48800000000006</v>
      </c>
      <c r="N136" s="691">
        <v>932.32400000000007</v>
      </c>
      <c r="O136" s="691">
        <v>363.83600000000001</v>
      </c>
      <c r="P136" s="769"/>
      <c r="Q136" s="769"/>
      <c r="R136" s="760"/>
      <c r="S136" s="760"/>
      <c r="T136" s="760"/>
      <c r="U136" s="760"/>
      <c r="V136" s="760"/>
      <c r="W136" s="760"/>
      <c r="X136" s="760"/>
      <c r="Y136" s="760"/>
      <c r="Z136" s="760"/>
      <c r="AA136" s="760"/>
      <c r="AB136" s="760"/>
      <c r="AC136" s="760"/>
      <c r="AD136" s="760"/>
      <c r="AE136" s="760"/>
      <c r="AF136" s="760"/>
      <c r="AG136" s="760"/>
      <c r="AH136" s="760"/>
      <c r="AI136" s="760"/>
      <c r="AJ136" s="760"/>
      <c r="AK136" s="760"/>
      <c r="AL136" s="760"/>
      <c r="AM136" s="760"/>
      <c r="AN136" s="760"/>
      <c r="AO136" s="760"/>
      <c r="AP136" s="760"/>
      <c r="AQ136" s="760"/>
      <c r="AR136" s="760"/>
      <c r="AS136" s="760"/>
      <c r="AT136" s="760"/>
      <c r="AU136" s="760"/>
      <c r="AV136" s="760"/>
      <c r="AW136" s="760"/>
      <c r="AX136" s="760"/>
      <c r="AY136" s="760"/>
      <c r="AZ136" s="760"/>
      <c r="BA136" s="760"/>
      <c r="BB136" s="760"/>
      <c r="BC136" s="760"/>
      <c r="BD136" s="760"/>
      <c r="BE136" s="760"/>
      <c r="BF136" s="760"/>
      <c r="BG136" s="760"/>
      <c r="BH136" s="760"/>
      <c r="BI136" s="760"/>
      <c r="BJ136" s="760"/>
      <c r="BK136" s="760"/>
      <c r="BL136" s="760"/>
      <c r="BM136" s="760"/>
      <c r="BN136" s="760"/>
      <c r="BO136" s="760"/>
      <c r="BP136" s="760"/>
      <c r="BQ136" s="760"/>
      <c r="BR136" s="760"/>
      <c r="BS136" s="760"/>
      <c r="BT136" s="760"/>
      <c r="BU136" s="760"/>
      <c r="BV136" s="760"/>
      <c r="BW136" s="760"/>
      <c r="BX136" s="760"/>
      <c r="BY136" s="760"/>
      <c r="BZ136" s="760"/>
      <c r="CA136" s="760"/>
      <c r="CB136" s="760"/>
      <c r="CC136" s="760"/>
      <c r="CD136" s="760"/>
      <c r="CE136" s="760"/>
      <c r="CF136" s="760"/>
      <c r="CG136" s="760"/>
      <c r="CH136" s="760"/>
      <c r="CI136" s="760"/>
      <c r="CJ136" s="760"/>
      <c r="CK136" s="760"/>
      <c r="CL136" s="760"/>
      <c r="CM136" s="760"/>
      <c r="CN136" s="760"/>
      <c r="CO136" s="760"/>
      <c r="CP136" s="760"/>
      <c r="CQ136" s="760"/>
      <c r="CR136" s="760"/>
      <c r="CS136" s="760"/>
      <c r="CT136" s="760"/>
      <c r="CU136" s="760"/>
      <c r="CV136" s="760"/>
      <c r="CW136" s="760"/>
      <c r="CX136" s="760"/>
      <c r="CY136" s="760"/>
    </row>
    <row r="137" spans="1:103" s="766" customFormat="1" ht="15" customHeight="1">
      <c r="A137" s="763" t="s">
        <v>2014</v>
      </c>
      <c r="B137" s="764"/>
      <c r="C137" s="764"/>
      <c r="D137" s="764"/>
      <c r="E137" s="764"/>
      <c r="F137" s="764"/>
      <c r="G137" s="764"/>
      <c r="H137" s="764"/>
      <c r="I137" s="765"/>
      <c r="J137" s="770"/>
      <c r="K137" s="1300"/>
      <c r="L137" s="1300"/>
      <c r="M137" s="1300"/>
      <c r="N137" s="1300"/>
      <c r="O137" s="1300"/>
    </row>
    <row r="138" spans="1:103" ht="14.5" customHeight="1">
      <c r="A138" s="11" t="s">
        <v>165</v>
      </c>
      <c r="B138" s="691">
        <v>1770.751</v>
      </c>
      <c r="C138" s="329">
        <v>3278.0329999999999</v>
      </c>
      <c r="D138" s="329">
        <v>437.71699999999998</v>
      </c>
      <c r="E138" s="691">
        <v>3715.75</v>
      </c>
      <c r="F138" s="329">
        <v>70.138999999999996</v>
      </c>
      <c r="G138" s="329">
        <v>249.28</v>
      </c>
      <c r="H138" s="329">
        <v>386.96800000000002</v>
      </c>
      <c r="I138" s="691">
        <v>706.38699999999994</v>
      </c>
      <c r="J138" s="329">
        <v>617.76400000000001</v>
      </c>
      <c r="K138" s="329">
        <v>992.27099999999996</v>
      </c>
      <c r="L138" s="691">
        <v>1610.0350000000001</v>
      </c>
      <c r="M138" s="691">
        <v>16367.531000000001</v>
      </c>
      <c r="N138" s="691">
        <v>27108.875</v>
      </c>
      <c r="O138" s="691">
        <v>10741.343999999999</v>
      </c>
      <c r="P138" s="769"/>
    </row>
    <row r="139" spans="1:103" ht="14.5" customHeight="1">
      <c r="A139" s="11" t="s">
        <v>1583</v>
      </c>
      <c r="B139" s="691">
        <v>1770.751</v>
      </c>
      <c r="C139" s="329">
        <v>3278.0329999999999</v>
      </c>
      <c r="D139" s="329">
        <v>437.71699999999998</v>
      </c>
      <c r="E139" s="691">
        <v>3715.75</v>
      </c>
      <c r="F139" s="329">
        <v>70.138999999999996</v>
      </c>
      <c r="G139" s="329">
        <v>249.28</v>
      </c>
      <c r="H139" s="329">
        <v>386.96800000000002</v>
      </c>
      <c r="I139" s="691">
        <v>706.38699999999994</v>
      </c>
      <c r="J139" s="329">
        <v>617.76400000000001</v>
      </c>
      <c r="K139" s="329">
        <v>992.27099999999996</v>
      </c>
      <c r="L139" s="691">
        <v>1610.0350000000001</v>
      </c>
      <c r="M139" s="691">
        <v>16367.531000000001</v>
      </c>
      <c r="N139" s="691">
        <v>27108.875</v>
      </c>
      <c r="O139" s="691">
        <v>10741.343999999999</v>
      </c>
      <c r="P139" s="769"/>
    </row>
    <row r="140" spans="1:103" ht="15.65" customHeight="1">
      <c r="A140" s="11" t="s">
        <v>167</v>
      </c>
      <c r="B140" s="691">
        <v>1772.241</v>
      </c>
      <c r="C140" s="329">
        <v>3014.9659999999999</v>
      </c>
      <c r="D140" s="329">
        <v>392.19600000000003</v>
      </c>
      <c r="E140" s="691">
        <v>3407.1619999999998</v>
      </c>
      <c r="F140" s="329">
        <v>70.144999999999996</v>
      </c>
      <c r="G140" s="329">
        <v>237.251</v>
      </c>
      <c r="H140" s="329">
        <v>369.07499999999999</v>
      </c>
      <c r="I140" s="691">
        <v>676.471</v>
      </c>
      <c r="J140" s="329">
        <v>595.54100000000005</v>
      </c>
      <c r="K140" s="329">
        <v>966.48900000000003</v>
      </c>
      <c r="L140" s="691">
        <v>1562.0300000000002</v>
      </c>
      <c r="M140" s="691">
        <v>16095.909</v>
      </c>
      <c r="N140" s="691">
        <v>28199.568000000003</v>
      </c>
      <c r="O140" s="691">
        <v>12103.659000000003</v>
      </c>
    </row>
    <row r="141" spans="1:103" s="768" customFormat="1" ht="15.65" customHeight="1">
      <c r="A141" s="11" t="s">
        <v>168</v>
      </c>
      <c r="B141" s="691">
        <v>1772.241</v>
      </c>
      <c r="C141" s="329">
        <v>3060.5990000000002</v>
      </c>
      <c r="D141" s="329">
        <v>385.07400000000001</v>
      </c>
      <c r="E141" s="691">
        <v>3445.6730000000002</v>
      </c>
      <c r="F141" s="329">
        <v>70.144999999999996</v>
      </c>
      <c r="G141" s="329">
        <v>258.67899999999997</v>
      </c>
      <c r="H141" s="329">
        <v>335.36399999999998</v>
      </c>
      <c r="I141" s="691">
        <v>664.18799999999987</v>
      </c>
      <c r="J141" s="329">
        <v>591.45299999999997</v>
      </c>
      <c r="K141" s="329">
        <v>920.35400000000004</v>
      </c>
      <c r="L141" s="691">
        <v>1511.807</v>
      </c>
      <c r="M141" s="691">
        <v>16120.904</v>
      </c>
      <c r="N141" s="691">
        <v>28237.114000000005</v>
      </c>
      <c r="O141" s="691">
        <v>12116.210000000005</v>
      </c>
      <c r="P141" s="760"/>
      <c r="Q141" s="760"/>
      <c r="R141" s="760"/>
      <c r="S141" s="760"/>
      <c r="T141" s="760"/>
      <c r="U141" s="760"/>
      <c r="V141" s="760"/>
      <c r="W141" s="760"/>
      <c r="X141" s="760"/>
      <c r="Y141" s="760"/>
      <c r="Z141" s="760"/>
      <c r="AA141" s="760"/>
      <c r="AB141" s="760"/>
      <c r="AC141" s="760"/>
      <c r="AD141" s="760"/>
      <c r="AE141" s="760"/>
      <c r="AF141" s="760"/>
      <c r="AG141" s="760"/>
      <c r="AH141" s="760"/>
      <c r="AI141" s="760"/>
      <c r="AJ141" s="760"/>
      <c r="AK141" s="760"/>
      <c r="AL141" s="760"/>
      <c r="AM141" s="760"/>
      <c r="AN141" s="760"/>
      <c r="AO141" s="760"/>
      <c r="AP141" s="760"/>
      <c r="AQ141" s="760"/>
      <c r="AR141" s="760"/>
      <c r="AS141" s="760"/>
      <c r="AT141" s="760"/>
      <c r="AU141" s="760"/>
      <c r="AV141" s="760"/>
      <c r="AW141" s="760"/>
      <c r="AX141" s="760"/>
      <c r="AY141" s="760"/>
      <c r="AZ141" s="760"/>
      <c r="BA141" s="760"/>
      <c r="BB141" s="760"/>
      <c r="BC141" s="760"/>
      <c r="BD141" s="760"/>
      <c r="BE141" s="760"/>
      <c r="BF141" s="760"/>
      <c r="BG141" s="760"/>
      <c r="BH141" s="760"/>
      <c r="BI141" s="760"/>
      <c r="BJ141" s="760"/>
      <c r="BK141" s="760"/>
      <c r="BL141" s="760"/>
      <c r="BM141" s="760"/>
      <c r="BN141" s="760"/>
      <c r="BO141" s="760"/>
      <c r="BP141" s="760"/>
      <c r="BQ141" s="760"/>
      <c r="BR141" s="760"/>
      <c r="BS141" s="760"/>
      <c r="BT141" s="760"/>
      <c r="BU141" s="760"/>
      <c r="BV141" s="760"/>
      <c r="BW141" s="760"/>
      <c r="BX141" s="760"/>
      <c r="BY141" s="760"/>
      <c r="BZ141" s="760"/>
      <c r="CA141" s="760"/>
      <c r="CB141" s="760"/>
      <c r="CC141" s="760"/>
      <c r="CD141" s="760"/>
      <c r="CE141" s="760"/>
      <c r="CF141" s="760"/>
      <c r="CG141" s="760"/>
      <c r="CH141" s="760"/>
      <c r="CI141" s="760"/>
      <c r="CJ141" s="760"/>
      <c r="CK141" s="760"/>
      <c r="CL141" s="760"/>
      <c r="CM141" s="760"/>
      <c r="CN141" s="760"/>
      <c r="CO141" s="760"/>
      <c r="CP141" s="760"/>
      <c r="CQ141" s="760"/>
      <c r="CR141" s="760"/>
      <c r="CS141" s="760"/>
      <c r="CT141" s="760"/>
      <c r="CU141" s="760"/>
      <c r="CV141" s="760"/>
      <c r="CW141" s="760"/>
      <c r="CX141" s="760"/>
      <c r="CY141" s="760"/>
    </row>
    <row r="142" spans="1:103" s="766" customFormat="1" ht="15.65" customHeight="1">
      <c r="A142" s="763" t="s">
        <v>2015</v>
      </c>
      <c r="B142" s="764"/>
      <c r="C142" s="764"/>
      <c r="D142" s="764"/>
      <c r="E142" s="764"/>
      <c r="F142" s="764"/>
      <c r="G142" s="764"/>
      <c r="H142" s="770"/>
      <c r="I142" s="770"/>
      <c r="J142" s="770"/>
      <c r="K142" s="1300"/>
      <c r="L142" s="1300"/>
      <c r="M142" s="1300"/>
      <c r="N142" s="1300"/>
      <c r="O142" s="1300"/>
    </row>
    <row r="143" spans="1:103" s="769" customFormat="1" ht="14.5" customHeight="1">
      <c r="A143" s="11" t="s">
        <v>165</v>
      </c>
      <c r="B143" s="691">
        <v>1175.1610000000001</v>
      </c>
      <c r="C143" s="329">
        <v>1890.4829999999999</v>
      </c>
      <c r="D143" s="329">
        <v>8.15</v>
      </c>
      <c r="E143" s="691">
        <v>1898.633</v>
      </c>
      <c r="F143" s="329">
        <v>2.0619999999999998</v>
      </c>
      <c r="G143" s="329">
        <v>42.9</v>
      </c>
      <c r="H143" s="329">
        <v>10.611000000000001</v>
      </c>
      <c r="I143" s="691">
        <v>55.572999999999993</v>
      </c>
      <c r="J143" s="329">
        <v>4.8</v>
      </c>
      <c r="K143" s="329">
        <v>300.18599999999998</v>
      </c>
      <c r="L143" s="691">
        <v>304.98599999999999</v>
      </c>
      <c r="M143" s="691">
        <v>5249.76</v>
      </c>
      <c r="N143" s="691">
        <v>10099.923000000003</v>
      </c>
      <c r="O143" s="691">
        <v>4850.1630000000023</v>
      </c>
    </row>
    <row r="144" spans="1:103" s="769" customFormat="1" ht="14.5" customHeight="1">
      <c r="A144" s="11" t="s">
        <v>166</v>
      </c>
      <c r="B144" s="691">
        <v>1175.1610000000001</v>
      </c>
      <c r="C144" s="329">
        <v>1897.1010000000001</v>
      </c>
      <c r="D144" s="329">
        <v>8.2739999999999991</v>
      </c>
      <c r="E144" s="691">
        <v>1905.375</v>
      </c>
      <c r="F144" s="329">
        <v>1.8819999999999999</v>
      </c>
      <c r="G144" s="329">
        <v>42.95</v>
      </c>
      <c r="H144" s="329">
        <v>11.166</v>
      </c>
      <c r="I144" s="691">
        <v>55.998000000000005</v>
      </c>
      <c r="J144" s="329">
        <v>6.4880000000000004</v>
      </c>
      <c r="K144" s="329">
        <v>258.84100000000001</v>
      </c>
      <c r="L144" s="691">
        <v>265.32900000000001</v>
      </c>
      <c r="M144" s="691">
        <v>5282.25</v>
      </c>
      <c r="N144" s="691">
        <v>10207.279</v>
      </c>
      <c r="O144" s="691">
        <v>4925.0290000000005</v>
      </c>
    </row>
    <row r="145" spans="1:103" ht="15.65" customHeight="1">
      <c r="A145" s="11" t="s">
        <v>167</v>
      </c>
      <c r="B145" s="691">
        <v>1175.1610000000001</v>
      </c>
      <c r="C145" s="329">
        <v>1903.645</v>
      </c>
      <c r="D145" s="329">
        <v>8.3789999999999996</v>
      </c>
      <c r="E145" s="691">
        <v>1912.0239999999999</v>
      </c>
      <c r="F145" s="329">
        <v>1.9179999999999999</v>
      </c>
      <c r="G145" s="329">
        <v>42.750999999999998</v>
      </c>
      <c r="H145" s="329">
        <v>10.653</v>
      </c>
      <c r="I145" s="691">
        <v>55.321999999999996</v>
      </c>
      <c r="J145" s="329">
        <v>6.2460000000000004</v>
      </c>
      <c r="K145" s="329">
        <v>254.03299999999999</v>
      </c>
      <c r="L145" s="691">
        <v>260.279</v>
      </c>
      <c r="M145" s="691">
        <v>5281.3270000000002</v>
      </c>
      <c r="N145" s="691">
        <v>10258.891</v>
      </c>
      <c r="O145" s="691">
        <v>4977.5639999999994</v>
      </c>
    </row>
    <row r="146" spans="1:103" s="768" customFormat="1" ht="15.65" customHeight="1">
      <c r="A146" s="11" t="s">
        <v>168</v>
      </c>
      <c r="B146" s="691">
        <v>1175.1610000000001</v>
      </c>
      <c r="C146" s="329">
        <v>1909.7850000000001</v>
      </c>
      <c r="D146" s="329">
        <v>8.3230000000000004</v>
      </c>
      <c r="E146" s="691">
        <v>1918.1080000000002</v>
      </c>
      <c r="F146" s="329">
        <v>1.8979999999999999</v>
      </c>
      <c r="G146" s="329">
        <v>42.802999999999997</v>
      </c>
      <c r="H146" s="329">
        <v>10.548999999999999</v>
      </c>
      <c r="I146" s="691">
        <v>55.25</v>
      </c>
      <c r="J146" s="329">
        <v>6.194</v>
      </c>
      <c r="K146" s="329">
        <v>313.71100000000001</v>
      </c>
      <c r="L146" s="691">
        <v>319.90500000000003</v>
      </c>
      <c r="M146" s="691">
        <v>5215.6890000000003</v>
      </c>
      <c r="N146" s="691">
        <v>9974.1010000000006</v>
      </c>
      <c r="O146" s="691">
        <v>4758.4120000000003</v>
      </c>
      <c r="P146" s="760"/>
      <c r="Q146" s="760"/>
      <c r="R146" s="760"/>
      <c r="S146" s="760"/>
      <c r="T146" s="760"/>
      <c r="U146" s="760"/>
      <c r="V146" s="760"/>
      <c r="W146" s="760"/>
      <c r="X146" s="760"/>
      <c r="Y146" s="760"/>
      <c r="Z146" s="760"/>
      <c r="AA146" s="760"/>
      <c r="AB146" s="760"/>
      <c r="AC146" s="760"/>
      <c r="AD146" s="760"/>
      <c r="AE146" s="760"/>
      <c r="AF146" s="760"/>
      <c r="AG146" s="760"/>
      <c r="AH146" s="760"/>
      <c r="AI146" s="760"/>
      <c r="AJ146" s="760"/>
      <c r="AK146" s="760"/>
      <c r="AL146" s="760"/>
      <c r="AM146" s="760"/>
      <c r="AN146" s="760"/>
      <c r="AO146" s="760"/>
      <c r="AP146" s="760"/>
      <c r="AQ146" s="760"/>
      <c r="AR146" s="760"/>
      <c r="AS146" s="760"/>
      <c r="AT146" s="760"/>
      <c r="AU146" s="760"/>
      <c r="AV146" s="760"/>
      <c r="AW146" s="760"/>
      <c r="AX146" s="760"/>
      <c r="AY146" s="760"/>
      <c r="AZ146" s="760"/>
      <c r="BA146" s="760"/>
      <c r="BB146" s="760"/>
      <c r="BC146" s="760"/>
      <c r="BD146" s="760"/>
      <c r="BE146" s="760"/>
      <c r="BF146" s="760"/>
      <c r="BG146" s="760"/>
      <c r="BH146" s="760"/>
      <c r="BI146" s="760"/>
      <c r="BJ146" s="760"/>
      <c r="BK146" s="760"/>
      <c r="BL146" s="760"/>
      <c r="BM146" s="760"/>
      <c r="BN146" s="760"/>
      <c r="BO146" s="760"/>
      <c r="BP146" s="760"/>
      <c r="BQ146" s="760"/>
      <c r="BR146" s="760"/>
      <c r="BS146" s="760"/>
      <c r="BT146" s="760"/>
      <c r="BU146" s="760"/>
      <c r="BV146" s="760"/>
      <c r="BW146" s="760"/>
      <c r="BX146" s="760"/>
      <c r="BY146" s="760"/>
      <c r="BZ146" s="760"/>
      <c r="CA146" s="760"/>
      <c r="CB146" s="760"/>
      <c r="CC146" s="760"/>
      <c r="CD146" s="760"/>
      <c r="CE146" s="760"/>
      <c r="CF146" s="760"/>
      <c r="CG146" s="760"/>
      <c r="CH146" s="760"/>
      <c r="CI146" s="760"/>
      <c r="CJ146" s="760"/>
      <c r="CK146" s="760"/>
      <c r="CL146" s="760"/>
      <c r="CM146" s="760"/>
      <c r="CN146" s="760"/>
      <c r="CO146" s="760"/>
      <c r="CP146" s="760"/>
      <c r="CQ146" s="760"/>
      <c r="CR146" s="760"/>
      <c r="CS146" s="760"/>
      <c r="CT146" s="760"/>
      <c r="CU146" s="760"/>
      <c r="CV146" s="760"/>
      <c r="CW146" s="760"/>
      <c r="CX146" s="760"/>
      <c r="CY146" s="760"/>
    </row>
    <row r="147" spans="1:103" s="766" customFormat="1" ht="15.65" customHeight="1">
      <c r="A147" s="763" t="s">
        <v>2016</v>
      </c>
      <c r="B147" s="764"/>
      <c r="C147" s="764"/>
      <c r="D147" s="764"/>
      <c r="E147" s="764"/>
      <c r="F147" s="764"/>
      <c r="G147" s="764"/>
      <c r="H147" s="770"/>
      <c r="I147" s="770"/>
      <c r="J147" s="770"/>
      <c r="K147" s="1300"/>
      <c r="L147" s="1300"/>
      <c r="M147" s="1300"/>
      <c r="N147" s="1300"/>
      <c r="O147" s="1300"/>
    </row>
    <row r="148" spans="1:103" s="769" customFormat="1" ht="14.5" customHeight="1">
      <c r="A148" s="11" t="s">
        <v>165</v>
      </c>
      <c r="B148" s="691" t="s">
        <v>1584</v>
      </c>
      <c r="C148" s="329">
        <v>7.18</v>
      </c>
      <c r="D148" s="329">
        <v>1.639</v>
      </c>
      <c r="E148" s="691">
        <v>8.8189999999999991</v>
      </c>
      <c r="F148" s="329">
        <v>3.6869999999999998</v>
      </c>
      <c r="G148" s="329">
        <v>4.0860000000000003</v>
      </c>
      <c r="H148" s="329">
        <v>3.093</v>
      </c>
      <c r="I148" s="691">
        <v>10.866</v>
      </c>
      <c r="J148" s="329">
        <v>3.282</v>
      </c>
      <c r="K148" s="329">
        <v>2.6339999999999999</v>
      </c>
      <c r="L148" s="691">
        <v>5.9160000000000004</v>
      </c>
      <c r="M148" s="691">
        <v>14.71</v>
      </c>
      <c r="N148" s="691">
        <v>45.522000000000006</v>
      </c>
      <c r="O148" s="691">
        <v>30.812000000000005</v>
      </c>
    </row>
    <row r="149" spans="1:103" s="769" customFormat="1" ht="14.5" customHeight="1">
      <c r="A149" s="11" t="s">
        <v>166</v>
      </c>
      <c r="B149" s="691" t="s">
        <v>1584</v>
      </c>
      <c r="C149" s="329">
        <v>7.18</v>
      </c>
      <c r="D149" s="329">
        <v>1.639</v>
      </c>
      <c r="E149" s="691">
        <v>8.8189999999999991</v>
      </c>
      <c r="F149" s="329">
        <v>3.6869999999999998</v>
      </c>
      <c r="G149" s="329">
        <v>4.0860000000000003</v>
      </c>
      <c r="H149" s="329">
        <v>3.093</v>
      </c>
      <c r="I149" s="691">
        <v>10.866</v>
      </c>
      <c r="J149" s="329">
        <v>3.282</v>
      </c>
      <c r="K149" s="329">
        <v>2.6339999999999999</v>
      </c>
      <c r="L149" s="691">
        <v>5.9160000000000004</v>
      </c>
      <c r="M149" s="691">
        <v>14.71</v>
      </c>
      <c r="N149" s="691">
        <v>39.714000000000006</v>
      </c>
      <c r="O149" s="691">
        <v>25.004000000000005</v>
      </c>
    </row>
    <row r="150" spans="1:103" ht="15.65" customHeight="1">
      <c r="A150" s="11" t="s">
        <v>167</v>
      </c>
      <c r="B150" s="691">
        <v>674.4</v>
      </c>
      <c r="C150" s="329">
        <v>7.18</v>
      </c>
      <c r="D150" s="329">
        <v>1.639</v>
      </c>
      <c r="E150" s="691">
        <v>8.8189999999999991</v>
      </c>
      <c r="F150" s="329">
        <v>3.6869999999999998</v>
      </c>
      <c r="G150" s="329">
        <v>4.0860000000000003</v>
      </c>
      <c r="H150" s="329">
        <v>3.093</v>
      </c>
      <c r="I150" s="691">
        <v>10.866</v>
      </c>
      <c r="J150" s="329">
        <v>3.282</v>
      </c>
      <c r="K150" s="329">
        <v>2.6339999999999999</v>
      </c>
      <c r="L150" s="691">
        <v>5.9160000000000004</v>
      </c>
      <c r="M150" s="691">
        <v>14.71</v>
      </c>
      <c r="N150" s="691">
        <v>39.335999999999999</v>
      </c>
      <c r="O150" s="691">
        <v>24.625999999999998</v>
      </c>
    </row>
    <row r="151" spans="1:103" s="768" customFormat="1" ht="15.65" customHeight="1">
      <c r="A151" s="11" t="s">
        <v>1581</v>
      </c>
      <c r="B151" s="691">
        <v>674.4</v>
      </c>
      <c r="C151" s="329">
        <v>7.18</v>
      </c>
      <c r="D151" s="329">
        <v>1.639</v>
      </c>
      <c r="E151" s="691">
        <v>8.8189999999999991</v>
      </c>
      <c r="F151" s="329">
        <v>3.6869999999999998</v>
      </c>
      <c r="G151" s="329">
        <v>4.0860000000000003</v>
      </c>
      <c r="H151" s="329">
        <v>3.093</v>
      </c>
      <c r="I151" s="691">
        <v>10.866</v>
      </c>
      <c r="J151" s="329">
        <v>3.282</v>
      </c>
      <c r="K151" s="329">
        <v>2.6339999999999999</v>
      </c>
      <c r="L151" s="691">
        <v>5.9160000000000004</v>
      </c>
      <c r="M151" s="691">
        <v>14.71</v>
      </c>
      <c r="N151" s="691">
        <v>39.335999999999999</v>
      </c>
      <c r="O151" s="691">
        <v>24.625999999999998</v>
      </c>
      <c r="P151" s="760"/>
      <c r="Q151" s="760"/>
      <c r="R151" s="760"/>
      <c r="S151" s="760"/>
      <c r="T151" s="760"/>
      <c r="U151" s="760"/>
      <c r="V151" s="760"/>
      <c r="W151" s="760"/>
      <c r="X151" s="760"/>
      <c r="Y151" s="760"/>
      <c r="Z151" s="760"/>
      <c r="AA151" s="760"/>
      <c r="AB151" s="760"/>
      <c r="AC151" s="760"/>
      <c r="AD151" s="760"/>
      <c r="AE151" s="760"/>
      <c r="AF151" s="760"/>
      <c r="AG151" s="760"/>
      <c r="AH151" s="760"/>
      <c r="AI151" s="760"/>
      <c r="AJ151" s="760"/>
      <c r="AK151" s="760"/>
      <c r="AL151" s="760"/>
      <c r="AM151" s="760"/>
      <c r="AN151" s="760"/>
      <c r="AO151" s="760"/>
      <c r="AP151" s="760"/>
      <c r="AQ151" s="760"/>
      <c r="AR151" s="760"/>
      <c r="AS151" s="760"/>
      <c r="AT151" s="760"/>
      <c r="AU151" s="760"/>
      <c r="AV151" s="760"/>
      <c r="AW151" s="760"/>
      <c r="AX151" s="760"/>
      <c r="AY151" s="760"/>
      <c r="AZ151" s="760"/>
      <c r="BA151" s="760"/>
      <c r="BB151" s="760"/>
      <c r="BC151" s="760"/>
      <c r="BD151" s="760"/>
      <c r="BE151" s="760"/>
      <c r="BF151" s="760"/>
      <c r="BG151" s="760"/>
      <c r="BH151" s="760"/>
      <c r="BI151" s="760"/>
      <c r="BJ151" s="760"/>
      <c r="BK151" s="760"/>
      <c r="BL151" s="760"/>
      <c r="BM151" s="760"/>
      <c r="BN151" s="760"/>
      <c r="BO151" s="760"/>
      <c r="BP151" s="760"/>
      <c r="BQ151" s="760"/>
      <c r="BR151" s="760"/>
      <c r="BS151" s="760"/>
      <c r="BT151" s="760"/>
      <c r="BU151" s="760"/>
      <c r="BV151" s="760"/>
      <c r="BW151" s="760"/>
      <c r="BX151" s="760"/>
      <c r="BY151" s="760"/>
      <c r="BZ151" s="760"/>
      <c r="CA151" s="760"/>
      <c r="CB151" s="760"/>
      <c r="CC151" s="760"/>
      <c r="CD151" s="760"/>
      <c r="CE151" s="760"/>
      <c r="CF151" s="760"/>
      <c r="CG151" s="760"/>
      <c r="CH151" s="760"/>
      <c r="CI151" s="760"/>
      <c r="CJ151" s="760"/>
      <c r="CK151" s="760"/>
      <c r="CL151" s="760"/>
      <c r="CM151" s="760"/>
      <c r="CN151" s="760"/>
      <c r="CO151" s="760"/>
      <c r="CP151" s="760"/>
      <c r="CQ151" s="760"/>
      <c r="CR151" s="760"/>
      <c r="CS151" s="760"/>
      <c r="CT151" s="760"/>
      <c r="CU151" s="760"/>
      <c r="CV151" s="760"/>
      <c r="CW151" s="760"/>
      <c r="CX151" s="760"/>
      <c r="CY151" s="760"/>
    </row>
    <row r="152" spans="1:103" s="766" customFormat="1" ht="15.65" customHeight="1">
      <c r="A152" s="763" t="s">
        <v>2018</v>
      </c>
      <c r="B152" s="764"/>
      <c r="C152" s="764"/>
      <c r="D152" s="764"/>
      <c r="E152" s="764"/>
      <c r="F152" s="770"/>
      <c r="G152" s="770"/>
      <c r="H152" s="770"/>
      <c r="I152" s="770"/>
      <c r="J152" s="770"/>
      <c r="K152" s="1300"/>
      <c r="L152" s="1300"/>
      <c r="M152" s="1300"/>
      <c r="N152" s="1300"/>
      <c r="O152" s="1300"/>
    </row>
    <row r="153" spans="1:103" s="769" customFormat="1" ht="14.5" customHeight="1">
      <c r="A153" s="11" t="s">
        <v>1578</v>
      </c>
      <c r="B153" s="691" t="s">
        <v>1585</v>
      </c>
      <c r="C153" s="329">
        <v>5.3559999999999999</v>
      </c>
      <c r="D153" s="329"/>
      <c r="E153" s="691">
        <v>5.3559999999999999</v>
      </c>
      <c r="F153" s="329"/>
      <c r="G153" s="329">
        <v>0.17199999999999999</v>
      </c>
      <c r="H153" s="329"/>
      <c r="I153" s="691">
        <v>0.17199999999999999</v>
      </c>
      <c r="J153" s="329">
        <v>0.05</v>
      </c>
      <c r="K153" s="329">
        <v>5.2999999999999999E-2</v>
      </c>
      <c r="L153" s="691">
        <v>0.10300000000000001</v>
      </c>
      <c r="M153" s="691">
        <v>1.1819999999999999</v>
      </c>
      <c r="N153" s="691">
        <v>2.6779999999999999</v>
      </c>
      <c r="O153" s="691">
        <v>1.496</v>
      </c>
    </row>
    <row r="154" spans="1:103" s="769" customFormat="1" ht="14.5" customHeight="1">
      <c r="A154" s="11" t="s">
        <v>1579</v>
      </c>
      <c r="B154" s="691">
        <v>2.2879999999999998</v>
      </c>
      <c r="C154" s="329">
        <v>5.3559999999999999</v>
      </c>
      <c r="D154" s="329"/>
      <c r="E154" s="691">
        <v>5.3559999999999999</v>
      </c>
      <c r="F154" s="329"/>
      <c r="G154" s="329">
        <v>0.17199999999999999</v>
      </c>
      <c r="H154" s="329"/>
      <c r="I154" s="691">
        <v>0.17199999999999999</v>
      </c>
      <c r="J154" s="329">
        <v>0.05</v>
      </c>
      <c r="K154" s="329">
        <v>5.2999999999999999E-2</v>
      </c>
      <c r="L154" s="691">
        <v>0.10300000000000001</v>
      </c>
      <c r="M154" s="691">
        <v>1.1819999999999999</v>
      </c>
      <c r="N154" s="691">
        <v>1.8880000000000001</v>
      </c>
      <c r="O154" s="691">
        <v>0.70600000000000018</v>
      </c>
    </row>
    <row r="155" spans="1:103" ht="15.65" customHeight="1">
      <c r="A155" s="11" t="s">
        <v>1580</v>
      </c>
      <c r="B155" s="691">
        <v>2.2879999999999998</v>
      </c>
      <c r="C155" s="329">
        <v>5.3559999999999999</v>
      </c>
      <c r="D155" s="329"/>
      <c r="E155" s="691">
        <v>5.3559999999999999</v>
      </c>
      <c r="F155" s="329"/>
      <c r="G155" s="329">
        <v>0.17199999999999999</v>
      </c>
      <c r="H155" s="329"/>
      <c r="I155" s="691">
        <v>0.17199999999999999</v>
      </c>
      <c r="J155" s="329">
        <v>0.05</v>
      </c>
      <c r="K155" s="329">
        <v>5.2999999999999999E-2</v>
      </c>
      <c r="L155" s="691">
        <v>0.10300000000000001</v>
      </c>
      <c r="M155" s="691">
        <v>1.1819999999999999</v>
      </c>
      <c r="N155" s="691">
        <v>1.8879999999999999</v>
      </c>
      <c r="O155" s="691">
        <v>0.70599999999999996</v>
      </c>
    </row>
    <row r="156" spans="1:103" s="768" customFormat="1" ht="15.65" customHeight="1">
      <c r="A156" s="11" t="s">
        <v>1586</v>
      </c>
      <c r="B156" s="691">
        <v>2.2879999999999998</v>
      </c>
      <c r="C156" s="329">
        <v>5.5359999999999996</v>
      </c>
      <c r="D156" s="329"/>
      <c r="E156" s="691">
        <v>5.3559999999999999</v>
      </c>
      <c r="F156" s="329"/>
      <c r="G156" s="329">
        <v>0.17199999999999999</v>
      </c>
      <c r="H156" s="329"/>
      <c r="I156" s="691">
        <v>0.17199999999999999</v>
      </c>
      <c r="J156" s="329">
        <v>0.05</v>
      </c>
      <c r="K156" s="329">
        <v>5.2999999999999999E-2</v>
      </c>
      <c r="L156" s="691">
        <v>0.10300000000000001</v>
      </c>
      <c r="M156" s="691">
        <v>1.1819999999999999</v>
      </c>
      <c r="N156" s="691">
        <v>1.9079999999999999</v>
      </c>
      <c r="O156" s="691">
        <v>0.72599999999999998</v>
      </c>
      <c r="P156" s="760"/>
      <c r="Q156" s="760"/>
      <c r="R156" s="760"/>
      <c r="S156" s="760"/>
      <c r="T156" s="760"/>
      <c r="U156" s="760"/>
      <c r="V156" s="760"/>
      <c r="W156" s="760"/>
      <c r="X156" s="760"/>
      <c r="Y156" s="760"/>
      <c r="Z156" s="760"/>
      <c r="AA156" s="760"/>
      <c r="AB156" s="760"/>
      <c r="AC156" s="760"/>
      <c r="AD156" s="760"/>
      <c r="AE156" s="760"/>
      <c r="AF156" s="760"/>
      <c r="AG156" s="760"/>
      <c r="AH156" s="760"/>
      <c r="AI156" s="760"/>
      <c r="AJ156" s="760"/>
      <c r="AK156" s="760"/>
      <c r="AL156" s="760"/>
      <c r="AM156" s="760"/>
      <c r="AN156" s="760"/>
      <c r="AO156" s="760"/>
      <c r="AP156" s="760"/>
      <c r="AQ156" s="760"/>
      <c r="AR156" s="760"/>
      <c r="AS156" s="760"/>
      <c r="AT156" s="760"/>
      <c r="AU156" s="760"/>
      <c r="AV156" s="760"/>
      <c r="AW156" s="760"/>
      <c r="AX156" s="760"/>
      <c r="AY156" s="760"/>
      <c r="AZ156" s="760"/>
      <c r="BA156" s="760"/>
      <c r="BB156" s="760"/>
      <c r="BC156" s="760"/>
      <c r="BD156" s="760"/>
      <c r="BE156" s="760"/>
      <c r="BF156" s="760"/>
      <c r="BG156" s="760"/>
      <c r="BH156" s="760"/>
      <c r="BI156" s="760"/>
      <c r="BJ156" s="760"/>
      <c r="BK156" s="760"/>
      <c r="BL156" s="760"/>
      <c r="BM156" s="760"/>
      <c r="BN156" s="760"/>
      <c r="BO156" s="760"/>
      <c r="BP156" s="760"/>
      <c r="BQ156" s="760"/>
      <c r="BR156" s="760"/>
      <c r="BS156" s="760"/>
      <c r="BT156" s="760"/>
      <c r="BU156" s="760"/>
      <c r="BV156" s="760"/>
      <c r="BW156" s="760"/>
      <c r="BX156" s="760"/>
      <c r="BY156" s="760"/>
      <c r="BZ156" s="760"/>
      <c r="CA156" s="760"/>
      <c r="CB156" s="760"/>
      <c r="CC156" s="760"/>
      <c r="CD156" s="760"/>
      <c r="CE156" s="760"/>
      <c r="CF156" s="760"/>
      <c r="CG156" s="760"/>
      <c r="CH156" s="760"/>
      <c r="CI156" s="760"/>
      <c r="CJ156" s="760"/>
      <c r="CK156" s="760"/>
      <c r="CL156" s="760"/>
      <c r="CM156" s="760"/>
      <c r="CN156" s="760"/>
      <c r="CO156" s="760"/>
      <c r="CP156" s="760"/>
      <c r="CQ156" s="760"/>
      <c r="CR156" s="760"/>
      <c r="CS156" s="760"/>
      <c r="CT156" s="760"/>
      <c r="CU156" s="760"/>
      <c r="CV156" s="760"/>
      <c r="CW156" s="760"/>
      <c r="CX156" s="760"/>
      <c r="CY156" s="760"/>
    </row>
    <row r="157" spans="1:103" s="772" customFormat="1" ht="14.5" customHeight="1">
      <c r="A157" s="763" t="s">
        <v>2017</v>
      </c>
      <c r="B157" s="764"/>
      <c r="C157" s="764"/>
      <c r="D157" s="764"/>
      <c r="E157" s="764"/>
      <c r="F157" s="691"/>
      <c r="G157" s="691"/>
      <c r="H157" s="691"/>
      <c r="I157" s="691"/>
      <c r="J157" s="691"/>
      <c r="K157" s="1300"/>
      <c r="L157" s="1300"/>
      <c r="M157" s="1300"/>
      <c r="N157" s="1300"/>
      <c r="O157" s="1300"/>
    </row>
    <row r="158" spans="1:103" s="769" customFormat="1" ht="14.5" customHeight="1">
      <c r="A158" s="329" t="s">
        <v>165</v>
      </c>
      <c r="B158" s="691">
        <v>20.352</v>
      </c>
      <c r="C158" s="329">
        <v>3.7509999999999999</v>
      </c>
      <c r="D158" s="329">
        <v>0.27100000000000002</v>
      </c>
      <c r="E158" s="691">
        <v>4.0220000000000002</v>
      </c>
      <c r="F158" s="329">
        <v>2.3E-2</v>
      </c>
      <c r="G158" s="329">
        <v>5.5E-2</v>
      </c>
      <c r="H158" s="329">
        <v>9.2999999999999999E-2</v>
      </c>
      <c r="I158" s="691">
        <v>0.17099999999999999</v>
      </c>
      <c r="J158" s="329">
        <v>5.3999999999999999E-2</v>
      </c>
      <c r="K158" s="329">
        <v>0.20799999999999999</v>
      </c>
      <c r="L158" s="691">
        <v>0.26200000000000001</v>
      </c>
      <c r="M158" s="691">
        <v>22.608000000000001</v>
      </c>
      <c r="N158" s="691">
        <v>22.716999999999999</v>
      </c>
      <c r="O158" s="691">
        <v>0.10899999999999821</v>
      </c>
    </row>
    <row r="159" spans="1:103" s="769" customFormat="1" ht="14.5" customHeight="1">
      <c r="A159" s="329" t="s">
        <v>166</v>
      </c>
      <c r="B159" s="691">
        <v>20.352</v>
      </c>
      <c r="C159" s="329">
        <v>3.7509999999999999</v>
      </c>
      <c r="D159" s="329">
        <v>0.27100000000000002</v>
      </c>
      <c r="E159" s="691">
        <v>4.0220000000000002</v>
      </c>
      <c r="F159" s="329">
        <v>2.3E-2</v>
      </c>
      <c r="G159" s="329">
        <v>5.5E-2</v>
      </c>
      <c r="H159" s="329">
        <v>9.2999999999999999E-2</v>
      </c>
      <c r="I159" s="691">
        <v>0.17099999999999999</v>
      </c>
      <c r="J159" s="329">
        <v>5.3999999999999999E-2</v>
      </c>
      <c r="K159" s="329">
        <v>0.20799999999999999</v>
      </c>
      <c r="L159" s="691">
        <v>0.26200000000000001</v>
      </c>
      <c r="M159" s="691">
        <v>22.608000000000001</v>
      </c>
      <c r="N159" s="691">
        <v>22.716999999999999</v>
      </c>
      <c r="O159" s="691">
        <v>0.10899999999999821</v>
      </c>
    </row>
    <row r="160" spans="1:103" s="771" customFormat="1" ht="15.65" customHeight="1">
      <c r="A160" s="11" t="s">
        <v>1576</v>
      </c>
      <c r="B160" s="691">
        <v>20.352</v>
      </c>
      <c r="C160" s="329">
        <v>3.7509999999999999</v>
      </c>
      <c r="D160" s="329">
        <v>0.27100000000000002</v>
      </c>
      <c r="E160" s="691">
        <v>4.0220000000000002</v>
      </c>
      <c r="F160" s="329">
        <v>2.3E-2</v>
      </c>
      <c r="G160" s="329">
        <v>5.5E-2</v>
      </c>
      <c r="H160" s="329">
        <v>9.2999999999999999E-2</v>
      </c>
      <c r="I160" s="691">
        <v>0.17099999999999999</v>
      </c>
      <c r="J160" s="329">
        <v>5.3999999999999999E-2</v>
      </c>
      <c r="K160" s="329">
        <v>0.20799999999999999</v>
      </c>
      <c r="L160" s="691">
        <v>0.26200000000000001</v>
      </c>
      <c r="M160" s="691">
        <v>22.608000000000001</v>
      </c>
      <c r="N160" s="691">
        <v>22.716999999999999</v>
      </c>
      <c r="O160" s="691">
        <v>0.10899999999999821</v>
      </c>
    </row>
    <row r="161" spans="1:103" s="771" customFormat="1" ht="15.65" customHeight="1">
      <c r="A161" s="11" t="s">
        <v>168</v>
      </c>
      <c r="B161" s="691">
        <v>21.387</v>
      </c>
      <c r="C161" s="329">
        <v>7.5910000000000002</v>
      </c>
      <c r="D161" s="329">
        <v>4.0359999999999996</v>
      </c>
      <c r="E161" s="691">
        <v>11.626999999999999</v>
      </c>
      <c r="F161" s="329">
        <v>0.71699999999999997</v>
      </c>
      <c r="G161" s="329">
        <v>0.13200000000000001</v>
      </c>
      <c r="H161" s="329">
        <v>0.153</v>
      </c>
      <c r="I161" s="691">
        <v>1.002</v>
      </c>
      <c r="J161" s="329">
        <v>0.874</v>
      </c>
      <c r="K161" s="329">
        <v>2.5999999999999999E-2</v>
      </c>
      <c r="L161" s="691">
        <v>0.9</v>
      </c>
      <c r="M161" s="691">
        <v>20.664999999999999</v>
      </c>
      <c r="N161" s="691">
        <v>20.805</v>
      </c>
      <c r="O161" s="691">
        <v>0.14000000000000057</v>
      </c>
    </row>
    <row r="162" spans="1:103" s="766" customFormat="1" ht="15.65" customHeight="1">
      <c r="A162" s="17" t="s">
        <v>2019</v>
      </c>
      <c r="B162" s="770"/>
      <c r="C162" s="770"/>
      <c r="D162" s="770"/>
      <c r="E162" s="770"/>
      <c r="F162" s="770"/>
      <c r="G162" s="770"/>
      <c r="H162" s="770"/>
      <c r="I162" s="770"/>
      <c r="J162" s="770"/>
      <c r="K162" s="1300"/>
      <c r="L162" s="1300"/>
      <c r="M162" s="1300"/>
      <c r="N162" s="1300"/>
      <c r="O162" s="1300"/>
    </row>
    <row r="163" spans="1:103" s="769" customFormat="1" ht="14.5" customHeight="1">
      <c r="A163" s="329" t="s">
        <v>1578</v>
      </c>
      <c r="B163" s="691" t="s">
        <v>1587</v>
      </c>
      <c r="C163" s="329">
        <v>75.484999999999999</v>
      </c>
      <c r="D163" s="329">
        <v>17.707999999999998</v>
      </c>
      <c r="E163" s="691">
        <v>93.192999999999998</v>
      </c>
      <c r="F163" s="329">
        <v>6.0999999999999999E-2</v>
      </c>
      <c r="G163" s="329">
        <v>1.177</v>
      </c>
      <c r="H163" s="329">
        <v>9.8930000000000007</v>
      </c>
      <c r="I163" s="691">
        <v>11.131</v>
      </c>
      <c r="J163" s="329">
        <v>8.0640000000000001</v>
      </c>
      <c r="K163" s="329">
        <v>11.734</v>
      </c>
      <c r="L163" s="691">
        <v>19.798000000000002</v>
      </c>
      <c r="M163" s="691">
        <v>21.888999999999999</v>
      </c>
      <c r="N163" s="691">
        <v>57.649999999999991</v>
      </c>
      <c r="O163" s="691">
        <v>35.760999999999996</v>
      </c>
    </row>
    <row r="164" spans="1:103" s="769" customFormat="1" ht="14.5" customHeight="1">
      <c r="A164" s="329" t="s">
        <v>1579</v>
      </c>
      <c r="B164" s="691">
        <v>19.5</v>
      </c>
      <c r="C164" s="329">
        <v>75.484999999999999</v>
      </c>
      <c r="D164" s="329">
        <v>17.707999999999998</v>
      </c>
      <c r="E164" s="691">
        <v>93.192999999999998</v>
      </c>
      <c r="F164" s="329">
        <v>6.0999999999999999E-2</v>
      </c>
      <c r="G164" s="329">
        <v>1.177</v>
      </c>
      <c r="H164" s="329">
        <v>9.8930000000000007</v>
      </c>
      <c r="I164" s="691">
        <v>11.131</v>
      </c>
      <c r="J164" s="329">
        <v>8.0640000000000001</v>
      </c>
      <c r="K164" s="329">
        <v>11.734</v>
      </c>
      <c r="L164" s="691">
        <v>19.798000000000002</v>
      </c>
      <c r="M164" s="691">
        <v>21.888999999999999</v>
      </c>
      <c r="N164" s="691">
        <v>58.468000000000004</v>
      </c>
      <c r="O164" s="691">
        <v>36.579000000000008</v>
      </c>
    </row>
    <row r="165" spans="1:103" s="766" customFormat="1" ht="15.65" customHeight="1">
      <c r="A165" s="11" t="s">
        <v>1580</v>
      </c>
      <c r="B165" s="691">
        <v>19.5</v>
      </c>
      <c r="C165" s="329">
        <v>75.484999999999999</v>
      </c>
      <c r="D165" s="329">
        <v>17.707999999999998</v>
      </c>
      <c r="E165" s="691">
        <v>93.192999999999998</v>
      </c>
      <c r="F165" s="329">
        <v>6.0999999999999999E-2</v>
      </c>
      <c r="G165" s="329">
        <v>1.177</v>
      </c>
      <c r="H165" s="329">
        <v>9.8930000000000007</v>
      </c>
      <c r="I165" s="691">
        <v>11.131</v>
      </c>
      <c r="J165" s="329">
        <v>8.0640000000000001</v>
      </c>
      <c r="K165" s="329">
        <v>11.734</v>
      </c>
      <c r="L165" s="691">
        <v>19.798000000000002</v>
      </c>
      <c r="M165" s="691">
        <v>21.888999999999999</v>
      </c>
      <c r="N165" s="691">
        <v>58.412999999999997</v>
      </c>
      <c r="O165" s="691">
        <v>36.524000000000001</v>
      </c>
    </row>
    <row r="166" spans="1:103" s="766" customFormat="1" ht="15.65" customHeight="1">
      <c r="A166" s="11" t="s">
        <v>168</v>
      </c>
      <c r="B166" s="691">
        <v>19.5</v>
      </c>
      <c r="C166" s="329">
        <v>76.218000000000004</v>
      </c>
      <c r="D166" s="329">
        <v>16.481999999999999</v>
      </c>
      <c r="E166" s="691">
        <v>92.7</v>
      </c>
      <c r="F166" s="329">
        <v>6.0999999999999999E-2</v>
      </c>
      <c r="G166" s="329">
        <v>1.17</v>
      </c>
      <c r="H166" s="329">
        <v>9.8930000000000007</v>
      </c>
      <c r="I166" s="691">
        <v>11.124000000000001</v>
      </c>
      <c r="J166" s="329">
        <v>19.225000000000001</v>
      </c>
      <c r="K166" s="329"/>
      <c r="L166" s="691">
        <v>19.225000000000001</v>
      </c>
      <c r="M166" s="691">
        <v>21.888999999999999</v>
      </c>
      <c r="N166" s="691">
        <v>52.330000000000005</v>
      </c>
      <c r="O166" s="691">
        <v>30.441000000000006</v>
      </c>
    </row>
    <row r="167" spans="1:103" s="766" customFormat="1" ht="15.65" customHeight="1">
      <c r="A167" s="763" t="s">
        <v>2020</v>
      </c>
      <c r="B167" s="764"/>
      <c r="C167" s="764"/>
      <c r="D167" s="764"/>
      <c r="E167" s="764"/>
      <c r="F167" s="770"/>
      <c r="G167" s="770"/>
      <c r="H167" s="770"/>
      <c r="I167" s="770"/>
      <c r="J167" s="770"/>
      <c r="K167" s="1300"/>
      <c r="L167" s="1300"/>
      <c r="M167" s="1300"/>
      <c r="N167" s="1300"/>
      <c r="O167" s="1300"/>
    </row>
    <row r="168" spans="1:103" ht="14.5" customHeight="1">
      <c r="A168" s="11" t="s">
        <v>165</v>
      </c>
      <c r="B168" s="691">
        <v>2139</v>
      </c>
      <c r="C168" s="329">
        <v>231.07300000000001</v>
      </c>
      <c r="D168" s="329">
        <v>297.60199999999998</v>
      </c>
      <c r="E168" s="691">
        <v>528.67499999999995</v>
      </c>
      <c r="F168" s="329">
        <v>107.062</v>
      </c>
      <c r="G168" s="329">
        <v>60.116</v>
      </c>
      <c r="H168" s="329">
        <v>156.40600000000001</v>
      </c>
      <c r="I168" s="691">
        <v>323.584</v>
      </c>
      <c r="J168" s="329">
        <v>37.374000000000002</v>
      </c>
      <c r="K168" s="329">
        <v>97.320999999999998</v>
      </c>
      <c r="L168" s="691">
        <v>134.69499999999999</v>
      </c>
      <c r="M168" s="691">
        <v>719.90499999999997</v>
      </c>
      <c r="N168" s="691">
        <v>1089.7130000000002</v>
      </c>
      <c r="O168" s="691">
        <v>369.80800000000022</v>
      </c>
      <c r="P168" s="769"/>
    </row>
    <row r="169" spans="1:103" ht="14.5" customHeight="1">
      <c r="A169" s="11" t="s">
        <v>166</v>
      </c>
      <c r="B169" s="691">
        <v>2139</v>
      </c>
      <c r="C169" s="329">
        <v>229.87</v>
      </c>
      <c r="D169" s="329">
        <v>295.31599999999997</v>
      </c>
      <c r="E169" s="691">
        <v>525.18599999999992</v>
      </c>
      <c r="F169" s="329">
        <v>107.414</v>
      </c>
      <c r="G169" s="329">
        <v>64.078000000000003</v>
      </c>
      <c r="H169" s="329">
        <v>154.94</v>
      </c>
      <c r="I169" s="691">
        <v>326.43200000000002</v>
      </c>
      <c r="J169" s="329">
        <v>37.533999999999999</v>
      </c>
      <c r="K169" s="329">
        <v>82.084999999999994</v>
      </c>
      <c r="L169" s="691">
        <v>119.619</v>
      </c>
      <c r="M169" s="691">
        <v>735.62099999999998</v>
      </c>
      <c r="N169" s="691">
        <v>1111.7280000000001</v>
      </c>
      <c r="O169" s="691">
        <v>376.10700000000008</v>
      </c>
      <c r="P169" s="769"/>
    </row>
    <row r="170" spans="1:103" ht="15.65" customHeight="1">
      <c r="A170" s="11" t="s">
        <v>167</v>
      </c>
      <c r="B170" s="691">
        <v>2138.6999999999998</v>
      </c>
      <c r="C170" s="329">
        <v>227.95500000000001</v>
      </c>
      <c r="D170" s="329">
        <v>295.04399999999998</v>
      </c>
      <c r="E170" s="691">
        <v>522.99900000000002</v>
      </c>
      <c r="F170" s="329">
        <v>106.404</v>
      </c>
      <c r="G170" s="329">
        <v>63.432000000000002</v>
      </c>
      <c r="H170" s="329">
        <v>154.19200000000001</v>
      </c>
      <c r="I170" s="691">
        <v>324.02800000000002</v>
      </c>
      <c r="J170" s="329">
        <v>36.859000000000002</v>
      </c>
      <c r="K170" s="329">
        <v>87.823999999999998</v>
      </c>
      <c r="L170" s="691">
        <v>124.68299999999999</v>
      </c>
      <c r="M170" s="691">
        <v>732.89800000000002</v>
      </c>
      <c r="N170" s="691">
        <v>1134.346</v>
      </c>
      <c r="O170" s="691">
        <v>401.44799999999975</v>
      </c>
    </row>
    <row r="171" spans="1:103" s="768" customFormat="1" ht="15.65" customHeight="1">
      <c r="A171" s="11" t="s">
        <v>168</v>
      </c>
      <c r="B171" s="691">
        <v>2138.6999999999998</v>
      </c>
      <c r="C171" s="329">
        <v>214.559</v>
      </c>
      <c r="D171" s="329">
        <v>301.67399999999998</v>
      </c>
      <c r="E171" s="691">
        <v>516.23299999999995</v>
      </c>
      <c r="F171" s="329">
        <v>108.232</v>
      </c>
      <c r="G171" s="329">
        <v>65.802000000000007</v>
      </c>
      <c r="H171" s="329">
        <v>159.38999999999999</v>
      </c>
      <c r="I171" s="691">
        <v>333.42399999999998</v>
      </c>
      <c r="J171" s="329">
        <v>37.281999999999996</v>
      </c>
      <c r="K171" s="329">
        <v>98.313999999999993</v>
      </c>
      <c r="L171" s="691">
        <v>135.596</v>
      </c>
      <c r="M171" s="691">
        <v>733.24199999999996</v>
      </c>
      <c r="N171" s="691">
        <v>1134.346</v>
      </c>
      <c r="O171" s="691">
        <v>400.24699999999962</v>
      </c>
      <c r="P171" s="760"/>
      <c r="Q171" s="760"/>
      <c r="R171" s="760"/>
      <c r="S171" s="760"/>
      <c r="T171" s="760"/>
      <c r="U171" s="760"/>
      <c r="V171" s="760"/>
      <c r="W171" s="760"/>
      <c r="X171" s="760"/>
      <c r="Y171" s="760"/>
      <c r="Z171" s="760"/>
      <c r="AA171" s="760"/>
      <c r="AB171" s="760"/>
      <c r="AC171" s="760"/>
      <c r="AD171" s="760"/>
      <c r="AE171" s="760"/>
      <c r="AF171" s="760"/>
      <c r="AG171" s="760"/>
      <c r="AH171" s="760"/>
      <c r="AI171" s="760"/>
      <c r="AJ171" s="760"/>
      <c r="AK171" s="760"/>
      <c r="AL171" s="760"/>
      <c r="AM171" s="760"/>
      <c r="AN171" s="760"/>
      <c r="AO171" s="760"/>
      <c r="AP171" s="760"/>
      <c r="AQ171" s="760"/>
      <c r="AR171" s="760"/>
      <c r="AS171" s="760"/>
      <c r="AT171" s="760"/>
      <c r="AU171" s="760"/>
      <c r="AV171" s="760"/>
      <c r="AW171" s="760"/>
      <c r="AX171" s="760"/>
      <c r="AY171" s="760"/>
      <c r="AZ171" s="760"/>
      <c r="BA171" s="760"/>
      <c r="BB171" s="760"/>
      <c r="BC171" s="760"/>
      <c r="BD171" s="760"/>
      <c r="BE171" s="760"/>
      <c r="BF171" s="760"/>
      <c r="BG171" s="760"/>
      <c r="BH171" s="760"/>
      <c r="BI171" s="760"/>
      <c r="BJ171" s="760"/>
      <c r="BK171" s="760"/>
      <c r="BL171" s="760"/>
      <c r="BM171" s="760"/>
      <c r="BN171" s="760"/>
      <c r="BO171" s="760"/>
      <c r="BP171" s="760"/>
      <c r="BQ171" s="760"/>
      <c r="BR171" s="760"/>
      <c r="BS171" s="760"/>
      <c r="BT171" s="760"/>
      <c r="BU171" s="760"/>
      <c r="BV171" s="760"/>
      <c r="BW171" s="760"/>
      <c r="BX171" s="760"/>
      <c r="BY171" s="760"/>
      <c r="BZ171" s="760"/>
      <c r="CA171" s="760"/>
      <c r="CB171" s="760"/>
      <c r="CC171" s="760"/>
      <c r="CD171" s="760"/>
      <c r="CE171" s="760"/>
      <c r="CF171" s="760"/>
      <c r="CG171" s="760"/>
      <c r="CH171" s="760"/>
      <c r="CI171" s="760"/>
      <c r="CJ171" s="760"/>
      <c r="CK171" s="760"/>
      <c r="CL171" s="760"/>
      <c r="CM171" s="760"/>
      <c r="CN171" s="760"/>
      <c r="CO171" s="760"/>
      <c r="CP171" s="760"/>
      <c r="CQ171" s="760"/>
      <c r="CR171" s="760"/>
      <c r="CS171" s="760"/>
      <c r="CT171" s="760"/>
      <c r="CU171" s="760"/>
      <c r="CV171" s="760"/>
      <c r="CW171" s="760"/>
      <c r="CX171" s="760"/>
      <c r="CY171" s="760"/>
    </row>
    <row r="172" spans="1:103" s="766" customFormat="1" ht="14.5" customHeight="1">
      <c r="A172" s="763" t="s">
        <v>2021</v>
      </c>
      <c r="B172" s="764"/>
      <c r="C172" s="764"/>
      <c r="D172" s="764"/>
      <c r="E172" s="764"/>
      <c r="F172" s="691"/>
      <c r="G172" s="691"/>
      <c r="H172" s="691"/>
      <c r="I172" s="691"/>
      <c r="J172" s="691"/>
      <c r="K172" s="1300"/>
      <c r="L172" s="1300"/>
      <c r="M172" s="1300"/>
      <c r="N172" s="1300"/>
      <c r="O172" s="1300"/>
      <c r="P172" s="772"/>
    </row>
    <row r="173" spans="1:103" ht="14.5" customHeight="1">
      <c r="A173" s="11" t="s">
        <v>1578</v>
      </c>
      <c r="B173" s="691" t="s">
        <v>1589</v>
      </c>
      <c r="C173" s="329">
        <v>7.9029999999999996</v>
      </c>
      <c r="D173" s="329">
        <v>27.64</v>
      </c>
      <c r="E173" s="691">
        <v>35.542999999999999</v>
      </c>
      <c r="F173" s="329">
        <v>1.2430000000000001</v>
      </c>
      <c r="G173" s="329">
        <v>2.129</v>
      </c>
      <c r="H173" s="329">
        <v>3.601</v>
      </c>
      <c r="I173" s="691">
        <v>6.9729999999999999</v>
      </c>
      <c r="J173" s="329">
        <v>1.008</v>
      </c>
      <c r="K173" s="329">
        <v>1.339</v>
      </c>
      <c r="L173" s="691">
        <v>2.347</v>
      </c>
      <c r="M173" s="691">
        <v>20.071999999999999</v>
      </c>
      <c r="N173" s="691">
        <v>21.556999999999999</v>
      </c>
      <c r="O173" s="691">
        <v>1.4849999999999994</v>
      </c>
      <c r="P173" s="769"/>
    </row>
    <row r="174" spans="1:103" ht="14.5" customHeight="1">
      <c r="A174" s="11" t="s">
        <v>1579</v>
      </c>
      <c r="B174" s="691" t="s">
        <v>1590</v>
      </c>
      <c r="C174" s="329">
        <v>7.9029999999999996</v>
      </c>
      <c r="D174" s="329">
        <v>27.64</v>
      </c>
      <c r="E174" s="691">
        <v>35.542999999999999</v>
      </c>
      <c r="F174" s="329">
        <v>1.2430000000000001</v>
      </c>
      <c r="G174" s="329">
        <v>2.129</v>
      </c>
      <c r="H174" s="329">
        <v>3.601</v>
      </c>
      <c r="I174" s="691">
        <v>6.9729999999999999</v>
      </c>
      <c r="J174" s="329">
        <v>1.008</v>
      </c>
      <c r="K174" s="329">
        <v>1.339</v>
      </c>
      <c r="L174" s="691">
        <v>2.347</v>
      </c>
      <c r="M174" s="691">
        <v>20.071999999999999</v>
      </c>
      <c r="N174" s="691">
        <v>21.556999999999999</v>
      </c>
      <c r="O174" s="691">
        <v>1.4849999999999994</v>
      </c>
      <c r="P174" s="769"/>
    </row>
    <row r="175" spans="1:103" ht="14.5" customHeight="1">
      <c r="A175" s="11" t="s">
        <v>1576</v>
      </c>
      <c r="B175" s="691">
        <v>227.2</v>
      </c>
      <c r="C175" s="329">
        <v>7.9029999999999996</v>
      </c>
      <c r="D175" s="329">
        <v>27.64</v>
      </c>
      <c r="E175" s="691">
        <v>35.542999999999999</v>
      </c>
      <c r="F175" s="329">
        <v>1.2430000000000001</v>
      </c>
      <c r="G175" s="329">
        <v>2.129</v>
      </c>
      <c r="H175" s="329">
        <v>3.601</v>
      </c>
      <c r="I175" s="691">
        <v>6.9729999999999999</v>
      </c>
      <c r="J175" s="329">
        <v>1.008</v>
      </c>
      <c r="K175" s="329">
        <v>1.339</v>
      </c>
      <c r="L175" s="691">
        <v>2.347</v>
      </c>
      <c r="M175" s="691">
        <v>20.071999999999999</v>
      </c>
      <c r="N175" s="691">
        <v>21.556999999999999</v>
      </c>
      <c r="O175" s="691">
        <v>1.4849999999999994</v>
      </c>
      <c r="P175" s="769"/>
    </row>
    <row r="176" spans="1:103" s="768" customFormat="1" ht="14.5" customHeight="1">
      <c r="A176" s="11" t="s">
        <v>168</v>
      </c>
      <c r="B176" s="691">
        <v>227.2</v>
      </c>
      <c r="C176" s="329">
        <v>7.9029999999999996</v>
      </c>
      <c r="D176" s="329">
        <v>27.64</v>
      </c>
      <c r="E176" s="691">
        <v>35.542999999999999</v>
      </c>
      <c r="F176" s="329">
        <v>0.155</v>
      </c>
      <c r="G176" s="329">
        <v>1.978</v>
      </c>
      <c r="H176" s="329">
        <v>4.7560000000000002</v>
      </c>
      <c r="I176" s="691">
        <v>6.8890000000000002</v>
      </c>
      <c r="J176" s="329">
        <v>1.1970000000000001</v>
      </c>
      <c r="K176" s="329">
        <v>1.9570000000000001</v>
      </c>
      <c r="L176" s="691">
        <v>3.1539999999999999</v>
      </c>
      <c r="M176" s="691">
        <v>21.722000000000001</v>
      </c>
      <c r="N176" s="691">
        <v>22.726999999999997</v>
      </c>
      <c r="O176" s="691">
        <v>1.0049999999999955</v>
      </c>
      <c r="P176" s="769"/>
      <c r="Q176" s="760"/>
      <c r="R176" s="760"/>
      <c r="S176" s="760"/>
      <c r="T176" s="760"/>
      <c r="U176" s="760"/>
      <c r="V176" s="760"/>
      <c r="W176" s="760"/>
      <c r="X176" s="760"/>
      <c r="Y176" s="760"/>
      <c r="Z176" s="760"/>
      <c r="AA176" s="760"/>
      <c r="AB176" s="760"/>
      <c r="AC176" s="760"/>
      <c r="AD176" s="760"/>
      <c r="AE176" s="760"/>
      <c r="AF176" s="760"/>
      <c r="AG176" s="760"/>
      <c r="AH176" s="760"/>
      <c r="AI176" s="760"/>
      <c r="AJ176" s="760"/>
      <c r="AK176" s="760"/>
      <c r="AL176" s="760"/>
      <c r="AM176" s="760"/>
      <c r="AN176" s="760"/>
      <c r="AO176" s="760"/>
      <c r="AP176" s="760"/>
      <c r="AQ176" s="760"/>
      <c r="AR176" s="760"/>
      <c r="AS176" s="760"/>
      <c r="AT176" s="760"/>
      <c r="AU176" s="760"/>
      <c r="AV176" s="760"/>
      <c r="AW176" s="760"/>
      <c r="AX176" s="760"/>
      <c r="AY176" s="760"/>
      <c r="AZ176" s="760"/>
      <c r="BA176" s="760"/>
      <c r="BB176" s="760"/>
      <c r="BC176" s="760"/>
      <c r="BD176" s="760"/>
      <c r="BE176" s="760"/>
      <c r="BF176" s="760"/>
      <c r="BG176" s="760"/>
      <c r="BH176" s="760"/>
      <c r="BI176" s="760"/>
      <c r="BJ176" s="760"/>
      <c r="BK176" s="760"/>
      <c r="BL176" s="760"/>
      <c r="BM176" s="760"/>
      <c r="BN176" s="760"/>
      <c r="BO176" s="760"/>
      <c r="BP176" s="760"/>
      <c r="BQ176" s="760"/>
      <c r="BR176" s="760"/>
      <c r="BS176" s="760"/>
      <c r="BT176" s="760"/>
      <c r="BU176" s="760"/>
      <c r="BV176" s="760"/>
      <c r="BW176" s="760"/>
      <c r="BX176" s="760"/>
      <c r="BY176" s="760"/>
      <c r="BZ176" s="760"/>
      <c r="CA176" s="760"/>
      <c r="CB176" s="760"/>
      <c r="CC176" s="760"/>
      <c r="CD176" s="760"/>
      <c r="CE176" s="760"/>
      <c r="CF176" s="760"/>
      <c r="CG176" s="760"/>
      <c r="CH176" s="760"/>
      <c r="CI176" s="760"/>
      <c r="CJ176" s="760"/>
      <c r="CK176" s="760"/>
      <c r="CL176" s="760"/>
      <c r="CM176" s="760"/>
      <c r="CN176" s="760"/>
      <c r="CO176" s="760"/>
      <c r="CP176" s="760"/>
      <c r="CQ176" s="760"/>
      <c r="CR176" s="760"/>
      <c r="CS176" s="760"/>
      <c r="CT176" s="760"/>
      <c r="CU176" s="760"/>
      <c r="CV176" s="760"/>
      <c r="CW176" s="760"/>
      <c r="CX176" s="760"/>
      <c r="CY176" s="760"/>
    </row>
    <row r="177" spans="1:103" s="766" customFormat="1" ht="15.65" customHeight="1">
      <c r="A177" s="763" t="s">
        <v>2022</v>
      </c>
      <c r="B177" s="764"/>
      <c r="C177" s="764"/>
      <c r="D177" s="764"/>
      <c r="E177" s="764"/>
      <c r="F177" s="770"/>
      <c r="G177" s="770"/>
      <c r="H177" s="770"/>
      <c r="I177" s="770"/>
      <c r="J177" s="770"/>
      <c r="K177" s="1300"/>
      <c r="L177" s="1300"/>
      <c r="M177" s="1300"/>
      <c r="N177" s="1300"/>
      <c r="O177" s="1300"/>
    </row>
    <row r="178" spans="1:103" ht="14.5" customHeight="1">
      <c r="A178" s="11" t="s">
        <v>165</v>
      </c>
      <c r="B178" s="691" t="s">
        <v>1591</v>
      </c>
      <c r="C178" s="329">
        <v>0.51500000000000001</v>
      </c>
      <c r="D178" s="329"/>
      <c r="E178" s="691">
        <v>0.51500000000000001</v>
      </c>
      <c r="F178" s="329"/>
      <c r="G178" s="329"/>
      <c r="H178" s="329"/>
      <c r="I178" s="691"/>
      <c r="J178" s="329"/>
      <c r="K178" s="329"/>
      <c r="L178" s="691"/>
      <c r="M178" s="691">
        <v>2.1440000000000001</v>
      </c>
      <c r="N178" s="691">
        <v>2.3129999999999997</v>
      </c>
      <c r="O178" s="691">
        <v>0.16899999999999959</v>
      </c>
      <c r="P178" s="769"/>
    </row>
    <row r="179" spans="1:103" ht="14.5" customHeight="1">
      <c r="A179" s="11" t="s">
        <v>166</v>
      </c>
      <c r="B179" s="691" t="s">
        <v>1591</v>
      </c>
      <c r="C179" s="329">
        <v>0.51500000000000001</v>
      </c>
      <c r="D179" s="329"/>
      <c r="E179" s="691">
        <v>0.51500000000000001</v>
      </c>
      <c r="F179" s="329"/>
      <c r="G179" s="329"/>
      <c r="H179" s="329"/>
      <c r="I179" s="691"/>
      <c r="J179" s="329"/>
      <c r="K179" s="329"/>
      <c r="L179" s="691"/>
      <c r="M179" s="691">
        <v>2.1440000000000001</v>
      </c>
      <c r="N179" s="691">
        <v>2.2899999999999996</v>
      </c>
      <c r="O179" s="691">
        <v>0.14599999999999946</v>
      </c>
      <c r="P179" s="769"/>
    </row>
    <row r="180" spans="1:103" ht="15" customHeight="1">
      <c r="A180" s="11" t="s">
        <v>1576</v>
      </c>
      <c r="B180" s="691" t="s">
        <v>1591</v>
      </c>
      <c r="C180" s="329">
        <v>0.51500000000000001</v>
      </c>
      <c r="D180" s="329"/>
      <c r="E180" s="691">
        <v>0.51500000000000001</v>
      </c>
      <c r="F180" s="329"/>
      <c r="G180" s="329"/>
      <c r="H180" s="329"/>
      <c r="I180" s="691"/>
      <c r="J180" s="329"/>
      <c r="K180" s="329"/>
      <c r="L180" s="691"/>
      <c r="M180" s="691">
        <v>2.1440000000000001</v>
      </c>
      <c r="N180" s="691">
        <v>2.2899999999999996</v>
      </c>
      <c r="O180" s="691">
        <v>0.14599999999999946</v>
      </c>
      <c r="P180" s="769"/>
      <c r="Q180" s="769"/>
    </row>
    <row r="181" spans="1:103" s="768" customFormat="1" ht="15" customHeight="1">
      <c r="A181" s="11" t="s">
        <v>168</v>
      </c>
      <c r="B181" s="691">
        <v>2.71</v>
      </c>
      <c r="C181" s="329">
        <v>0.36199999999999999</v>
      </c>
      <c r="D181" s="329"/>
      <c r="E181" s="691">
        <v>0.36199999999999999</v>
      </c>
      <c r="F181" s="329"/>
      <c r="G181" s="329"/>
      <c r="H181" s="329"/>
      <c r="I181" s="691">
        <v>0</v>
      </c>
      <c r="J181" s="329"/>
      <c r="K181" s="329"/>
      <c r="L181" s="691">
        <v>0</v>
      </c>
      <c r="M181" s="691">
        <v>2.1389999999999998</v>
      </c>
      <c r="N181" s="691">
        <v>2.2919999999999998</v>
      </c>
      <c r="O181" s="691">
        <v>0.15300000000000002</v>
      </c>
      <c r="P181" s="769"/>
      <c r="Q181" s="769"/>
      <c r="R181" s="760"/>
      <c r="S181" s="760"/>
      <c r="T181" s="760"/>
      <c r="U181" s="760"/>
      <c r="V181" s="760"/>
      <c r="W181" s="760"/>
      <c r="X181" s="760"/>
      <c r="Y181" s="760"/>
      <c r="Z181" s="760"/>
      <c r="AA181" s="760"/>
      <c r="AB181" s="760"/>
      <c r="AC181" s="760"/>
      <c r="AD181" s="760"/>
      <c r="AE181" s="760"/>
      <c r="AF181" s="760"/>
      <c r="AG181" s="760"/>
      <c r="AH181" s="760"/>
      <c r="AI181" s="760"/>
      <c r="AJ181" s="760"/>
      <c r="AK181" s="760"/>
      <c r="AL181" s="760"/>
      <c r="AM181" s="760"/>
      <c r="AN181" s="760"/>
      <c r="AO181" s="760"/>
      <c r="AP181" s="760"/>
      <c r="AQ181" s="760"/>
      <c r="AR181" s="760"/>
      <c r="AS181" s="760"/>
      <c r="AT181" s="760"/>
      <c r="AU181" s="760"/>
      <c r="AV181" s="760"/>
      <c r="AW181" s="760"/>
      <c r="AX181" s="760"/>
      <c r="AY181" s="760"/>
      <c r="AZ181" s="760"/>
      <c r="BA181" s="760"/>
      <c r="BB181" s="760"/>
      <c r="BC181" s="760"/>
      <c r="BD181" s="760"/>
      <c r="BE181" s="760"/>
      <c r="BF181" s="760"/>
      <c r="BG181" s="760"/>
      <c r="BH181" s="760"/>
      <c r="BI181" s="760"/>
      <c r="BJ181" s="760"/>
      <c r="BK181" s="760"/>
      <c r="BL181" s="760"/>
      <c r="BM181" s="760"/>
      <c r="BN181" s="760"/>
      <c r="BO181" s="760"/>
      <c r="BP181" s="760"/>
      <c r="BQ181" s="760"/>
      <c r="BR181" s="760"/>
      <c r="BS181" s="760"/>
      <c r="BT181" s="760"/>
      <c r="BU181" s="760"/>
      <c r="BV181" s="760"/>
      <c r="BW181" s="760"/>
      <c r="BX181" s="760"/>
      <c r="BY181" s="760"/>
      <c r="BZ181" s="760"/>
      <c r="CA181" s="760"/>
      <c r="CB181" s="760"/>
      <c r="CC181" s="760"/>
      <c r="CD181" s="760"/>
      <c r="CE181" s="760"/>
      <c r="CF181" s="760"/>
      <c r="CG181" s="760"/>
      <c r="CH181" s="760"/>
      <c r="CI181" s="760"/>
      <c r="CJ181" s="760"/>
      <c r="CK181" s="760"/>
      <c r="CL181" s="760"/>
      <c r="CM181" s="760"/>
      <c r="CN181" s="760"/>
      <c r="CO181" s="760"/>
      <c r="CP181" s="760"/>
      <c r="CQ181" s="760"/>
      <c r="CR181" s="760"/>
      <c r="CS181" s="760"/>
      <c r="CT181" s="760"/>
      <c r="CU181" s="760"/>
      <c r="CV181" s="760"/>
      <c r="CW181" s="760"/>
      <c r="CX181" s="760"/>
      <c r="CY181" s="760"/>
    </row>
    <row r="182" spans="1:103" s="766" customFormat="1" ht="15.65" customHeight="1">
      <c r="A182" s="763" t="s">
        <v>2023</v>
      </c>
      <c r="B182" s="764"/>
      <c r="C182" s="764"/>
      <c r="D182" s="764"/>
      <c r="E182" s="764"/>
      <c r="F182" s="770"/>
      <c r="G182" s="770"/>
      <c r="H182" s="770"/>
      <c r="I182" s="770"/>
      <c r="J182" s="770"/>
      <c r="K182" s="1300"/>
      <c r="L182" s="1300"/>
      <c r="M182" s="1300"/>
      <c r="N182" s="1300"/>
      <c r="O182" s="1300"/>
    </row>
    <row r="183" spans="1:103" ht="15" customHeight="1">
      <c r="A183" s="11" t="s">
        <v>165</v>
      </c>
      <c r="B183" s="691">
        <v>0.39300000000000002</v>
      </c>
      <c r="C183" s="329">
        <v>19.966000000000001</v>
      </c>
      <c r="D183" s="329">
        <v>0.125</v>
      </c>
      <c r="E183" s="691">
        <v>20.091000000000001</v>
      </c>
      <c r="F183" s="329"/>
      <c r="G183" s="329">
        <v>1.202</v>
      </c>
      <c r="H183" s="329">
        <v>4.6139999999999999</v>
      </c>
      <c r="I183" s="691">
        <v>5.8159999999999998</v>
      </c>
      <c r="J183" s="329">
        <v>3.0329999999999999</v>
      </c>
      <c r="K183" s="329">
        <v>3.9359999999999999</v>
      </c>
      <c r="L183" s="691">
        <v>6.9689999999999994</v>
      </c>
      <c r="M183" s="691">
        <v>15.382</v>
      </c>
      <c r="N183" s="691">
        <v>27.211999999999996</v>
      </c>
      <c r="O183" s="691">
        <v>11.829999999999997</v>
      </c>
      <c r="P183" s="769"/>
      <c r="Q183" s="769"/>
    </row>
    <row r="184" spans="1:103" ht="15" customHeight="1">
      <c r="A184" s="11" t="s">
        <v>166</v>
      </c>
      <c r="B184" s="691">
        <v>0.39300000000000002</v>
      </c>
      <c r="C184" s="329">
        <v>19.969000000000001</v>
      </c>
      <c r="D184" s="329">
        <v>0.125</v>
      </c>
      <c r="E184" s="691">
        <v>20.094000000000001</v>
      </c>
      <c r="F184" s="329"/>
      <c r="G184" s="329">
        <v>1.2190000000000001</v>
      </c>
      <c r="H184" s="329">
        <v>4.7350000000000003</v>
      </c>
      <c r="I184" s="691">
        <v>5.9540000000000006</v>
      </c>
      <c r="J184" s="329">
        <v>2.7730000000000001</v>
      </c>
      <c r="K184" s="329">
        <v>4.032</v>
      </c>
      <c r="L184" s="691">
        <v>6.8049999999999997</v>
      </c>
      <c r="M184" s="691">
        <v>15.404999999999999</v>
      </c>
      <c r="N184" s="691">
        <v>26.759000000000004</v>
      </c>
      <c r="O184" s="691">
        <v>11.354000000000005</v>
      </c>
      <c r="P184" s="769"/>
      <c r="Q184" s="769"/>
    </row>
    <row r="185" spans="1:103" ht="15" customHeight="1">
      <c r="A185" s="11" t="s">
        <v>167</v>
      </c>
      <c r="B185" s="691">
        <v>0.39300000000000002</v>
      </c>
      <c r="C185" s="329">
        <v>20.012</v>
      </c>
      <c r="D185" s="329">
        <v>0.125</v>
      </c>
      <c r="E185" s="691">
        <v>20.137</v>
      </c>
      <c r="F185" s="329"/>
      <c r="G185" s="329">
        <v>1.2350000000000001</v>
      </c>
      <c r="H185" s="329">
        <v>4.7229999999999999</v>
      </c>
      <c r="I185" s="691">
        <v>5.9580000000000002</v>
      </c>
      <c r="J185" s="329">
        <v>2.6150000000000002</v>
      </c>
      <c r="K185" s="329">
        <v>3.7589999999999999</v>
      </c>
      <c r="L185" s="691">
        <v>6.3740000000000006</v>
      </c>
      <c r="M185" s="691">
        <v>15.789</v>
      </c>
      <c r="N185" s="691">
        <v>27.994</v>
      </c>
      <c r="O185" s="691">
        <v>12.205</v>
      </c>
    </row>
    <row r="186" spans="1:103" s="768" customFormat="1" ht="15" customHeight="1">
      <c r="A186" s="11" t="s">
        <v>168</v>
      </c>
      <c r="B186" s="691">
        <v>0.38400000000000001</v>
      </c>
      <c r="C186" s="329">
        <v>20.256</v>
      </c>
      <c r="D186" s="329">
        <v>0.125</v>
      </c>
      <c r="E186" s="691">
        <v>20.381</v>
      </c>
      <c r="F186" s="329"/>
      <c r="G186" s="329">
        <v>1.232</v>
      </c>
      <c r="H186" s="329">
        <v>4.641</v>
      </c>
      <c r="I186" s="691">
        <v>5.8730000000000002</v>
      </c>
      <c r="J186" s="329">
        <v>2.573</v>
      </c>
      <c r="K186" s="329">
        <v>2.992</v>
      </c>
      <c r="L186" s="691">
        <v>5.5650000000000004</v>
      </c>
      <c r="M186" s="691">
        <v>16.448</v>
      </c>
      <c r="N186" s="691">
        <v>29.927000000000007</v>
      </c>
      <c r="O186" s="691">
        <v>13.479000000000006</v>
      </c>
      <c r="P186" s="760"/>
      <c r="Q186" s="760"/>
      <c r="R186" s="760"/>
      <c r="S186" s="760"/>
      <c r="T186" s="760"/>
      <c r="U186" s="760"/>
      <c r="V186" s="760"/>
      <c r="W186" s="760"/>
      <c r="X186" s="760"/>
      <c r="Y186" s="760"/>
      <c r="Z186" s="760"/>
      <c r="AA186" s="760"/>
      <c r="AB186" s="760"/>
      <c r="AC186" s="760"/>
      <c r="AD186" s="760"/>
      <c r="AE186" s="760"/>
      <c r="AF186" s="760"/>
      <c r="AG186" s="760"/>
      <c r="AH186" s="760"/>
      <c r="AI186" s="760"/>
      <c r="AJ186" s="760"/>
      <c r="AK186" s="760"/>
      <c r="AL186" s="760"/>
      <c r="AM186" s="760"/>
      <c r="AN186" s="760"/>
      <c r="AO186" s="760"/>
      <c r="AP186" s="760"/>
      <c r="AQ186" s="760"/>
      <c r="AR186" s="760"/>
      <c r="AS186" s="760"/>
      <c r="AT186" s="760"/>
      <c r="AU186" s="760"/>
      <c r="AV186" s="760"/>
      <c r="AW186" s="760"/>
      <c r="AX186" s="760"/>
      <c r="AY186" s="760"/>
      <c r="AZ186" s="760"/>
      <c r="BA186" s="760"/>
      <c r="BB186" s="760"/>
      <c r="BC186" s="760"/>
      <c r="BD186" s="760"/>
      <c r="BE186" s="760"/>
      <c r="BF186" s="760"/>
      <c r="BG186" s="760"/>
      <c r="BH186" s="760"/>
      <c r="BI186" s="760"/>
      <c r="BJ186" s="760"/>
      <c r="BK186" s="760"/>
      <c r="BL186" s="760"/>
      <c r="BM186" s="760"/>
      <c r="BN186" s="760"/>
      <c r="BO186" s="760"/>
      <c r="BP186" s="760"/>
      <c r="BQ186" s="760"/>
      <c r="BR186" s="760"/>
      <c r="BS186" s="760"/>
      <c r="BT186" s="760"/>
      <c r="BU186" s="760"/>
      <c r="BV186" s="760"/>
      <c r="BW186" s="760"/>
      <c r="BX186" s="760"/>
      <c r="BY186" s="760"/>
      <c r="BZ186" s="760"/>
      <c r="CA186" s="760"/>
      <c r="CB186" s="760"/>
      <c r="CC186" s="760"/>
      <c r="CD186" s="760"/>
      <c r="CE186" s="760"/>
      <c r="CF186" s="760"/>
      <c r="CG186" s="760"/>
      <c r="CH186" s="760"/>
      <c r="CI186" s="760"/>
      <c r="CJ186" s="760"/>
      <c r="CK186" s="760"/>
      <c r="CL186" s="760"/>
      <c r="CM186" s="760"/>
      <c r="CN186" s="760"/>
      <c r="CO186" s="760"/>
      <c r="CP186" s="760"/>
      <c r="CQ186" s="760"/>
      <c r="CR186" s="760"/>
      <c r="CS186" s="760"/>
      <c r="CT186" s="760"/>
      <c r="CU186" s="760"/>
      <c r="CV186" s="760"/>
      <c r="CW186" s="760"/>
      <c r="CX186" s="760"/>
      <c r="CY186" s="760"/>
    </row>
    <row r="187" spans="1:103" s="766" customFormat="1" ht="15" customHeight="1">
      <c r="A187" s="763" t="s">
        <v>2024</v>
      </c>
      <c r="B187" s="764"/>
      <c r="C187" s="764"/>
      <c r="D187" s="764"/>
      <c r="E187" s="764"/>
      <c r="F187" s="770"/>
      <c r="G187" s="770"/>
      <c r="H187" s="770"/>
      <c r="I187" s="770"/>
      <c r="J187" s="770"/>
      <c r="K187" s="1300"/>
      <c r="L187" s="1300"/>
      <c r="M187" s="1300"/>
      <c r="N187" s="1300"/>
      <c r="O187" s="1300"/>
    </row>
    <row r="188" spans="1:103" ht="15" customHeight="1">
      <c r="A188" s="11" t="s">
        <v>165</v>
      </c>
      <c r="B188" s="691">
        <v>71750.933000000005</v>
      </c>
      <c r="C188" s="329">
        <v>27777.165999999997</v>
      </c>
      <c r="D188" s="329">
        <v>16541.599999999999</v>
      </c>
      <c r="E188" s="691">
        <v>44318.765999999989</v>
      </c>
      <c r="F188" s="329">
        <v>10479.810999999996</v>
      </c>
      <c r="G188" s="329">
        <v>3133.884</v>
      </c>
      <c r="H188" s="329">
        <v>11945.339000000005</v>
      </c>
      <c r="I188" s="691">
        <v>25559.033999999992</v>
      </c>
      <c r="J188" s="329">
        <v>11242.210999999998</v>
      </c>
      <c r="K188" s="329">
        <v>13769.514000000003</v>
      </c>
      <c r="L188" s="691">
        <v>25011.725000000002</v>
      </c>
      <c r="M188" s="691">
        <v>139901.33900000004</v>
      </c>
      <c r="N188" s="691">
        <v>211358.78394494718</v>
      </c>
      <c r="O188" s="691">
        <v>71457.444944947172</v>
      </c>
    </row>
    <row r="189" spans="1:103" ht="15" customHeight="1">
      <c r="A189" s="11" t="s">
        <v>166</v>
      </c>
      <c r="B189" s="691">
        <v>71979.561999999991</v>
      </c>
      <c r="C189" s="329">
        <v>27725.521000000001</v>
      </c>
      <c r="D189" s="329">
        <v>16683.887999999999</v>
      </c>
      <c r="E189" s="691">
        <v>44409.408999999985</v>
      </c>
      <c r="F189" s="329">
        <v>10326.682000000001</v>
      </c>
      <c r="G189" s="329">
        <v>3012.2469999999994</v>
      </c>
      <c r="H189" s="329">
        <v>11905.352000000003</v>
      </c>
      <c r="I189" s="691">
        <v>25244.281000000006</v>
      </c>
      <c r="J189" s="329">
        <v>10818.247999999998</v>
      </c>
      <c r="K189" s="329">
        <v>12985.984000000002</v>
      </c>
      <c r="L189" s="691">
        <v>23804.232000000004</v>
      </c>
      <c r="M189" s="691">
        <v>141544.18099999998</v>
      </c>
      <c r="N189" s="691">
        <v>216106.92584494717</v>
      </c>
      <c r="O189" s="691">
        <v>74562.744844947185</v>
      </c>
    </row>
    <row r="190" spans="1:103" ht="15" customHeight="1">
      <c r="A190" s="11" t="s">
        <v>167</v>
      </c>
      <c r="B190" s="691">
        <v>71999.635999999984</v>
      </c>
      <c r="C190" s="329">
        <v>27578.454000000005</v>
      </c>
      <c r="D190" s="329">
        <v>16514.650000000001</v>
      </c>
      <c r="E190" s="691">
        <v>44093.103999999992</v>
      </c>
      <c r="F190" s="329">
        <v>10281.233999999999</v>
      </c>
      <c r="G190" s="329">
        <v>3012.5970000000002</v>
      </c>
      <c r="H190" s="329">
        <v>11920.443000000003</v>
      </c>
      <c r="I190" s="691">
        <v>25214.274000000001</v>
      </c>
      <c r="J190" s="329">
        <v>10916.764999999998</v>
      </c>
      <c r="K190" s="329">
        <v>13255.303000000002</v>
      </c>
      <c r="L190" s="691">
        <v>24172.068000000003</v>
      </c>
      <c r="M190" s="691">
        <v>141006.77199999997</v>
      </c>
      <c r="N190" s="691">
        <v>219158.35710000002</v>
      </c>
      <c r="O190" s="691">
        <v>78151.585100000011</v>
      </c>
    </row>
    <row r="191" spans="1:103" s="773" customFormat="1" ht="15" customHeight="1">
      <c r="A191" s="11" t="s">
        <v>168</v>
      </c>
      <c r="B191" s="691">
        <v>72021.156000000003</v>
      </c>
      <c r="C191" s="329">
        <v>27845.286000000004</v>
      </c>
      <c r="D191" s="329">
        <v>16554.319</v>
      </c>
      <c r="E191" s="691">
        <v>44399.42500000001</v>
      </c>
      <c r="F191" s="329">
        <v>10247.779</v>
      </c>
      <c r="G191" s="329">
        <v>2991.7390000000005</v>
      </c>
      <c r="H191" s="329">
        <v>11659.014999999999</v>
      </c>
      <c r="I191" s="691">
        <v>24898.532999999996</v>
      </c>
      <c r="J191" s="329">
        <v>11127.787999999997</v>
      </c>
      <c r="K191" s="329">
        <v>13497.991000000002</v>
      </c>
      <c r="L191" s="691">
        <v>24625.778999999995</v>
      </c>
      <c r="M191" s="691">
        <v>140705.35</v>
      </c>
      <c r="N191" s="691">
        <v>219357.065</v>
      </c>
      <c r="O191" s="691">
        <v>78651.715100000016</v>
      </c>
      <c r="P191" s="760"/>
      <c r="Q191" s="760"/>
      <c r="R191" s="760"/>
      <c r="S191" s="760"/>
      <c r="T191" s="760"/>
      <c r="U191" s="760"/>
      <c r="V191" s="760"/>
      <c r="W191" s="760"/>
      <c r="X191" s="760"/>
      <c r="Y191" s="760"/>
      <c r="Z191" s="760"/>
      <c r="AA191" s="760"/>
      <c r="AB191" s="760"/>
      <c r="AC191" s="760"/>
      <c r="AD191" s="760"/>
      <c r="AE191" s="760"/>
      <c r="AF191" s="760"/>
      <c r="AG191" s="760"/>
      <c r="AH191" s="760"/>
      <c r="AI191" s="760"/>
      <c r="AJ191" s="760"/>
      <c r="AK191" s="760"/>
      <c r="AL191" s="760"/>
      <c r="AM191" s="760"/>
      <c r="AN191" s="760"/>
      <c r="AO191" s="760"/>
      <c r="AP191" s="760"/>
      <c r="AQ191" s="760"/>
      <c r="AR191" s="760"/>
      <c r="AS191" s="760"/>
      <c r="AT191" s="760"/>
      <c r="AU191" s="760"/>
      <c r="AV191" s="760"/>
      <c r="AW191" s="760"/>
      <c r="AX191" s="760"/>
      <c r="AY191" s="760"/>
      <c r="AZ191" s="760"/>
      <c r="BA191" s="760"/>
      <c r="BB191" s="760"/>
      <c r="BC191" s="760"/>
      <c r="BD191" s="760"/>
      <c r="BE191" s="760"/>
      <c r="BF191" s="760"/>
      <c r="BG191" s="760"/>
      <c r="BH191" s="760"/>
      <c r="BI191" s="760"/>
      <c r="BJ191" s="760"/>
      <c r="BK191" s="760"/>
      <c r="BL191" s="760"/>
      <c r="BM191" s="760"/>
      <c r="BN191" s="760"/>
      <c r="BO191" s="760"/>
      <c r="BP191" s="760"/>
      <c r="BQ191" s="760"/>
      <c r="BR191" s="760"/>
      <c r="BS191" s="760"/>
      <c r="BT191" s="760"/>
      <c r="BU191" s="760"/>
      <c r="BV191" s="760"/>
      <c r="BW191" s="760"/>
      <c r="BX191" s="760"/>
      <c r="BY191" s="760"/>
      <c r="BZ191" s="760"/>
      <c r="CA191" s="760"/>
      <c r="CB191" s="760"/>
      <c r="CC191" s="760"/>
      <c r="CD191" s="760"/>
      <c r="CE191" s="760"/>
      <c r="CF191" s="760"/>
      <c r="CG191" s="760"/>
      <c r="CH191" s="760"/>
      <c r="CI191" s="760"/>
      <c r="CJ191" s="760"/>
      <c r="CK191" s="760"/>
      <c r="CL191" s="760"/>
      <c r="CM191" s="760"/>
      <c r="CN191" s="760"/>
      <c r="CO191" s="760"/>
      <c r="CP191" s="760"/>
      <c r="CQ191" s="760"/>
      <c r="CR191" s="760"/>
      <c r="CS191" s="760"/>
      <c r="CT191" s="760"/>
      <c r="CU191" s="760"/>
      <c r="CV191" s="760"/>
      <c r="CW191" s="760"/>
      <c r="CX191" s="760"/>
      <c r="CY191" s="760"/>
    </row>
    <row r="192" spans="1:103" ht="18.75" customHeight="1">
      <c r="A192" s="1302" t="s">
        <v>1593</v>
      </c>
      <c r="B192" s="1302"/>
      <c r="C192" s="1302"/>
      <c r="D192" s="1302"/>
      <c r="E192" s="1302"/>
      <c r="F192" s="1302"/>
      <c r="G192" s="1302"/>
      <c r="H192" s="1302"/>
      <c r="I192" s="1302"/>
      <c r="J192" s="1302"/>
      <c r="K192" s="1302"/>
      <c r="L192" s="1302"/>
      <c r="M192" s="1302"/>
      <c r="N192" s="1302"/>
      <c r="O192" s="1302"/>
    </row>
    <row r="193" spans="1:15" ht="18.75" customHeight="1">
      <c r="A193" s="774" t="s">
        <v>1594</v>
      </c>
      <c r="B193" s="692"/>
      <c r="C193" s="775"/>
      <c r="D193" s="776"/>
      <c r="E193" s="776"/>
      <c r="F193" s="776"/>
      <c r="G193" s="776"/>
      <c r="H193" s="776"/>
      <c r="I193" s="776"/>
      <c r="J193" s="776"/>
      <c r="K193" s="776"/>
      <c r="L193" s="776"/>
      <c r="M193" s="776"/>
      <c r="N193" s="776"/>
      <c r="O193" s="777"/>
    </row>
    <row r="194" spans="1:15" ht="63.65" customHeight="1">
      <c r="A194" s="1303" t="s">
        <v>1595</v>
      </c>
      <c r="B194" s="1303"/>
      <c r="C194" s="1303"/>
      <c r="D194" s="1303"/>
      <c r="E194" s="1303"/>
      <c r="F194" s="1303"/>
      <c r="G194" s="1303"/>
      <c r="H194" s="1303"/>
      <c r="I194" s="1303"/>
      <c r="J194" s="1303"/>
      <c r="K194" s="1303"/>
      <c r="L194" s="1303"/>
      <c r="M194" s="1303"/>
      <c r="N194" s="1303"/>
      <c r="O194" s="1303"/>
    </row>
    <row r="195" spans="1:15" s="766" customFormat="1" ht="18" hidden="1" customHeight="1">
      <c r="A195" s="760"/>
      <c r="C195" s="760"/>
      <c r="D195" s="760"/>
      <c r="F195" s="760"/>
      <c r="G195" s="760"/>
      <c r="H195" s="760"/>
      <c r="J195" s="778"/>
      <c r="K195" s="760"/>
      <c r="O195" s="779"/>
    </row>
    <row r="196" spans="1:15" ht="18" hidden="1" customHeight="1">
      <c r="C196" s="766"/>
      <c r="D196" s="766"/>
      <c r="F196" s="766"/>
      <c r="G196" s="766"/>
      <c r="H196" s="766"/>
      <c r="J196" s="766"/>
      <c r="K196" s="766"/>
    </row>
    <row r="197" spans="1:15" ht="16.5" hidden="1" customHeight="1">
      <c r="B197" s="772"/>
      <c r="C197" s="772"/>
      <c r="D197" s="772"/>
      <c r="E197" s="772"/>
      <c r="F197" s="772"/>
      <c r="G197" s="772"/>
      <c r="H197" s="772"/>
      <c r="I197" s="772"/>
      <c r="J197" s="772"/>
      <c r="K197" s="772"/>
    </row>
    <row r="199" spans="1:15" ht="16.5" hidden="1" customHeight="1">
      <c r="A199" s="766"/>
    </row>
    <row r="200" spans="1:15" ht="16.5" hidden="1" customHeight="1"/>
  </sheetData>
  <mergeCells count="74">
    <mergeCell ref="K182:O182"/>
    <mergeCell ref="K187:O187"/>
    <mergeCell ref="A192:O192"/>
    <mergeCell ref="A194:O194"/>
    <mergeCell ref="K152:O152"/>
    <mergeCell ref="K157:O157"/>
    <mergeCell ref="K162:O162"/>
    <mergeCell ref="K167:O167"/>
    <mergeCell ref="K172:O172"/>
    <mergeCell ref="K177:O177"/>
    <mergeCell ref="K147:O147"/>
    <mergeCell ref="A112:I112"/>
    <mergeCell ref="K112:O112"/>
    <mergeCell ref="A117:I117"/>
    <mergeCell ref="K117:O117"/>
    <mergeCell ref="A122:I122"/>
    <mergeCell ref="K122:O122"/>
    <mergeCell ref="A127:I127"/>
    <mergeCell ref="K127:O127"/>
    <mergeCell ref="K132:O132"/>
    <mergeCell ref="K137:O137"/>
    <mergeCell ref="K142:O142"/>
    <mergeCell ref="A97:I97"/>
    <mergeCell ref="K97:O97"/>
    <mergeCell ref="A102:I102"/>
    <mergeCell ref="K102:O102"/>
    <mergeCell ref="A107:I107"/>
    <mergeCell ref="K107:O107"/>
    <mergeCell ref="A82:I82"/>
    <mergeCell ref="K82:O82"/>
    <mergeCell ref="A87:I87"/>
    <mergeCell ref="K87:O87"/>
    <mergeCell ref="A92:I92"/>
    <mergeCell ref="K92:O92"/>
    <mergeCell ref="A67:I67"/>
    <mergeCell ref="K67:O67"/>
    <mergeCell ref="A72:I72"/>
    <mergeCell ref="K72:O72"/>
    <mergeCell ref="A77:I77"/>
    <mergeCell ref="K77:O77"/>
    <mergeCell ref="A52:I52"/>
    <mergeCell ref="K52:O52"/>
    <mergeCell ref="A57:I57"/>
    <mergeCell ref="K57:O57"/>
    <mergeCell ref="A62:I62"/>
    <mergeCell ref="K62:O62"/>
    <mergeCell ref="A37:I37"/>
    <mergeCell ref="K37:O37"/>
    <mergeCell ref="A42:I42"/>
    <mergeCell ref="K42:O42"/>
    <mergeCell ref="A47:I47"/>
    <mergeCell ref="K47:O47"/>
    <mergeCell ref="A22:I22"/>
    <mergeCell ref="K22:O22"/>
    <mergeCell ref="A27:I27"/>
    <mergeCell ref="K27:O27"/>
    <mergeCell ref="A32:I32"/>
    <mergeCell ref="K32:O32"/>
    <mergeCell ref="A7:I7"/>
    <mergeCell ref="J7:O7"/>
    <mergeCell ref="A12:I12"/>
    <mergeCell ref="J12:O12"/>
    <mergeCell ref="A17:I17"/>
    <mergeCell ref="K17:O17"/>
    <mergeCell ref="A1:O2"/>
    <mergeCell ref="A3:O3"/>
    <mergeCell ref="A4:A6"/>
    <mergeCell ref="B4:B6"/>
    <mergeCell ref="C4:E5"/>
    <mergeCell ref="F4:I5"/>
    <mergeCell ref="J4:L5"/>
    <mergeCell ref="M4:M6"/>
    <mergeCell ref="N4:N6"/>
    <mergeCell ref="O4:O6"/>
  </mergeCells>
  <pageMargins left="0.7" right="0.7" top="0.75" bottom="0.75" header="0.3" footer="0.3"/>
  <pageSetup paperSize="9" scale="38"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F45AB-D983-4D5A-B6F4-459249203041}">
  <sheetPr codeName="Sheet13">
    <pageSetUpPr fitToPage="1"/>
  </sheetPr>
  <dimension ref="A1:DR96"/>
  <sheetViews>
    <sheetView view="pageBreakPreview" topLeftCell="A78" zoomScale="60" zoomScaleNormal="100" workbookViewId="0">
      <selection activeCell="A87" sqref="A87:K87"/>
    </sheetView>
  </sheetViews>
  <sheetFormatPr defaultColWidth="0" defaultRowHeight="14.5" customHeight="1" zeroHeight="1"/>
  <cols>
    <col min="1" max="1" width="9.54296875" style="790" bestFit="1" customWidth="1"/>
    <col min="2" max="2" width="10.1796875" style="760" bestFit="1" customWidth="1"/>
    <col min="3" max="3" width="8" style="760" bestFit="1" customWidth="1"/>
    <col min="4" max="4" width="10.1796875" style="760" bestFit="1" customWidth="1"/>
    <col min="5" max="5" width="19.26953125" style="760" customWidth="1"/>
    <col min="6" max="6" width="12.54296875" style="760" bestFit="1" customWidth="1"/>
    <col min="7" max="7" width="13.26953125" style="760" bestFit="1" customWidth="1"/>
    <col min="8" max="8" width="14" style="760" bestFit="1" customWidth="1"/>
    <col min="9" max="11" width="25.453125" style="760" customWidth="1"/>
    <col min="12" max="122" width="0" style="54" hidden="1" customWidth="1"/>
    <col min="123" max="16384" width="9.1796875" style="54" hidden="1"/>
  </cols>
  <sheetData>
    <row r="1" spans="1:11" hidden="1">
      <c r="A1" s="1304" t="s">
        <v>1596</v>
      </c>
      <c r="B1" s="1305"/>
      <c r="C1" s="1305"/>
      <c r="D1" s="1305"/>
      <c r="E1" s="1305"/>
      <c r="F1" s="1305"/>
      <c r="G1" s="1305"/>
      <c r="H1" s="1305"/>
      <c r="I1" s="1305"/>
      <c r="J1" s="1305"/>
      <c r="K1" s="1306"/>
    </row>
    <row r="2" spans="1:11" hidden="1">
      <c r="A2" s="1307" t="s">
        <v>1133</v>
      </c>
      <c r="B2" s="1308" t="s">
        <v>1597</v>
      </c>
      <c r="C2" s="1308"/>
      <c r="D2" s="1308"/>
      <c r="E2" s="1308"/>
      <c r="F2" s="1308"/>
      <c r="G2" s="1308"/>
      <c r="H2" s="1308"/>
      <c r="I2" s="1143" t="s">
        <v>1598</v>
      </c>
      <c r="J2" s="1143" t="s">
        <v>1599</v>
      </c>
      <c r="K2" s="1143" t="s">
        <v>1600</v>
      </c>
    </row>
    <row r="3" spans="1:11" ht="16.5" hidden="1" customHeight="1">
      <c r="A3" s="1307"/>
      <c r="B3" s="1308" t="s">
        <v>1601</v>
      </c>
      <c r="C3" s="1308"/>
      <c r="D3" s="1308"/>
      <c r="E3" s="1308" t="s">
        <v>1602</v>
      </c>
      <c r="F3" s="1143" t="s">
        <v>1603</v>
      </c>
      <c r="G3" s="1143" t="s">
        <v>1604</v>
      </c>
      <c r="H3" s="1143" t="s">
        <v>1605</v>
      </c>
      <c r="I3" s="1143"/>
      <c r="J3" s="1143"/>
      <c r="K3" s="1143"/>
    </row>
    <row r="4" spans="1:11" ht="16.5" hidden="1" customHeight="1">
      <c r="A4" s="1307"/>
      <c r="B4" s="18" t="s">
        <v>1606</v>
      </c>
      <c r="C4" s="17" t="s">
        <v>1607</v>
      </c>
      <c r="D4" s="17" t="s">
        <v>150</v>
      </c>
      <c r="E4" s="1308"/>
      <c r="F4" s="1143"/>
      <c r="G4" s="1143"/>
      <c r="H4" s="1143"/>
      <c r="I4" s="1143"/>
      <c r="J4" s="1143"/>
      <c r="K4" s="1143"/>
    </row>
    <row r="5" spans="1:11" hidden="1">
      <c r="A5" s="780">
        <v>1</v>
      </c>
      <c r="B5" s="37">
        <v>2</v>
      </c>
      <c r="C5" s="37">
        <v>3</v>
      </c>
      <c r="D5" s="37">
        <v>4</v>
      </c>
      <c r="E5" s="17">
        <v>5</v>
      </c>
      <c r="F5" s="37">
        <v>6</v>
      </c>
      <c r="G5" s="37">
        <v>7</v>
      </c>
      <c r="H5" s="37">
        <v>8</v>
      </c>
      <c r="I5" s="17">
        <v>9</v>
      </c>
      <c r="J5" s="37">
        <v>10</v>
      </c>
      <c r="K5" s="37">
        <v>11</v>
      </c>
    </row>
    <row r="6" spans="1:11" hidden="1">
      <c r="A6" s="715" t="s">
        <v>1608</v>
      </c>
      <c r="B6" s="11">
        <v>7158</v>
      </c>
      <c r="C6" s="11">
        <v>1137</v>
      </c>
      <c r="D6" s="11">
        <v>8295</v>
      </c>
      <c r="E6" s="11">
        <v>3613</v>
      </c>
      <c r="F6" s="11" t="s">
        <v>1528</v>
      </c>
      <c r="G6" s="11">
        <v>5978</v>
      </c>
      <c r="H6" s="11">
        <v>2967</v>
      </c>
      <c r="I6" s="11">
        <v>20853</v>
      </c>
      <c r="J6" s="11">
        <v>22563</v>
      </c>
      <c r="K6" s="11">
        <v>1710</v>
      </c>
    </row>
    <row r="7" spans="1:11" hidden="1">
      <c r="A7" s="715" t="s">
        <v>1609</v>
      </c>
      <c r="B7" s="11">
        <v>7490</v>
      </c>
      <c r="C7" s="11">
        <v>1193</v>
      </c>
      <c r="D7" s="11">
        <v>8683</v>
      </c>
      <c r="E7" s="11">
        <v>3489</v>
      </c>
      <c r="F7" s="11" t="s">
        <v>1528</v>
      </c>
      <c r="G7" s="11">
        <v>6517</v>
      </c>
      <c r="H7" s="11">
        <v>2360</v>
      </c>
      <c r="I7" s="11">
        <v>21049</v>
      </c>
      <c r="J7" s="11">
        <v>23180</v>
      </c>
      <c r="K7" s="11">
        <v>2131</v>
      </c>
    </row>
    <row r="8" spans="1:11" hidden="1">
      <c r="A8" s="715" t="s">
        <v>1610</v>
      </c>
      <c r="B8" s="11">
        <v>7511</v>
      </c>
      <c r="C8" s="11">
        <v>1350</v>
      </c>
      <c r="D8" s="11">
        <v>8861</v>
      </c>
      <c r="E8" s="11">
        <v>3303</v>
      </c>
      <c r="F8" s="11" t="s">
        <v>1528</v>
      </c>
      <c r="G8" s="11">
        <v>6521</v>
      </c>
      <c r="H8" s="11">
        <v>2437</v>
      </c>
      <c r="I8" s="11">
        <v>21122</v>
      </c>
      <c r="J8" s="11">
        <v>23305</v>
      </c>
      <c r="K8" s="11">
        <v>2183</v>
      </c>
    </row>
    <row r="9" spans="1:11" hidden="1">
      <c r="A9" s="715" t="s">
        <v>1611</v>
      </c>
      <c r="B9" s="11">
        <v>7545</v>
      </c>
      <c r="C9" s="11">
        <v>1314</v>
      </c>
      <c r="D9" s="11">
        <v>8859</v>
      </c>
      <c r="E9" s="11">
        <v>4228</v>
      </c>
      <c r="F9" s="11" t="s">
        <v>1528</v>
      </c>
      <c r="G9" s="11">
        <v>6685</v>
      </c>
      <c r="H9" s="11">
        <v>2097</v>
      </c>
      <c r="I9" s="11">
        <v>21869</v>
      </c>
      <c r="J9" s="11">
        <v>24363</v>
      </c>
      <c r="K9" s="11">
        <v>2494</v>
      </c>
    </row>
    <row r="10" spans="1:11" hidden="1">
      <c r="A10" s="715" t="s">
        <v>1612</v>
      </c>
      <c r="B10" s="11">
        <v>7832</v>
      </c>
      <c r="C10" s="11">
        <v>1235</v>
      </c>
      <c r="D10" s="11">
        <v>9067</v>
      </c>
      <c r="E10" s="11">
        <v>4025</v>
      </c>
      <c r="F10" s="11" t="s">
        <v>1528</v>
      </c>
      <c r="G10" s="11">
        <v>6726</v>
      </c>
      <c r="H10" s="11">
        <v>2270</v>
      </c>
      <c r="I10" s="11">
        <v>22088</v>
      </c>
      <c r="J10" s="11">
        <v>24948</v>
      </c>
      <c r="K10" s="11">
        <v>2860</v>
      </c>
    </row>
    <row r="11" spans="1:11" hidden="1">
      <c r="A11" s="715" t="s">
        <v>1613</v>
      </c>
      <c r="B11" s="11">
        <v>8025</v>
      </c>
      <c r="C11" s="11">
        <v>1360</v>
      </c>
      <c r="D11" s="11">
        <v>9385</v>
      </c>
      <c r="E11" s="11">
        <v>4423</v>
      </c>
      <c r="F11" s="11" t="s">
        <v>1528</v>
      </c>
      <c r="G11" s="11">
        <v>6739</v>
      </c>
      <c r="H11" s="11">
        <v>2211</v>
      </c>
      <c r="I11" s="11">
        <v>22758</v>
      </c>
      <c r="J11" s="11">
        <v>25642</v>
      </c>
      <c r="K11" s="11">
        <v>2884</v>
      </c>
    </row>
    <row r="12" spans="1:11" hidden="1">
      <c r="A12" s="715" t="s">
        <v>1614</v>
      </c>
      <c r="B12" s="11">
        <v>7916</v>
      </c>
      <c r="C12" s="11">
        <v>1357</v>
      </c>
      <c r="D12" s="11">
        <v>9273</v>
      </c>
      <c r="E12" s="11">
        <v>4492</v>
      </c>
      <c r="F12" s="11" t="s">
        <v>1528</v>
      </c>
      <c r="G12" s="11">
        <v>6566</v>
      </c>
      <c r="H12" s="11">
        <v>2202</v>
      </c>
      <c r="I12" s="11">
        <v>22533</v>
      </c>
      <c r="J12" s="11">
        <v>25707</v>
      </c>
      <c r="K12" s="11">
        <v>3174</v>
      </c>
    </row>
    <row r="13" spans="1:11" hidden="1">
      <c r="A13" s="715" t="s">
        <v>1615</v>
      </c>
      <c r="B13" s="11">
        <v>8303</v>
      </c>
      <c r="C13" s="11">
        <v>1349</v>
      </c>
      <c r="D13" s="11">
        <v>9652</v>
      </c>
      <c r="E13" s="11">
        <v>4536</v>
      </c>
      <c r="F13" s="11" t="s">
        <v>1528</v>
      </c>
      <c r="G13" s="11">
        <v>6818</v>
      </c>
      <c r="H13" s="11">
        <v>2150</v>
      </c>
      <c r="I13" s="11">
        <v>23156</v>
      </c>
      <c r="J13" s="11">
        <v>26628</v>
      </c>
      <c r="K13" s="11">
        <v>2472</v>
      </c>
    </row>
    <row r="14" spans="1:11" hidden="1">
      <c r="A14" s="715" t="s">
        <v>1616</v>
      </c>
      <c r="B14" s="11">
        <v>8391</v>
      </c>
      <c r="C14" s="11">
        <v>1279</v>
      </c>
      <c r="D14" s="11">
        <v>9670</v>
      </c>
      <c r="E14" s="11">
        <v>4759</v>
      </c>
      <c r="F14" s="11" t="s">
        <v>1528</v>
      </c>
      <c r="G14" s="11">
        <v>6686</v>
      </c>
      <c r="H14" s="11">
        <v>2286</v>
      </c>
      <c r="I14" s="11">
        <v>23401</v>
      </c>
      <c r="J14" s="11">
        <v>26948</v>
      </c>
      <c r="K14" s="11">
        <v>3547</v>
      </c>
    </row>
    <row r="15" spans="1:11" hidden="1">
      <c r="A15" s="715" t="s">
        <v>1617</v>
      </c>
      <c r="B15" s="11">
        <v>8809</v>
      </c>
      <c r="C15" s="11">
        <v>1305</v>
      </c>
      <c r="D15" s="11">
        <v>10114</v>
      </c>
      <c r="E15" s="11">
        <v>4631</v>
      </c>
      <c r="F15" s="11" t="s">
        <v>1528</v>
      </c>
      <c r="G15" s="11">
        <v>7083</v>
      </c>
      <c r="H15" s="11">
        <v>2209</v>
      </c>
      <c r="I15" s="11">
        <v>24037</v>
      </c>
      <c r="J15" s="11">
        <v>27454</v>
      </c>
      <c r="K15" s="11">
        <v>3417</v>
      </c>
    </row>
    <row r="16" spans="1:11" hidden="1">
      <c r="A16" s="715" t="s">
        <v>364</v>
      </c>
      <c r="B16" s="11">
        <v>9170</v>
      </c>
      <c r="C16" s="11">
        <v>1200</v>
      </c>
      <c r="D16" s="11">
        <v>10370</v>
      </c>
      <c r="E16" s="11">
        <v>4561</v>
      </c>
      <c r="F16" s="11">
        <v>135</v>
      </c>
      <c r="G16" s="11">
        <v>7155</v>
      </c>
      <c r="H16" s="11">
        <v>2240</v>
      </c>
      <c r="I16" s="11">
        <v>24461</v>
      </c>
      <c r="J16" s="11">
        <v>27980</v>
      </c>
      <c r="K16" s="11">
        <v>3519</v>
      </c>
    </row>
    <row r="17" spans="1:11" hidden="1">
      <c r="A17" s="715" t="s">
        <v>1618</v>
      </c>
      <c r="B17" s="11">
        <v>9339</v>
      </c>
      <c r="C17" s="11">
        <v>1163</v>
      </c>
      <c r="D17" s="11">
        <v>10502</v>
      </c>
      <c r="E17" s="11">
        <v>4612</v>
      </c>
      <c r="F17" s="11">
        <v>258</v>
      </c>
      <c r="G17" s="11">
        <v>7094</v>
      </c>
      <c r="H17" s="11">
        <v>2418</v>
      </c>
      <c r="I17" s="11">
        <v>24884</v>
      </c>
      <c r="J17" s="11">
        <v>28460</v>
      </c>
      <c r="K17" s="11">
        <v>3576</v>
      </c>
    </row>
    <row r="18" spans="1:11" hidden="1">
      <c r="A18" s="715" t="s">
        <v>1619</v>
      </c>
      <c r="B18" s="11">
        <v>9686</v>
      </c>
      <c r="C18" s="11">
        <v>1146</v>
      </c>
      <c r="D18" s="11">
        <v>10832</v>
      </c>
      <c r="E18" s="11">
        <v>4781</v>
      </c>
      <c r="F18" s="11">
        <v>901</v>
      </c>
      <c r="G18" s="11">
        <v>6748</v>
      </c>
      <c r="H18" s="11">
        <v>2403</v>
      </c>
      <c r="I18" s="11">
        <v>25665</v>
      </c>
      <c r="J18" s="11">
        <v>29453</v>
      </c>
      <c r="K18" s="11">
        <v>3788</v>
      </c>
    </row>
    <row r="19" spans="1:11" hidden="1">
      <c r="A19" s="715" t="s">
        <v>1620</v>
      </c>
      <c r="B19" s="11">
        <v>9862</v>
      </c>
      <c r="C19" s="11">
        <v>1160</v>
      </c>
      <c r="D19" s="11">
        <v>11022</v>
      </c>
      <c r="E19" s="11">
        <v>4599</v>
      </c>
      <c r="F19" s="11">
        <v>1028</v>
      </c>
      <c r="G19" s="11">
        <v>6756</v>
      </c>
      <c r="H19" s="11">
        <v>2483</v>
      </c>
      <c r="I19" s="11">
        <v>25888</v>
      </c>
      <c r="J19" s="11">
        <v>29707</v>
      </c>
      <c r="K19" s="11">
        <v>3819</v>
      </c>
    </row>
    <row r="20" spans="1:11" hidden="1">
      <c r="A20" s="715" t="s">
        <v>1621</v>
      </c>
      <c r="B20" s="11">
        <v>10080</v>
      </c>
      <c r="C20" s="11">
        <v>1143</v>
      </c>
      <c r="D20" s="11">
        <v>11223</v>
      </c>
      <c r="E20" s="11">
        <v>4780</v>
      </c>
      <c r="F20" s="11">
        <v>1087</v>
      </c>
      <c r="G20" s="11">
        <v>6988</v>
      </c>
      <c r="H20" s="11">
        <v>2522</v>
      </c>
      <c r="I20" s="11">
        <v>26600</v>
      </c>
      <c r="J20" s="11">
        <v>30705</v>
      </c>
      <c r="K20" s="11">
        <v>4105</v>
      </c>
    </row>
    <row r="21" spans="1:11" hidden="1">
      <c r="A21" s="715" t="s">
        <v>1622</v>
      </c>
      <c r="B21" s="11">
        <v>9859</v>
      </c>
      <c r="C21" s="11">
        <v>1099</v>
      </c>
      <c r="D21" s="11">
        <v>10958</v>
      </c>
      <c r="E21" s="11">
        <v>4258</v>
      </c>
      <c r="F21" s="11">
        <v>1293</v>
      </c>
      <c r="G21" s="11">
        <v>7360</v>
      </c>
      <c r="H21" s="11">
        <v>2475</v>
      </c>
      <c r="I21" s="11">
        <v>26344</v>
      </c>
      <c r="J21" s="11">
        <v>30901</v>
      </c>
      <c r="K21" s="11">
        <v>4557</v>
      </c>
    </row>
    <row r="22" spans="1:11" hidden="1">
      <c r="A22" s="715" t="s">
        <v>1623</v>
      </c>
      <c r="B22" s="11">
        <v>10221</v>
      </c>
      <c r="C22" s="11">
        <v>1026</v>
      </c>
      <c r="D22" s="11">
        <v>11247</v>
      </c>
      <c r="E22" s="11">
        <v>4424</v>
      </c>
      <c r="F22" s="11">
        <v>1706</v>
      </c>
      <c r="G22" s="11">
        <v>7489</v>
      </c>
      <c r="H22" s="11">
        <v>2041</v>
      </c>
      <c r="I22" s="11">
        <v>26907</v>
      </c>
      <c r="J22" s="11">
        <v>32683</v>
      </c>
      <c r="K22" s="11">
        <v>5776</v>
      </c>
    </row>
    <row r="23" spans="1:11" hidden="1">
      <c r="A23" s="715" t="s">
        <v>1624</v>
      </c>
      <c r="B23" s="11">
        <v>20295</v>
      </c>
      <c r="C23" s="11">
        <v>948</v>
      </c>
      <c r="D23" s="11">
        <v>21243</v>
      </c>
      <c r="E23" s="11">
        <v>4493</v>
      </c>
      <c r="F23" s="11">
        <v>2112</v>
      </c>
      <c r="G23" s="11">
        <v>6999</v>
      </c>
      <c r="H23" s="11">
        <v>2346</v>
      </c>
      <c r="I23" s="11">
        <v>37193</v>
      </c>
      <c r="J23" s="11">
        <v>33207</v>
      </c>
      <c r="K23" s="11">
        <v>-3986</v>
      </c>
    </row>
    <row r="24" spans="1:11" hidden="1">
      <c r="A24" s="715" t="s">
        <v>1625</v>
      </c>
      <c r="B24" s="11">
        <v>10985</v>
      </c>
      <c r="C24" s="11">
        <v>907</v>
      </c>
      <c r="D24" s="11">
        <v>11892</v>
      </c>
      <c r="E24" s="11">
        <v>3926</v>
      </c>
      <c r="F24" s="11">
        <v>3087</v>
      </c>
      <c r="G24" s="11">
        <v>7714</v>
      </c>
      <c r="H24" s="11">
        <v>2390</v>
      </c>
      <c r="I24" s="11">
        <v>29009</v>
      </c>
      <c r="J24" s="11">
        <v>35483</v>
      </c>
      <c r="K24" s="11">
        <v>6474</v>
      </c>
    </row>
    <row r="25" spans="1:11" hidden="1">
      <c r="A25" s="715" t="s">
        <v>1626</v>
      </c>
      <c r="B25" s="11">
        <v>11724</v>
      </c>
      <c r="C25" s="11">
        <v>881</v>
      </c>
      <c r="D25" s="11">
        <v>12605</v>
      </c>
      <c r="E25" s="11">
        <v>4059</v>
      </c>
      <c r="F25" s="11">
        <v>3739</v>
      </c>
      <c r="G25" s="11">
        <v>7438</v>
      </c>
      <c r="H25" s="11">
        <v>2356</v>
      </c>
      <c r="I25" s="11">
        <v>30197</v>
      </c>
      <c r="J25" s="11">
        <v>36974</v>
      </c>
      <c r="K25" s="11">
        <v>6777</v>
      </c>
    </row>
    <row r="26" spans="1:11" hidden="1">
      <c r="A26" s="715" t="s">
        <v>1167</v>
      </c>
      <c r="B26" s="11">
        <v>11972</v>
      </c>
      <c r="C26" s="11">
        <v>866</v>
      </c>
      <c r="D26" s="11">
        <v>12838</v>
      </c>
      <c r="E26" s="11">
        <v>4112</v>
      </c>
      <c r="F26" s="11">
        <v>4461</v>
      </c>
      <c r="G26" s="11">
        <v>7426</v>
      </c>
      <c r="H26" s="11">
        <v>2266</v>
      </c>
      <c r="I26" s="11">
        <v>31103</v>
      </c>
      <c r="J26" s="11">
        <v>38195</v>
      </c>
      <c r="K26" s="11">
        <v>7092</v>
      </c>
    </row>
    <row r="27" spans="1:11" hidden="1">
      <c r="A27" s="715" t="s">
        <v>1627</v>
      </c>
      <c r="B27" s="11">
        <v>12246</v>
      </c>
      <c r="C27" s="11">
        <v>869</v>
      </c>
      <c r="D27" s="11">
        <v>13115</v>
      </c>
      <c r="E27" s="11">
        <v>3734</v>
      </c>
      <c r="F27" s="11">
        <v>4745</v>
      </c>
      <c r="G27" s="11">
        <v>7535</v>
      </c>
      <c r="H27" s="11">
        <v>2417</v>
      </c>
      <c r="I27" s="11">
        <v>31546</v>
      </c>
      <c r="J27" s="11">
        <v>38430</v>
      </c>
      <c r="K27" s="11">
        <v>6884</v>
      </c>
    </row>
    <row r="28" spans="1:11" hidden="1">
      <c r="A28" s="715" t="s">
        <v>1628</v>
      </c>
      <c r="B28" s="11">
        <v>12134</v>
      </c>
      <c r="C28" s="11">
        <v>862</v>
      </c>
      <c r="D28" s="11">
        <v>12996</v>
      </c>
      <c r="E28" s="11">
        <v>3619</v>
      </c>
      <c r="F28" s="11">
        <v>5393</v>
      </c>
      <c r="G28" s="11">
        <v>7571</v>
      </c>
      <c r="H28" s="11">
        <v>2255</v>
      </c>
      <c r="I28" s="11">
        <v>31834</v>
      </c>
      <c r="J28" s="11">
        <v>39055</v>
      </c>
      <c r="K28" s="11">
        <v>7221</v>
      </c>
    </row>
    <row r="29" spans="1:11" hidden="1">
      <c r="A29" s="715" t="s">
        <v>1629</v>
      </c>
      <c r="B29" s="11">
        <v>12196</v>
      </c>
      <c r="C29" s="11">
        <v>869</v>
      </c>
      <c r="D29" s="11">
        <v>13065</v>
      </c>
      <c r="E29" s="11">
        <v>3900</v>
      </c>
      <c r="F29" s="11">
        <v>5604</v>
      </c>
      <c r="G29" s="11">
        <v>7679</v>
      </c>
      <c r="H29" s="11">
        <v>2298</v>
      </c>
      <c r="I29" s="11">
        <v>32546</v>
      </c>
      <c r="J29" s="11">
        <v>40283</v>
      </c>
      <c r="K29" s="11">
        <v>7737</v>
      </c>
    </row>
    <row r="30" spans="1:11" hidden="1">
      <c r="A30" s="715" t="s">
        <v>1630</v>
      </c>
      <c r="B30" s="11">
        <v>12657</v>
      </c>
      <c r="C30" s="11">
        <v>857</v>
      </c>
      <c r="D30" s="11">
        <v>13514</v>
      </c>
      <c r="E30" s="11">
        <v>3544</v>
      </c>
      <c r="F30" s="11">
        <v>6583</v>
      </c>
      <c r="G30" s="11">
        <v>7646</v>
      </c>
      <c r="H30" s="11">
        <v>2422</v>
      </c>
      <c r="I30" s="11">
        <v>33709</v>
      </c>
      <c r="J30" s="11">
        <v>41741</v>
      </c>
      <c r="K30" s="11">
        <v>8032</v>
      </c>
    </row>
    <row r="31" spans="1:11" hidden="1">
      <c r="A31" s="715" t="s">
        <v>1631</v>
      </c>
      <c r="B31" s="11">
        <v>12933</v>
      </c>
      <c r="C31" s="11">
        <v>858</v>
      </c>
      <c r="D31" s="11">
        <v>13791</v>
      </c>
      <c r="E31" s="11">
        <v>3972</v>
      </c>
      <c r="F31" s="11">
        <v>6843</v>
      </c>
      <c r="G31" s="11">
        <v>7601</v>
      </c>
      <c r="H31" s="11">
        <v>2386</v>
      </c>
      <c r="I31" s="11">
        <v>34593</v>
      </c>
      <c r="J31" s="11">
        <v>43363</v>
      </c>
      <c r="K31" s="11">
        <v>8770</v>
      </c>
    </row>
    <row r="32" spans="1:11" hidden="1">
      <c r="A32" s="715" t="s">
        <v>1632</v>
      </c>
      <c r="B32" s="11">
        <v>13016</v>
      </c>
      <c r="C32" s="11">
        <v>845</v>
      </c>
      <c r="D32" s="11">
        <v>13861</v>
      </c>
      <c r="E32" s="11">
        <v>3901</v>
      </c>
      <c r="F32" s="11">
        <v>7432</v>
      </c>
      <c r="G32" s="11">
        <v>7655</v>
      </c>
      <c r="H32" s="11">
        <v>2300</v>
      </c>
      <c r="I32" s="11">
        <v>35149</v>
      </c>
      <c r="J32" s="11">
        <v>43552</v>
      </c>
      <c r="K32" s="11">
        <v>8403</v>
      </c>
    </row>
    <row r="33" spans="1:11" hidden="1">
      <c r="A33" s="715" t="s">
        <v>1633</v>
      </c>
      <c r="B33" s="11">
        <v>13734</v>
      </c>
      <c r="C33" s="11">
        <v>842</v>
      </c>
      <c r="D33" s="11">
        <v>14576</v>
      </c>
      <c r="E33" s="11">
        <v>3904</v>
      </c>
      <c r="F33" s="11">
        <v>7641</v>
      </c>
      <c r="G33" s="11">
        <v>7943</v>
      </c>
      <c r="H33" s="11">
        <v>2482</v>
      </c>
      <c r="I33" s="11">
        <v>36546</v>
      </c>
      <c r="J33" s="11">
        <v>46080</v>
      </c>
      <c r="K33" s="11">
        <v>9534</v>
      </c>
    </row>
    <row r="34" spans="1:11" hidden="1">
      <c r="A34" s="715" t="s">
        <v>1634</v>
      </c>
      <c r="B34" s="11">
        <v>14304</v>
      </c>
      <c r="C34" s="11">
        <v>845</v>
      </c>
      <c r="D34" s="11">
        <v>15149</v>
      </c>
      <c r="E34" s="11">
        <v>3937</v>
      </c>
      <c r="F34" s="11">
        <v>8159</v>
      </c>
      <c r="G34" s="11">
        <v>8270</v>
      </c>
      <c r="H34" s="11">
        <v>2544</v>
      </c>
      <c r="I34" s="11">
        <v>38059</v>
      </c>
      <c r="J34" s="11">
        <v>48307</v>
      </c>
      <c r="K34" s="11">
        <v>10248</v>
      </c>
    </row>
    <row r="35" spans="1:11" hidden="1">
      <c r="A35" s="715" t="s">
        <v>1117</v>
      </c>
      <c r="B35" s="11">
        <v>13931</v>
      </c>
      <c r="C35" s="11">
        <v>843</v>
      </c>
      <c r="D35" s="11">
        <v>14774</v>
      </c>
      <c r="E35" s="11">
        <v>3481</v>
      </c>
      <c r="F35" s="11">
        <v>9307</v>
      </c>
      <c r="G35" s="11">
        <v>8557</v>
      </c>
      <c r="H35" s="11">
        <v>2405</v>
      </c>
      <c r="I35" s="11">
        <v>38524</v>
      </c>
      <c r="J35" s="11">
        <v>49214</v>
      </c>
      <c r="K35" s="11">
        <v>10690</v>
      </c>
    </row>
    <row r="36" spans="1:11" hidden="1">
      <c r="A36" s="715" t="s">
        <v>1168</v>
      </c>
      <c r="B36" s="11">
        <v>14450</v>
      </c>
      <c r="C36" s="11">
        <v>842</v>
      </c>
      <c r="D36" s="11">
        <v>15292</v>
      </c>
      <c r="E36" s="11">
        <v>3182</v>
      </c>
      <c r="F36" s="11">
        <v>9531</v>
      </c>
      <c r="G36" s="11">
        <v>8164</v>
      </c>
      <c r="H36" s="11">
        <v>2551</v>
      </c>
      <c r="I36" s="11">
        <v>38720</v>
      </c>
      <c r="J36" s="11">
        <v>49775</v>
      </c>
      <c r="K36" s="11">
        <v>11055</v>
      </c>
    </row>
    <row r="37" spans="1:11" hidden="1">
      <c r="A37" s="715" t="s">
        <v>1635</v>
      </c>
      <c r="B37" s="11">
        <v>15456</v>
      </c>
      <c r="C37" s="11">
        <v>490</v>
      </c>
      <c r="D37" s="11">
        <v>15946</v>
      </c>
      <c r="E37" s="11">
        <v>3376</v>
      </c>
      <c r="F37" s="11">
        <v>10334</v>
      </c>
      <c r="G37" s="11">
        <v>8403</v>
      </c>
      <c r="H37" s="11">
        <v>2444</v>
      </c>
      <c r="I37" s="11">
        <v>40503</v>
      </c>
      <c r="J37" s="11">
        <v>51412</v>
      </c>
      <c r="K37" s="11">
        <v>10909</v>
      </c>
    </row>
    <row r="38" spans="1:11" hidden="1">
      <c r="A38" s="715" t="s">
        <v>1515</v>
      </c>
      <c r="B38" s="11">
        <v>15716</v>
      </c>
      <c r="C38" s="11">
        <v>469</v>
      </c>
      <c r="D38" s="11">
        <v>16185</v>
      </c>
      <c r="E38" s="11">
        <v>2936</v>
      </c>
      <c r="F38" s="11">
        <v>10770</v>
      </c>
      <c r="G38" s="11">
        <v>8577</v>
      </c>
      <c r="H38" s="11">
        <v>2223</v>
      </c>
      <c r="I38" s="11">
        <v>40691</v>
      </c>
      <c r="J38" s="11">
        <v>51830</v>
      </c>
      <c r="K38" s="11">
        <v>11139</v>
      </c>
    </row>
    <row r="39" spans="1:11" hidden="1">
      <c r="A39" s="715" t="s">
        <v>1516</v>
      </c>
      <c r="B39" s="11">
        <v>16294</v>
      </c>
      <c r="C39" s="11">
        <v>470</v>
      </c>
      <c r="D39" s="11">
        <v>16764</v>
      </c>
      <c r="E39" s="11">
        <v>3533</v>
      </c>
      <c r="F39" s="11">
        <v>10922</v>
      </c>
      <c r="G39" s="11">
        <v>8470</v>
      </c>
      <c r="H39" s="11">
        <v>2260</v>
      </c>
      <c r="I39" s="11">
        <v>41949</v>
      </c>
      <c r="J39" s="11">
        <v>53824</v>
      </c>
      <c r="K39" s="11">
        <v>11875</v>
      </c>
    </row>
    <row r="40" spans="1:11" hidden="1">
      <c r="A40" s="715" t="s">
        <v>1116</v>
      </c>
      <c r="B40" s="11">
        <v>15805</v>
      </c>
      <c r="C40" s="11">
        <v>470</v>
      </c>
      <c r="D40" s="11">
        <v>16275</v>
      </c>
      <c r="E40" s="11">
        <v>3021</v>
      </c>
      <c r="F40" s="11">
        <v>11566</v>
      </c>
      <c r="G40" s="11">
        <v>8828</v>
      </c>
      <c r="H40" s="11">
        <v>2455</v>
      </c>
      <c r="I40" s="11">
        <v>42145</v>
      </c>
      <c r="J40" s="11">
        <v>54529</v>
      </c>
      <c r="K40" s="11">
        <v>12384</v>
      </c>
    </row>
    <row r="41" spans="1:11" hidden="1">
      <c r="A41" s="715" t="s">
        <v>1636</v>
      </c>
      <c r="B41" s="11">
        <v>15715</v>
      </c>
      <c r="C41" s="11">
        <v>465</v>
      </c>
      <c r="D41" s="11">
        <v>16180</v>
      </c>
      <c r="E41" s="11">
        <v>2765</v>
      </c>
      <c r="F41" s="11">
        <v>11903</v>
      </c>
      <c r="G41" s="11">
        <v>8515</v>
      </c>
      <c r="H41" s="11">
        <v>2502</v>
      </c>
      <c r="I41" s="11">
        <v>41865</v>
      </c>
      <c r="J41" s="11">
        <v>54283</v>
      </c>
      <c r="K41" s="11">
        <v>12418</v>
      </c>
    </row>
    <row r="42" spans="1:11" hidden="1">
      <c r="A42" s="715" t="s">
        <v>1637</v>
      </c>
      <c r="B42" s="11">
        <v>16039</v>
      </c>
      <c r="C42" s="11">
        <v>456</v>
      </c>
      <c r="D42" s="11">
        <v>16495</v>
      </c>
      <c r="E42" s="11">
        <v>2677</v>
      </c>
      <c r="F42" s="11">
        <v>12298</v>
      </c>
      <c r="G42" s="11">
        <v>8524</v>
      </c>
      <c r="H42" s="11">
        <v>2575</v>
      </c>
      <c r="I42" s="11">
        <v>42569</v>
      </c>
      <c r="J42" s="11">
        <v>55759</v>
      </c>
      <c r="K42" s="11">
        <v>13190</v>
      </c>
    </row>
    <row r="43" spans="1:11" hidden="1">
      <c r="A43" s="715" t="s">
        <v>1638</v>
      </c>
      <c r="B43" s="11">
        <v>15286</v>
      </c>
      <c r="C43" s="11">
        <v>460</v>
      </c>
      <c r="D43" s="11">
        <v>15746</v>
      </c>
      <c r="E43" s="11">
        <v>2523</v>
      </c>
      <c r="F43" s="11">
        <v>13185</v>
      </c>
      <c r="G43" s="11">
        <v>8611</v>
      </c>
      <c r="H43" s="11">
        <v>2827</v>
      </c>
      <c r="I43" s="11">
        <v>42892</v>
      </c>
      <c r="J43" s="11">
        <v>56036</v>
      </c>
      <c r="K43" s="11">
        <v>13144</v>
      </c>
    </row>
    <row r="44" spans="1:11" hidden="1">
      <c r="A44" s="715" t="s">
        <v>1639</v>
      </c>
      <c r="B44" s="11">
        <v>16640</v>
      </c>
      <c r="C44" s="11">
        <v>462</v>
      </c>
      <c r="D44" s="11">
        <v>17102</v>
      </c>
      <c r="E44" s="11">
        <v>2996</v>
      </c>
      <c r="F44" s="11">
        <v>13716</v>
      </c>
      <c r="G44" s="11">
        <v>9498</v>
      </c>
      <c r="H44" s="11">
        <v>2836</v>
      </c>
      <c r="I44" s="11">
        <v>46148</v>
      </c>
      <c r="J44" s="11">
        <v>61125</v>
      </c>
      <c r="K44" s="11">
        <v>14977</v>
      </c>
    </row>
    <row r="45" spans="1:11" hidden="1">
      <c r="A45" s="715" t="s">
        <v>1640</v>
      </c>
      <c r="B45" s="11">
        <v>16646</v>
      </c>
      <c r="C45" s="11">
        <v>478</v>
      </c>
      <c r="D45" s="11">
        <v>17124</v>
      </c>
      <c r="E45" s="11">
        <v>2941</v>
      </c>
      <c r="F45" s="11">
        <v>14049</v>
      </c>
      <c r="G45" s="11">
        <v>9837</v>
      </c>
      <c r="H45" s="11">
        <v>2751</v>
      </c>
      <c r="I45" s="11">
        <v>46702</v>
      </c>
      <c r="J45" s="11">
        <v>61852</v>
      </c>
      <c r="K45" s="11">
        <v>15150</v>
      </c>
    </row>
    <row r="46" spans="1:11" hidden="1">
      <c r="A46" s="715" t="s">
        <v>1169</v>
      </c>
      <c r="B46" s="11">
        <v>16973</v>
      </c>
      <c r="C46" s="11">
        <v>480</v>
      </c>
      <c r="D46" s="11">
        <v>17453</v>
      </c>
      <c r="E46" s="11">
        <v>2944</v>
      </c>
      <c r="F46" s="11">
        <v>14257</v>
      </c>
      <c r="G46" s="11">
        <v>10437</v>
      </c>
      <c r="H46" s="11">
        <v>2932</v>
      </c>
      <c r="I46" s="11">
        <v>48023</v>
      </c>
      <c r="J46" s="11">
        <v>63204</v>
      </c>
      <c r="K46" s="11">
        <v>15181</v>
      </c>
    </row>
    <row r="47" spans="1:11" hidden="1">
      <c r="A47" s="715" t="s">
        <v>1170</v>
      </c>
      <c r="B47" s="11">
        <v>17327</v>
      </c>
      <c r="C47" s="11">
        <v>464</v>
      </c>
      <c r="D47" s="11">
        <v>17791</v>
      </c>
      <c r="E47" s="11">
        <v>2991</v>
      </c>
      <c r="F47" s="11">
        <v>15168</v>
      </c>
      <c r="G47" s="11">
        <v>10869</v>
      </c>
      <c r="H47" s="11">
        <v>3048</v>
      </c>
      <c r="I47" s="11">
        <v>49867</v>
      </c>
      <c r="J47" s="11">
        <v>65680</v>
      </c>
      <c r="K47" s="11">
        <v>15813</v>
      </c>
    </row>
    <row r="48" spans="1:11" hidden="1">
      <c r="A48" s="715" t="s">
        <v>1171</v>
      </c>
      <c r="B48" s="11">
        <v>16503</v>
      </c>
      <c r="C48" s="11">
        <v>483</v>
      </c>
      <c r="D48" s="11">
        <v>16986</v>
      </c>
      <c r="E48" s="11">
        <v>3179</v>
      </c>
      <c r="F48" s="11">
        <v>15815</v>
      </c>
      <c r="G48" s="11">
        <v>11105</v>
      </c>
      <c r="H48" s="11">
        <v>3211</v>
      </c>
      <c r="I48" s="11">
        <v>50296</v>
      </c>
      <c r="J48" s="11">
        <v>66761</v>
      </c>
      <c r="K48" s="11">
        <v>16465</v>
      </c>
    </row>
    <row r="49" spans="1:122" hidden="1">
      <c r="A49" s="715" t="s">
        <v>1172</v>
      </c>
      <c r="B49" s="11">
        <v>16653</v>
      </c>
      <c r="C49" s="11">
        <v>485</v>
      </c>
      <c r="D49" s="11">
        <v>17138</v>
      </c>
      <c r="E49" s="11">
        <v>3170</v>
      </c>
      <c r="F49" s="11">
        <v>16376</v>
      </c>
      <c r="G49" s="11">
        <v>11220</v>
      </c>
      <c r="H49" s="11">
        <v>3435</v>
      </c>
      <c r="I49" s="11">
        <v>51339</v>
      </c>
      <c r="J49" s="11">
        <v>68254</v>
      </c>
      <c r="K49" s="11">
        <v>16915</v>
      </c>
    </row>
    <row r="50" spans="1:122" hidden="1">
      <c r="A50" s="715" t="s">
        <v>1173</v>
      </c>
      <c r="B50" s="11">
        <v>1679</v>
      </c>
      <c r="C50" s="11">
        <v>480</v>
      </c>
      <c r="D50" s="11">
        <v>2159</v>
      </c>
      <c r="E50" s="11">
        <v>3276</v>
      </c>
      <c r="F50" s="11">
        <v>17189</v>
      </c>
      <c r="G50" s="11">
        <v>11722</v>
      </c>
      <c r="H50" s="11">
        <v>3533</v>
      </c>
      <c r="I50" s="11">
        <v>37879</v>
      </c>
      <c r="J50" s="11">
        <v>70646</v>
      </c>
      <c r="K50" s="11">
        <v>32767</v>
      </c>
    </row>
    <row r="51" spans="1:122" hidden="1">
      <c r="A51" s="715" t="s">
        <v>1174</v>
      </c>
      <c r="B51" s="11">
        <v>16561</v>
      </c>
      <c r="C51" s="11">
        <v>559</v>
      </c>
      <c r="D51" s="11">
        <v>17120</v>
      </c>
      <c r="E51" s="11">
        <v>3118</v>
      </c>
      <c r="F51" s="11">
        <v>17910</v>
      </c>
      <c r="G51" s="11">
        <v>11787</v>
      </c>
      <c r="H51" s="11">
        <v>3467</v>
      </c>
      <c r="I51" s="11">
        <v>53402</v>
      </c>
      <c r="J51" s="11">
        <v>71352</v>
      </c>
      <c r="K51" s="11">
        <v>17950</v>
      </c>
    </row>
    <row r="52" spans="1:122" hidden="1">
      <c r="A52" s="781"/>
      <c r="K52" s="782" t="s">
        <v>1641</v>
      </c>
    </row>
    <row r="53" spans="1:122" s="783" customFormat="1" ht="23.25" customHeight="1">
      <c r="A53" s="1287" t="s">
        <v>1642</v>
      </c>
      <c r="B53" s="1315"/>
      <c r="C53" s="1315"/>
      <c r="D53" s="1315"/>
      <c r="E53" s="1315"/>
      <c r="F53" s="1315"/>
      <c r="G53" s="1315"/>
      <c r="H53" s="1315"/>
      <c r="I53" s="1315"/>
      <c r="J53" s="1315"/>
      <c r="K53" s="1316"/>
    </row>
    <row r="54" spans="1:122" s="783" customFormat="1" ht="23.25" customHeight="1">
      <c r="A54" s="1317" t="s">
        <v>1643</v>
      </c>
      <c r="B54" s="1318"/>
      <c r="C54" s="1318"/>
      <c r="D54" s="1318"/>
      <c r="E54" s="1318"/>
      <c r="F54" s="1318"/>
      <c r="G54" s="1318"/>
      <c r="H54" s="1318"/>
      <c r="I54" s="1318"/>
      <c r="J54" s="1318"/>
      <c r="K54" s="1319"/>
    </row>
    <row r="55" spans="1:122" ht="23.25" customHeight="1">
      <c r="A55" s="1320" t="s">
        <v>1644</v>
      </c>
      <c r="B55" s="1320"/>
      <c r="C55" s="1320"/>
      <c r="D55" s="1320"/>
      <c r="E55" s="1320"/>
      <c r="F55" s="1320"/>
      <c r="G55" s="1320"/>
      <c r="H55" s="1320"/>
      <c r="I55" s="1320"/>
      <c r="J55" s="1320"/>
      <c r="K55" s="1320"/>
    </row>
    <row r="56" spans="1:122" s="783" customFormat="1" ht="41.25" customHeight="1">
      <c r="A56" s="1287" t="s">
        <v>1645</v>
      </c>
      <c r="B56" s="1143" t="s">
        <v>1646</v>
      </c>
      <c r="C56" s="1143"/>
      <c r="D56" s="1143"/>
      <c r="E56" s="1143"/>
      <c r="F56" s="1143"/>
      <c r="G56" s="1143"/>
      <c r="H56" s="1143"/>
      <c r="I56" s="1143" t="s">
        <v>1647</v>
      </c>
      <c r="J56" s="1143" t="s">
        <v>1648</v>
      </c>
      <c r="K56" s="1143" t="s">
        <v>1649</v>
      </c>
    </row>
    <row r="57" spans="1:122" s="783" customFormat="1" ht="49.5" customHeight="1">
      <c r="A57" s="1286"/>
      <c r="B57" s="1289" t="s">
        <v>1650</v>
      </c>
      <c r="C57" s="1290"/>
      <c r="D57" s="1285"/>
      <c r="E57" s="1286" t="s">
        <v>1651</v>
      </c>
      <c r="F57" s="1286" t="s">
        <v>1652</v>
      </c>
      <c r="G57" s="1286" t="s">
        <v>1653</v>
      </c>
      <c r="H57" s="1286" t="s">
        <v>1654</v>
      </c>
      <c r="I57" s="1286"/>
      <c r="J57" s="1286"/>
      <c r="K57" s="1286"/>
    </row>
    <row r="58" spans="1:122" s="783" customFormat="1" ht="36" customHeight="1">
      <c r="A58" s="1127"/>
      <c r="B58" s="630" t="s">
        <v>1655</v>
      </c>
      <c r="C58" s="630" t="s">
        <v>1656</v>
      </c>
      <c r="D58" s="630" t="s">
        <v>1657</v>
      </c>
      <c r="E58" s="1127"/>
      <c r="F58" s="1127"/>
      <c r="G58" s="1127"/>
      <c r="H58" s="1127"/>
      <c r="I58" s="1127"/>
      <c r="J58" s="1127"/>
      <c r="K58" s="1127"/>
      <c r="L58" s="784"/>
      <c r="M58" s="784"/>
      <c r="N58" s="784"/>
      <c r="O58" s="784"/>
      <c r="P58" s="784"/>
      <c r="Q58" s="784"/>
      <c r="R58" s="784"/>
      <c r="S58" s="784"/>
      <c r="T58" s="784"/>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4"/>
      <c r="BD58" s="784"/>
      <c r="BE58" s="784"/>
      <c r="BF58" s="784"/>
      <c r="BG58" s="784"/>
      <c r="BH58" s="784"/>
      <c r="BI58" s="784"/>
      <c r="BJ58" s="784"/>
      <c r="BK58" s="784"/>
      <c r="BL58" s="784"/>
      <c r="BM58" s="784"/>
      <c r="BN58" s="784"/>
      <c r="BO58" s="784"/>
      <c r="BP58" s="784"/>
      <c r="BQ58" s="784"/>
      <c r="BR58" s="784"/>
      <c r="BS58" s="784"/>
      <c r="BT58" s="784"/>
      <c r="BU58" s="784"/>
      <c r="BV58" s="784"/>
      <c r="BW58" s="784"/>
      <c r="BX58" s="784"/>
      <c r="BY58" s="784"/>
      <c r="BZ58" s="784"/>
      <c r="CA58" s="784"/>
      <c r="CB58" s="784"/>
      <c r="CC58" s="784"/>
      <c r="CD58" s="784"/>
      <c r="CE58" s="784"/>
      <c r="CF58" s="784"/>
      <c r="CG58" s="784"/>
      <c r="CH58" s="784"/>
      <c r="CI58" s="784"/>
      <c r="CJ58" s="784"/>
      <c r="CK58" s="784"/>
      <c r="CL58" s="784"/>
      <c r="CM58" s="784"/>
      <c r="CN58" s="784"/>
      <c r="CO58" s="784"/>
      <c r="CP58" s="784"/>
      <c r="CQ58" s="784"/>
      <c r="CR58" s="784"/>
      <c r="CS58" s="784"/>
      <c r="CT58" s="784"/>
      <c r="CU58" s="784"/>
      <c r="CV58" s="784"/>
      <c r="CW58" s="784"/>
      <c r="CX58" s="784"/>
      <c r="CY58" s="784"/>
      <c r="CZ58" s="784"/>
      <c r="DA58" s="784"/>
      <c r="DB58" s="784"/>
      <c r="DC58" s="784"/>
      <c r="DD58" s="784"/>
      <c r="DE58" s="784"/>
      <c r="DF58" s="784"/>
      <c r="DG58" s="784"/>
      <c r="DH58" s="784"/>
      <c r="DI58" s="784"/>
      <c r="DJ58" s="784"/>
      <c r="DK58" s="784"/>
      <c r="DL58" s="784"/>
      <c r="DM58" s="784"/>
      <c r="DN58" s="784"/>
      <c r="DO58" s="784"/>
      <c r="DP58" s="784"/>
      <c r="DQ58" s="784"/>
      <c r="DR58" s="784"/>
    </row>
    <row r="59" spans="1:122" s="760" customFormat="1" ht="30" customHeight="1">
      <c r="A59" s="631" t="s">
        <v>1113</v>
      </c>
      <c r="B59" s="785">
        <v>16889.283756321587</v>
      </c>
      <c r="C59" s="785">
        <v>219.7</v>
      </c>
      <c r="D59" s="785">
        <v>17108.983756321588</v>
      </c>
      <c r="E59" s="785">
        <v>2821.0707152974842</v>
      </c>
      <c r="F59" s="785">
        <v>19337.744975654292</v>
      </c>
      <c r="G59" s="785">
        <v>12456.713744309454</v>
      </c>
      <c r="H59" s="785">
        <v>3387.6840391797291</v>
      </c>
      <c r="I59" s="785">
        <v>55112.197230762547</v>
      </c>
      <c r="J59" s="785">
        <v>76026.486410922007</v>
      </c>
      <c r="K59" s="785">
        <v>20914.28918015946</v>
      </c>
      <c r="L59" s="831"/>
      <c r="M59" s="831"/>
      <c r="N59" s="831"/>
      <c r="O59" s="831"/>
      <c r="P59" s="831"/>
      <c r="Q59" s="831"/>
      <c r="R59" s="831"/>
      <c r="S59" s="831"/>
      <c r="T59" s="831"/>
      <c r="U59" s="831"/>
      <c r="V59" s="831"/>
      <c r="W59" s="831"/>
      <c r="X59" s="831"/>
      <c r="Y59" s="831"/>
      <c r="Z59" s="831"/>
      <c r="AA59" s="831"/>
      <c r="AB59" s="831"/>
      <c r="AC59" s="831"/>
      <c r="AD59" s="831"/>
      <c r="AE59" s="831"/>
      <c r="AF59" s="831"/>
      <c r="AG59" s="831"/>
      <c r="AH59" s="831"/>
      <c r="AI59" s="831"/>
      <c r="AJ59" s="831"/>
      <c r="AK59" s="831"/>
      <c r="AL59" s="831"/>
      <c r="AM59" s="831"/>
      <c r="AN59" s="831"/>
      <c r="AO59" s="831"/>
      <c r="AP59" s="831"/>
      <c r="AQ59" s="831"/>
      <c r="AR59" s="831"/>
      <c r="AS59" s="831"/>
      <c r="AT59" s="831"/>
      <c r="AU59" s="831"/>
      <c r="AV59" s="831"/>
      <c r="AW59" s="831"/>
      <c r="AX59" s="831"/>
      <c r="AY59" s="831"/>
      <c r="AZ59" s="831"/>
      <c r="BA59" s="831"/>
      <c r="BB59" s="831"/>
      <c r="BC59" s="831"/>
      <c r="BD59" s="831"/>
      <c r="BE59" s="831"/>
      <c r="BF59" s="831"/>
      <c r="BG59" s="831"/>
      <c r="BH59" s="831"/>
      <c r="BI59" s="831"/>
      <c r="BJ59" s="831"/>
      <c r="BK59" s="831"/>
      <c r="BL59" s="831"/>
      <c r="BM59" s="831"/>
      <c r="BN59" s="831"/>
      <c r="BO59" s="831"/>
      <c r="BP59" s="831"/>
      <c r="BQ59" s="831"/>
      <c r="BR59" s="831"/>
      <c r="BS59" s="831"/>
      <c r="BT59" s="831"/>
      <c r="BU59" s="831"/>
      <c r="BV59" s="831"/>
      <c r="BW59" s="831"/>
      <c r="BX59" s="831"/>
      <c r="BY59" s="831"/>
      <c r="BZ59" s="831"/>
      <c r="CA59" s="831"/>
      <c r="CB59" s="831"/>
      <c r="CC59" s="831"/>
      <c r="CD59" s="831"/>
      <c r="CE59" s="831"/>
      <c r="CF59" s="831"/>
      <c r="CG59" s="831"/>
      <c r="CH59" s="831"/>
      <c r="CI59" s="831"/>
      <c r="CJ59" s="831"/>
      <c r="CK59" s="831"/>
      <c r="CL59" s="831"/>
      <c r="CM59" s="831"/>
      <c r="CN59" s="831"/>
      <c r="CO59" s="831"/>
      <c r="CP59" s="831"/>
      <c r="CQ59" s="831"/>
      <c r="CR59" s="831"/>
      <c r="CS59" s="831"/>
      <c r="CT59" s="831"/>
      <c r="CU59" s="831"/>
      <c r="CV59" s="831"/>
      <c r="CW59" s="831"/>
      <c r="CX59" s="831"/>
      <c r="CY59" s="831"/>
      <c r="CZ59" s="831"/>
      <c r="DA59" s="831"/>
      <c r="DB59" s="831"/>
      <c r="DC59" s="831"/>
      <c r="DD59" s="831"/>
      <c r="DE59" s="831"/>
      <c r="DF59" s="831"/>
      <c r="DG59" s="831"/>
      <c r="DH59" s="831"/>
      <c r="DI59" s="831"/>
      <c r="DJ59" s="831"/>
      <c r="DK59" s="831"/>
      <c r="DL59" s="831"/>
      <c r="DM59" s="831"/>
      <c r="DN59" s="831"/>
      <c r="DO59" s="831"/>
      <c r="DP59" s="831"/>
      <c r="DQ59" s="831"/>
      <c r="DR59" s="831"/>
    </row>
    <row r="60" spans="1:122" s="760" customFormat="1" ht="30" customHeight="1">
      <c r="A60" s="631" t="s">
        <v>1524</v>
      </c>
      <c r="B60" s="785">
        <v>17186.190107274728</v>
      </c>
      <c r="C60" s="785">
        <v>210.59199999999998</v>
      </c>
      <c r="D60" s="785">
        <v>17396.782107274728</v>
      </c>
      <c r="E60" s="785">
        <v>2596.6823169766885</v>
      </c>
      <c r="F60" s="785">
        <v>19680.167933348883</v>
      </c>
      <c r="G60" s="785">
        <v>12430.541958510335</v>
      </c>
      <c r="H60" s="785">
        <v>3106.180108540937</v>
      </c>
      <c r="I60" s="785">
        <v>55210.354424651581</v>
      </c>
      <c r="J60" s="785">
        <v>75670.301225804476</v>
      </c>
      <c r="K60" s="785">
        <v>20459.946801152895</v>
      </c>
      <c r="L60" s="831"/>
      <c r="M60" s="831"/>
      <c r="N60" s="831"/>
      <c r="O60" s="831"/>
      <c r="P60" s="831"/>
      <c r="Q60" s="831"/>
      <c r="R60" s="831"/>
      <c r="S60" s="831"/>
      <c r="T60" s="831"/>
      <c r="U60" s="831"/>
      <c r="V60" s="831"/>
      <c r="W60" s="831"/>
      <c r="X60" s="831"/>
      <c r="Y60" s="831"/>
      <c r="Z60" s="831"/>
      <c r="AA60" s="831"/>
      <c r="AB60" s="831"/>
      <c r="AC60" s="831"/>
      <c r="AD60" s="831"/>
      <c r="AE60" s="831"/>
      <c r="AF60" s="831"/>
      <c r="AG60" s="831"/>
      <c r="AH60" s="831"/>
      <c r="AI60" s="831"/>
      <c r="AJ60" s="831"/>
      <c r="AK60" s="831"/>
      <c r="AL60" s="831"/>
      <c r="AM60" s="831"/>
      <c r="AN60" s="831"/>
      <c r="AO60" s="831"/>
      <c r="AP60" s="831"/>
      <c r="AQ60" s="831"/>
      <c r="AR60" s="831"/>
      <c r="AS60" s="831"/>
      <c r="AT60" s="831"/>
      <c r="AU60" s="831"/>
      <c r="AV60" s="831"/>
      <c r="AW60" s="831"/>
      <c r="AX60" s="831"/>
      <c r="AY60" s="831"/>
      <c r="AZ60" s="831"/>
      <c r="BA60" s="831"/>
      <c r="BB60" s="831"/>
      <c r="BC60" s="831"/>
      <c r="BD60" s="831"/>
      <c r="BE60" s="831"/>
      <c r="BF60" s="831"/>
      <c r="BG60" s="831"/>
      <c r="BH60" s="831"/>
      <c r="BI60" s="831"/>
      <c r="BJ60" s="831"/>
      <c r="BK60" s="831"/>
      <c r="BL60" s="831"/>
      <c r="BM60" s="831"/>
      <c r="BN60" s="831"/>
      <c r="BO60" s="831"/>
      <c r="BP60" s="831"/>
      <c r="BQ60" s="831"/>
      <c r="BR60" s="831"/>
      <c r="BS60" s="831"/>
      <c r="BT60" s="831"/>
      <c r="BU60" s="831"/>
      <c r="BV60" s="831"/>
      <c r="BW60" s="831"/>
      <c r="BX60" s="831"/>
      <c r="BY60" s="831"/>
      <c r="BZ60" s="831"/>
      <c r="CA60" s="831"/>
      <c r="CB60" s="831"/>
      <c r="CC60" s="831"/>
      <c r="CD60" s="831"/>
      <c r="CE60" s="831"/>
      <c r="CF60" s="831"/>
      <c r="CG60" s="831"/>
      <c r="CH60" s="831"/>
      <c r="CI60" s="831"/>
      <c r="CJ60" s="831"/>
      <c r="CK60" s="831"/>
      <c r="CL60" s="831"/>
      <c r="CM60" s="831"/>
      <c r="CN60" s="831"/>
      <c r="CO60" s="831"/>
      <c r="CP60" s="831"/>
      <c r="CQ60" s="831"/>
      <c r="CR60" s="831"/>
      <c r="CS60" s="831"/>
      <c r="CT60" s="831"/>
      <c r="CU60" s="831"/>
      <c r="CV60" s="831"/>
      <c r="CW60" s="831"/>
      <c r="CX60" s="831"/>
      <c r="CY60" s="831"/>
      <c r="CZ60" s="831"/>
      <c r="DA60" s="831"/>
      <c r="DB60" s="831"/>
      <c r="DC60" s="831"/>
      <c r="DD60" s="831"/>
      <c r="DE60" s="831"/>
      <c r="DF60" s="831"/>
      <c r="DG60" s="831"/>
      <c r="DH60" s="831"/>
      <c r="DI60" s="831"/>
      <c r="DJ60" s="831"/>
      <c r="DK60" s="831"/>
      <c r="DL60" s="831"/>
      <c r="DM60" s="831"/>
      <c r="DN60" s="831"/>
      <c r="DO60" s="831"/>
      <c r="DP60" s="831"/>
      <c r="DQ60" s="831"/>
      <c r="DR60" s="831"/>
    </row>
    <row r="61" spans="1:122" s="760" customFormat="1" ht="30" customHeight="1">
      <c r="A61" s="631" t="s">
        <v>1525</v>
      </c>
      <c r="B61" s="785">
        <v>17099.027319886529</v>
      </c>
      <c r="C61" s="785">
        <v>212.16499999999999</v>
      </c>
      <c r="D61" s="785">
        <v>17311.19231988653</v>
      </c>
      <c r="E61" s="785">
        <v>2794.9148353417672</v>
      </c>
      <c r="F61" s="785">
        <v>21394.276519474151</v>
      </c>
      <c r="G61" s="785">
        <v>12606.288837955346</v>
      </c>
      <c r="H61" s="785">
        <v>3329.1692094066475</v>
      </c>
      <c r="I61" s="785">
        <v>57435.841722064441</v>
      </c>
      <c r="J61" s="785">
        <v>78669.948270400026</v>
      </c>
      <c r="K61" s="785">
        <v>21234.106548335585</v>
      </c>
      <c r="L61" s="831"/>
      <c r="M61" s="831"/>
      <c r="N61" s="831"/>
      <c r="O61" s="831"/>
      <c r="P61" s="831"/>
      <c r="Q61" s="831"/>
      <c r="R61" s="831"/>
      <c r="S61" s="831"/>
      <c r="T61" s="831"/>
      <c r="U61" s="831"/>
      <c r="V61" s="831"/>
      <c r="W61" s="831"/>
      <c r="X61" s="831"/>
      <c r="Y61" s="831"/>
      <c r="Z61" s="831"/>
      <c r="AA61" s="831"/>
      <c r="AB61" s="831"/>
      <c r="AC61" s="831"/>
      <c r="AD61" s="831"/>
      <c r="AE61" s="831"/>
      <c r="AF61" s="831"/>
      <c r="AG61" s="831"/>
      <c r="AH61" s="831"/>
      <c r="AI61" s="831"/>
      <c r="AJ61" s="831"/>
      <c r="AK61" s="831"/>
      <c r="AL61" s="831"/>
      <c r="AM61" s="831"/>
      <c r="AN61" s="831"/>
      <c r="AO61" s="831"/>
      <c r="AP61" s="831"/>
      <c r="AQ61" s="831"/>
      <c r="AR61" s="831"/>
      <c r="AS61" s="831"/>
      <c r="AT61" s="831"/>
      <c r="AU61" s="831"/>
      <c r="AV61" s="831"/>
      <c r="AW61" s="831"/>
      <c r="AX61" s="831"/>
      <c r="AY61" s="831"/>
      <c r="AZ61" s="831"/>
      <c r="BA61" s="831"/>
      <c r="BB61" s="831"/>
      <c r="BC61" s="831"/>
      <c r="BD61" s="831"/>
      <c r="BE61" s="831"/>
      <c r="BF61" s="831"/>
      <c r="BG61" s="831"/>
      <c r="BH61" s="831"/>
      <c r="BI61" s="831"/>
      <c r="BJ61" s="831"/>
      <c r="BK61" s="831"/>
      <c r="BL61" s="831"/>
      <c r="BM61" s="831"/>
      <c r="BN61" s="831"/>
      <c r="BO61" s="831"/>
      <c r="BP61" s="831"/>
      <c r="BQ61" s="831"/>
      <c r="BR61" s="831"/>
      <c r="BS61" s="831"/>
      <c r="BT61" s="831"/>
      <c r="BU61" s="831"/>
      <c r="BV61" s="831"/>
      <c r="BW61" s="831"/>
      <c r="BX61" s="831"/>
      <c r="BY61" s="831"/>
      <c r="BZ61" s="831"/>
      <c r="CA61" s="831"/>
      <c r="CB61" s="831"/>
      <c r="CC61" s="831"/>
      <c r="CD61" s="831"/>
      <c r="CE61" s="831"/>
      <c r="CF61" s="831"/>
      <c r="CG61" s="831"/>
      <c r="CH61" s="831"/>
      <c r="CI61" s="831"/>
      <c r="CJ61" s="831"/>
      <c r="CK61" s="831"/>
      <c r="CL61" s="831"/>
      <c r="CM61" s="831"/>
      <c r="CN61" s="831"/>
      <c r="CO61" s="831"/>
      <c r="CP61" s="831"/>
      <c r="CQ61" s="831"/>
      <c r="CR61" s="831"/>
      <c r="CS61" s="831"/>
      <c r="CT61" s="831"/>
      <c r="CU61" s="831"/>
      <c r="CV61" s="831"/>
      <c r="CW61" s="831"/>
      <c r="CX61" s="831"/>
      <c r="CY61" s="831"/>
      <c r="CZ61" s="831"/>
      <c r="DA61" s="831"/>
      <c r="DB61" s="831"/>
      <c r="DC61" s="831"/>
      <c r="DD61" s="831"/>
      <c r="DE61" s="831"/>
      <c r="DF61" s="831"/>
      <c r="DG61" s="831"/>
      <c r="DH61" s="831"/>
      <c r="DI61" s="831"/>
      <c r="DJ61" s="831"/>
      <c r="DK61" s="831"/>
      <c r="DL61" s="831"/>
      <c r="DM61" s="831"/>
      <c r="DN61" s="831"/>
      <c r="DO61" s="831"/>
      <c r="DP61" s="831"/>
      <c r="DQ61" s="831"/>
      <c r="DR61" s="831"/>
    </row>
    <row r="62" spans="1:122" s="760" customFormat="1" ht="30" customHeight="1">
      <c r="A62" s="631" t="s">
        <v>1658</v>
      </c>
      <c r="B62" s="785">
        <v>17246.688280828283</v>
      </c>
      <c r="C62" s="785">
        <v>193.61199999999999</v>
      </c>
      <c r="D62" s="785">
        <v>17440.300280828284</v>
      </c>
      <c r="E62" s="785">
        <v>2539.3852691646171</v>
      </c>
      <c r="F62" s="785">
        <v>22042.161047671561</v>
      </c>
      <c r="G62" s="785">
        <v>12596.786333256525</v>
      </c>
      <c r="H62" s="785">
        <v>2912.0490534770192</v>
      </c>
      <c r="I62" s="785">
        <v>57530.681984398012</v>
      </c>
      <c r="J62" s="785">
        <v>79215.934083028274</v>
      </c>
      <c r="K62" s="785">
        <v>21685.252098630262</v>
      </c>
      <c r="L62" s="831"/>
      <c r="M62" s="831"/>
      <c r="N62" s="831"/>
      <c r="O62" s="831"/>
      <c r="P62" s="831"/>
      <c r="Q62" s="831"/>
      <c r="R62" s="831"/>
      <c r="S62" s="831"/>
      <c r="T62" s="831"/>
      <c r="U62" s="831"/>
      <c r="V62" s="831"/>
      <c r="W62" s="831"/>
      <c r="X62" s="831"/>
      <c r="Y62" s="831"/>
      <c r="Z62" s="831"/>
      <c r="AA62" s="831"/>
      <c r="AB62" s="831"/>
      <c r="AC62" s="831"/>
      <c r="AD62" s="831"/>
      <c r="AE62" s="831"/>
      <c r="AF62" s="831"/>
      <c r="AG62" s="831"/>
      <c r="AH62" s="831"/>
      <c r="AI62" s="831"/>
      <c r="AJ62" s="831"/>
      <c r="AK62" s="831"/>
      <c r="AL62" s="831"/>
      <c r="AM62" s="831"/>
      <c r="AN62" s="831"/>
      <c r="AO62" s="831"/>
      <c r="AP62" s="831"/>
      <c r="AQ62" s="831"/>
      <c r="AR62" s="831"/>
      <c r="AS62" s="831"/>
      <c r="AT62" s="831"/>
      <c r="AU62" s="831"/>
      <c r="AV62" s="831"/>
      <c r="AW62" s="831"/>
      <c r="AX62" s="831"/>
      <c r="AY62" s="831"/>
      <c r="AZ62" s="831"/>
      <c r="BA62" s="831"/>
      <c r="BB62" s="831"/>
      <c r="BC62" s="831"/>
      <c r="BD62" s="831"/>
      <c r="BE62" s="831"/>
      <c r="BF62" s="831"/>
      <c r="BG62" s="831"/>
      <c r="BH62" s="831"/>
      <c r="BI62" s="831"/>
      <c r="BJ62" s="831"/>
      <c r="BK62" s="831"/>
      <c r="BL62" s="831"/>
      <c r="BM62" s="831"/>
      <c r="BN62" s="831"/>
      <c r="BO62" s="831"/>
      <c r="BP62" s="831"/>
      <c r="BQ62" s="831"/>
      <c r="BR62" s="831"/>
      <c r="BS62" s="831"/>
      <c r="BT62" s="831"/>
      <c r="BU62" s="831"/>
      <c r="BV62" s="831"/>
      <c r="BW62" s="831"/>
      <c r="BX62" s="831"/>
      <c r="BY62" s="831"/>
      <c r="BZ62" s="831"/>
      <c r="CA62" s="831"/>
      <c r="CB62" s="831"/>
      <c r="CC62" s="831"/>
      <c r="CD62" s="831"/>
      <c r="CE62" s="831"/>
      <c r="CF62" s="831"/>
      <c r="CG62" s="831"/>
      <c r="CH62" s="831"/>
      <c r="CI62" s="831"/>
      <c r="CJ62" s="831"/>
      <c r="CK62" s="831"/>
      <c r="CL62" s="831"/>
      <c r="CM62" s="831"/>
      <c r="CN62" s="831"/>
      <c r="CO62" s="831"/>
      <c r="CP62" s="831"/>
      <c r="CQ62" s="831"/>
      <c r="CR62" s="831"/>
      <c r="CS62" s="831"/>
      <c r="CT62" s="831"/>
      <c r="CU62" s="831"/>
      <c r="CV62" s="831"/>
      <c r="CW62" s="831"/>
      <c r="CX62" s="831"/>
      <c r="CY62" s="831"/>
      <c r="CZ62" s="831"/>
      <c r="DA62" s="831"/>
      <c r="DB62" s="831"/>
      <c r="DC62" s="831"/>
      <c r="DD62" s="831"/>
      <c r="DE62" s="831"/>
      <c r="DF62" s="831"/>
      <c r="DG62" s="831"/>
      <c r="DH62" s="831"/>
      <c r="DI62" s="831"/>
      <c r="DJ62" s="831"/>
      <c r="DK62" s="831"/>
      <c r="DL62" s="831"/>
      <c r="DM62" s="831"/>
      <c r="DN62" s="831"/>
      <c r="DO62" s="831"/>
      <c r="DP62" s="831"/>
      <c r="DQ62" s="831"/>
      <c r="DR62" s="831"/>
    </row>
    <row r="63" spans="1:122" s="760" customFormat="1" ht="30" customHeight="1">
      <c r="A63" s="631" t="s">
        <v>1526</v>
      </c>
      <c r="B63" s="785">
        <v>15808.991097865868</v>
      </c>
      <c r="C63" s="785">
        <v>202.81800000000004</v>
      </c>
      <c r="D63" s="785">
        <v>16011.809097865867</v>
      </c>
      <c r="E63" s="785">
        <v>2466.2581166095056</v>
      </c>
      <c r="F63" s="785">
        <v>22565.646498084672</v>
      </c>
      <c r="G63" s="785">
        <v>11252.277960682899</v>
      </c>
      <c r="H63" s="785">
        <v>2908.5200977475206</v>
      </c>
      <c r="I63" s="785">
        <v>55204.511770990459</v>
      </c>
      <c r="J63" s="785">
        <v>76186.810462810143</v>
      </c>
      <c r="K63" s="785">
        <v>20982.298691819684</v>
      </c>
      <c r="L63" s="831"/>
      <c r="M63" s="831"/>
      <c r="N63" s="831"/>
      <c r="O63" s="831"/>
      <c r="P63" s="831"/>
      <c r="Q63" s="831"/>
      <c r="R63" s="831"/>
      <c r="S63" s="831"/>
      <c r="T63" s="831"/>
      <c r="U63" s="831"/>
      <c r="V63" s="831"/>
      <c r="W63" s="831"/>
      <c r="X63" s="831"/>
      <c r="Y63" s="831"/>
      <c r="Z63" s="831"/>
      <c r="AA63" s="831"/>
      <c r="AB63" s="831"/>
      <c r="AC63" s="831"/>
      <c r="AD63" s="831"/>
      <c r="AE63" s="831"/>
      <c r="AF63" s="831"/>
      <c r="AG63" s="831"/>
      <c r="AH63" s="831"/>
      <c r="AI63" s="831"/>
      <c r="AJ63" s="831"/>
      <c r="AK63" s="831"/>
      <c r="AL63" s="831"/>
      <c r="AM63" s="831"/>
      <c r="AN63" s="831"/>
      <c r="AO63" s="831"/>
      <c r="AP63" s="831"/>
      <c r="AQ63" s="831"/>
      <c r="AR63" s="831"/>
      <c r="AS63" s="831"/>
      <c r="AT63" s="831"/>
      <c r="AU63" s="831"/>
      <c r="AV63" s="831"/>
      <c r="AW63" s="831"/>
      <c r="AX63" s="831"/>
      <c r="AY63" s="831"/>
      <c r="AZ63" s="831"/>
      <c r="BA63" s="831"/>
      <c r="BB63" s="831"/>
      <c r="BC63" s="831"/>
      <c r="BD63" s="831"/>
      <c r="BE63" s="831"/>
      <c r="BF63" s="831"/>
      <c r="BG63" s="831"/>
      <c r="BH63" s="831"/>
      <c r="BI63" s="831"/>
      <c r="BJ63" s="831"/>
      <c r="BK63" s="831"/>
      <c r="BL63" s="831"/>
      <c r="BM63" s="831"/>
      <c r="BN63" s="831"/>
      <c r="BO63" s="831"/>
      <c r="BP63" s="831"/>
      <c r="BQ63" s="831"/>
      <c r="BR63" s="831"/>
      <c r="BS63" s="831"/>
      <c r="BT63" s="831"/>
      <c r="BU63" s="831"/>
      <c r="BV63" s="831"/>
      <c r="BW63" s="831"/>
      <c r="BX63" s="831"/>
      <c r="BY63" s="831"/>
      <c r="BZ63" s="831"/>
      <c r="CA63" s="831"/>
      <c r="CB63" s="831"/>
      <c r="CC63" s="831"/>
      <c r="CD63" s="831"/>
      <c r="CE63" s="831"/>
      <c r="CF63" s="831"/>
      <c r="CG63" s="831"/>
      <c r="CH63" s="831"/>
      <c r="CI63" s="831"/>
      <c r="CJ63" s="831"/>
      <c r="CK63" s="831"/>
      <c r="CL63" s="831"/>
      <c r="CM63" s="831"/>
      <c r="CN63" s="831"/>
      <c r="CO63" s="831"/>
      <c r="CP63" s="831"/>
      <c r="CQ63" s="831"/>
      <c r="CR63" s="831"/>
      <c r="CS63" s="831"/>
      <c r="CT63" s="831"/>
      <c r="CU63" s="831"/>
      <c r="CV63" s="831"/>
      <c r="CW63" s="831"/>
      <c r="CX63" s="831"/>
      <c r="CY63" s="831"/>
      <c r="CZ63" s="831"/>
      <c r="DA63" s="831"/>
      <c r="DB63" s="831"/>
      <c r="DC63" s="831"/>
      <c r="DD63" s="831"/>
      <c r="DE63" s="831"/>
      <c r="DF63" s="831"/>
      <c r="DG63" s="831"/>
      <c r="DH63" s="831"/>
      <c r="DI63" s="831"/>
      <c r="DJ63" s="831"/>
      <c r="DK63" s="831"/>
      <c r="DL63" s="831"/>
      <c r="DM63" s="831"/>
      <c r="DN63" s="831"/>
      <c r="DO63" s="831"/>
      <c r="DP63" s="831"/>
      <c r="DQ63" s="831"/>
      <c r="DR63" s="831"/>
    </row>
    <row r="64" spans="1:122" s="760" customFormat="1" ht="30" customHeight="1">
      <c r="A64" s="631" t="s">
        <v>1112</v>
      </c>
      <c r="B64" s="785">
        <v>14993.05706649378</v>
      </c>
      <c r="C64" s="785">
        <v>208.56700000000001</v>
      </c>
      <c r="D64" s="785">
        <v>15201.62406649378</v>
      </c>
      <c r="E64" s="785">
        <v>2195.7269589841781</v>
      </c>
      <c r="F64" s="785">
        <v>23244.579767971132</v>
      </c>
      <c r="G64" s="785">
        <v>11952.0167805493</v>
      </c>
      <c r="H64" s="785">
        <v>4341.6724952281147</v>
      </c>
      <c r="I64" s="785">
        <v>56935.620069226505</v>
      </c>
      <c r="J64" s="785">
        <v>78370.690627186326</v>
      </c>
      <c r="K64" s="785">
        <v>21435.070557959822</v>
      </c>
      <c r="L64" s="831"/>
      <c r="M64" s="831"/>
      <c r="N64" s="831"/>
      <c r="O64" s="831"/>
      <c r="P64" s="831"/>
      <c r="Q64" s="831"/>
      <c r="R64" s="831"/>
      <c r="S64" s="831"/>
      <c r="T64" s="831"/>
      <c r="U64" s="831"/>
      <c r="V64" s="831"/>
      <c r="W64" s="831"/>
      <c r="X64" s="831"/>
      <c r="Y64" s="831"/>
      <c r="Z64" s="831"/>
      <c r="AA64" s="831"/>
      <c r="AB64" s="831"/>
      <c r="AC64" s="831"/>
      <c r="AD64" s="831"/>
      <c r="AE64" s="831"/>
      <c r="AF64" s="831"/>
      <c r="AG64" s="831"/>
      <c r="AH64" s="831"/>
      <c r="AI64" s="831"/>
      <c r="AJ64" s="831"/>
      <c r="AK64" s="831"/>
      <c r="AL64" s="831"/>
      <c r="AM64" s="831"/>
      <c r="AN64" s="831"/>
      <c r="AO64" s="831"/>
      <c r="AP64" s="831"/>
      <c r="AQ64" s="831"/>
      <c r="AR64" s="831"/>
      <c r="AS64" s="831"/>
      <c r="AT64" s="831"/>
      <c r="AU64" s="831"/>
      <c r="AV64" s="831"/>
      <c r="AW64" s="831"/>
      <c r="AX64" s="831"/>
      <c r="AY64" s="831"/>
      <c r="AZ64" s="831"/>
      <c r="BA64" s="831"/>
      <c r="BB64" s="831"/>
      <c r="BC64" s="831"/>
      <c r="BD64" s="831"/>
      <c r="BE64" s="831"/>
      <c r="BF64" s="831"/>
      <c r="BG64" s="831"/>
      <c r="BH64" s="831"/>
      <c r="BI64" s="831"/>
      <c r="BJ64" s="831"/>
      <c r="BK64" s="831"/>
      <c r="BL64" s="831"/>
      <c r="BM64" s="831"/>
      <c r="BN64" s="831"/>
      <c r="BO64" s="831"/>
      <c r="BP64" s="831"/>
      <c r="BQ64" s="831"/>
      <c r="BR64" s="831"/>
      <c r="BS64" s="831"/>
      <c r="BT64" s="831"/>
      <c r="BU64" s="831"/>
      <c r="BV64" s="831"/>
      <c r="BW64" s="831"/>
      <c r="BX64" s="831"/>
      <c r="BY64" s="831"/>
      <c r="BZ64" s="831"/>
      <c r="CA64" s="831"/>
      <c r="CB64" s="831"/>
      <c r="CC64" s="831"/>
      <c r="CD64" s="831"/>
      <c r="CE64" s="831"/>
      <c r="CF64" s="831"/>
      <c r="CG64" s="831"/>
      <c r="CH64" s="831"/>
      <c r="CI64" s="831"/>
      <c r="CJ64" s="831"/>
      <c r="CK64" s="831"/>
      <c r="CL64" s="831"/>
      <c r="CM64" s="831"/>
      <c r="CN64" s="831"/>
      <c r="CO64" s="831"/>
      <c r="CP64" s="831"/>
      <c r="CQ64" s="831"/>
      <c r="CR64" s="831"/>
      <c r="CS64" s="831"/>
      <c r="CT64" s="831"/>
      <c r="CU64" s="831"/>
      <c r="CV64" s="831"/>
      <c r="CW64" s="831"/>
      <c r="CX64" s="831"/>
      <c r="CY64" s="831"/>
      <c r="CZ64" s="831"/>
      <c r="DA64" s="831"/>
      <c r="DB64" s="831"/>
      <c r="DC64" s="831"/>
      <c r="DD64" s="831"/>
      <c r="DE64" s="831"/>
      <c r="DF64" s="831"/>
      <c r="DG64" s="831"/>
      <c r="DH64" s="831"/>
      <c r="DI64" s="831"/>
      <c r="DJ64" s="831"/>
      <c r="DK64" s="831"/>
      <c r="DL64" s="831"/>
      <c r="DM64" s="831"/>
      <c r="DN64" s="831"/>
      <c r="DO64" s="831"/>
      <c r="DP64" s="831"/>
      <c r="DQ64" s="831"/>
      <c r="DR64" s="831"/>
    </row>
    <row r="65" spans="1:122" s="760" customFormat="1" ht="30" customHeight="1">
      <c r="A65" s="631" t="s">
        <v>1243</v>
      </c>
      <c r="B65" s="785">
        <v>13867.142472652553</v>
      </c>
      <c r="C65" s="785">
        <v>206.02599999999998</v>
      </c>
      <c r="D65" s="785">
        <v>14073.168472652553</v>
      </c>
      <c r="E65" s="785">
        <v>1810.7934899192949</v>
      </c>
      <c r="F65" s="785">
        <v>25626.780709491053</v>
      </c>
      <c r="G65" s="785">
        <v>8727.3463561213848</v>
      </c>
      <c r="H65" s="785">
        <v>3658.4772694064745</v>
      </c>
      <c r="I65" s="785">
        <v>53896.566297590762</v>
      </c>
      <c r="J65" s="785">
        <v>73055.303567169569</v>
      </c>
      <c r="K65" s="785">
        <v>19158.737269578807</v>
      </c>
      <c r="L65" s="831"/>
      <c r="M65" s="831"/>
      <c r="N65" s="831"/>
      <c r="O65" s="831"/>
      <c r="P65" s="831"/>
      <c r="Q65" s="831"/>
      <c r="R65" s="831"/>
      <c r="S65" s="831"/>
      <c r="T65" s="831"/>
      <c r="U65" s="831"/>
      <c r="V65" s="831"/>
      <c r="W65" s="831"/>
      <c r="X65" s="831"/>
      <c r="Y65" s="831"/>
      <c r="Z65" s="831"/>
      <c r="AA65" s="831"/>
      <c r="AB65" s="831"/>
      <c r="AC65" s="831"/>
      <c r="AD65" s="831"/>
      <c r="AE65" s="831"/>
      <c r="AF65" s="831"/>
      <c r="AG65" s="831"/>
      <c r="AH65" s="831"/>
      <c r="AI65" s="831"/>
      <c r="AJ65" s="831"/>
      <c r="AK65" s="831"/>
      <c r="AL65" s="831"/>
      <c r="AM65" s="831"/>
      <c r="AN65" s="831"/>
      <c r="AO65" s="831"/>
      <c r="AP65" s="831"/>
      <c r="AQ65" s="831"/>
      <c r="AR65" s="831"/>
      <c r="AS65" s="831"/>
      <c r="AT65" s="831"/>
      <c r="AU65" s="831"/>
      <c r="AV65" s="831"/>
      <c r="AW65" s="831"/>
      <c r="AX65" s="831"/>
      <c r="AY65" s="831"/>
      <c r="AZ65" s="831"/>
      <c r="BA65" s="831"/>
      <c r="BB65" s="831"/>
      <c r="BC65" s="831"/>
      <c r="BD65" s="831"/>
      <c r="BE65" s="831"/>
      <c r="BF65" s="831"/>
      <c r="BG65" s="831"/>
      <c r="BH65" s="831"/>
      <c r="BI65" s="831"/>
      <c r="BJ65" s="831"/>
      <c r="BK65" s="831"/>
      <c r="BL65" s="831"/>
      <c r="BM65" s="831"/>
      <c r="BN65" s="831"/>
      <c r="BO65" s="831"/>
      <c r="BP65" s="831"/>
      <c r="BQ65" s="831"/>
      <c r="BR65" s="831"/>
      <c r="BS65" s="831"/>
      <c r="BT65" s="831"/>
      <c r="BU65" s="831"/>
      <c r="BV65" s="831"/>
      <c r="BW65" s="831"/>
      <c r="BX65" s="831"/>
      <c r="BY65" s="831"/>
      <c r="BZ65" s="831"/>
      <c r="CA65" s="831"/>
      <c r="CB65" s="831"/>
      <c r="CC65" s="831"/>
      <c r="CD65" s="831"/>
      <c r="CE65" s="831"/>
      <c r="CF65" s="831"/>
      <c r="CG65" s="831"/>
      <c r="CH65" s="831"/>
      <c r="CI65" s="831"/>
      <c r="CJ65" s="831"/>
      <c r="CK65" s="831"/>
      <c r="CL65" s="831"/>
      <c r="CM65" s="831"/>
      <c r="CN65" s="831"/>
      <c r="CO65" s="831"/>
      <c r="CP65" s="831"/>
      <c r="CQ65" s="831"/>
      <c r="CR65" s="831"/>
      <c r="CS65" s="831"/>
      <c r="CT65" s="831"/>
      <c r="CU65" s="831"/>
      <c r="CV65" s="831"/>
      <c r="CW65" s="831"/>
      <c r="CX65" s="831"/>
      <c r="CY65" s="831"/>
      <c r="CZ65" s="831"/>
      <c r="DA65" s="831"/>
      <c r="DB65" s="831"/>
      <c r="DC65" s="831"/>
      <c r="DD65" s="831"/>
      <c r="DE65" s="831"/>
      <c r="DF65" s="831"/>
      <c r="DG65" s="831"/>
      <c r="DH65" s="831"/>
      <c r="DI65" s="831"/>
      <c r="DJ65" s="831"/>
      <c r="DK65" s="831"/>
      <c r="DL65" s="831"/>
      <c r="DM65" s="831"/>
      <c r="DN65" s="831"/>
      <c r="DO65" s="831"/>
      <c r="DP65" s="831"/>
      <c r="DQ65" s="831"/>
      <c r="DR65" s="831"/>
    </row>
    <row r="66" spans="1:122" s="760" customFormat="1" ht="30" customHeight="1">
      <c r="A66" s="631" t="s">
        <v>371</v>
      </c>
      <c r="B66" s="785">
        <v>14251.404236785547</v>
      </c>
      <c r="C66" s="785">
        <v>206.465</v>
      </c>
      <c r="D66" s="785">
        <v>14457.869236785547</v>
      </c>
      <c r="E66" s="785">
        <v>1916.2308112301525</v>
      </c>
      <c r="F66" s="785">
        <v>26691.355122817637</v>
      </c>
      <c r="G66" s="785">
        <v>9693.2310415154898</v>
      </c>
      <c r="H66" s="785">
        <v>4298.7137582849009</v>
      </c>
      <c r="I66" s="785">
        <v>57057.399970633727</v>
      </c>
      <c r="J66" s="785">
        <v>78042.10983710298</v>
      </c>
      <c r="K66" s="785">
        <v>20984.709866469253</v>
      </c>
      <c r="L66" s="831"/>
      <c r="M66" s="831"/>
      <c r="N66" s="831"/>
      <c r="O66" s="831"/>
      <c r="P66" s="831"/>
      <c r="Q66" s="831"/>
      <c r="R66" s="831"/>
      <c r="S66" s="831"/>
      <c r="T66" s="831"/>
      <c r="U66" s="831"/>
      <c r="V66" s="831"/>
      <c r="W66" s="831"/>
      <c r="X66" s="831"/>
      <c r="Y66" s="831"/>
      <c r="Z66" s="831"/>
      <c r="AA66" s="831"/>
      <c r="AB66" s="831"/>
      <c r="AC66" s="831"/>
      <c r="AD66" s="831"/>
      <c r="AE66" s="831"/>
      <c r="AF66" s="831"/>
      <c r="AG66" s="831"/>
      <c r="AH66" s="831"/>
      <c r="AI66" s="831"/>
      <c r="AJ66" s="831"/>
      <c r="AK66" s="831"/>
      <c r="AL66" s="831"/>
      <c r="AM66" s="831"/>
      <c r="AN66" s="831"/>
      <c r="AO66" s="831"/>
      <c r="AP66" s="831"/>
      <c r="AQ66" s="831"/>
      <c r="AR66" s="831"/>
      <c r="AS66" s="831"/>
      <c r="AT66" s="831"/>
      <c r="AU66" s="831"/>
      <c r="AV66" s="831"/>
      <c r="AW66" s="831"/>
      <c r="AX66" s="831"/>
      <c r="AY66" s="831"/>
      <c r="AZ66" s="831"/>
      <c r="BA66" s="831"/>
      <c r="BB66" s="831"/>
      <c r="BC66" s="831"/>
      <c r="BD66" s="831"/>
      <c r="BE66" s="831"/>
      <c r="BF66" s="831"/>
      <c r="BG66" s="831"/>
      <c r="BH66" s="831"/>
      <c r="BI66" s="831"/>
      <c r="BJ66" s="831"/>
      <c r="BK66" s="831"/>
      <c r="BL66" s="831"/>
      <c r="BM66" s="831"/>
      <c r="BN66" s="831"/>
      <c r="BO66" s="831"/>
      <c r="BP66" s="831"/>
      <c r="BQ66" s="831"/>
      <c r="BR66" s="831"/>
      <c r="BS66" s="831"/>
      <c r="BT66" s="831"/>
      <c r="BU66" s="831"/>
      <c r="BV66" s="831"/>
      <c r="BW66" s="831"/>
      <c r="BX66" s="831"/>
      <c r="BY66" s="831"/>
      <c r="BZ66" s="831"/>
      <c r="CA66" s="831"/>
      <c r="CB66" s="831"/>
      <c r="CC66" s="831"/>
      <c r="CD66" s="831"/>
      <c r="CE66" s="831"/>
      <c r="CF66" s="831"/>
      <c r="CG66" s="831"/>
      <c r="CH66" s="831"/>
      <c r="CI66" s="831"/>
      <c r="CJ66" s="831"/>
      <c r="CK66" s="831"/>
      <c r="CL66" s="831"/>
      <c r="CM66" s="831"/>
      <c r="CN66" s="831"/>
      <c r="CO66" s="831"/>
      <c r="CP66" s="831"/>
      <c r="CQ66" s="831"/>
      <c r="CR66" s="831"/>
      <c r="CS66" s="831"/>
      <c r="CT66" s="831"/>
      <c r="CU66" s="831"/>
      <c r="CV66" s="831"/>
      <c r="CW66" s="831"/>
      <c r="CX66" s="831"/>
      <c r="CY66" s="831"/>
      <c r="CZ66" s="831"/>
      <c r="DA66" s="831"/>
      <c r="DB66" s="831"/>
      <c r="DC66" s="831"/>
      <c r="DD66" s="831"/>
      <c r="DE66" s="831"/>
      <c r="DF66" s="831"/>
      <c r="DG66" s="831"/>
      <c r="DH66" s="831"/>
      <c r="DI66" s="831"/>
      <c r="DJ66" s="831"/>
      <c r="DK66" s="831"/>
      <c r="DL66" s="831"/>
      <c r="DM66" s="831"/>
      <c r="DN66" s="831"/>
      <c r="DO66" s="831"/>
      <c r="DP66" s="831"/>
      <c r="DQ66" s="831"/>
      <c r="DR66" s="831"/>
    </row>
    <row r="67" spans="1:122" s="760" customFormat="1" ht="30" customHeight="1">
      <c r="A67" s="631" t="s">
        <v>372</v>
      </c>
      <c r="B67" s="785">
        <v>14552.701201825312</v>
      </c>
      <c r="C67" s="785">
        <v>213.68700000000001</v>
      </c>
      <c r="D67" s="785">
        <v>14766.388201825312</v>
      </c>
      <c r="E67" s="785">
        <v>1734.2421623931623</v>
      </c>
      <c r="F67" s="785">
        <v>25234.553655390118</v>
      </c>
      <c r="G67" s="785">
        <v>9955.7761623931619</v>
      </c>
      <c r="H67" s="785">
        <v>7537.8693418803414</v>
      </c>
      <c r="I67" s="785">
        <v>59228.829523882101</v>
      </c>
      <c r="J67" s="785">
        <v>81078.05306892829</v>
      </c>
      <c r="K67" s="785">
        <v>21849.223545046189</v>
      </c>
      <c r="L67" s="831"/>
      <c r="M67" s="831"/>
      <c r="N67" s="831"/>
      <c r="O67" s="831"/>
      <c r="P67" s="831"/>
      <c r="Q67" s="831"/>
      <c r="R67" s="831"/>
      <c r="S67" s="831"/>
      <c r="T67" s="831"/>
      <c r="U67" s="831"/>
      <c r="V67" s="831"/>
      <c r="W67" s="831"/>
      <c r="X67" s="831"/>
      <c r="Y67" s="831"/>
      <c r="Z67" s="831"/>
      <c r="AA67" s="831"/>
      <c r="AB67" s="831"/>
      <c r="AC67" s="831"/>
      <c r="AD67" s="831"/>
      <c r="AE67" s="831"/>
      <c r="AF67" s="831"/>
      <c r="AG67" s="831"/>
      <c r="AH67" s="831"/>
      <c r="AI67" s="831"/>
      <c r="AJ67" s="831"/>
      <c r="AK67" s="831"/>
      <c r="AL67" s="831"/>
      <c r="AM67" s="831"/>
      <c r="AN67" s="831"/>
      <c r="AO67" s="831"/>
      <c r="AP67" s="831"/>
      <c r="AQ67" s="831"/>
      <c r="AR67" s="831"/>
      <c r="AS67" s="831"/>
      <c r="AT67" s="831"/>
      <c r="AU67" s="831"/>
      <c r="AV67" s="831"/>
      <c r="AW67" s="831"/>
      <c r="AX67" s="831"/>
      <c r="AY67" s="831"/>
      <c r="AZ67" s="831"/>
      <c r="BA67" s="831"/>
      <c r="BB67" s="831"/>
      <c r="BC67" s="831"/>
      <c r="BD67" s="831"/>
      <c r="BE67" s="831"/>
      <c r="BF67" s="831"/>
      <c r="BG67" s="831"/>
      <c r="BH67" s="831"/>
      <c r="BI67" s="831"/>
      <c r="BJ67" s="831"/>
      <c r="BK67" s="831"/>
      <c r="BL67" s="831"/>
      <c r="BM67" s="831"/>
      <c r="BN67" s="831"/>
      <c r="BO67" s="831"/>
      <c r="BP67" s="831"/>
      <c r="BQ67" s="831"/>
      <c r="BR67" s="831"/>
      <c r="BS67" s="831"/>
      <c r="BT67" s="831"/>
      <c r="BU67" s="831"/>
      <c r="BV67" s="831"/>
      <c r="BW67" s="831"/>
      <c r="BX67" s="831"/>
      <c r="BY67" s="831"/>
      <c r="BZ67" s="831"/>
      <c r="CA67" s="831"/>
      <c r="CB67" s="831"/>
      <c r="CC67" s="831"/>
      <c r="CD67" s="831"/>
      <c r="CE67" s="831"/>
      <c r="CF67" s="831"/>
      <c r="CG67" s="831"/>
      <c r="CH67" s="831"/>
      <c r="CI67" s="831"/>
      <c r="CJ67" s="831"/>
      <c r="CK67" s="831"/>
      <c r="CL67" s="831"/>
      <c r="CM67" s="831"/>
      <c r="CN67" s="831"/>
      <c r="CO67" s="831"/>
      <c r="CP67" s="831"/>
      <c r="CQ67" s="831"/>
      <c r="CR67" s="831"/>
      <c r="CS67" s="831"/>
      <c r="CT67" s="831"/>
      <c r="CU67" s="831"/>
      <c r="CV67" s="831"/>
      <c r="CW67" s="831"/>
      <c r="CX67" s="831"/>
      <c r="CY67" s="831"/>
      <c r="CZ67" s="831"/>
      <c r="DA67" s="831"/>
      <c r="DB67" s="831"/>
      <c r="DC67" s="831"/>
      <c r="DD67" s="831"/>
      <c r="DE67" s="831"/>
      <c r="DF67" s="831"/>
      <c r="DG67" s="831"/>
      <c r="DH67" s="831"/>
      <c r="DI67" s="831"/>
      <c r="DJ67" s="831"/>
      <c r="DK67" s="831"/>
      <c r="DL67" s="831"/>
      <c r="DM67" s="831"/>
      <c r="DN67" s="831"/>
      <c r="DO67" s="831"/>
      <c r="DP67" s="831"/>
      <c r="DQ67" s="831"/>
      <c r="DR67" s="831"/>
    </row>
    <row r="68" spans="1:122" s="760" customFormat="1" ht="30" customHeight="1">
      <c r="A68" s="631" t="s">
        <v>187</v>
      </c>
      <c r="B68" s="315">
        <v>16490.049170197741</v>
      </c>
      <c r="C68" s="315">
        <v>227.47400000000002</v>
      </c>
      <c r="D68" s="315">
        <v>16717.523170197739</v>
      </c>
      <c r="E68" s="315">
        <v>2083.101695098424</v>
      </c>
      <c r="F68" s="315">
        <v>26025.399443610546</v>
      </c>
      <c r="G68" s="315">
        <v>10044.385561395788</v>
      </c>
      <c r="H68" s="315">
        <v>5966.3879133468081</v>
      </c>
      <c r="I68" s="315">
        <v>60836.797783649301</v>
      </c>
      <c r="J68" s="315">
        <v>84278.754086860674</v>
      </c>
      <c r="K68" s="315">
        <v>23441.956303211373</v>
      </c>
      <c r="L68" s="831"/>
      <c r="M68" s="831"/>
      <c r="N68" s="831"/>
      <c r="O68" s="831"/>
      <c r="P68" s="831"/>
      <c r="Q68" s="831"/>
      <c r="R68" s="831"/>
      <c r="S68" s="831"/>
      <c r="T68" s="831"/>
      <c r="U68" s="831"/>
      <c r="V68" s="831"/>
      <c r="W68" s="831"/>
      <c r="X68" s="831"/>
      <c r="Y68" s="831"/>
      <c r="Z68" s="831"/>
      <c r="AA68" s="831"/>
      <c r="AB68" s="831"/>
      <c r="AC68" s="831"/>
      <c r="AD68" s="831"/>
      <c r="AE68" s="831"/>
      <c r="AF68" s="831"/>
      <c r="AG68" s="831"/>
      <c r="AH68" s="831"/>
      <c r="AI68" s="831"/>
      <c r="AJ68" s="831"/>
      <c r="AK68" s="831"/>
      <c r="AL68" s="831"/>
      <c r="AM68" s="831"/>
      <c r="AN68" s="831"/>
      <c r="AO68" s="831"/>
      <c r="AP68" s="831"/>
      <c r="AQ68" s="831"/>
      <c r="AR68" s="831"/>
      <c r="AS68" s="831"/>
      <c r="AT68" s="831"/>
      <c r="AU68" s="831"/>
      <c r="AV68" s="831"/>
      <c r="AW68" s="831"/>
      <c r="AX68" s="831"/>
      <c r="AY68" s="831"/>
      <c r="AZ68" s="831"/>
      <c r="BA68" s="831"/>
      <c r="BB68" s="831"/>
      <c r="BC68" s="831"/>
      <c r="BD68" s="831"/>
      <c r="BE68" s="831"/>
      <c r="BF68" s="831"/>
      <c r="BG68" s="831"/>
      <c r="BH68" s="831"/>
      <c r="BI68" s="831"/>
      <c r="BJ68" s="831"/>
      <c r="BK68" s="831"/>
      <c r="BL68" s="831"/>
      <c r="BM68" s="831"/>
      <c r="BN68" s="831"/>
      <c r="BO68" s="831"/>
      <c r="BP68" s="831"/>
      <c r="BQ68" s="831"/>
      <c r="BR68" s="831"/>
      <c r="BS68" s="831"/>
      <c r="BT68" s="831"/>
      <c r="BU68" s="831"/>
      <c r="BV68" s="831"/>
      <c r="BW68" s="831"/>
      <c r="BX68" s="831"/>
      <c r="BY68" s="831"/>
      <c r="BZ68" s="831"/>
      <c r="CA68" s="831"/>
      <c r="CB68" s="831"/>
      <c r="CC68" s="831"/>
      <c r="CD68" s="831"/>
      <c r="CE68" s="831"/>
      <c r="CF68" s="831"/>
      <c r="CG68" s="831"/>
      <c r="CH68" s="831"/>
      <c r="CI68" s="831"/>
      <c r="CJ68" s="831"/>
      <c r="CK68" s="831"/>
      <c r="CL68" s="831"/>
      <c r="CM68" s="831"/>
      <c r="CN68" s="831"/>
      <c r="CO68" s="831"/>
      <c r="CP68" s="831"/>
      <c r="CQ68" s="831"/>
      <c r="CR68" s="831"/>
      <c r="CS68" s="831"/>
      <c r="CT68" s="831"/>
      <c r="CU68" s="831"/>
      <c r="CV68" s="831"/>
      <c r="CW68" s="831"/>
      <c r="CX68" s="831"/>
      <c r="CY68" s="831"/>
      <c r="CZ68" s="831"/>
      <c r="DA68" s="831"/>
      <c r="DB68" s="831"/>
      <c r="DC68" s="831"/>
      <c r="DD68" s="831"/>
      <c r="DE68" s="831"/>
      <c r="DF68" s="831"/>
      <c r="DG68" s="831"/>
      <c r="DH68" s="831"/>
      <c r="DI68" s="831"/>
      <c r="DJ68" s="831"/>
      <c r="DK68" s="831"/>
      <c r="DL68" s="831"/>
      <c r="DM68" s="831"/>
      <c r="DN68" s="831"/>
      <c r="DO68" s="831"/>
      <c r="DP68" s="831"/>
      <c r="DQ68" s="831"/>
      <c r="DR68" s="831"/>
    </row>
    <row r="69" spans="1:122" s="760" customFormat="1" ht="30" customHeight="1">
      <c r="A69" s="631" t="s">
        <v>188</v>
      </c>
      <c r="B69" s="315">
        <v>16802.373192805069</v>
      </c>
      <c r="C69" s="315">
        <v>224.24600000000004</v>
      </c>
      <c r="D69" s="315">
        <v>17026.619192805068</v>
      </c>
      <c r="E69" s="315">
        <v>2078.1937754665023</v>
      </c>
      <c r="F69" s="315">
        <v>26941.63379297057</v>
      </c>
      <c r="G69" s="315">
        <v>10698.22808461483</v>
      </c>
      <c r="H69" s="315">
        <v>5998.7637673685731</v>
      </c>
      <c r="I69" s="315">
        <v>62743.438613225546</v>
      </c>
      <c r="J69" s="315">
        <v>86751.660930746308</v>
      </c>
      <c r="K69" s="315">
        <v>24008.222317520762</v>
      </c>
      <c r="L69" s="831"/>
      <c r="M69" s="831"/>
      <c r="N69" s="831"/>
      <c r="O69" s="831"/>
      <c r="P69" s="831"/>
      <c r="Q69" s="831"/>
      <c r="R69" s="831"/>
      <c r="S69" s="831"/>
      <c r="T69" s="831"/>
      <c r="U69" s="831"/>
      <c r="V69" s="831"/>
      <c r="W69" s="831"/>
      <c r="X69" s="831"/>
      <c r="Y69" s="831"/>
      <c r="Z69" s="831"/>
      <c r="AA69" s="831"/>
      <c r="AB69" s="831"/>
      <c r="AC69" s="831"/>
      <c r="AD69" s="831"/>
      <c r="AE69" s="831"/>
      <c r="AF69" s="831"/>
      <c r="AG69" s="831"/>
      <c r="AH69" s="831"/>
      <c r="AI69" s="831"/>
      <c r="AJ69" s="831"/>
      <c r="AK69" s="831"/>
      <c r="AL69" s="831"/>
      <c r="AM69" s="831"/>
      <c r="AN69" s="831"/>
      <c r="AO69" s="831"/>
      <c r="AP69" s="831"/>
      <c r="AQ69" s="831"/>
      <c r="AR69" s="831"/>
      <c r="AS69" s="831"/>
      <c r="AT69" s="831"/>
      <c r="AU69" s="831"/>
      <c r="AV69" s="831"/>
      <c r="AW69" s="831"/>
      <c r="AX69" s="831"/>
      <c r="AY69" s="831"/>
      <c r="AZ69" s="831"/>
      <c r="BA69" s="831"/>
      <c r="BB69" s="831"/>
      <c r="BC69" s="831"/>
      <c r="BD69" s="831"/>
      <c r="BE69" s="831"/>
      <c r="BF69" s="831"/>
      <c r="BG69" s="831"/>
      <c r="BH69" s="831"/>
      <c r="BI69" s="831"/>
      <c r="BJ69" s="831"/>
      <c r="BK69" s="831"/>
      <c r="BL69" s="831"/>
      <c r="BM69" s="831"/>
      <c r="BN69" s="831"/>
      <c r="BO69" s="831"/>
      <c r="BP69" s="831"/>
      <c r="BQ69" s="831"/>
      <c r="BR69" s="831"/>
      <c r="BS69" s="831"/>
      <c r="BT69" s="831"/>
      <c r="BU69" s="831"/>
      <c r="BV69" s="831"/>
      <c r="BW69" s="831"/>
      <c r="BX69" s="831"/>
      <c r="BY69" s="831"/>
      <c r="BZ69" s="831"/>
      <c r="CA69" s="831"/>
      <c r="CB69" s="831"/>
      <c r="CC69" s="831"/>
      <c r="CD69" s="831"/>
      <c r="CE69" s="831"/>
      <c r="CF69" s="831"/>
      <c r="CG69" s="831"/>
      <c r="CH69" s="831"/>
      <c r="CI69" s="831"/>
      <c r="CJ69" s="831"/>
      <c r="CK69" s="831"/>
      <c r="CL69" s="831"/>
      <c r="CM69" s="831"/>
      <c r="CN69" s="831"/>
      <c r="CO69" s="831"/>
      <c r="CP69" s="831"/>
      <c r="CQ69" s="831"/>
      <c r="CR69" s="831"/>
      <c r="CS69" s="831"/>
      <c r="CT69" s="831"/>
      <c r="CU69" s="831"/>
      <c r="CV69" s="831"/>
      <c r="CW69" s="831"/>
      <c r="CX69" s="831"/>
      <c r="CY69" s="831"/>
      <c r="CZ69" s="831"/>
      <c r="DA69" s="831"/>
      <c r="DB69" s="831"/>
      <c r="DC69" s="831"/>
      <c r="DD69" s="831"/>
      <c r="DE69" s="831"/>
      <c r="DF69" s="831"/>
      <c r="DG69" s="831"/>
      <c r="DH69" s="831"/>
      <c r="DI69" s="831"/>
      <c r="DJ69" s="831"/>
      <c r="DK69" s="831"/>
      <c r="DL69" s="831"/>
      <c r="DM69" s="831"/>
      <c r="DN69" s="831"/>
      <c r="DO69" s="831"/>
      <c r="DP69" s="831"/>
      <c r="DQ69" s="831"/>
      <c r="DR69" s="831"/>
    </row>
    <row r="70" spans="1:122" s="760" customFormat="1" ht="30" customHeight="1">
      <c r="A70" s="631" t="s">
        <v>189</v>
      </c>
      <c r="B70" s="315">
        <v>16531.257290461475</v>
      </c>
      <c r="C70" s="315">
        <v>216.85500000000002</v>
      </c>
      <c r="D70" s="315">
        <v>16748.112290461475</v>
      </c>
      <c r="E70" s="315">
        <v>1973.1608077153994</v>
      </c>
      <c r="F70" s="315">
        <v>28496.198171261156</v>
      </c>
      <c r="G70" s="315">
        <v>9864.1225045349383</v>
      </c>
      <c r="H70" s="315">
        <v>6106.9894890265105</v>
      </c>
      <c r="I70" s="315">
        <v>63188.583262999484</v>
      </c>
      <c r="J70" s="315">
        <v>88057.400487974635</v>
      </c>
      <c r="K70" s="315">
        <v>24868.817224975151</v>
      </c>
      <c r="L70" s="831"/>
      <c r="M70" s="831"/>
      <c r="N70" s="831"/>
      <c r="O70" s="831"/>
      <c r="P70" s="831"/>
      <c r="Q70" s="831"/>
      <c r="R70" s="831"/>
      <c r="S70" s="831"/>
      <c r="T70" s="831"/>
      <c r="U70" s="831"/>
      <c r="V70" s="831"/>
      <c r="W70" s="831"/>
      <c r="X70" s="831"/>
      <c r="Y70" s="831"/>
      <c r="Z70" s="831"/>
      <c r="AA70" s="831"/>
      <c r="AB70" s="831"/>
      <c r="AC70" s="831"/>
      <c r="AD70" s="831"/>
      <c r="AE70" s="831"/>
      <c r="AF70" s="831"/>
      <c r="AG70" s="831"/>
      <c r="AH70" s="831"/>
      <c r="AI70" s="831"/>
      <c r="AJ70" s="831"/>
      <c r="AK70" s="831"/>
      <c r="AL70" s="831"/>
      <c r="AM70" s="831"/>
      <c r="AN70" s="831"/>
      <c r="AO70" s="831"/>
      <c r="AP70" s="831"/>
      <c r="AQ70" s="831"/>
      <c r="AR70" s="831"/>
      <c r="AS70" s="831"/>
      <c r="AT70" s="831"/>
      <c r="AU70" s="831"/>
      <c r="AV70" s="831"/>
      <c r="AW70" s="831"/>
      <c r="AX70" s="831"/>
      <c r="AY70" s="831"/>
      <c r="AZ70" s="831"/>
      <c r="BA70" s="831"/>
      <c r="BB70" s="831"/>
      <c r="BC70" s="831"/>
      <c r="BD70" s="831"/>
      <c r="BE70" s="831"/>
      <c r="BF70" s="831"/>
      <c r="BG70" s="831"/>
      <c r="BH70" s="831"/>
      <c r="BI70" s="831"/>
      <c r="BJ70" s="831"/>
      <c r="BK70" s="831"/>
      <c r="BL70" s="831"/>
      <c r="BM70" s="831"/>
      <c r="BN70" s="831"/>
      <c r="BO70" s="831"/>
      <c r="BP70" s="831"/>
      <c r="BQ70" s="831"/>
      <c r="BR70" s="831"/>
      <c r="BS70" s="831"/>
      <c r="BT70" s="831"/>
      <c r="BU70" s="831"/>
      <c r="BV70" s="831"/>
      <c r="BW70" s="831"/>
      <c r="BX70" s="831"/>
      <c r="BY70" s="831"/>
      <c r="BZ70" s="831"/>
      <c r="CA70" s="831"/>
      <c r="CB70" s="831"/>
      <c r="CC70" s="831"/>
      <c r="CD70" s="831"/>
      <c r="CE70" s="831"/>
      <c r="CF70" s="831"/>
      <c r="CG70" s="831"/>
      <c r="CH70" s="831"/>
      <c r="CI70" s="831"/>
      <c r="CJ70" s="831"/>
      <c r="CK70" s="831"/>
      <c r="CL70" s="831"/>
      <c r="CM70" s="831"/>
      <c r="CN70" s="831"/>
      <c r="CO70" s="831"/>
      <c r="CP70" s="831"/>
      <c r="CQ70" s="831"/>
      <c r="CR70" s="831"/>
      <c r="CS70" s="831"/>
      <c r="CT70" s="831"/>
      <c r="CU70" s="831"/>
      <c r="CV70" s="831"/>
      <c r="CW70" s="831"/>
      <c r="CX70" s="831"/>
      <c r="CY70" s="831"/>
      <c r="CZ70" s="831"/>
      <c r="DA70" s="831"/>
      <c r="DB70" s="831"/>
      <c r="DC70" s="831"/>
      <c r="DD70" s="831"/>
      <c r="DE70" s="831"/>
      <c r="DF70" s="831"/>
      <c r="DG70" s="831"/>
      <c r="DH70" s="831"/>
      <c r="DI70" s="831"/>
      <c r="DJ70" s="831"/>
      <c r="DK70" s="831"/>
      <c r="DL70" s="831"/>
      <c r="DM70" s="831"/>
      <c r="DN70" s="831"/>
      <c r="DO70" s="831"/>
      <c r="DP70" s="831"/>
      <c r="DQ70" s="831"/>
      <c r="DR70" s="831"/>
    </row>
    <row r="71" spans="1:122" s="760" customFormat="1" ht="30" customHeight="1">
      <c r="A71" s="631" t="s">
        <v>190</v>
      </c>
      <c r="B71" s="315">
        <v>16686.311877351785</v>
      </c>
      <c r="C71" s="315">
        <v>195.06400000000005</v>
      </c>
      <c r="D71" s="315">
        <v>16881.375877351784</v>
      </c>
      <c r="E71" s="315">
        <v>1980.5524905939048</v>
      </c>
      <c r="F71" s="315">
        <v>28366.375615669913</v>
      </c>
      <c r="G71" s="315">
        <v>10389.055819434992</v>
      </c>
      <c r="H71" s="315">
        <v>6020.022132882501</v>
      </c>
      <c r="I71" s="315">
        <v>63637.381935933096</v>
      </c>
      <c r="J71" s="315">
        <v>88895.145021499644</v>
      </c>
      <c r="K71" s="315">
        <v>25257.763085566548</v>
      </c>
      <c r="L71" s="831"/>
      <c r="M71" s="831"/>
      <c r="N71" s="831"/>
      <c r="O71" s="831"/>
      <c r="P71" s="831"/>
      <c r="Q71" s="831"/>
      <c r="R71" s="831"/>
      <c r="S71" s="831"/>
      <c r="T71" s="831"/>
      <c r="U71" s="831"/>
      <c r="V71" s="831"/>
      <c r="W71" s="831"/>
      <c r="X71" s="831"/>
      <c r="Y71" s="831"/>
      <c r="Z71" s="831"/>
      <c r="AA71" s="831"/>
      <c r="AB71" s="831"/>
      <c r="AC71" s="831"/>
      <c r="AD71" s="831"/>
      <c r="AE71" s="831"/>
      <c r="AF71" s="831"/>
      <c r="AG71" s="831"/>
      <c r="AH71" s="831"/>
      <c r="AI71" s="831"/>
      <c r="AJ71" s="831"/>
      <c r="AK71" s="831"/>
      <c r="AL71" s="831"/>
      <c r="AM71" s="831"/>
      <c r="AN71" s="831"/>
      <c r="AO71" s="831"/>
      <c r="AP71" s="831"/>
      <c r="AQ71" s="831"/>
      <c r="AR71" s="831"/>
      <c r="AS71" s="831"/>
      <c r="AT71" s="831"/>
      <c r="AU71" s="831"/>
      <c r="AV71" s="831"/>
      <c r="AW71" s="831"/>
      <c r="AX71" s="831"/>
      <c r="AY71" s="831"/>
      <c r="AZ71" s="831"/>
      <c r="BA71" s="831"/>
      <c r="BB71" s="831"/>
      <c r="BC71" s="831"/>
      <c r="BD71" s="831"/>
      <c r="BE71" s="831"/>
      <c r="BF71" s="831"/>
      <c r="BG71" s="831"/>
      <c r="BH71" s="831"/>
      <c r="BI71" s="831"/>
      <c r="BJ71" s="831"/>
      <c r="BK71" s="831"/>
      <c r="BL71" s="831"/>
      <c r="BM71" s="831"/>
      <c r="BN71" s="831"/>
      <c r="BO71" s="831"/>
      <c r="BP71" s="831"/>
      <c r="BQ71" s="831"/>
      <c r="BR71" s="831"/>
      <c r="BS71" s="831"/>
      <c r="BT71" s="831"/>
      <c r="BU71" s="831"/>
      <c r="BV71" s="831"/>
      <c r="BW71" s="831"/>
      <c r="BX71" s="831"/>
      <c r="BY71" s="831"/>
      <c r="BZ71" s="831"/>
      <c r="CA71" s="831"/>
      <c r="CB71" s="831"/>
      <c r="CC71" s="831"/>
      <c r="CD71" s="831"/>
      <c r="CE71" s="831"/>
      <c r="CF71" s="831"/>
      <c r="CG71" s="831"/>
      <c r="CH71" s="831"/>
      <c r="CI71" s="831"/>
      <c r="CJ71" s="831"/>
      <c r="CK71" s="831"/>
      <c r="CL71" s="831"/>
      <c r="CM71" s="831"/>
      <c r="CN71" s="831"/>
      <c r="CO71" s="831"/>
      <c r="CP71" s="831"/>
      <c r="CQ71" s="831"/>
      <c r="CR71" s="831"/>
      <c r="CS71" s="831"/>
      <c r="CT71" s="831"/>
      <c r="CU71" s="831"/>
      <c r="CV71" s="831"/>
      <c r="CW71" s="831"/>
      <c r="CX71" s="831"/>
      <c r="CY71" s="831"/>
      <c r="CZ71" s="831"/>
      <c r="DA71" s="831"/>
      <c r="DB71" s="831"/>
      <c r="DC71" s="831"/>
      <c r="DD71" s="831"/>
      <c r="DE71" s="831"/>
      <c r="DF71" s="831"/>
      <c r="DG71" s="831"/>
      <c r="DH71" s="831"/>
      <c r="DI71" s="831"/>
      <c r="DJ71" s="831"/>
      <c r="DK71" s="831"/>
      <c r="DL71" s="831"/>
      <c r="DM71" s="831"/>
      <c r="DN71" s="831"/>
      <c r="DO71" s="831"/>
      <c r="DP71" s="831"/>
      <c r="DQ71" s="831"/>
      <c r="DR71" s="831"/>
    </row>
    <row r="72" spans="1:122" s="760" customFormat="1" ht="30" customHeight="1">
      <c r="A72" s="631" t="s">
        <v>191</v>
      </c>
      <c r="B72" s="315">
        <v>14786.440849495506</v>
      </c>
      <c r="C72" s="315">
        <v>188.27800000000002</v>
      </c>
      <c r="D72" s="315">
        <v>14974.718849495506</v>
      </c>
      <c r="E72" s="315">
        <v>1585.422</v>
      </c>
      <c r="F72" s="315">
        <v>28369.833599775433</v>
      </c>
      <c r="G72" s="315">
        <v>9990.5680000000011</v>
      </c>
      <c r="H72" s="315">
        <v>7024.0084244327982</v>
      </c>
      <c r="I72" s="315">
        <v>61944.550873703738</v>
      </c>
      <c r="J72" s="315">
        <v>85086.995983569795</v>
      </c>
      <c r="K72" s="315">
        <v>23142.445109866057</v>
      </c>
      <c r="L72" s="831"/>
      <c r="M72" s="831"/>
      <c r="N72" s="831"/>
      <c r="O72" s="831"/>
      <c r="P72" s="831"/>
      <c r="Q72" s="831"/>
      <c r="R72" s="831"/>
      <c r="S72" s="831"/>
      <c r="T72" s="831"/>
      <c r="U72" s="831"/>
      <c r="V72" s="831"/>
      <c r="W72" s="831"/>
      <c r="X72" s="831"/>
      <c r="Y72" s="831"/>
      <c r="Z72" s="831"/>
      <c r="AA72" s="831"/>
      <c r="AB72" s="831"/>
      <c r="AC72" s="831"/>
      <c r="AD72" s="831"/>
      <c r="AE72" s="831"/>
      <c r="AF72" s="831"/>
      <c r="AG72" s="831"/>
      <c r="AH72" s="831"/>
      <c r="AI72" s="831"/>
      <c r="AJ72" s="831"/>
      <c r="AK72" s="831"/>
      <c r="AL72" s="831"/>
      <c r="AM72" s="831"/>
      <c r="AN72" s="831"/>
      <c r="AO72" s="831"/>
      <c r="AP72" s="831"/>
      <c r="AQ72" s="831"/>
      <c r="AR72" s="831"/>
      <c r="AS72" s="831"/>
      <c r="AT72" s="831"/>
      <c r="AU72" s="831"/>
      <c r="AV72" s="831"/>
      <c r="AW72" s="831"/>
      <c r="AX72" s="831"/>
      <c r="AY72" s="831"/>
      <c r="AZ72" s="831"/>
      <c r="BA72" s="831"/>
      <c r="BB72" s="831"/>
      <c r="BC72" s="831"/>
      <c r="BD72" s="831"/>
      <c r="BE72" s="831"/>
      <c r="BF72" s="831"/>
      <c r="BG72" s="831"/>
      <c r="BH72" s="831"/>
      <c r="BI72" s="831"/>
      <c r="BJ72" s="831"/>
      <c r="BK72" s="831"/>
      <c r="BL72" s="831"/>
      <c r="BM72" s="831"/>
      <c r="BN72" s="831"/>
      <c r="BO72" s="831"/>
      <c r="BP72" s="831"/>
      <c r="BQ72" s="831"/>
      <c r="BR72" s="831"/>
      <c r="BS72" s="831"/>
      <c r="BT72" s="831"/>
      <c r="BU72" s="831"/>
      <c r="BV72" s="831"/>
      <c r="BW72" s="831"/>
      <c r="BX72" s="831"/>
      <c r="BY72" s="831"/>
      <c r="BZ72" s="831"/>
      <c r="CA72" s="831"/>
      <c r="CB72" s="831"/>
      <c r="CC72" s="831"/>
      <c r="CD72" s="831"/>
      <c r="CE72" s="831"/>
      <c r="CF72" s="831"/>
      <c r="CG72" s="831"/>
      <c r="CH72" s="831"/>
      <c r="CI72" s="831"/>
      <c r="CJ72" s="831"/>
      <c r="CK72" s="831"/>
      <c r="CL72" s="831"/>
      <c r="CM72" s="831"/>
      <c r="CN72" s="831"/>
      <c r="CO72" s="831"/>
      <c r="CP72" s="831"/>
      <c r="CQ72" s="831"/>
      <c r="CR72" s="831"/>
      <c r="CS72" s="831"/>
      <c r="CT72" s="831"/>
      <c r="CU72" s="831"/>
      <c r="CV72" s="831"/>
      <c r="CW72" s="831"/>
      <c r="CX72" s="831"/>
      <c r="CY72" s="831"/>
      <c r="CZ72" s="831"/>
      <c r="DA72" s="831"/>
      <c r="DB72" s="831"/>
      <c r="DC72" s="831"/>
      <c r="DD72" s="831"/>
      <c r="DE72" s="831"/>
      <c r="DF72" s="831"/>
      <c r="DG72" s="831"/>
      <c r="DH72" s="831"/>
      <c r="DI72" s="831"/>
      <c r="DJ72" s="831"/>
      <c r="DK72" s="831"/>
      <c r="DL72" s="831"/>
      <c r="DM72" s="831"/>
      <c r="DN72" s="831"/>
      <c r="DO72" s="831"/>
      <c r="DP72" s="831"/>
      <c r="DQ72" s="831"/>
      <c r="DR72" s="831"/>
    </row>
    <row r="73" spans="1:122" s="760" customFormat="1" ht="30" customHeight="1">
      <c r="A73" s="761" t="s">
        <v>192</v>
      </c>
      <c r="B73" s="329">
        <v>15590.015508156201</v>
      </c>
      <c r="C73" s="329">
        <v>170.642</v>
      </c>
      <c r="D73" s="329">
        <v>15760.6575081562</v>
      </c>
      <c r="E73" s="329">
        <v>2030.6209999999999</v>
      </c>
      <c r="F73" s="329">
        <v>28761.532754963209</v>
      </c>
      <c r="G73" s="329">
        <v>10348.923999999999</v>
      </c>
      <c r="H73" s="329">
        <v>6970.3855289042313</v>
      </c>
      <c r="I73" s="329">
        <v>63872.120792023641</v>
      </c>
      <c r="J73" s="329">
        <v>89318.1537945444</v>
      </c>
      <c r="K73" s="329">
        <v>25446.033002520759</v>
      </c>
      <c r="L73" s="831"/>
      <c r="M73" s="831"/>
      <c r="N73" s="831"/>
      <c r="O73" s="831"/>
      <c r="P73" s="831"/>
      <c r="Q73" s="831"/>
      <c r="R73" s="831"/>
      <c r="S73" s="831"/>
      <c r="T73" s="831"/>
      <c r="U73" s="831"/>
      <c r="V73" s="831"/>
      <c r="W73" s="831"/>
      <c r="X73" s="831"/>
      <c r="Y73" s="831"/>
      <c r="Z73" s="831"/>
      <c r="AA73" s="831"/>
      <c r="AB73" s="831"/>
      <c r="AC73" s="831"/>
      <c r="AD73" s="831"/>
      <c r="AE73" s="831"/>
      <c r="AF73" s="831"/>
      <c r="AG73" s="831"/>
      <c r="AH73" s="831"/>
      <c r="AI73" s="831"/>
      <c r="AJ73" s="831"/>
      <c r="AK73" s="831"/>
      <c r="AL73" s="831"/>
      <c r="AM73" s="831"/>
      <c r="AN73" s="831"/>
      <c r="AO73" s="831"/>
      <c r="AP73" s="831"/>
      <c r="AQ73" s="831"/>
      <c r="AR73" s="831"/>
      <c r="AS73" s="831"/>
      <c r="AT73" s="831"/>
      <c r="AU73" s="831"/>
      <c r="AV73" s="831"/>
      <c r="AW73" s="831"/>
      <c r="AX73" s="831"/>
      <c r="AY73" s="831"/>
      <c r="AZ73" s="831"/>
      <c r="BA73" s="831"/>
      <c r="BB73" s="831"/>
      <c r="BC73" s="831"/>
      <c r="BD73" s="831"/>
      <c r="BE73" s="831"/>
      <c r="BF73" s="831"/>
      <c r="BG73" s="831"/>
      <c r="BH73" s="831"/>
      <c r="BI73" s="831"/>
      <c r="BJ73" s="831"/>
      <c r="BK73" s="831"/>
      <c r="BL73" s="831"/>
      <c r="BM73" s="831"/>
      <c r="BN73" s="831"/>
      <c r="BO73" s="831"/>
      <c r="BP73" s="831"/>
      <c r="BQ73" s="831"/>
      <c r="BR73" s="831"/>
      <c r="BS73" s="831"/>
      <c r="BT73" s="831"/>
      <c r="BU73" s="831"/>
      <c r="BV73" s="831"/>
      <c r="BW73" s="831"/>
      <c r="BX73" s="831"/>
      <c r="BY73" s="831"/>
      <c r="BZ73" s="831"/>
      <c r="CA73" s="831"/>
      <c r="CB73" s="831"/>
      <c r="CC73" s="831"/>
      <c r="CD73" s="831"/>
      <c r="CE73" s="831"/>
      <c r="CF73" s="831"/>
      <c r="CG73" s="831"/>
      <c r="CH73" s="831"/>
      <c r="CI73" s="831"/>
      <c r="CJ73" s="831"/>
      <c r="CK73" s="831"/>
      <c r="CL73" s="831"/>
      <c r="CM73" s="831"/>
      <c r="CN73" s="831"/>
      <c r="CO73" s="831"/>
      <c r="CP73" s="831"/>
      <c r="CQ73" s="831"/>
      <c r="CR73" s="831"/>
      <c r="CS73" s="831"/>
      <c r="CT73" s="831"/>
      <c r="CU73" s="831"/>
      <c r="CV73" s="831"/>
      <c r="CW73" s="831"/>
      <c r="CX73" s="831"/>
      <c r="CY73" s="831"/>
      <c r="CZ73" s="831"/>
      <c r="DA73" s="831"/>
      <c r="DB73" s="831"/>
      <c r="DC73" s="831"/>
      <c r="DD73" s="831"/>
      <c r="DE73" s="831"/>
      <c r="DF73" s="831"/>
      <c r="DG73" s="831"/>
      <c r="DH73" s="831"/>
      <c r="DI73" s="831"/>
      <c r="DJ73" s="831"/>
      <c r="DK73" s="831"/>
      <c r="DL73" s="831"/>
      <c r="DM73" s="831"/>
      <c r="DN73" s="831"/>
      <c r="DO73" s="831"/>
      <c r="DP73" s="831"/>
      <c r="DQ73" s="831"/>
      <c r="DR73" s="831"/>
    </row>
    <row r="74" spans="1:122" s="760" customFormat="1" ht="30" customHeight="1">
      <c r="A74" s="761" t="s">
        <v>193</v>
      </c>
      <c r="B74" s="329">
        <v>15948.695716321132</v>
      </c>
      <c r="C74" s="329">
        <v>171.684</v>
      </c>
      <c r="D74" s="329">
        <v>16120.379716321131</v>
      </c>
      <c r="E74" s="329">
        <v>2007.4400000000003</v>
      </c>
      <c r="F74" s="329">
        <v>30457.673994938777</v>
      </c>
      <c r="G74" s="329">
        <v>9997.6349999999966</v>
      </c>
      <c r="H74" s="329">
        <v>7426.1593354247707</v>
      </c>
      <c r="I74" s="329">
        <v>66009.288046684669</v>
      </c>
      <c r="J74" s="329">
        <v>91931.024905753235</v>
      </c>
      <c r="K74" s="329">
        <v>25921.736859068566</v>
      </c>
    </row>
    <row r="75" spans="1:122" s="760" customFormat="1" ht="30" customHeight="1">
      <c r="A75" s="761" t="s">
        <v>194</v>
      </c>
      <c r="B75" s="329">
        <v>15624.069316365913</v>
      </c>
      <c r="C75" s="329">
        <v>165.26145</v>
      </c>
      <c r="D75" s="329">
        <v>15789.330766365912</v>
      </c>
      <c r="E75" s="329">
        <v>1842.0619999999999</v>
      </c>
      <c r="F75" s="329">
        <v>31057.691069727331</v>
      </c>
      <c r="G75" s="329">
        <v>10166.065999999999</v>
      </c>
      <c r="H75" s="329">
        <v>7733.9404063304446</v>
      </c>
      <c r="I75" s="329">
        <v>66589.090242423685</v>
      </c>
      <c r="J75" s="329">
        <v>92779.692038936133</v>
      </c>
      <c r="K75" s="329">
        <v>26190.601796512448</v>
      </c>
    </row>
    <row r="76" spans="1:122" s="760" customFormat="1" ht="30" customHeight="1">
      <c r="A76" s="761" t="s">
        <v>195</v>
      </c>
      <c r="B76" s="329">
        <v>16228.457931958943</v>
      </c>
      <c r="C76" s="329">
        <v>166.78</v>
      </c>
      <c r="D76" s="329">
        <v>16395.237931958942</v>
      </c>
      <c r="E76" s="329">
        <v>1932.076</v>
      </c>
      <c r="F76" s="329">
        <v>31644.044482509751</v>
      </c>
      <c r="G76" s="329">
        <v>10713.568000000001</v>
      </c>
      <c r="H76" s="329">
        <v>7734.2804731425567</v>
      </c>
      <c r="I76" s="329">
        <v>68419.206887611246</v>
      </c>
      <c r="J76" s="329">
        <v>96269.925221905985</v>
      </c>
      <c r="K76" s="329">
        <v>27850.718334294739</v>
      </c>
    </row>
    <row r="77" spans="1:122" s="760" customFormat="1" ht="30" customHeight="1">
      <c r="A77" s="761" t="s">
        <v>196</v>
      </c>
      <c r="B77" s="329">
        <v>16107.524810793519</v>
      </c>
      <c r="C77" s="329">
        <v>166.54</v>
      </c>
      <c r="D77" s="329">
        <v>16274.064810793519</v>
      </c>
      <c r="E77" s="329">
        <v>1882.529</v>
      </c>
      <c r="F77" s="329">
        <v>31953.354821088251</v>
      </c>
      <c r="G77" s="329">
        <v>10646.182999999999</v>
      </c>
      <c r="H77" s="329">
        <v>7825.6609772505853</v>
      </c>
      <c r="I77" s="329">
        <v>68581.792609132346</v>
      </c>
      <c r="J77" s="329">
        <v>97845.55135415234</v>
      </c>
      <c r="K77" s="329">
        <v>29263.758745019994</v>
      </c>
    </row>
    <row r="78" spans="1:122" s="760" customFormat="1" ht="30" customHeight="1">
      <c r="A78" s="761" t="s">
        <v>161</v>
      </c>
      <c r="B78" s="329">
        <v>15341.826410194526</v>
      </c>
      <c r="C78" s="329">
        <v>155.05000000000001</v>
      </c>
      <c r="D78" s="329">
        <v>15496.876410194525</v>
      </c>
      <c r="E78" s="329">
        <v>1874.2919999999999</v>
      </c>
      <c r="F78" s="329">
        <v>32683.415907865743</v>
      </c>
      <c r="G78" s="329">
        <v>10202.494999999997</v>
      </c>
      <c r="H78" s="329">
        <v>7515.296994438695</v>
      </c>
      <c r="I78" s="329">
        <v>67772.376312498964</v>
      </c>
      <c r="J78" s="329">
        <v>97754.284030843162</v>
      </c>
      <c r="K78" s="329">
        <v>29981.907718344199</v>
      </c>
    </row>
    <row r="79" spans="1:122" s="760" customFormat="1" ht="30" customHeight="1">
      <c r="A79" s="761" t="s">
        <v>162</v>
      </c>
      <c r="B79" s="329">
        <v>16653.72053854206</v>
      </c>
      <c r="C79" s="329">
        <v>163.46</v>
      </c>
      <c r="D79" s="329">
        <v>16817.180538542067</v>
      </c>
      <c r="E79" s="329">
        <v>1793.433</v>
      </c>
      <c r="F79" s="329">
        <v>32964.979953644477</v>
      </c>
      <c r="G79" s="329">
        <v>9966.7159999999985</v>
      </c>
      <c r="H79" s="329">
        <v>7727.4139333571466</v>
      </c>
      <c r="I79" s="329">
        <v>69269.723425543678</v>
      </c>
      <c r="J79" s="329">
        <v>99620.285007385333</v>
      </c>
      <c r="K79" s="329">
        <v>30350.561581841652</v>
      </c>
    </row>
    <row r="80" spans="1:122" s="760" customFormat="1" ht="30" customHeight="1">
      <c r="A80" s="761" t="s">
        <v>163</v>
      </c>
      <c r="B80" s="329">
        <v>16742.177003983601</v>
      </c>
      <c r="C80" s="329">
        <v>171.49200000000002</v>
      </c>
      <c r="D80" s="329">
        <v>16913.669003983599</v>
      </c>
      <c r="E80" s="329">
        <v>1813.34</v>
      </c>
      <c r="F80" s="329">
        <v>33906.904482103018</v>
      </c>
      <c r="G80" s="329">
        <v>10040.856</v>
      </c>
      <c r="H80" s="329">
        <v>7489.2093164553344</v>
      </c>
      <c r="I80" s="329">
        <v>70163.978802541926</v>
      </c>
      <c r="J80" s="329">
        <v>101467.44867727155</v>
      </c>
      <c r="K80" s="329">
        <v>31303.469874729602</v>
      </c>
    </row>
    <row r="81" spans="1:11" s="760" customFormat="1" ht="30" customHeight="1">
      <c r="A81" s="761" t="s">
        <v>164</v>
      </c>
      <c r="B81" s="329">
        <v>17445.448605262714</v>
      </c>
      <c r="C81" s="329">
        <v>165.27600000000001</v>
      </c>
      <c r="D81" s="329">
        <v>17610.724605262712</v>
      </c>
      <c r="E81" s="329">
        <v>1747.2538200000004</v>
      </c>
      <c r="F81" s="329">
        <v>34965.276755850864</v>
      </c>
      <c r="G81" s="329">
        <v>9981.8406899999973</v>
      </c>
      <c r="H81" s="329">
        <v>7938.4523842684212</v>
      </c>
      <c r="I81" s="329">
        <v>72243.548255381975</v>
      </c>
      <c r="J81" s="329">
        <v>104710.52427777351</v>
      </c>
      <c r="K81" s="329">
        <v>32466.976022391489</v>
      </c>
    </row>
    <row r="82" spans="1:11" s="760" customFormat="1" ht="30" customHeight="1">
      <c r="A82" s="792" t="s">
        <v>165</v>
      </c>
      <c r="B82" s="329">
        <v>18380.723343171179</v>
      </c>
      <c r="C82" s="329">
        <v>162.44</v>
      </c>
      <c r="D82" s="329">
        <v>18543.163343171178</v>
      </c>
      <c r="E82" s="329">
        <v>2013.4180000000001</v>
      </c>
      <c r="F82" s="329">
        <v>35800.344934866</v>
      </c>
      <c r="G82" s="329">
        <v>10695.175999999998</v>
      </c>
      <c r="H82" s="329">
        <v>8416.4445135920796</v>
      </c>
      <c r="I82" s="329">
        <v>75468.546791629225</v>
      </c>
      <c r="J82" s="329">
        <v>112442.78752834872</v>
      </c>
      <c r="K82" s="329">
        <v>36974.240736719454</v>
      </c>
    </row>
    <row r="83" spans="1:11" s="760" customFormat="1" ht="30" customHeight="1">
      <c r="A83" s="17" t="s">
        <v>166</v>
      </c>
      <c r="B83" s="329">
        <v>18436.110362914715</v>
      </c>
      <c r="C83" s="329">
        <v>163.446</v>
      </c>
      <c r="D83" s="329">
        <v>18599.556362914722</v>
      </c>
      <c r="E83" s="329">
        <v>2190.1</v>
      </c>
      <c r="F83" s="329">
        <v>37199.5331906551</v>
      </c>
      <c r="G83" s="329">
        <v>10127.631999999998</v>
      </c>
      <c r="H83" s="329">
        <v>9612.3818771424358</v>
      </c>
      <c r="I83" s="329">
        <v>77729.203430712252</v>
      </c>
      <c r="J83" s="329">
        <v>118934.3531584803</v>
      </c>
      <c r="K83" s="329">
        <v>41205.149727768054</v>
      </c>
    </row>
    <row r="84" spans="1:11" s="760" customFormat="1" ht="30" customHeight="1">
      <c r="A84" s="17" t="s">
        <v>167</v>
      </c>
      <c r="B84" s="329">
        <v>19054.263999999996</v>
      </c>
      <c r="C84" s="329">
        <v>164.17700000000002</v>
      </c>
      <c r="D84" s="329">
        <v>19218.440999999992</v>
      </c>
      <c r="E84" s="329">
        <v>2205.4039999999995</v>
      </c>
      <c r="F84" s="329">
        <v>36797.038000000015</v>
      </c>
      <c r="G84" s="329">
        <v>10307.699999999995</v>
      </c>
      <c r="H84" s="329">
        <v>9386.9739999999983</v>
      </c>
      <c r="I84" s="329">
        <v>77915.557000000001</v>
      </c>
      <c r="J84" s="329">
        <v>120379.89346975814</v>
      </c>
      <c r="K84" s="329">
        <v>42464.336469758127</v>
      </c>
    </row>
    <row r="85" spans="1:11" s="760" customFormat="1" ht="30" customHeight="1">
      <c r="A85" s="17" t="s">
        <v>1586</v>
      </c>
      <c r="B85" s="329">
        <v>17959.025000000001</v>
      </c>
      <c r="C85" s="329">
        <v>165.18200000000002</v>
      </c>
      <c r="D85" s="329">
        <v>18124.207000000002</v>
      </c>
      <c r="E85" s="329">
        <v>2235.2450000000008</v>
      </c>
      <c r="F85" s="329">
        <v>39133.794000000002</v>
      </c>
      <c r="G85" s="329">
        <v>10671.921999999997</v>
      </c>
      <c r="H85" s="329">
        <v>9146.8219999999983</v>
      </c>
      <c r="I85" s="329">
        <v>79311.989999999962</v>
      </c>
      <c r="J85" s="329">
        <v>122294.246</v>
      </c>
      <c r="K85" s="329">
        <v>42982.256000000001</v>
      </c>
    </row>
    <row r="86" spans="1:11" s="783" customFormat="1" ht="18" customHeight="1">
      <c r="A86" s="786"/>
      <c r="B86" s="760"/>
      <c r="C86" s="787"/>
      <c r="D86" s="787"/>
      <c r="E86" s="787"/>
      <c r="F86" s="787"/>
      <c r="G86" s="787"/>
      <c r="H86" s="787"/>
      <c r="I86" s="787"/>
      <c r="J86" s="787"/>
      <c r="K86" s="788"/>
    </row>
    <row r="87" spans="1:11" s="783" customFormat="1" ht="39.65" customHeight="1">
      <c r="A87" s="1309" t="s">
        <v>1659</v>
      </c>
      <c r="B87" s="1310"/>
      <c r="C87" s="1310"/>
      <c r="D87" s="1310"/>
      <c r="E87" s="1310"/>
      <c r="F87" s="1310"/>
      <c r="G87" s="1310"/>
      <c r="H87" s="1310"/>
      <c r="I87" s="1310"/>
      <c r="J87" s="1310"/>
      <c r="K87" s="1311"/>
    </row>
    <row r="88" spans="1:11" s="783" customFormat="1" ht="24.75" customHeight="1">
      <c r="A88" s="1312" t="s">
        <v>1716</v>
      </c>
      <c r="B88" s="1313"/>
      <c r="C88" s="1313"/>
      <c r="D88" s="1313"/>
      <c r="E88" s="1313"/>
      <c r="F88" s="1313"/>
      <c r="G88" s="1313"/>
      <c r="H88" s="1313"/>
      <c r="I88" s="1313"/>
      <c r="J88" s="1313"/>
      <c r="K88" s="1314"/>
    </row>
    <row r="89" spans="1:11" hidden="1">
      <c r="A89" s="789"/>
      <c r="B89" s="769"/>
      <c r="C89" s="769"/>
      <c r="D89" s="766"/>
      <c r="E89" s="769"/>
      <c r="F89" s="769"/>
      <c r="G89" s="769"/>
      <c r="H89" s="769"/>
      <c r="I89" s="772"/>
      <c r="J89" s="772"/>
      <c r="K89" s="769"/>
    </row>
    <row r="90" spans="1:11" hidden="1">
      <c r="A90" s="789"/>
      <c r="B90" s="769"/>
      <c r="C90" s="769"/>
      <c r="D90" s="766"/>
      <c r="E90" s="769"/>
      <c r="F90" s="769"/>
      <c r="G90" s="769"/>
      <c r="H90" s="769"/>
      <c r="I90" s="772"/>
      <c r="K90" s="769"/>
    </row>
    <row r="91" spans="1:11" hidden="1">
      <c r="A91" s="789"/>
      <c r="B91" s="769"/>
      <c r="C91" s="769"/>
      <c r="D91" s="766"/>
      <c r="E91" s="769"/>
      <c r="F91" s="769"/>
      <c r="G91" s="769"/>
      <c r="H91" s="769"/>
      <c r="I91" s="772"/>
      <c r="J91" s="772"/>
      <c r="K91" s="769"/>
    </row>
    <row r="92" spans="1:11" hidden="1">
      <c r="A92" s="789"/>
      <c r="B92" s="769"/>
      <c r="C92" s="769"/>
      <c r="D92" s="766"/>
      <c r="E92" s="769"/>
      <c r="F92" s="769"/>
      <c r="G92" s="769"/>
      <c r="H92" s="769"/>
      <c r="I92" s="772"/>
      <c r="J92" s="772"/>
      <c r="K92" s="769"/>
    </row>
    <row r="93" spans="1:11" hidden="1">
      <c r="A93" s="789"/>
      <c r="B93" s="769"/>
      <c r="C93" s="769"/>
      <c r="D93" s="766"/>
      <c r="E93" s="769"/>
      <c r="F93" s="769"/>
      <c r="G93" s="769"/>
      <c r="H93" s="769"/>
      <c r="I93" s="772"/>
      <c r="J93" s="772"/>
      <c r="K93" s="769"/>
    </row>
    <row r="94" spans="1:11" hidden="1">
      <c r="A94" s="789"/>
      <c r="B94" s="769"/>
      <c r="C94" s="769"/>
      <c r="D94" s="766"/>
      <c r="E94" s="769"/>
      <c r="F94" s="769"/>
      <c r="G94" s="769"/>
      <c r="H94" s="769"/>
      <c r="I94" s="772"/>
      <c r="J94" s="772"/>
      <c r="K94" s="769"/>
    </row>
    <row r="95" spans="1:11" hidden="1">
      <c r="A95" s="789"/>
      <c r="B95" s="769"/>
      <c r="C95" s="769"/>
      <c r="D95" s="766"/>
      <c r="E95" s="769"/>
      <c r="F95" s="769"/>
      <c r="G95" s="769"/>
      <c r="H95" s="769"/>
      <c r="I95" s="772"/>
      <c r="J95" s="772"/>
      <c r="K95" s="769"/>
    </row>
    <row r="96" spans="1:11" hidden="1">
      <c r="A96" s="789"/>
      <c r="B96" s="769"/>
      <c r="C96" s="769"/>
      <c r="D96" s="766"/>
      <c r="E96" s="769"/>
      <c r="F96" s="769"/>
      <c r="G96" s="769"/>
      <c r="H96" s="769"/>
      <c r="I96" s="772"/>
      <c r="J96" s="772"/>
      <c r="K96" s="769"/>
    </row>
  </sheetData>
  <mergeCells count="26">
    <mergeCell ref="A87:K87"/>
    <mergeCell ref="A88:K88"/>
    <mergeCell ref="A53:K53"/>
    <mergeCell ref="A54:K54"/>
    <mergeCell ref="A55:K55"/>
    <mergeCell ref="A56:A58"/>
    <mergeCell ref="B56:H56"/>
    <mergeCell ref="I56:I58"/>
    <mergeCell ref="J56:J58"/>
    <mergeCell ref="K56:K58"/>
    <mergeCell ref="B57:D57"/>
    <mergeCell ref="E57:E58"/>
    <mergeCell ref="F57:F58"/>
    <mergeCell ref="G57:G58"/>
    <mergeCell ref="H57:H58"/>
    <mergeCell ref="A1:K1"/>
    <mergeCell ref="A2:A4"/>
    <mergeCell ref="B2:H2"/>
    <mergeCell ref="I2:I4"/>
    <mergeCell ref="J2:J4"/>
    <mergeCell ref="K2:K4"/>
    <mergeCell ref="B3:D3"/>
    <mergeCell ref="E3:E4"/>
    <mergeCell ref="F3:F4"/>
    <mergeCell ref="G3:G4"/>
    <mergeCell ref="H3:H4"/>
  </mergeCells>
  <conditionalFormatting sqref="L56:XFD78">
    <cfRule type="expression" dxfId="13" priority="1">
      <formula>MOD(ROW(),3)=1</formula>
    </cfRule>
  </conditionalFormatting>
  <pageMargins left="0.7" right="0.7" top="0.75" bottom="0.75" header="0.3" footer="0.3"/>
  <pageSetup paperSize="9" scale="5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3C9C2-BC12-4007-8ACB-0BCC58CD454D}">
  <sheetPr codeName="Sheet14">
    <pageSetUpPr fitToPage="1"/>
  </sheetPr>
  <dimension ref="A1:Y43"/>
  <sheetViews>
    <sheetView view="pageBreakPreview" topLeftCell="Q28" zoomScaleNormal="100" zoomScaleSheetLayoutView="100" workbookViewId="0">
      <selection activeCell="Q37" sqref="Q37:W38"/>
    </sheetView>
  </sheetViews>
  <sheetFormatPr defaultColWidth="0" defaultRowHeight="14.5" zeroHeight="1"/>
  <cols>
    <col min="1" max="1" width="7.26953125" style="87" hidden="1" customWidth="1"/>
    <col min="2" max="2" width="19.81640625" style="87" hidden="1" customWidth="1"/>
    <col min="3" max="7" width="14.7265625" style="87" hidden="1" customWidth="1"/>
    <col min="8" max="8" width="20.54296875" style="87" hidden="1" customWidth="1"/>
    <col min="9" max="9" width="5.81640625" style="87" hidden="1" customWidth="1"/>
    <col min="10" max="10" width="19.81640625" style="87" hidden="1" customWidth="1"/>
    <col min="11" max="11" width="10.81640625" style="87" hidden="1" customWidth="1"/>
    <col min="12" max="12" width="11.453125" style="87" hidden="1" customWidth="1"/>
    <col min="13" max="13" width="16.26953125" style="87" hidden="1" customWidth="1"/>
    <col min="14" max="14" width="12" style="87" hidden="1" customWidth="1"/>
    <col min="15" max="15" width="10.54296875" style="87" hidden="1" customWidth="1"/>
    <col min="16" max="16" width="18.7265625" style="87" hidden="1" customWidth="1"/>
    <col min="17" max="17" width="10.81640625" style="629" customWidth="1"/>
    <col min="18" max="18" width="17.26953125" style="87" customWidth="1"/>
    <col min="19" max="19" width="16.81640625" style="87" bestFit="1" customWidth="1"/>
    <col min="20" max="20" width="12.81640625" style="87" bestFit="1" customWidth="1"/>
    <col min="21" max="21" width="14.26953125" style="87" bestFit="1" customWidth="1"/>
    <col min="22" max="23" width="16.1796875" style="87" bestFit="1" customWidth="1"/>
    <col min="24" max="16384" width="9.1796875" style="87" hidden="1"/>
  </cols>
  <sheetData>
    <row r="1" spans="1:25" s="576" customFormat="1" ht="86.25" customHeight="1">
      <c r="A1" s="1143"/>
      <c r="B1" s="1143"/>
      <c r="C1" s="1143"/>
      <c r="D1" s="1143"/>
      <c r="E1" s="1143"/>
      <c r="F1" s="1143"/>
      <c r="G1" s="1143"/>
      <c r="H1" s="1143"/>
      <c r="I1" s="1143"/>
      <c r="J1" s="1143"/>
      <c r="K1" s="1143"/>
      <c r="L1" s="1143"/>
      <c r="M1" s="1143"/>
      <c r="N1" s="1143"/>
      <c r="O1" s="1143"/>
      <c r="P1" s="1143"/>
      <c r="Q1" s="1327" t="s">
        <v>1246</v>
      </c>
      <c r="R1" s="1328"/>
      <c r="S1" s="1328"/>
      <c r="T1" s="1328"/>
      <c r="U1" s="1328"/>
      <c r="V1" s="1328"/>
      <c r="W1" s="1328"/>
      <c r="X1" s="581"/>
    </row>
    <row r="2" spans="1:25" s="1329" customFormat="1" ht="56.5" customHeight="1">
      <c r="A2" s="1143"/>
      <c r="B2" s="1308"/>
      <c r="C2" s="1308"/>
      <c r="D2" s="1308"/>
      <c r="E2" s="1308"/>
      <c r="F2" s="1308"/>
      <c r="G2" s="1308"/>
      <c r="H2" s="1308"/>
      <c r="I2" s="1143"/>
      <c r="J2" s="1308"/>
      <c r="K2" s="1308"/>
      <c r="L2" s="1308"/>
      <c r="M2" s="1308"/>
      <c r="N2" s="1308"/>
      <c r="O2" s="1308"/>
      <c r="P2" s="1308"/>
      <c r="Q2" s="1329" t="s">
        <v>1247</v>
      </c>
      <c r="R2" s="1330"/>
      <c r="S2" s="1330"/>
      <c r="T2" s="1330"/>
      <c r="U2" s="1330"/>
      <c r="V2" s="1330"/>
      <c r="W2" s="1330"/>
      <c r="X2" s="1330"/>
      <c r="Y2" s="1330"/>
    </row>
    <row r="3" spans="1:25" s="834" customFormat="1" ht="39.75" customHeight="1">
      <c r="A3" s="18"/>
      <c r="B3" s="17"/>
      <c r="C3" s="17"/>
      <c r="D3" s="17"/>
      <c r="E3" s="17"/>
      <c r="F3" s="17"/>
      <c r="G3" s="17"/>
      <c r="H3" s="17"/>
      <c r="I3" s="18"/>
      <c r="J3" s="17"/>
      <c r="K3" s="17"/>
      <c r="L3" s="17"/>
      <c r="M3" s="17"/>
      <c r="N3" s="17"/>
      <c r="O3" s="17"/>
      <c r="P3" s="17"/>
      <c r="Q3" s="1333" t="s">
        <v>1248</v>
      </c>
      <c r="R3" s="1333" t="s">
        <v>1249</v>
      </c>
      <c r="S3" s="1333" t="s">
        <v>1717</v>
      </c>
      <c r="T3" s="1333"/>
      <c r="U3" s="1333"/>
      <c r="V3" s="1334" t="s">
        <v>1253</v>
      </c>
      <c r="W3" s="1334" t="s">
        <v>1718</v>
      </c>
    </row>
    <row r="4" spans="1:25" s="576" customFormat="1" ht="58">
      <c r="A4" s="17"/>
      <c r="B4" s="17"/>
      <c r="C4" s="17"/>
      <c r="D4" s="1282"/>
      <c r="E4" s="1282"/>
      <c r="F4" s="1282"/>
      <c r="G4" s="1282"/>
      <c r="H4" s="1282"/>
      <c r="I4" s="17"/>
      <c r="J4" s="17"/>
      <c r="K4" s="17"/>
      <c r="L4" s="1282"/>
      <c r="M4" s="1282"/>
      <c r="N4" s="1282"/>
      <c r="O4" s="1282"/>
      <c r="P4" s="1282"/>
      <c r="Q4" s="1333"/>
      <c r="R4" s="1333"/>
      <c r="S4" s="571" t="s">
        <v>1250</v>
      </c>
      <c r="T4" s="571" t="s">
        <v>1251</v>
      </c>
      <c r="U4" s="571" t="s">
        <v>1252</v>
      </c>
      <c r="V4" s="1335"/>
      <c r="W4" s="1335"/>
      <c r="X4" s="580"/>
    </row>
    <row r="5" spans="1:25" s="833" customFormat="1" ht="15" thickBot="1">
      <c r="A5" s="631"/>
      <c r="B5" s="830"/>
      <c r="C5" s="631"/>
      <c r="D5" s="631"/>
      <c r="E5" s="631"/>
      <c r="F5" s="830"/>
      <c r="G5" s="631"/>
      <c r="H5" s="832"/>
      <c r="I5" s="631"/>
      <c r="J5" s="830"/>
      <c r="K5" s="631"/>
      <c r="L5" s="631"/>
      <c r="M5" s="631"/>
      <c r="N5" s="830"/>
      <c r="O5" s="631"/>
      <c r="P5" s="835"/>
      <c r="Q5" s="841">
        <v>1</v>
      </c>
      <c r="R5" s="842" t="s">
        <v>98</v>
      </c>
      <c r="S5" s="843">
        <v>612816.04</v>
      </c>
      <c r="T5" s="843">
        <v>535420.03</v>
      </c>
      <c r="U5" s="843">
        <v>1148236.07</v>
      </c>
      <c r="V5" s="843">
        <v>907233.51</v>
      </c>
      <c r="W5" s="843">
        <f>IFERROR(U5+V5, U5)</f>
        <v>2055469.58</v>
      </c>
      <c r="X5" s="838"/>
    </row>
    <row r="6" spans="1:25" s="576" customFormat="1" ht="15" thickBot="1">
      <c r="A6" s="30"/>
      <c r="B6" s="77"/>
      <c r="C6" s="78"/>
      <c r="D6" s="78"/>
      <c r="E6" s="78"/>
      <c r="F6" s="77"/>
      <c r="G6" s="79"/>
      <c r="H6" s="14"/>
      <c r="I6" s="30"/>
      <c r="J6" s="77"/>
      <c r="K6" s="80"/>
      <c r="L6" s="80"/>
      <c r="M6" s="80"/>
      <c r="N6" s="80"/>
      <c r="O6" s="81"/>
      <c r="P6" s="836"/>
      <c r="Q6" s="841">
        <v>2</v>
      </c>
      <c r="R6" s="842" t="s">
        <v>100</v>
      </c>
      <c r="S6" s="843">
        <v>267229.28999999998</v>
      </c>
      <c r="T6" s="843">
        <v>733851.03</v>
      </c>
      <c r="U6" s="843">
        <v>1001080.3199999999</v>
      </c>
      <c r="V6" s="843">
        <v>170107.15</v>
      </c>
      <c r="W6" s="843">
        <f t="shared" ref="W6:W35" si="0">IFERROR(U6+V6, U6)</f>
        <v>1171187.47</v>
      </c>
      <c r="X6" s="839"/>
    </row>
    <row r="7" spans="1:25" s="576" customFormat="1" ht="15" thickBot="1">
      <c r="A7" s="30"/>
      <c r="B7" s="77"/>
      <c r="C7" s="78"/>
      <c r="D7" s="78"/>
      <c r="E7" s="78"/>
      <c r="F7" s="14"/>
      <c r="G7" s="79"/>
      <c r="H7" s="14"/>
      <c r="I7" s="30"/>
      <c r="J7" s="77"/>
      <c r="K7" s="80"/>
      <c r="L7" s="80"/>
      <c r="M7" s="80"/>
      <c r="N7" s="80"/>
      <c r="O7" s="81"/>
      <c r="P7" s="836"/>
      <c r="Q7" s="841">
        <v>3</v>
      </c>
      <c r="R7" s="842" t="s">
        <v>114</v>
      </c>
      <c r="S7" s="843">
        <v>215299.44</v>
      </c>
      <c r="T7" s="843">
        <v>364792.79</v>
      </c>
      <c r="U7" s="843">
        <v>580092.22</v>
      </c>
      <c r="V7" s="843">
        <v>398589.78</v>
      </c>
      <c r="W7" s="843">
        <f t="shared" si="0"/>
        <v>978682</v>
      </c>
      <c r="X7" s="839"/>
    </row>
    <row r="8" spans="1:25" s="576" customFormat="1" ht="15" thickBot="1">
      <c r="A8" s="30"/>
      <c r="B8" s="77"/>
      <c r="C8" s="78"/>
      <c r="D8" s="78"/>
      <c r="E8" s="78"/>
      <c r="F8" s="77"/>
      <c r="G8" s="79"/>
      <c r="H8" s="14"/>
      <c r="I8" s="30"/>
      <c r="J8" s="77"/>
      <c r="K8" s="80"/>
      <c r="L8" s="80"/>
      <c r="M8" s="80"/>
      <c r="N8" s="80"/>
      <c r="O8" s="81"/>
      <c r="P8" s="836"/>
      <c r="Q8" s="841">
        <v>4</v>
      </c>
      <c r="R8" s="842" t="s">
        <v>83</v>
      </c>
      <c r="S8" s="843">
        <v>92333.51</v>
      </c>
      <c r="T8" s="843">
        <v>588486.48</v>
      </c>
      <c r="U8" s="843">
        <v>680819.99</v>
      </c>
      <c r="V8" s="843" t="s">
        <v>1254</v>
      </c>
      <c r="W8" s="843">
        <f t="shared" si="0"/>
        <v>680819.99</v>
      </c>
      <c r="X8" s="839"/>
    </row>
    <row r="9" spans="1:25" s="576" customFormat="1" ht="15" thickBot="1">
      <c r="A9" s="30"/>
      <c r="B9" s="77"/>
      <c r="C9" s="78"/>
      <c r="D9" s="78"/>
      <c r="E9" s="78"/>
      <c r="F9" s="14"/>
      <c r="G9" s="79"/>
      <c r="H9" s="14"/>
      <c r="I9" s="30"/>
      <c r="J9" s="77"/>
      <c r="K9" s="80"/>
      <c r="L9" s="80"/>
      <c r="M9" s="80"/>
      <c r="N9" s="80"/>
      <c r="O9" s="81"/>
      <c r="P9" s="836"/>
      <c r="Q9" s="841">
        <v>5</v>
      </c>
      <c r="R9" s="842" t="s">
        <v>110</v>
      </c>
      <c r="S9" s="843">
        <v>77696.34</v>
      </c>
      <c r="T9" s="843">
        <v>103325.94</v>
      </c>
      <c r="U9" s="843">
        <v>181022.28</v>
      </c>
      <c r="V9" s="843">
        <v>935</v>
      </c>
      <c r="W9" s="843">
        <f t="shared" si="0"/>
        <v>181957.28</v>
      </c>
      <c r="X9" s="839"/>
    </row>
    <row r="10" spans="1:25" s="576" customFormat="1" ht="15" thickBot="1">
      <c r="A10" s="30"/>
      <c r="B10" s="77"/>
      <c r="C10" s="78"/>
      <c r="D10" s="78"/>
      <c r="E10" s="78"/>
      <c r="F10" s="77"/>
      <c r="G10" s="79"/>
      <c r="H10" s="14"/>
      <c r="I10" s="30"/>
      <c r="J10" s="77"/>
      <c r="K10" s="80"/>
      <c r="L10" s="80"/>
      <c r="M10" s="80"/>
      <c r="N10" s="80"/>
      <c r="O10" s="81"/>
      <c r="P10" s="836"/>
      <c r="Q10" s="841">
        <v>6</v>
      </c>
      <c r="R10" s="842" t="s">
        <v>198</v>
      </c>
      <c r="S10" s="843">
        <v>75472.850000000006</v>
      </c>
      <c r="T10" s="841">
        <v>256.93</v>
      </c>
      <c r="U10" s="843">
        <v>75729.78</v>
      </c>
      <c r="V10" s="843" t="s">
        <v>1254</v>
      </c>
      <c r="W10" s="843">
        <f t="shared" si="0"/>
        <v>75729.78</v>
      </c>
      <c r="X10" s="839"/>
    </row>
    <row r="11" spans="1:25" s="576" customFormat="1" ht="15" thickBot="1">
      <c r="A11" s="30"/>
      <c r="B11" s="77"/>
      <c r="C11" s="78"/>
      <c r="D11" s="78"/>
      <c r="E11" s="78"/>
      <c r="F11" s="14"/>
      <c r="G11" s="79"/>
      <c r="H11" s="14"/>
      <c r="I11" s="30"/>
      <c r="J11" s="77"/>
      <c r="K11" s="80"/>
      <c r="L11" s="80"/>
      <c r="M11" s="80"/>
      <c r="N11" s="80"/>
      <c r="O11" s="81"/>
      <c r="P11" s="836"/>
      <c r="Q11" s="841">
        <v>7</v>
      </c>
      <c r="R11" s="842" t="s">
        <v>124</v>
      </c>
      <c r="S11" s="843">
        <v>52888.78</v>
      </c>
      <c r="T11" s="843">
        <v>13502.55</v>
      </c>
      <c r="U11" s="843">
        <v>66391.34</v>
      </c>
      <c r="V11" s="843">
        <v>72611.5</v>
      </c>
      <c r="W11" s="843">
        <f t="shared" si="0"/>
        <v>139002.84</v>
      </c>
      <c r="X11" s="839"/>
    </row>
    <row r="12" spans="1:25" s="576" customFormat="1" ht="15" thickBot="1">
      <c r="A12" s="30"/>
      <c r="B12" s="77"/>
      <c r="C12" s="78"/>
      <c r="D12" s="78"/>
      <c r="E12" s="78"/>
      <c r="F12" s="77"/>
      <c r="G12" s="79"/>
      <c r="H12" s="14"/>
      <c r="I12" s="30"/>
      <c r="J12" s="77"/>
      <c r="K12" s="80"/>
      <c r="L12" s="80"/>
      <c r="M12" s="80"/>
      <c r="N12" s="80"/>
      <c r="O12" s="81"/>
      <c r="P12" s="836"/>
      <c r="Q12" s="841">
        <v>8</v>
      </c>
      <c r="R12" s="842" t="s">
        <v>126</v>
      </c>
      <c r="S12" s="843">
        <v>51628.19</v>
      </c>
      <c r="T12" s="843">
        <v>50192.21</v>
      </c>
      <c r="U12" s="843">
        <v>101820.39</v>
      </c>
      <c r="V12" s="843">
        <v>24.26</v>
      </c>
      <c r="W12" s="843">
        <f t="shared" si="0"/>
        <v>101844.65</v>
      </c>
      <c r="X12" s="839"/>
    </row>
    <row r="13" spans="1:25" s="576" customFormat="1" ht="15" thickBot="1">
      <c r="A13" s="30"/>
      <c r="B13" s="77"/>
      <c r="C13" s="78"/>
      <c r="D13" s="78"/>
      <c r="E13" s="78"/>
      <c r="F13" s="77"/>
      <c r="G13" s="79"/>
      <c r="H13" s="14"/>
      <c r="I13" s="30"/>
      <c r="J13" s="77"/>
      <c r="K13" s="80"/>
      <c r="L13" s="80"/>
      <c r="M13" s="80"/>
      <c r="N13" s="80"/>
      <c r="O13" s="81"/>
      <c r="P13" s="836"/>
      <c r="Q13" s="841">
        <v>9</v>
      </c>
      <c r="R13" s="842" t="s">
        <v>96</v>
      </c>
      <c r="S13" s="843">
        <v>36208.78</v>
      </c>
      <c r="T13" s="843">
        <v>8055.13</v>
      </c>
      <c r="U13" s="843">
        <v>44263.91</v>
      </c>
      <c r="V13" s="843">
        <v>20116.2</v>
      </c>
      <c r="W13" s="843">
        <f t="shared" si="0"/>
        <v>64380.11</v>
      </c>
      <c r="X13" s="839"/>
    </row>
    <row r="14" spans="1:25" s="576" customFormat="1" ht="15" thickBot="1">
      <c r="A14" s="30"/>
      <c r="B14" s="77"/>
      <c r="C14" s="78"/>
      <c r="D14" s="78"/>
      <c r="E14" s="78"/>
      <c r="F14" s="77"/>
      <c r="G14" s="79"/>
      <c r="H14" s="14"/>
      <c r="I14" s="30"/>
      <c r="J14" s="77"/>
      <c r="K14" s="80"/>
      <c r="L14" s="80"/>
      <c r="M14" s="80"/>
      <c r="N14" s="80"/>
      <c r="O14" s="81"/>
      <c r="P14" s="836"/>
      <c r="Q14" s="841">
        <v>10</v>
      </c>
      <c r="R14" s="842" t="s">
        <v>94</v>
      </c>
      <c r="S14" s="843">
        <v>30612.23</v>
      </c>
      <c r="T14" s="843">
        <v>40473.760000000002</v>
      </c>
      <c r="U14" s="843">
        <v>71085.990000000005</v>
      </c>
      <c r="V14" s="843">
        <v>1667.2</v>
      </c>
      <c r="W14" s="843">
        <f t="shared" si="0"/>
        <v>72753.19</v>
      </c>
      <c r="X14" s="839"/>
    </row>
    <row r="15" spans="1:25" s="576" customFormat="1" ht="15" thickBot="1">
      <c r="A15" s="30"/>
      <c r="B15" s="77"/>
      <c r="C15" s="78"/>
      <c r="D15" s="78"/>
      <c r="E15" s="78"/>
      <c r="F15" s="77"/>
      <c r="G15" s="79"/>
      <c r="H15" s="14"/>
      <c r="I15" s="30"/>
      <c r="J15" s="77"/>
      <c r="K15" s="80"/>
      <c r="L15" s="80"/>
      <c r="M15" s="80"/>
      <c r="N15" s="80"/>
      <c r="O15" s="81"/>
      <c r="P15" s="836"/>
      <c r="Q15" s="841">
        <v>11</v>
      </c>
      <c r="R15" s="842" t="s">
        <v>69</v>
      </c>
      <c r="S15" s="843">
        <v>25876.73</v>
      </c>
      <c r="T15" s="843">
        <v>37801.96</v>
      </c>
      <c r="U15" s="843">
        <v>63678.69</v>
      </c>
      <c r="V15" s="843">
        <v>38</v>
      </c>
      <c r="W15" s="843">
        <f t="shared" si="0"/>
        <v>63716.69</v>
      </c>
      <c r="X15" s="839"/>
    </row>
    <row r="16" spans="1:25" s="576" customFormat="1" ht="29.5" thickBot="1">
      <c r="A16" s="30"/>
      <c r="B16" s="77"/>
      <c r="C16" s="78"/>
      <c r="D16" s="78"/>
      <c r="E16" s="78"/>
      <c r="F16" s="77"/>
      <c r="G16" s="79"/>
      <c r="H16" s="14"/>
      <c r="I16" s="30"/>
      <c r="J16" s="77"/>
      <c r="K16" s="80"/>
      <c r="L16" s="80"/>
      <c r="M16" s="80"/>
      <c r="N16" s="80"/>
      <c r="O16" s="81"/>
      <c r="P16" s="836"/>
      <c r="Q16" s="841">
        <v>12</v>
      </c>
      <c r="R16" s="842" t="s">
        <v>91</v>
      </c>
      <c r="S16" s="843">
        <v>24963.1</v>
      </c>
      <c r="T16" s="843">
        <v>9783.64</v>
      </c>
      <c r="U16" s="843">
        <v>34746.75</v>
      </c>
      <c r="V16" s="843">
        <v>13599</v>
      </c>
      <c r="W16" s="843">
        <f t="shared" si="0"/>
        <v>48345.75</v>
      </c>
      <c r="X16" s="839"/>
    </row>
    <row r="17" spans="1:24" s="576" customFormat="1" ht="15" thickBot="1">
      <c r="A17" s="30"/>
      <c r="B17" s="77"/>
      <c r="C17" s="78"/>
      <c r="D17" s="78"/>
      <c r="E17" s="78"/>
      <c r="F17" s="77"/>
      <c r="G17" s="79"/>
      <c r="H17" s="14"/>
      <c r="I17" s="30"/>
      <c r="J17" s="77"/>
      <c r="K17" s="80"/>
      <c r="L17" s="80"/>
      <c r="M17" s="80"/>
      <c r="N17" s="80"/>
      <c r="O17" s="81"/>
      <c r="P17" s="836"/>
      <c r="Q17" s="841">
        <v>13</v>
      </c>
      <c r="R17" s="842" t="s">
        <v>104</v>
      </c>
      <c r="S17" s="843">
        <v>20111.78</v>
      </c>
      <c r="T17" s="843">
        <v>9591.5300000000007</v>
      </c>
      <c r="U17" s="843">
        <v>29703.3</v>
      </c>
      <c r="V17" s="843" t="s">
        <v>1254</v>
      </c>
      <c r="W17" s="843">
        <f t="shared" si="0"/>
        <v>29703.3</v>
      </c>
      <c r="X17" s="839"/>
    </row>
    <row r="18" spans="1:24" s="576" customFormat="1" ht="15" thickBot="1">
      <c r="A18" s="30"/>
      <c r="B18" s="77"/>
      <c r="C18" s="78"/>
      <c r="D18" s="78"/>
      <c r="E18" s="78"/>
      <c r="F18" s="77"/>
      <c r="G18" s="79"/>
      <c r="H18" s="14"/>
      <c r="I18" s="30"/>
      <c r="J18" s="77"/>
      <c r="K18" s="80"/>
      <c r="L18" s="80"/>
      <c r="M18" s="80"/>
      <c r="N18" s="80"/>
      <c r="O18" s="81"/>
      <c r="P18" s="836"/>
      <c r="Q18" s="841">
        <v>14</v>
      </c>
      <c r="R18" s="842" t="s">
        <v>75</v>
      </c>
      <c r="S18" s="843">
        <v>19086.93</v>
      </c>
      <c r="T18" s="843">
        <v>9975.19</v>
      </c>
      <c r="U18" s="843">
        <v>29062.13</v>
      </c>
      <c r="V18" s="843" t="s">
        <v>1254</v>
      </c>
      <c r="W18" s="843">
        <f t="shared" si="0"/>
        <v>29062.13</v>
      </c>
      <c r="X18" s="839"/>
    </row>
    <row r="19" spans="1:24" s="576" customFormat="1" ht="15" thickBot="1">
      <c r="A19" s="30"/>
      <c r="B19" s="77"/>
      <c r="C19" s="78"/>
      <c r="D19" s="78"/>
      <c r="E19" s="78"/>
      <c r="F19" s="77"/>
      <c r="G19" s="79"/>
      <c r="H19" s="14"/>
      <c r="I19" s="30"/>
      <c r="J19" s="77"/>
      <c r="K19" s="80"/>
      <c r="L19" s="80"/>
      <c r="M19" s="80"/>
      <c r="N19" s="80"/>
      <c r="O19" s="81"/>
      <c r="P19" s="836"/>
      <c r="Q19" s="841">
        <v>15</v>
      </c>
      <c r="R19" s="842" t="s">
        <v>118</v>
      </c>
      <c r="S19" s="843">
        <v>18099.169999999998</v>
      </c>
      <c r="T19" s="843">
        <v>24659.11</v>
      </c>
      <c r="U19" s="843">
        <v>42758.27</v>
      </c>
      <c r="V19" s="843">
        <v>9876.11</v>
      </c>
      <c r="W19" s="843">
        <f t="shared" si="0"/>
        <v>52634.38</v>
      </c>
      <c r="X19" s="839"/>
    </row>
    <row r="20" spans="1:24" s="576" customFormat="1" ht="15" thickBot="1">
      <c r="A20" s="30"/>
      <c r="B20" s="77"/>
      <c r="C20" s="78"/>
      <c r="D20" s="78"/>
      <c r="E20" s="78"/>
      <c r="F20" s="77"/>
      <c r="G20" s="79"/>
      <c r="H20" s="14"/>
      <c r="I20" s="30"/>
      <c r="J20" s="77"/>
      <c r="K20" s="80"/>
      <c r="L20" s="80"/>
      <c r="M20" s="80"/>
      <c r="N20" s="80"/>
      <c r="O20" s="81"/>
      <c r="P20" s="836"/>
      <c r="Q20" s="841">
        <v>16</v>
      </c>
      <c r="R20" s="842" t="s">
        <v>73</v>
      </c>
      <c r="S20" s="843">
        <v>15433.92</v>
      </c>
      <c r="T20" s="843">
        <v>11645.48</v>
      </c>
      <c r="U20" s="843">
        <v>27079.4</v>
      </c>
      <c r="V20" s="843">
        <v>2500</v>
      </c>
      <c r="W20" s="843">
        <f t="shared" si="0"/>
        <v>29579.4</v>
      </c>
      <c r="X20" s="839"/>
    </row>
    <row r="21" spans="1:24" s="576" customFormat="1" ht="15" thickBot="1">
      <c r="A21" s="30"/>
      <c r="B21" s="77"/>
      <c r="C21" s="78"/>
      <c r="D21" s="78"/>
      <c r="E21" s="78"/>
      <c r="F21" s="77"/>
      <c r="G21" s="79"/>
      <c r="H21" s="14"/>
      <c r="I21" s="30"/>
      <c r="J21" s="77"/>
      <c r="K21" s="80"/>
      <c r="L21" s="80"/>
      <c r="M21" s="80"/>
      <c r="N21" s="80"/>
      <c r="O21" s="81"/>
      <c r="P21" s="836"/>
      <c r="Q21" s="841">
        <v>17</v>
      </c>
      <c r="R21" s="842" t="s">
        <v>77</v>
      </c>
      <c r="S21" s="843">
        <v>11289.44</v>
      </c>
      <c r="T21" s="843">
        <v>3854.69</v>
      </c>
      <c r="U21" s="843">
        <v>15144.13</v>
      </c>
      <c r="V21" s="843">
        <v>956893.8</v>
      </c>
      <c r="W21" s="843">
        <f t="shared" si="0"/>
        <v>972037.93</v>
      </c>
      <c r="X21" s="839"/>
    </row>
    <row r="22" spans="1:24" s="576" customFormat="1" ht="15" thickBot="1">
      <c r="A22" s="30"/>
      <c r="B22" s="77"/>
      <c r="C22" s="78"/>
      <c r="D22" s="78"/>
      <c r="E22" s="78"/>
      <c r="F22" s="77"/>
      <c r="G22" s="79"/>
      <c r="H22" s="14"/>
      <c r="I22" s="30"/>
      <c r="J22" s="77"/>
      <c r="K22" s="80"/>
      <c r="L22" s="80"/>
      <c r="M22" s="80"/>
      <c r="N22" s="80"/>
      <c r="O22" s="81"/>
      <c r="P22" s="836"/>
      <c r="Q22" s="841">
        <v>18</v>
      </c>
      <c r="R22" s="842" t="s">
        <v>81</v>
      </c>
      <c r="S22" s="843">
        <v>11180.12</v>
      </c>
      <c r="T22" s="843">
        <v>1107.28</v>
      </c>
      <c r="U22" s="843">
        <v>12287.4</v>
      </c>
      <c r="V22" s="843">
        <v>9673.57</v>
      </c>
      <c r="W22" s="843">
        <f t="shared" si="0"/>
        <v>21960.97</v>
      </c>
      <c r="X22" s="839"/>
    </row>
    <row r="23" spans="1:24" s="576" customFormat="1" ht="15" thickBot="1">
      <c r="A23" s="30"/>
      <c r="B23" s="77"/>
      <c r="C23" s="78"/>
      <c r="D23" s="78"/>
      <c r="E23" s="78"/>
      <c r="F23" s="14"/>
      <c r="G23" s="79"/>
      <c r="H23" s="14"/>
      <c r="I23" s="30"/>
      <c r="J23" s="77"/>
      <c r="K23" s="80"/>
      <c r="L23" s="80"/>
      <c r="M23" s="80"/>
      <c r="N23" s="80"/>
      <c r="O23" s="81"/>
      <c r="P23" s="836"/>
      <c r="Q23" s="841">
        <v>19</v>
      </c>
      <c r="R23" s="842" t="s">
        <v>87</v>
      </c>
      <c r="S23" s="843">
        <v>8181.83</v>
      </c>
      <c r="T23" s="843">
        <v>1152.46</v>
      </c>
      <c r="U23" s="843">
        <v>9334.2800000000007</v>
      </c>
      <c r="V23" s="843">
        <v>202215.76</v>
      </c>
      <c r="W23" s="843">
        <f t="shared" si="0"/>
        <v>211550.04</v>
      </c>
      <c r="X23" s="839"/>
    </row>
    <row r="24" spans="1:24" s="576" customFormat="1" ht="15" thickBot="1">
      <c r="A24" s="30"/>
      <c r="B24" s="77"/>
      <c r="C24" s="78"/>
      <c r="D24" s="78"/>
      <c r="E24" s="78"/>
      <c r="F24" s="14"/>
      <c r="G24" s="79"/>
      <c r="H24" s="14"/>
      <c r="I24" s="30"/>
      <c r="J24" s="77"/>
      <c r="K24" s="80"/>
      <c r="L24" s="80"/>
      <c r="M24" s="80"/>
      <c r="N24" s="80"/>
      <c r="O24" s="81"/>
      <c r="P24" s="836"/>
      <c r="Q24" s="841">
        <v>20</v>
      </c>
      <c r="R24" s="842" t="s">
        <v>102</v>
      </c>
      <c r="S24" s="843">
        <v>7172</v>
      </c>
      <c r="T24" s="843">
        <v>25412.5</v>
      </c>
      <c r="U24" s="843">
        <v>32584.5</v>
      </c>
      <c r="V24" s="843" t="s">
        <v>1254</v>
      </c>
      <c r="W24" s="843">
        <f t="shared" si="0"/>
        <v>32584.5</v>
      </c>
      <c r="X24" s="839"/>
    </row>
    <row r="25" spans="1:24" s="576" customFormat="1" ht="15" thickBot="1">
      <c r="A25" s="30"/>
      <c r="B25" s="77"/>
      <c r="C25" s="78"/>
      <c r="D25" s="78"/>
      <c r="E25" s="78"/>
      <c r="F25" s="14"/>
      <c r="G25" s="79"/>
      <c r="H25" s="14"/>
      <c r="I25" s="30"/>
      <c r="J25" s="77"/>
      <c r="K25" s="80"/>
      <c r="L25" s="80"/>
      <c r="M25" s="80"/>
      <c r="N25" s="80"/>
      <c r="O25" s="81"/>
      <c r="P25" s="836"/>
      <c r="Q25" s="841">
        <v>21</v>
      </c>
      <c r="R25" s="842" t="s">
        <v>128</v>
      </c>
      <c r="S25" s="843">
        <v>7011.49</v>
      </c>
      <c r="T25" s="843">
        <v>1106.32</v>
      </c>
      <c r="U25" s="843">
        <v>8117.8</v>
      </c>
      <c r="V25" s="843">
        <v>15000</v>
      </c>
      <c r="W25" s="843">
        <f t="shared" si="0"/>
        <v>23117.8</v>
      </c>
      <c r="X25" s="839"/>
    </row>
    <row r="26" spans="1:24" s="576" customFormat="1" ht="15" thickBot="1">
      <c r="A26" s="30"/>
      <c r="B26" s="77"/>
      <c r="C26" s="78"/>
      <c r="D26" s="78"/>
      <c r="E26" s="78"/>
      <c r="F26" s="77"/>
      <c r="G26" s="79"/>
      <c r="H26" s="14"/>
      <c r="I26" s="30"/>
      <c r="J26" s="77"/>
      <c r="K26" s="80"/>
      <c r="L26" s="80"/>
      <c r="M26" s="80"/>
      <c r="N26" s="80"/>
      <c r="O26" s="81"/>
      <c r="P26" s="836"/>
      <c r="Q26" s="841">
        <v>22</v>
      </c>
      <c r="R26" s="842" t="s">
        <v>122</v>
      </c>
      <c r="S26" s="843">
        <v>5884.31</v>
      </c>
      <c r="T26" s="843">
        <v>14597.06</v>
      </c>
      <c r="U26" s="843">
        <v>20481.36</v>
      </c>
      <c r="V26" s="843" t="s">
        <v>1254</v>
      </c>
      <c r="W26" s="843">
        <f t="shared" si="0"/>
        <v>20481.36</v>
      </c>
      <c r="X26" s="839"/>
    </row>
    <row r="27" spans="1:24" s="576" customFormat="1" ht="29.5" thickBot="1">
      <c r="A27" s="30"/>
      <c r="B27" s="77"/>
      <c r="C27" s="78"/>
      <c r="D27" s="78"/>
      <c r="E27" s="78"/>
      <c r="F27" s="77"/>
      <c r="G27" s="79"/>
      <c r="H27" s="14"/>
      <c r="I27" s="30"/>
      <c r="J27" s="77"/>
      <c r="K27" s="80"/>
      <c r="L27" s="80"/>
      <c r="M27" s="80"/>
      <c r="N27" s="80"/>
      <c r="O27" s="81"/>
      <c r="P27" s="836"/>
      <c r="Q27" s="841">
        <v>23</v>
      </c>
      <c r="R27" s="842" t="s">
        <v>71</v>
      </c>
      <c r="S27" s="843">
        <v>5841.22</v>
      </c>
      <c r="T27" s="843">
        <v>10696.31</v>
      </c>
      <c r="U27" s="843">
        <v>16537.53</v>
      </c>
      <c r="V27" s="843" t="s">
        <v>1254</v>
      </c>
      <c r="W27" s="843">
        <f t="shared" si="0"/>
        <v>16537.53</v>
      </c>
      <c r="X27" s="839"/>
    </row>
    <row r="28" spans="1:24" s="576" customFormat="1" ht="15" thickBot="1">
      <c r="A28" s="30"/>
      <c r="B28" s="77"/>
      <c r="C28" s="78"/>
      <c r="D28" s="78"/>
      <c r="E28" s="78"/>
      <c r="F28" s="77"/>
      <c r="G28" s="79"/>
      <c r="H28" s="14"/>
      <c r="I28" s="30"/>
      <c r="J28" s="77"/>
      <c r="K28" s="80"/>
      <c r="L28" s="80"/>
      <c r="M28" s="80"/>
      <c r="N28" s="80"/>
      <c r="O28" s="81"/>
      <c r="P28" s="836"/>
      <c r="Q28" s="841">
        <v>24</v>
      </c>
      <c r="R28" s="842" t="s">
        <v>120</v>
      </c>
      <c r="S28" s="843">
        <v>5399.72</v>
      </c>
      <c r="T28" s="843">
        <v>79465.440000000002</v>
      </c>
      <c r="U28" s="843">
        <v>84865.16</v>
      </c>
      <c r="V28" s="843" t="s">
        <v>1254</v>
      </c>
      <c r="W28" s="843">
        <f t="shared" si="0"/>
        <v>84865.16</v>
      </c>
      <c r="X28" s="839"/>
    </row>
    <row r="29" spans="1:24" s="576" customFormat="1" ht="15" thickBot="1">
      <c r="A29" s="30"/>
      <c r="B29" s="77"/>
      <c r="C29" s="78"/>
      <c r="D29" s="78"/>
      <c r="E29" s="78"/>
      <c r="F29" s="14"/>
      <c r="G29" s="79"/>
      <c r="H29" s="14"/>
      <c r="I29" s="30"/>
      <c r="J29" s="77"/>
      <c r="K29" s="80"/>
      <c r="L29" s="80"/>
      <c r="M29" s="80"/>
      <c r="N29" s="80"/>
      <c r="O29" s="81"/>
      <c r="P29" s="836"/>
      <c r="Q29" s="841">
        <v>25</v>
      </c>
      <c r="R29" s="842" t="s">
        <v>92</v>
      </c>
      <c r="S29" s="843">
        <v>3523.82</v>
      </c>
      <c r="T29" s="843">
        <v>50884.38</v>
      </c>
      <c r="U29" s="843">
        <v>54408.2</v>
      </c>
      <c r="V29" s="843">
        <v>195.9</v>
      </c>
      <c r="W29" s="843">
        <f t="shared" si="0"/>
        <v>54604.1</v>
      </c>
      <c r="X29" s="839"/>
    </row>
    <row r="30" spans="1:24" s="576" customFormat="1" ht="15" thickBot="1">
      <c r="A30" s="30"/>
      <c r="B30" s="77"/>
      <c r="C30" s="78"/>
      <c r="D30" s="78"/>
      <c r="E30" s="78"/>
      <c r="F30" s="77"/>
      <c r="G30" s="79"/>
      <c r="H30" s="14"/>
      <c r="I30" s="30"/>
      <c r="J30" s="77"/>
      <c r="K30" s="80"/>
      <c r="L30" s="80"/>
      <c r="M30" s="80"/>
      <c r="N30" s="80"/>
      <c r="O30" s="81"/>
      <c r="P30" s="836"/>
      <c r="Q30" s="841">
        <v>26</v>
      </c>
      <c r="R30" s="842" t="s">
        <v>108</v>
      </c>
      <c r="S30" s="843">
        <v>3340.15</v>
      </c>
      <c r="T30" s="843">
        <v>12881.41</v>
      </c>
      <c r="U30" s="843">
        <v>16221.56</v>
      </c>
      <c r="V30" s="843" t="s">
        <v>1254</v>
      </c>
      <c r="W30" s="843">
        <f t="shared" si="0"/>
        <v>16221.56</v>
      </c>
      <c r="X30" s="839"/>
    </row>
    <row r="31" spans="1:24" s="576" customFormat="1" ht="15" thickBot="1">
      <c r="A31" s="30"/>
      <c r="B31" s="77"/>
      <c r="C31" s="78"/>
      <c r="D31" s="78"/>
      <c r="E31" s="78"/>
      <c r="F31" s="14"/>
      <c r="G31" s="79"/>
      <c r="H31" s="14"/>
      <c r="I31" s="30"/>
      <c r="J31" s="77"/>
      <c r="K31" s="80"/>
      <c r="L31" s="80"/>
      <c r="M31" s="80"/>
      <c r="N31" s="80"/>
      <c r="O31" s="81"/>
      <c r="P31" s="836"/>
      <c r="Q31" s="841">
        <v>27</v>
      </c>
      <c r="R31" s="842" t="s">
        <v>106</v>
      </c>
      <c r="S31" s="843">
        <v>3230.3</v>
      </c>
      <c r="T31" s="843">
        <v>11008</v>
      </c>
      <c r="U31" s="843">
        <v>14238.3</v>
      </c>
      <c r="V31" s="843" t="s">
        <v>1254</v>
      </c>
      <c r="W31" s="843">
        <f t="shared" si="0"/>
        <v>14238.3</v>
      </c>
      <c r="X31" s="839"/>
    </row>
    <row r="32" spans="1:24" s="576" customFormat="1" ht="15" thickBot="1">
      <c r="A32" s="30"/>
      <c r="B32" s="77"/>
      <c r="C32" s="78"/>
      <c r="D32" s="78"/>
      <c r="E32" s="78"/>
      <c r="F32" s="14"/>
      <c r="G32" s="79"/>
      <c r="H32" s="14"/>
      <c r="I32" s="30"/>
      <c r="J32" s="77"/>
      <c r="K32" s="80"/>
      <c r="L32" s="80"/>
      <c r="M32" s="80"/>
      <c r="N32" s="80"/>
      <c r="O32" s="81"/>
      <c r="P32" s="836"/>
      <c r="Q32" s="841">
        <v>28</v>
      </c>
      <c r="R32" s="842" t="s">
        <v>85</v>
      </c>
      <c r="S32" s="843">
        <v>2260.0700000000002</v>
      </c>
      <c r="T32" s="841">
        <v>665.27</v>
      </c>
      <c r="U32" s="843">
        <v>2925.33</v>
      </c>
      <c r="V32" s="843" t="s">
        <v>1254</v>
      </c>
      <c r="W32" s="843">
        <f t="shared" si="0"/>
        <v>2925.33</v>
      </c>
      <c r="X32" s="839"/>
    </row>
    <row r="33" spans="1:24" s="576" customFormat="1" ht="15" thickBot="1">
      <c r="A33" s="30"/>
      <c r="B33" s="77"/>
      <c r="C33" s="78"/>
      <c r="D33" s="78"/>
      <c r="E33" s="78"/>
      <c r="F33" s="77"/>
      <c r="G33" s="79"/>
      <c r="H33" s="14"/>
      <c r="I33" s="30"/>
      <c r="J33" s="77"/>
      <c r="K33" s="80"/>
      <c r="L33" s="80"/>
      <c r="M33" s="80"/>
      <c r="N33" s="80"/>
      <c r="O33" s="81"/>
      <c r="P33" s="836"/>
      <c r="Q33" s="841">
        <v>29</v>
      </c>
      <c r="R33" s="842" t="s">
        <v>112</v>
      </c>
      <c r="S33" s="843">
        <v>1009.4</v>
      </c>
      <c r="T33" s="843">
        <v>10080.01</v>
      </c>
      <c r="U33" s="843">
        <v>11089.41</v>
      </c>
      <c r="V33" s="843">
        <v>63879.73</v>
      </c>
      <c r="W33" s="843">
        <f t="shared" si="0"/>
        <v>74969.14</v>
      </c>
      <c r="X33" s="839"/>
    </row>
    <row r="34" spans="1:24" s="576" customFormat="1" ht="15" thickBot="1">
      <c r="A34" s="30"/>
      <c r="B34" s="77"/>
      <c r="C34" s="78"/>
      <c r="D34" s="78"/>
      <c r="E34" s="78"/>
      <c r="F34" s="77"/>
      <c r="G34" s="79"/>
      <c r="H34" s="14"/>
      <c r="I34" s="30"/>
      <c r="J34" s="77"/>
      <c r="K34" s="80"/>
      <c r="L34" s="80"/>
      <c r="M34" s="80"/>
      <c r="N34" s="80"/>
      <c r="O34" s="81"/>
      <c r="P34" s="836"/>
      <c r="Q34" s="841">
        <v>30</v>
      </c>
      <c r="R34" s="842" t="s">
        <v>253</v>
      </c>
      <c r="S34" s="841">
        <v>21.17</v>
      </c>
      <c r="T34" s="841">
        <v>0.34</v>
      </c>
      <c r="U34" s="841">
        <v>21.51</v>
      </c>
      <c r="V34" s="843" t="s">
        <v>1254</v>
      </c>
      <c r="W34" s="843">
        <f t="shared" si="0"/>
        <v>21.51</v>
      </c>
      <c r="X34" s="839"/>
    </row>
    <row r="35" spans="1:24" s="576" customFormat="1" ht="15" thickBot="1">
      <c r="A35" s="30"/>
      <c r="B35" s="77"/>
      <c r="C35" s="78"/>
      <c r="D35" s="78"/>
      <c r="E35" s="78"/>
      <c r="F35" s="77"/>
      <c r="G35" s="79"/>
      <c r="H35" s="14"/>
      <c r="I35" s="30"/>
      <c r="J35" s="77"/>
      <c r="K35" s="80"/>
      <c r="L35" s="80"/>
      <c r="M35" s="80"/>
      <c r="N35" s="80"/>
      <c r="O35" s="81"/>
      <c r="P35" s="837"/>
      <c r="Q35" s="841">
        <v>31</v>
      </c>
      <c r="R35" s="842" t="s">
        <v>558</v>
      </c>
      <c r="S35" s="841">
        <v>5.17</v>
      </c>
      <c r="T35" s="841">
        <v>4.4400000000000004</v>
      </c>
      <c r="U35" s="841">
        <v>9.6</v>
      </c>
      <c r="V35" s="843" t="s">
        <v>1254</v>
      </c>
      <c r="W35" s="843">
        <f t="shared" si="0"/>
        <v>9.6</v>
      </c>
      <c r="X35" s="839"/>
    </row>
    <row r="36" spans="1:24" s="576" customFormat="1" ht="15" thickBot="1">
      <c r="A36" s="30"/>
      <c r="B36" s="77"/>
      <c r="C36" s="78"/>
      <c r="D36" s="78"/>
      <c r="E36" s="78"/>
      <c r="F36" s="14"/>
      <c r="G36" s="79"/>
      <c r="H36" s="82"/>
      <c r="I36" s="30"/>
      <c r="J36" s="77"/>
      <c r="K36" s="80"/>
      <c r="L36" s="80"/>
      <c r="M36" s="80"/>
      <c r="N36" s="80"/>
      <c r="O36" s="81"/>
      <c r="P36" s="836"/>
      <c r="Q36" s="1326" t="s">
        <v>150</v>
      </c>
      <c r="R36" s="1326"/>
      <c r="S36" s="844">
        <v>1711107.27</v>
      </c>
      <c r="T36" s="844">
        <v>2764729.64</v>
      </c>
      <c r="U36" s="844">
        <v>4475836.9000000004</v>
      </c>
      <c r="V36" s="844">
        <v>2850156.48</v>
      </c>
      <c r="W36" s="844">
        <f>U36+V36</f>
        <v>7325993.3800000008</v>
      </c>
      <c r="X36" s="840"/>
    </row>
    <row r="37" spans="1:24" s="576" customFormat="1">
      <c r="A37" s="30"/>
      <c r="B37" s="77"/>
      <c r="C37" s="78"/>
      <c r="D37" s="78"/>
      <c r="E37" s="78"/>
      <c r="F37" s="14"/>
      <c r="G37" s="79"/>
      <c r="H37" s="14"/>
      <c r="I37" s="30"/>
      <c r="J37" s="577"/>
      <c r="K37" s="80"/>
      <c r="L37" s="80"/>
      <c r="M37" s="80"/>
      <c r="N37" s="80"/>
      <c r="O37" s="81"/>
      <c r="P37" s="82"/>
      <c r="Q37" s="1309" t="s">
        <v>2033</v>
      </c>
      <c r="R37" s="1321"/>
      <c r="S37" s="1321"/>
      <c r="T37" s="1321"/>
      <c r="U37" s="1321"/>
      <c r="V37" s="1321"/>
      <c r="W37" s="1322"/>
    </row>
    <row r="38" spans="1:24" s="576" customFormat="1" ht="47.15" customHeight="1">
      <c r="A38" s="30"/>
      <c r="B38" s="77"/>
      <c r="C38" s="78"/>
      <c r="D38" s="78"/>
      <c r="E38" s="78"/>
      <c r="F38" s="14"/>
      <c r="G38" s="79"/>
      <c r="H38" s="14"/>
      <c r="I38" s="30"/>
      <c r="J38" s="77"/>
      <c r="K38" s="80"/>
      <c r="L38" s="80"/>
      <c r="M38" s="80"/>
      <c r="N38" s="80"/>
      <c r="O38" s="81"/>
      <c r="P38" s="14"/>
      <c r="Q38" s="1323"/>
      <c r="R38" s="1324"/>
      <c r="S38" s="1324"/>
      <c r="T38" s="1324"/>
      <c r="U38" s="1324"/>
      <c r="V38" s="1324"/>
      <c r="W38" s="1325"/>
    </row>
    <row r="39" spans="1:24" s="576" customFormat="1" hidden="1">
      <c r="A39" s="1332"/>
      <c r="B39" s="1332"/>
      <c r="C39" s="83"/>
      <c r="D39" s="83"/>
      <c r="E39" s="83"/>
      <c r="F39" s="84"/>
      <c r="G39" s="85"/>
      <c r="H39" s="84"/>
      <c r="I39" s="30"/>
      <c r="J39" s="577"/>
      <c r="K39" s="80"/>
      <c r="L39" s="80"/>
      <c r="M39" s="80"/>
      <c r="N39" s="80"/>
      <c r="O39" s="81"/>
      <c r="P39" s="14"/>
      <c r="Q39" s="16"/>
    </row>
    <row r="40" spans="1:24" hidden="1">
      <c r="A40" s="76"/>
      <c r="B40" s="76"/>
      <c r="C40" s="83"/>
      <c r="D40" s="83"/>
      <c r="E40" s="83"/>
      <c r="F40" s="47"/>
      <c r="G40" s="578"/>
      <c r="H40" s="47"/>
      <c r="I40" s="1332"/>
      <c r="J40" s="1332"/>
      <c r="K40" s="86"/>
      <c r="L40" s="86"/>
      <c r="M40" s="86"/>
      <c r="N40" s="86"/>
      <c r="O40" s="86"/>
      <c r="P40" s="84"/>
    </row>
    <row r="41" spans="1:24" s="576" customFormat="1" hidden="1">
      <c r="A41" s="1331"/>
      <c r="B41" s="1331"/>
      <c r="C41" s="1331"/>
      <c r="D41" s="1331"/>
      <c r="E41" s="1331"/>
      <c r="F41" s="1331"/>
      <c r="G41" s="1331"/>
      <c r="H41" s="1331"/>
      <c r="I41" s="1331"/>
      <c r="J41" s="1331"/>
      <c r="K41" s="1331"/>
      <c r="L41" s="1331"/>
      <c r="M41" s="1331"/>
      <c r="N41" s="1331"/>
      <c r="O41" s="1331"/>
      <c r="P41" s="1331"/>
      <c r="Q41" s="16"/>
    </row>
    <row r="42" spans="1:24" s="576" customFormat="1" hidden="1">
      <c r="A42" s="1331"/>
      <c r="B42" s="1331"/>
      <c r="C42" s="1331"/>
      <c r="D42" s="1331"/>
      <c r="E42" s="1331"/>
      <c r="F42" s="1331"/>
      <c r="G42" s="1331"/>
      <c r="H42" s="1331"/>
      <c r="I42" s="1331"/>
      <c r="J42" s="1331"/>
      <c r="K42" s="1331"/>
      <c r="L42" s="1331"/>
      <c r="M42" s="1331"/>
      <c r="N42" s="1331"/>
      <c r="O42" s="1331"/>
      <c r="P42" s="1331"/>
      <c r="Q42" s="16"/>
    </row>
    <row r="43" spans="1:24" hidden="1">
      <c r="A43" s="39"/>
      <c r="B43" s="39"/>
      <c r="C43" s="39"/>
      <c r="D43" s="39"/>
      <c r="E43" s="39"/>
      <c r="F43" s="39"/>
      <c r="G43" s="39"/>
      <c r="H43" s="39"/>
      <c r="I43" s="579"/>
      <c r="J43" s="39"/>
      <c r="K43" s="39"/>
      <c r="L43" s="39"/>
      <c r="M43" s="39"/>
      <c r="N43" s="39"/>
      <c r="O43" s="39"/>
      <c r="P43" s="39"/>
    </row>
  </sheetData>
  <mergeCells count="21">
    <mergeCell ref="Q3:Q4"/>
    <mergeCell ref="R3:R4"/>
    <mergeCell ref="S3:U3"/>
    <mergeCell ref="V3:V4"/>
    <mergeCell ref="W3:W4"/>
    <mergeCell ref="Q37:W38"/>
    <mergeCell ref="Q36:R36"/>
    <mergeCell ref="Q1:W1"/>
    <mergeCell ref="Q2:XFD2"/>
    <mergeCell ref="A42:H42"/>
    <mergeCell ref="I42:P42"/>
    <mergeCell ref="D4:H4"/>
    <mergeCell ref="L4:P4"/>
    <mergeCell ref="A39:B39"/>
    <mergeCell ref="I40:J40"/>
    <mergeCell ref="A41:H41"/>
    <mergeCell ref="I41:P41"/>
    <mergeCell ref="A1:H1"/>
    <mergeCell ref="I1:P1"/>
    <mergeCell ref="A2:H2"/>
    <mergeCell ref="I2:P2"/>
  </mergeCells>
  <printOptions horizontalCentered="1"/>
  <pageMargins left="0.66929133858267698" right="0.15748031496063" top="0.24" bottom="0" header="0.23" footer="0"/>
  <pageSetup paperSize="9" scale="90" orientation="portrait" r:id="rId1"/>
  <colBreaks count="1" manualBreakCount="1">
    <brk id="8"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CEF06-CF25-4B88-8353-6EC8135B3308}">
  <sheetPr codeName="Sheet39"/>
  <dimension ref="A1:J43"/>
  <sheetViews>
    <sheetView topLeftCell="A28" workbookViewId="0">
      <selection activeCell="D5" sqref="D5"/>
    </sheetView>
  </sheetViews>
  <sheetFormatPr defaultRowHeight="14.5"/>
  <cols>
    <col min="1" max="1" width="7" style="517" customWidth="1"/>
    <col min="2" max="5" width="29.1796875" customWidth="1"/>
    <col min="6" max="6" width="20.81640625" style="518" customWidth="1"/>
  </cols>
  <sheetData>
    <row r="1" spans="1:10" ht="30.75" customHeight="1">
      <c r="A1" s="1338" t="s">
        <v>1722</v>
      </c>
      <c r="B1" s="1338"/>
      <c r="C1" s="1338"/>
      <c r="D1" s="1338"/>
      <c r="E1" s="1338"/>
      <c r="F1" s="1338"/>
      <c r="G1" s="852"/>
      <c r="H1" s="852"/>
      <c r="I1" s="853"/>
      <c r="J1" s="853"/>
    </row>
    <row r="2" spans="1:10" ht="15.5">
      <c r="A2" s="1338" t="s">
        <v>1723</v>
      </c>
      <c r="B2" s="1338"/>
      <c r="C2" s="1338"/>
      <c r="D2" s="1338"/>
      <c r="E2" s="1338"/>
      <c r="F2" s="1338"/>
      <c r="G2" s="852"/>
      <c r="H2" s="852"/>
      <c r="I2" s="854"/>
      <c r="J2" s="854"/>
    </row>
    <row r="3" spans="1:10" ht="20.25" customHeight="1">
      <c r="A3" s="1339" t="s">
        <v>1724</v>
      </c>
      <c r="B3" s="1339"/>
      <c r="C3" s="1339"/>
      <c r="D3" s="1339"/>
      <c r="E3" s="1339"/>
      <c r="F3" s="1339"/>
      <c r="G3" s="856"/>
      <c r="H3" s="856"/>
      <c r="I3" s="857"/>
      <c r="J3" s="857"/>
    </row>
    <row r="4" spans="1:10" s="863" customFormat="1" ht="47.25" customHeight="1">
      <c r="A4" s="858" t="s">
        <v>1725</v>
      </c>
      <c r="B4" s="859" t="s">
        <v>1726</v>
      </c>
      <c r="C4" s="860" t="s">
        <v>166</v>
      </c>
      <c r="D4" s="860" t="s">
        <v>167</v>
      </c>
      <c r="E4" s="860" t="s">
        <v>168</v>
      </c>
      <c r="F4" s="861" t="s">
        <v>207</v>
      </c>
      <c r="G4" s="862"/>
      <c r="H4" s="862"/>
      <c r="I4" s="857"/>
      <c r="J4" s="857"/>
    </row>
    <row r="5" spans="1:10" ht="20.25" customHeight="1">
      <c r="A5" s="864">
        <v>1</v>
      </c>
      <c r="B5" s="865" t="s">
        <v>260</v>
      </c>
      <c r="C5" s="1082">
        <f>+'2.14(b)'!C5+'2.14(c)'!C4+'2.14(d)'!C5</f>
        <v>980824.9519043616</v>
      </c>
      <c r="D5" s="1082">
        <f>+'2.14(b)'!D5+'2.14(c)'!D4+'2.14(d)'!D5</f>
        <v>992008.87883411371</v>
      </c>
      <c r="E5" s="1082">
        <f>+'2.14(b)'!E5+'2.14(c)'!E4+'2.14(d)'!E5</f>
        <v>1054777.3575007091</v>
      </c>
      <c r="F5" s="867" t="s">
        <v>69</v>
      </c>
      <c r="G5" s="862"/>
      <c r="H5" s="862"/>
      <c r="I5" s="857"/>
      <c r="J5" s="857"/>
    </row>
    <row r="6" spans="1:10" ht="15.5">
      <c r="A6" s="864">
        <v>2</v>
      </c>
      <c r="B6" s="865" t="s">
        <v>233</v>
      </c>
      <c r="C6" s="1082">
        <f>+'2.14(b)'!C6+'2.14(c)'!C5+'2.14(d)'!C6</f>
        <v>791805.05055314326</v>
      </c>
      <c r="D6" s="1082">
        <f>+'2.14(b)'!D6+'2.14(c)'!D5+'2.14(d)'!D6</f>
        <v>611790.05875976465</v>
      </c>
      <c r="E6" s="1082">
        <f>+'2.14(b)'!E6+'2.14(c)'!E5+'2.14(d)'!E6</f>
        <v>405503.53577877983</v>
      </c>
      <c r="F6" s="867" t="s">
        <v>71</v>
      </c>
    </row>
    <row r="7" spans="1:10" ht="15.5">
      <c r="A7" s="864">
        <v>3</v>
      </c>
      <c r="B7" s="865" t="s">
        <v>234</v>
      </c>
      <c r="C7" s="1082">
        <f>+'2.14(b)'!C7+'2.14(c)'!C6+'2.14(d)'!C7</f>
        <v>615108.32276143634</v>
      </c>
      <c r="D7" s="1082">
        <f>+'2.14(b)'!D7+'2.14(c)'!D6+'2.14(d)'!D7</f>
        <v>649197.28332332033</v>
      </c>
      <c r="E7" s="1082">
        <f>+'2.14(b)'!E7+'2.14(c)'!E6+'2.14(d)'!E7</f>
        <v>1311407.4980013643</v>
      </c>
      <c r="F7" s="867" t="s">
        <v>73</v>
      </c>
    </row>
    <row r="8" spans="1:10" ht="15.5">
      <c r="A8" s="864">
        <v>4</v>
      </c>
      <c r="B8" s="865" t="s">
        <v>208</v>
      </c>
      <c r="C8" s="1082">
        <f>+'2.14(b)'!C8+'2.14(c)'!C7+'2.14(d)'!C8</f>
        <v>1255073.450037613</v>
      </c>
      <c r="D8" s="1082">
        <f>+'2.14(b)'!D8+'2.14(c)'!D7+'2.14(d)'!D8</f>
        <v>1362369.861298118</v>
      </c>
      <c r="E8" s="1082">
        <f>+'2.14(b)'!E8+'2.14(c)'!E7+'2.14(d)'!E8</f>
        <v>1467025.6349860129</v>
      </c>
      <c r="F8" s="867" t="s">
        <v>75</v>
      </c>
    </row>
    <row r="9" spans="1:10" ht="15.5">
      <c r="A9" s="864">
        <v>5</v>
      </c>
      <c r="B9" s="1043" t="s">
        <v>1574</v>
      </c>
      <c r="C9" s="1082">
        <f>+'2.14(b)'!C9+'2.14(c)'!C8+'2.14(d)'!C9</f>
        <v>1527595.0969853161</v>
      </c>
      <c r="D9" s="1082">
        <f>+'2.14(b)'!D9+'2.14(c)'!D8+'2.14(d)'!D9</f>
        <v>1672708.9469163781</v>
      </c>
      <c r="E9" s="1082">
        <f>+'2.14(b)'!E9+'2.14(c)'!E8+'2.14(d)'!E9</f>
        <v>2076323.0744508666</v>
      </c>
      <c r="F9" s="867" t="s">
        <v>77</v>
      </c>
    </row>
    <row r="10" spans="1:10" ht="15.5">
      <c r="A10" s="864">
        <v>6</v>
      </c>
      <c r="B10" s="1043" t="s">
        <v>210</v>
      </c>
      <c r="C10" s="1082">
        <f>+'2.14(b)'!C10+'2.14(c)'!C9+'2.14(d)'!C10</f>
        <v>29087.787178682982</v>
      </c>
      <c r="D10" s="1082">
        <f>+'2.14(b)'!D10+'2.14(c)'!D9+'2.14(d)'!D10</f>
        <v>26469.714097233493</v>
      </c>
      <c r="E10" s="1082">
        <f>+'2.14(b)'!E10+'2.14(c)'!E9+'2.14(d)'!E10</f>
        <v>28334.461462665458</v>
      </c>
      <c r="F10" s="867" t="s">
        <v>81</v>
      </c>
    </row>
    <row r="11" spans="1:10" ht="15.5">
      <c r="A11" s="864">
        <v>7</v>
      </c>
      <c r="B11" s="1043" t="s">
        <v>211</v>
      </c>
      <c r="C11" s="1082">
        <f>+'2.14(b)'!C11+'2.14(c)'!C10+'2.14(d)'!C11</f>
        <v>2448459.7260449002</v>
      </c>
      <c r="D11" s="1082">
        <f>+'2.14(b)'!D11+'2.14(c)'!D10+'2.14(d)'!D11</f>
        <v>2737156.621701506</v>
      </c>
      <c r="E11" s="1082">
        <f>+'2.14(b)'!E11+'2.14(c)'!E10+'2.14(d)'!E11</f>
        <v>4036781.3025681996</v>
      </c>
      <c r="F11" s="867" t="s">
        <v>83</v>
      </c>
    </row>
    <row r="12" spans="1:10" ht="15.5">
      <c r="A12" s="866">
        <v>8</v>
      </c>
      <c r="B12" s="1043" t="s">
        <v>212</v>
      </c>
      <c r="C12" s="1082">
        <f>+'2.14(b)'!C12+'2.14(c)'!C11+'2.14(d)'!C12</f>
        <v>607906.83340658445</v>
      </c>
      <c r="D12" s="1082">
        <f>+'2.14(b)'!D12+'2.14(c)'!D11+'2.14(d)'!D12</f>
        <v>746612.20035853155</v>
      </c>
      <c r="E12" s="1082">
        <f>+'2.14(b)'!E12+'2.14(c)'!E11+'2.14(d)'!E12</f>
        <v>933590.32206433883</v>
      </c>
      <c r="F12" s="867" t="s">
        <v>85</v>
      </c>
    </row>
    <row r="13" spans="1:10" ht="15.5">
      <c r="A13" s="864">
        <v>9</v>
      </c>
      <c r="B13" s="1043" t="s">
        <v>213</v>
      </c>
      <c r="C13" s="1082">
        <f>+'2.14(b)'!C13+'2.14(c)'!C12+'2.14(d)'!C13</f>
        <v>636039.63771421497</v>
      </c>
      <c r="D13" s="1082">
        <f>+'2.14(b)'!D13+'2.14(c)'!D12+'2.14(d)'!D13</f>
        <v>697370.45340577676</v>
      </c>
      <c r="E13" s="1082">
        <f>+'2.14(b)'!E13+'2.14(c)'!E12+'2.14(d)'!E13</f>
        <v>785379.37951450062</v>
      </c>
      <c r="F13" s="867" t="s">
        <v>87</v>
      </c>
    </row>
    <row r="14" spans="1:10" ht="31">
      <c r="A14" s="864">
        <v>10</v>
      </c>
      <c r="B14" s="1043" t="s">
        <v>1727</v>
      </c>
      <c r="C14" s="1082">
        <f>+'2.14(b)'!C14+'2.14(c)'!C13+'2.14(d)'!C14</f>
        <v>293067.24124840659</v>
      </c>
      <c r="D14" s="1082">
        <f>+'2.14(b)'!D14+'2.14(c)'!D13+'2.14(d)'!D14</f>
        <v>385010.20566346147</v>
      </c>
      <c r="E14" s="1082">
        <f>+'2.14(b)'!E14+'2.14(c)'!E13+'2.14(d)'!E14</f>
        <v>650943.4298433034</v>
      </c>
      <c r="F14" s="867" t="s">
        <v>1728</v>
      </c>
    </row>
    <row r="15" spans="1:10" ht="15.5">
      <c r="A15" s="864">
        <v>11</v>
      </c>
      <c r="B15" s="1043" t="s">
        <v>216</v>
      </c>
      <c r="C15" s="1082">
        <f>+'2.14(b)'!C15+'2.14(c)'!C14+'2.14(d)'!C15</f>
        <v>710755.84267536458</v>
      </c>
      <c r="D15" s="1082">
        <f>+'2.14(b)'!D15+'2.14(c)'!D14+'2.14(d)'!D15</f>
        <v>682029.8249085024</v>
      </c>
      <c r="E15" s="1082">
        <f>+'2.14(b)'!E15+'2.14(c)'!E14+'2.14(d)'!E15</f>
        <v>955097.9065216016</v>
      </c>
      <c r="F15" s="867" t="s">
        <v>92</v>
      </c>
    </row>
    <row r="16" spans="1:10" ht="15.5">
      <c r="A16" s="864">
        <v>12</v>
      </c>
      <c r="B16" s="1043" t="s">
        <v>217</v>
      </c>
      <c r="C16" s="1082">
        <f>+'2.14(b)'!C16+'2.14(c)'!C15+'2.14(d)'!C16</f>
        <v>1717731.9232833474</v>
      </c>
      <c r="D16" s="1082">
        <f>+'2.14(b)'!D16+'2.14(c)'!D15+'2.14(d)'!D16</f>
        <v>1899624.9256873713</v>
      </c>
      <c r="E16" s="1082">
        <f>+'2.14(b)'!E16+'2.14(c)'!E15+'2.14(d)'!E16</f>
        <v>1949793.548869346</v>
      </c>
      <c r="F16" s="867" t="s">
        <v>94</v>
      </c>
    </row>
    <row r="17" spans="1:6" ht="15.5">
      <c r="A17" s="864">
        <v>13</v>
      </c>
      <c r="B17" s="1043" t="s">
        <v>218</v>
      </c>
      <c r="C17" s="1082">
        <f>+'2.14(b)'!C17+'2.14(c)'!C16+'2.14(d)'!C17</f>
        <v>1915820.7328294511</v>
      </c>
      <c r="D17" s="1082">
        <f>+'2.14(b)'!D17+'2.14(c)'!D16+'2.14(d)'!D17</f>
        <v>1642720.7385686475</v>
      </c>
      <c r="E17" s="1082">
        <f>+'2.14(b)'!E17+'2.14(c)'!E16+'2.14(d)'!E17</f>
        <v>1696952.9563741714</v>
      </c>
      <c r="F17" s="867" t="s">
        <v>96</v>
      </c>
    </row>
    <row r="18" spans="1:6" ht="15.5">
      <c r="A18" s="864">
        <v>14</v>
      </c>
      <c r="B18" s="1043" t="s">
        <v>219</v>
      </c>
      <c r="C18" s="1082">
        <f>+'2.14(b)'!C18+'2.14(c)'!C17+'2.14(d)'!C18</f>
        <v>2623247.3608150426</v>
      </c>
      <c r="D18" s="1082">
        <f>+'2.14(b)'!D18+'2.14(c)'!D17+'2.14(d)'!D18</f>
        <v>2859524.2900952748</v>
      </c>
      <c r="E18" s="1082">
        <f>+'2.14(b)'!E18+'2.14(c)'!E17+'2.14(d)'!E18</f>
        <v>3148318.3511023237</v>
      </c>
      <c r="F18" s="867" t="s">
        <v>98</v>
      </c>
    </row>
    <row r="19" spans="1:6" ht="15.5">
      <c r="A19" s="864">
        <v>15</v>
      </c>
      <c r="B19" s="1043" t="s">
        <v>220</v>
      </c>
      <c r="C19" s="1082">
        <f>+'2.14(b)'!C19+'2.14(c)'!C18+'2.14(d)'!C19</f>
        <v>4864023.9220220642</v>
      </c>
      <c r="D19" s="1082">
        <f>+'2.14(b)'!D19+'2.14(c)'!D18+'2.14(d)'!D19</f>
        <v>5723956.2546332171</v>
      </c>
      <c r="E19" s="1082">
        <f>+'2.14(b)'!E19+'2.14(c)'!E18+'2.14(d)'!E19</f>
        <v>6618704.1408697125</v>
      </c>
      <c r="F19" s="867" t="s">
        <v>100</v>
      </c>
    </row>
    <row r="20" spans="1:6" ht="15.5">
      <c r="A20" s="864">
        <v>16</v>
      </c>
      <c r="B20" s="1043" t="s">
        <v>235</v>
      </c>
      <c r="C20" s="1082">
        <f>+'2.14(b)'!C20+'2.14(c)'!C19+'2.14(d)'!C20</f>
        <v>45917.128540570578</v>
      </c>
      <c r="D20" s="1082">
        <f>+'2.14(b)'!D20+'2.14(c)'!D19+'2.14(d)'!D20</f>
        <v>48124.415628292292</v>
      </c>
      <c r="E20" s="1082">
        <f>+'2.14(b)'!E20+'2.14(c)'!E19+'2.14(d)'!E20</f>
        <v>49445.68561005115</v>
      </c>
      <c r="F20" s="867" t="s">
        <v>102</v>
      </c>
    </row>
    <row r="21" spans="1:6" ht="15.5">
      <c r="A21" s="864">
        <v>17</v>
      </c>
      <c r="B21" s="1043" t="s">
        <v>236</v>
      </c>
      <c r="C21" s="1082">
        <f>+'2.14(b)'!C21+'2.14(c)'!C20+'2.14(d)'!C21</f>
        <v>198427.92087844395</v>
      </c>
      <c r="D21" s="1082">
        <f>+'2.14(b)'!D21+'2.14(c)'!D20+'2.14(d)'!D21</f>
        <v>215485.3067040359</v>
      </c>
      <c r="E21" s="1082">
        <f>+'2.14(b)'!E21+'2.14(c)'!E20+'2.14(d)'!E21</f>
        <v>227578.72694734696</v>
      </c>
      <c r="F21" s="867" t="s">
        <v>104</v>
      </c>
    </row>
    <row r="22" spans="1:6" ht="15.5">
      <c r="A22" s="864">
        <v>18</v>
      </c>
      <c r="B22" s="1043" t="s">
        <v>238</v>
      </c>
      <c r="C22" s="1082">
        <f>+'2.14(b)'!C22+'2.14(c)'!C21+'2.14(d)'!C22</f>
        <v>406161.76903182676</v>
      </c>
      <c r="D22" s="1082">
        <f>+'2.14(b)'!D22+'2.14(c)'!D21+'2.14(d)'!D22</f>
        <v>405886.96753095678</v>
      </c>
      <c r="E22" s="1082">
        <f>+'2.14(b)'!E22+'2.14(c)'!E21+'2.14(d)'!E22</f>
        <v>388433.70691942901</v>
      </c>
      <c r="F22" s="867" t="s">
        <v>106</v>
      </c>
    </row>
    <row r="23" spans="1:6" ht="15.5">
      <c r="A23" s="864">
        <v>19</v>
      </c>
      <c r="B23" s="1043" t="s">
        <v>239</v>
      </c>
      <c r="C23" s="1082">
        <f>+'2.14(b)'!C23+'2.14(c)'!C22+'2.14(d)'!C23</f>
        <v>365584.28105069394</v>
      </c>
      <c r="D23" s="1082">
        <f>+'2.14(b)'!D23+'2.14(c)'!D22+'2.14(d)'!D23</f>
        <v>422077.1175328737</v>
      </c>
      <c r="E23" s="1082">
        <f>+'2.14(b)'!E23+'2.14(c)'!E22+'2.14(d)'!E23</f>
        <v>464490.04684295453</v>
      </c>
      <c r="F23" s="867" t="s">
        <v>108</v>
      </c>
    </row>
    <row r="24" spans="1:6" ht="15.5">
      <c r="A24" s="864">
        <v>20</v>
      </c>
      <c r="B24" s="1043" t="s">
        <v>221</v>
      </c>
      <c r="C24" s="1082">
        <f>+'2.14(b)'!C24+'2.14(c)'!C23+'2.14(d)'!C24</f>
        <v>1940530.0198803432</v>
      </c>
      <c r="D24" s="1082">
        <f>+'2.14(b)'!D24+'2.14(c)'!D23+'2.14(d)'!D24</f>
        <v>1840262.9382295497</v>
      </c>
      <c r="E24" s="1082">
        <f>+'2.14(b)'!E24+'2.14(c)'!E23+'2.14(d)'!E24</f>
        <v>2278776.4885970792</v>
      </c>
      <c r="F24" s="867" t="s">
        <v>110</v>
      </c>
    </row>
    <row r="25" spans="1:6" ht="15.5">
      <c r="A25" s="864">
        <v>21</v>
      </c>
      <c r="B25" s="1043" t="s">
        <v>223</v>
      </c>
      <c r="C25" s="1082">
        <f>+'2.14(b)'!C25+'2.14(c)'!C24+'2.14(d)'!C25</f>
        <v>1003130.5250948309</v>
      </c>
      <c r="D25" s="1082">
        <f>+'2.14(b)'!D25+'2.14(c)'!D24+'2.14(d)'!D25</f>
        <v>736959.26795933186</v>
      </c>
      <c r="E25" s="1082">
        <f>+'2.14(b)'!E25+'2.14(c)'!E24+'2.14(d)'!E25</f>
        <v>514278.44310397044</v>
      </c>
      <c r="F25" s="867" t="s">
        <v>112</v>
      </c>
    </row>
    <row r="26" spans="1:6" ht="15.5">
      <c r="A26" s="864">
        <v>22</v>
      </c>
      <c r="B26" s="1043" t="s">
        <v>225</v>
      </c>
      <c r="C26" s="1082">
        <f>+'2.14(b)'!C26+'2.14(c)'!C25+'2.14(d)'!C26</f>
        <v>2510182.3536793361</v>
      </c>
      <c r="D26" s="1082">
        <f>+'2.14(b)'!D26+'2.14(c)'!D25+'2.14(d)'!D26</f>
        <v>2657861.3851995384</v>
      </c>
      <c r="E26" s="1082">
        <f>+'2.14(b)'!E26+'2.14(c)'!E25+'2.14(d)'!E26</f>
        <v>2898454.5792135866</v>
      </c>
      <c r="F26" s="867" t="s">
        <v>114</v>
      </c>
    </row>
    <row r="27" spans="1:6" ht="15.5">
      <c r="A27" s="864">
        <v>23</v>
      </c>
      <c r="B27" s="1043" t="s">
        <v>240</v>
      </c>
      <c r="C27" s="1082">
        <f>+'2.14(b)'!C27+'2.14(c)'!C26+'2.14(d)'!C27</f>
        <v>7223.4186307938789</v>
      </c>
      <c r="D27" s="1082">
        <f>+'2.14(b)'!D27+'2.14(c)'!D26+'2.14(d)'!D27</f>
        <v>7716.0981845597344</v>
      </c>
      <c r="E27" s="1082">
        <f>+'2.14(b)'!E27+'2.14(c)'!E26+'2.14(d)'!E27</f>
        <v>11827.398972564479</v>
      </c>
      <c r="F27" s="867" t="s">
        <v>198</v>
      </c>
    </row>
    <row r="28" spans="1:6" ht="15.5">
      <c r="A28" s="864">
        <v>24</v>
      </c>
      <c r="B28" s="1043" t="s">
        <v>226</v>
      </c>
      <c r="C28" s="1082">
        <f>+'2.14(b)'!C28+'2.14(c)'!C27+'2.14(d)'!C28</f>
        <v>542058.39962020179</v>
      </c>
      <c r="D28" s="1082">
        <f>+'2.14(b)'!D28+'2.14(c)'!D27+'2.14(d)'!D28</f>
        <v>764368.13587939215</v>
      </c>
      <c r="E28" s="1082">
        <f>+'2.14(b)'!E28+'2.14(c)'!E27+'2.14(d)'!E28</f>
        <v>954171.12796415796</v>
      </c>
      <c r="F28" s="867" t="s">
        <v>118</v>
      </c>
    </row>
    <row r="29" spans="1:6" ht="15.5">
      <c r="A29" s="864">
        <v>25</v>
      </c>
      <c r="B29" s="1043" t="s">
        <v>227</v>
      </c>
      <c r="C29" s="1082">
        <f>+'2.14(b)'!C29+'2.14(c)'!C28+'2.14(d)'!C29</f>
        <v>729397.68022954755</v>
      </c>
      <c r="D29" s="1082">
        <f>+'2.14(b)'!D29+'2.14(c)'!D28+'2.14(d)'!D29</f>
        <v>727125.46502491832</v>
      </c>
      <c r="E29" s="1082">
        <f>+'2.14(b)'!E29+'2.14(c)'!E28+'2.14(d)'!E29</f>
        <v>517454.63949340425</v>
      </c>
      <c r="F29" s="867" t="s">
        <v>1675</v>
      </c>
    </row>
    <row r="30" spans="1:6" ht="15.5">
      <c r="A30" s="864">
        <v>26</v>
      </c>
      <c r="B30" s="1043" t="s">
        <v>241</v>
      </c>
      <c r="C30" s="1082">
        <f>+'2.14(b)'!C30+'2.14(c)'!C29+'2.14(d)'!C30</f>
        <v>260534.57479943288</v>
      </c>
      <c r="D30" s="1082">
        <f>+'2.14(b)'!D30+'2.14(c)'!D29+'2.14(d)'!D30</f>
        <v>307244.15797695611</v>
      </c>
      <c r="E30" s="1082">
        <f>+'2.14(b)'!E30+'2.14(c)'!E29+'2.14(d)'!E30</f>
        <v>540517.60718939907</v>
      </c>
      <c r="F30" s="867" t="s">
        <v>122</v>
      </c>
    </row>
    <row r="31" spans="1:6" ht="15.5">
      <c r="A31" s="868">
        <v>27</v>
      </c>
      <c r="B31" s="1043" t="s">
        <v>228</v>
      </c>
      <c r="C31" s="1082">
        <f>+'2.14(b)'!C31+'2.14(c)'!C30+'2.14(d)'!C31</f>
        <v>2946877.0019378029</v>
      </c>
      <c r="D31" s="1082">
        <f>+'2.14(b)'!D31+'2.14(c)'!D30+'2.14(d)'!D31</f>
        <v>2705631.4323733686</v>
      </c>
      <c r="E31" s="1082">
        <f>+'2.14(b)'!E31+'2.14(c)'!E30+'2.14(d)'!E31</f>
        <v>2986587.3334503612</v>
      </c>
      <c r="F31" s="902" t="s">
        <v>124</v>
      </c>
    </row>
    <row r="32" spans="1:6" ht="15.5">
      <c r="A32" s="864">
        <v>28</v>
      </c>
      <c r="B32" s="1043" t="s">
        <v>229</v>
      </c>
      <c r="C32" s="1082">
        <f>+'2.14(b)'!C32+'2.14(c)'!C31+'2.14(d)'!C32</f>
        <v>923838.70207893895</v>
      </c>
      <c r="D32" s="1082">
        <f>+'2.14(b)'!D32+'2.14(c)'!D31+'2.14(d)'!D32</f>
        <v>814993.65264562506</v>
      </c>
      <c r="E32" s="1082">
        <f>+'2.14(b)'!E32+'2.14(c)'!E31+'2.14(d)'!E32</f>
        <v>976281.20690101397</v>
      </c>
      <c r="F32" s="867" t="s">
        <v>126</v>
      </c>
    </row>
    <row r="33" spans="1:6" ht="15.5">
      <c r="A33" s="864">
        <v>29</v>
      </c>
      <c r="B33" s="1043" t="s">
        <v>230</v>
      </c>
      <c r="C33" s="1082">
        <f>+'2.14(b)'!C33+'2.14(c)'!C32+'2.14(d)'!C33</f>
        <v>990459.67172349698</v>
      </c>
      <c r="D33" s="1082">
        <f>+'2.14(b)'!D33+'2.14(c)'!D32+'2.14(d)'!D33</f>
        <v>1091365.9004690375</v>
      </c>
      <c r="E33" s="1082">
        <f>+'2.14(b)'!E33+'2.14(c)'!E32+'2.14(d)'!E33</f>
        <v>1163440.2865162964</v>
      </c>
      <c r="F33" s="867" t="s">
        <v>128</v>
      </c>
    </row>
    <row r="34" spans="1:6" ht="15.5">
      <c r="A34" s="869">
        <f>1+A33</f>
        <v>30</v>
      </c>
      <c r="B34" s="1043" t="s">
        <v>1953</v>
      </c>
      <c r="C34" s="1082">
        <f>+'2.14(b)'!C34+'2.14(c)'!C33+'2.14(d)'!C34</f>
        <v>21352.702249663998</v>
      </c>
      <c r="D34" s="1082">
        <f>+'2.14(b)'!D34+'2.14(c)'!D33+'2.14(d)'!D34</f>
        <v>20229.800291279898</v>
      </c>
      <c r="E34" s="1082">
        <f>+'2.14(b)'!E34+'2.14(c)'!E33+'2.14(d)'!E34</f>
        <v>5150.7509241343841</v>
      </c>
      <c r="F34" s="903" t="s">
        <v>1729</v>
      </c>
    </row>
    <row r="35" spans="1:6" ht="15.5">
      <c r="A35" s="869">
        <f t="shared" ref="A35:A40" si="0">1+A34</f>
        <v>31</v>
      </c>
      <c r="B35" s="1043" t="s">
        <v>245</v>
      </c>
      <c r="C35" s="1082">
        <f>+'2.14(b)'!C35+'2.14(c)'!C34+'2.14(d)'!C35</f>
        <v>2271.0994148523305</v>
      </c>
      <c r="D35" s="1082">
        <f>+'2.14(b)'!D35+'2.14(c)'!D34+'2.14(d)'!D35</f>
        <v>2563.8006147313149</v>
      </c>
      <c r="E35" s="1082">
        <f>+'2.14(b)'!E35+'2.14(c)'!E34+'2.14(d)'!E35</f>
        <v>2841.5835062713772</v>
      </c>
      <c r="F35" s="903" t="s">
        <v>134</v>
      </c>
    </row>
    <row r="36" spans="1:6" ht="15.5">
      <c r="A36" s="869">
        <f t="shared" si="0"/>
        <v>32</v>
      </c>
      <c r="B36" s="1043" t="s">
        <v>138</v>
      </c>
      <c r="C36" s="1340">
        <f>+'2.14(b)'!C36+'2.14(c)'!C35+'2.14(d)'!C36</f>
        <v>11997.963536938572</v>
      </c>
      <c r="D36" s="1340">
        <f>+'2.14(b)'!D36+'2.14(c)'!D35+'2.14(d)'!D36</f>
        <v>13054.51711114156</v>
      </c>
      <c r="E36" s="1340">
        <f>+'2.14(b)'!E36+'2.14(c)'!E35+'2.14(d)'!E36</f>
        <v>15439.050105136008</v>
      </c>
      <c r="F36" s="867" t="s">
        <v>1731</v>
      </c>
    </row>
    <row r="37" spans="1:6" ht="15.5">
      <c r="A37" s="869">
        <f t="shared" si="0"/>
        <v>33</v>
      </c>
      <c r="B37" s="865" t="s">
        <v>1732</v>
      </c>
      <c r="C37" s="1340"/>
      <c r="D37" s="1340"/>
      <c r="E37" s="1340"/>
      <c r="F37" s="867" t="s">
        <v>143</v>
      </c>
    </row>
    <row r="38" spans="1:6" ht="15.5">
      <c r="A38" s="869">
        <f t="shared" si="0"/>
        <v>34</v>
      </c>
      <c r="B38" s="865" t="s">
        <v>1733</v>
      </c>
      <c r="C38" s="1082">
        <f>+'2.14(b)'!C38+'2.14(c)'!C37+'2.14(d)'!C38</f>
        <v>25872.361285857081</v>
      </c>
      <c r="D38" s="1082">
        <f>+'2.14(b)'!D38+'2.14(c)'!D37+'2.14(d)'!D38</f>
        <v>28652.961556181643</v>
      </c>
      <c r="E38" s="1082">
        <f>+'2.14(b)'!E38+'2.14(c)'!E37+'2.14(d)'!E38</f>
        <v>31329.522531260714</v>
      </c>
      <c r="F38" s="867" t="s">
        <v>1734</v>
      </c>
    </row>
    <row r="39" spans="1:6" ht="15.5">
      <c r="A39" s="869">
        <f t="shared" si="0"/>
        <v>35</v>
      </c>
      <c r="B39" s="865" t="s">
        <v>251</v>
      </c>
      <c r="C39" s="1082">
        <f>+'2.14(b)'!C39+'2.14(c)'!C38+'2.14(d)'!C39</f>
        <v>1085.6243786428661</v>
      </c>
      <c r="D39" s="1082">
        <f>+'2.14(b)'!D39+'2.14(c)'!D38+'2.14(d)'!D39</f>
        <v>857.01567814935561</v>
      </c>
      <c r="E39" s="1082">
        <f>+'2.14(b)'!E39+'2.14(c)'!E38+'2.14(d)'!E39</f>
        <v>631.42295424227621</v>
      </c>
      <c r="F39" s="867" t="s">
        <v>146</v>
      </c>
    </row>
    <row r="40" spans="1:6" ht="15.5">
      <c r="A40" s="869">
        <f t="shared" si="0"/>
        <v>36</v>
      </c>
      <c r="B40" s="870" t="s">
        <v>1592</v>
      </c>
      <c r="C40" s="1082">
        <f>+'2.14(b)'!C40+'2.14(c)'!C39+'2.14(d)'!C40</f>
        <v>8049.646840093129</v>
      </c>
      <c r="D40" s="1082">
        <f>+'2.14(b)'!D40+'2.14(c)'!D39+'2.14(d)'!D40</f>
        <v>8420.2376698822827</v>
      </c>
      <c r="E40" s="1082">
        <f>+'2.14(b)'!E40+'2.14(c)'!E39+'2.14(d)'!E40</f>
        <v>9351.0192902302297</v>
      </c>
      <c r="F40" s="867" t="s">
        <v>148</v>
      </c>
    </row>
    <row r="41" spans="1:6" ht="15.5">
      <c r="A41" s="871"/>
      <c r="B41" s="872" t="s">
        <v>963</v>
      </c>
      <c r="C41" s="1083">
        <f>+'2.14(b)'!C41+'2.14(c)'!C40+'2.14(d)'!C41</f>
        <v>33957500.724342249</v>
      </c>
      <c r="D41" s="1083">
        <f>+'2.14(b)'!D41+'2.14(c)'!D40+'2.14(d)'!D41</f>
        <v>35507430.83251103</v>
      </c>
      <c r="E41" s="1083">
        <f>+'2.14(b)'!E41+'2.14(c)'!E40+'2.14(d)'!E41</f>
        <v>41155413.526940785</v>
      </c>
      <c r="F41" s="873" t="s">
        <v>323</v>
      </c>
    </row>
    <row r="42" spans="1:6" ht="24.75" customHeight="1">
      <c r="A42" s="1336" t="s">
        <v>1735</v>
      </c>
      <c r="B42" s="1337"/>
      <c r="C42" s="1337"/>
      <c r="D42" s="1337"/>
      <c r="E42" s="1337"/>
      <c r="F42" s="1337"/>
    </row>
    <row r="43" spans="1:6" ht="24.75" customHeight="1">
      <c r="A43" s="1337"/>
      <c r="B43" s="1337"/>
      <c r="C43" s="1337"/>
      <c r="D43" s="1337"/>
      <c r="E43" s="1337"/>
      <c r="F43" s="1337"/>
    </row>
  </sheetData>
  <mergeCells count="7">
    <mergeCell ref="A42:F43"/>
    <mergeCell ref="A1:F1"/>
    <mergeCell ref="A2:F2"/>
    <mergeCell ref="A3:F3"/>
    <mergeCell ref="C36:C37"/>
    <mergeCell ref="D36:D37"/>
    <mergeCell ref="E36:E3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A842E-B304-4677-8490-45C434A7A546}">
  <sheetPr codeName="Sheet40"/>
  <dimension ref="A1:G43"/>
  <sheetViews>
    <sheetView topLeftCell="A34" workbookViewId="0">
      <selection activeCell="D6" sqref="D6"/>
    </sheetView>
  </sheetViews>
  <sheetFormatPr defaultColWidth="9.1796875" defaultRowHeight="15.5"/>
  <cols>
    <col min="1" max="1" width="9" style="884" customWidth="1"/>
    <col min="2" max="5" width="24.26953125" style="875" customWidth="1"/>
    <col min="6" max="6" width="26.54296875" style="885" customWidth="1"/>
    <col min="7" max="16384" width="9.1796875" style="875"/>
  </cols>
  <sheetData>
    <row r="1" spans="1:7">
      <c r="A1" s="1341" t="s">
        <v>1736</v>
      </c>
      <c r="B1" s="1341"/>
      <c r="C1" s="1341"/>
      <c r="D1" s="1341"/>
      <c r="E1" s="1341"/>
      <c r="F1" s="1341"/>
      <c r="G1" s="874"/>
    </row>
    <row r="2" spans="1:7">
      <c r="A2" s="1341" t="s">
        <v>1737</v>
      </c>
      <c r="B2" s="1341"/>
      <c r="C2" s="1341"/>
      <c r="D2" s="1341"/>
      <c r="E2" s="1341"/>
      <c r="F2" s="1341"/>
      <c r="G2" s="874"/>
    </row>
    <row r="3" spans="1:7">
      <c r="A3" s="1342" t="s">
        <v>1738</v>
      </c>
      <c r="B3" s="1342"/>
      <c r="C3" s="1342"/>
      <c r="D3" s="1342"/>
      <c r="E3" s="1342"/>
      <c r="F3" s="1342"/>
      <c r="G3" s="874"/>
    </row>
    <row r="4" spans="1:7" s="876" customFormat="1" ht="30">
      <c r="A4" s="858" t="s">
        <v>1725</v>
      </c>
      <c r="B4" s="859" t="s">
        <v>1726</v>
      </c>
      <c r="C4" s="860" t="s">
        <v>166</v>
      </c>
      <c r="D4" s="860" t="s">
        <v>167</v>
      </c>
      <c r="E4" s="860" t="s">
        <v>168</v>
      </c>
      <c r="F4" s="861" t="s">
        <v>1739</v>
      </c>
    </row>
    <row r="5" spans="1:7">
      <c r="A5" s="877">
        <v>1</v>
      </c>
      <c r="B5" s="878" t="s">
        <v>260</v>
      </c>
      <c r="C5" s="1082">
        <v>608166.14730765228</v>
      </c>
      <c r="D5" s="1082">
        <v>631713.8097899378</v>
      </c>
      <c r="E5" s="1082">
        <v>646777.99617233861</v>
      </c>
      <c r="F5" s="867" t="s">
        <v>69</v>
      </c>
    </row>
    <row r="6" spans="1:7">
      <c r="A6" s="877">
        <v>2</v>
      </c>
      <c r="B6" s="878" t="s">
        <v>233</v>
      </c>
      <c r="C6" s="1082">
        <v>727141.77208338003</v>
      </c>
      <c r="D6" s="1082">
        <v>537835.07557759946</v>
      </c>
      <c r="E6" s="1082">
        <v>319126.663674752</v>
      </c>
      <c r="F6" s="867" t="s">
        <v>71</v>
      </c>
    </row>
    <row r="7" spans="1:7">
      <c r="A7" s="877">
        <v>3</v>
      </c>
      <c r="B7" s="878" t="s">
        <v>234</v>
      </c>
      <c r="C7" s="1082">
        <v>371030.96138309536</v>
      </c>
      <c r="D7" s="1082">
        <v>371914.90909308498</v>
      </c>
      <c r="E7" s="1082">
        <v>1002443.6739999999</v>
      </c>
      <c r="F7" s="867" t="s">
        <v>73</v>
      </c>
    </row>
    <row r="8" spans="1:7">
      <c r="A8" s="877">
        <v>4</v>
      </c>
      <c r="B8" s="878" t="s">
        <v>208</v>
      </c>
      <c r="C8" s="1082">
        <v>390772.47960063949</v>
      </c>
      <c r="D8" s="1082">
        <v>403765.74726075766</v>
      </c>
      <c r="E8" s="1082">
        <v>406074.58118559187</v>
      </c>
      <c r="F8" s="867" t="s">
        <v>75</v>
      </c>
    </row>
    <row r="9" spans="1:7">
      <c r="A9" s="877">
        <v>5</v>
      </c>
      <c r="B9" s="878" t="s">
        <v>1574</v>
      </c>
      <c r="C9" s="1082">
        <v>978461.01749333146</v>
      </c>
      <c r="D9" s="1082">
        <v>1063282.9357870438</v>
      </c>
      <c r="E9" s="1082">
        <v>1310497.8693986335</v>
      </c>
      <c r="F9" s="867" t="s">
        <v>77</v>
      </c>
    </row>
    <row r="10" spans="1:7">
      <c r="A10" s="877">
        <v>6</v>
      </c>
      <c r="B10" s="878" t="s">
        <v>210</v>
      </c>
      <c r="C10" s="1082">
        <v>25368.363762193159</v>
      </c>
      <c r="D10" s="1082">
        <v>22385.144308741645</v>
      </c>
      <c r="E10" s="1082">
        <v>23743.891216340704</v>
      </c>
      <c r="F10" s="867" t="s">
        <v>81</v>
      </c>
    </row>
    <row r="11" spans="1:7">
      <c r="A11" s="877">
        <v>7</v>
      </c>
      <c r="B11" s="878" t="s">
        <v>211</v>
      </c>
      <c r="C11" s="1082">
        <v>1732064.3092890237</v>
      </c>
      <c r="D11" s="1082">
        <v>1901848.3850323081</v>
      </c>
      <c r="E11" s="1082">
        <v>3087687.5691419998</v>
      </c>
      <c r="F11" s="867" t="s">
        <v>83</v>
      </c>
    </row>
    <row r="12" spans="1:7">
      <c r="A12" s="879">
        <v>8</v>
      </c>
      <c r="B12" s="878" t="s">
        <v>212</v>
      </c>
      <c r="C12" s="1082">
        <v>600095.12238585239</v>
      </c>
      <c r="D12" s="1082">
        <v>744726.53881842818</v>
      </c>
      <c r="E12" s="1082">
        <v>931573.05264063401</v>
      </c>
      <c r="F12" s="867" t="s">
        <v>85</v>
      </c>
    </row>
    <row r="13" spans="1:7">
      <c r="A13" s="877">
        <v>9</v>
      </c>
      <c r="B13" s="878" t="s">
        <v>213</v>
      </c>
      <c r="C13" s="1082">
        <v>289508.37654484902</v>
      </c>
      <c r="D13" s="1082">
        <v>279953.54625733197</v>
      </c>
      <c r="E13" s="1082">
        <v>307790.46959247522</v>
      </c>
      <c r="F13" s="867" t="s">
        <v>87</v>
      </c>
    </row>
    <row r="14" spans="1:7" ht="31">
      <c r="A14" s="877">
        <v>10</v>
      </c>
      <c r="B14" s="878" t="s">
        <v>1727</v>
      </c>
      <c r="C14" s="1082">
        <v>160841.58199189993</v>
      </c>
      <c r="D14" s="1082">
        <v>244833.00971065415</v>
      </c>
      <c r="E14" s="1082">
        <v>401415.17865289486</v>
      </c>
      <c r="F14" s="867" t="s">
        <v>1728</v>
      </c>
    </row>
    <row r="15" spans="1:7">
      <c r="A15" s="877">
        <v>11</v>
      </c>
      <c r="B15" s="878" t="s">
        <v>216</v>
      </c>
      <c r="C15" s="1082">
        <v>401862.48505702475</v>
      </c>
      <c r="D15" s="1082">
        <v>348587.36324331403</v>
      </c>
      <c r="E15" s="1082">
        <v>611018.31965297332</v>
      </c>
      <c r="F15" s="867" t="s">
        <v>92</v>
      </c>
    </row>
    <row r="16" spans="1:7">
      <c r="A16" s="877">
        <v>12</v>
      </c>
      <c r="B16" s="878" t="s">
        <v>217</v>
      </c>
      <c r="C16" s="1082">
        <v>1023679.0359489061</v>
      </c>
      <c r="D16" s="1082">
        <v>1199982.0288086862</v>
      </c>
      <c r="E16" s="1082">
        <v>1200348.7072046609</v>
      </c>
      <c r="F16" s="867" t="s">
        <v>94</v>
      </c>
    </row>
    <row r="17" spans="1:6">
      <c r="A17" s="877">
        <v>13</v>
      </c>
      <c r="B17" s="878" t="s">
        <v>218</v>
      </c>
      <c r="C17" s="1082">
        <v>1353724.7332229293</v>
      </c>
      <c r="D17" s="1082">
        <v>1081232.4507610009</v>
      </c>
      <c r="E17" s="1082">
        <v>1112544.7375595744</v>
      </c>
      <c r="F17" s="867" t="s">
        <v>96</v>
      </c>
    </row>
    <row r="18" spans="1:6">
      <c r="A18" s="877">
        <v>14</v>
      </c>
      <c r="B18" s="878" t="s">
        <v>219</v>
      </c>
      <c r="C18" s="1082">
        <v>1481820.2729407132</v>
      </c>
      <c r="D18" s="1082">
        <v>1594029.0330073407</v>
      </c>
      <c r="E18" s="1082">
        <v>1736747.7643828229</v>
      </c>
      <c r="F18" s="867" t="s">
        <v>98</v>
      </c>
    </row>
    <row r="19" spans="1:6">
      <c r="A19" s="877">
        <v>15</v>
      </c>
      <c r="B19" s="878" t="s">
        <v>220</v>
      </c>
      <c r="C19" s="1082">
        <v>3959665.3931936254</v>
      </c>
      <c r="D19" s="1082">
        <v>4625633.6486481801</v>
      </c>
      <c r="E19" s="1082">
        <v>5359338.0813065507</v>
      </c>
      <c r="F19" s="867" t="s">
        <v>100</v>
      </c>
    </row>
    <row r="20" spans="1:6">
      <c r="A20" s="877">
        <v>16</v>
      </c>
      <c r="B20" s="878" t="s">
        <v>235</v>
      </c>
      <c r="C20" s="1082">
        <v>35704.161806984681</v>
      </c>
      <c r="D20" s="1082">
        <v>34400.283921241265</v>
      </c>
      <c r="E20" s="1082">
        <v>33803.265756000008</v>
      </c>
      <c r="F20" s="867" t="s">
        <v>102</v>
      </c>
    </row>
    <row r="21" spans="1:6">
      <c r="A21" s="877">
        <v>17</v>
      </c>
      <c r="B21" s="878" t="s">
        <v>236</v>
      </c>
      <c r="C21" s="1082">
        <v>165634.21163969766</v>
      </c>
      <c r="D21" s="1082">
        <v>178892.56366258734</v>
      </c>
      <c r="E21" s="1082">
        <v>187530.7965864657</v>
      </c>
      <c r="F21" s="867" t="s">
        <v>104</v>
      </c>
    </row>
    <row r="22" spans="1:6">
      <c r="A22" s="877">
        <v>18</v>
      </c>
      <c r="B22" s="878" t="s">
        <v>238</v>
      </c>
      <c r="C22" s="1082">
        <v>359017.78680584842</v>
      </c>
      <c r="D22" s="1082">
        <v>357316.77156961738</v>
      </c>
      <c r="E22" s="1082">
        <v>358539.48886098195</v>
      </c>
      <c r="F22" s="867" t="s">
        <v>106</v>
      </c>
    </row>
    <row r="23" spans="1:6">
      <c r="A23" s="877">
        <v>19</v>
      </c>
      <c r="B23" s="878" t="s">
        <v>239</v>
      </c>
      <c r="C23" s="1082">
        <v>348943.73475461797</v>
      </c>
      <c r="D23" s="1082">
        <v>403196.27281448193</v>
      </c>
      <c r="E23" s="1082">
        <v>445110.94290196162</v>
      </c>
      <c r="F23" s="867" t="s">
        <v>108</v>
      </c>
    </row>
    <row r="24" spans="1:6">
      <c r="A24" s="877">
        <v>20</v>
      </c>
      <c r="B24" s="878" t="s">
        <v>221</v>
      </c>
      <c r="C24" s="1082">
        <v>1122324.5528196353</v>
      </c>
      <c r="D24" s="1082">
        <v>953077.51941932028</v>
      </c>
      <c r="E24" s="1082">
        <v>1227511.344052</v>
      </c>
      <c r="F24" s="867" t="s">
        <v>110</v>
      </c>
    </row>
    <row r="25" spans="1:6">
      <c r="A25" s="877">
        <v>21</v>
      </c>
      <c r="B25" s="878" t="s">
        <v>223</v>
      </c>
      <c r="C25" s="1082">
        <v>872372.72313306003</v>
      </c>
      <c r="D25" s="1082">
        <v>610988.11928351223</v>
      </c>
      <c r="E25" s="1082">
        <v>377348.42676806706</v>
      </c>
      <c r="F25" s="867" t="s">
        <v>112</v>
      </c>
    </row>
    <row r="26" spans="1:6">
      <c r="A26" s="877">
        <v>22</v>
      </c>
      <c r="B26" s="878" t="s">
        <v>225</v>
      </c>
      <c r="C26" s="1082">
        <v>1332705.8805048717</v>
      </c>
      <c r="D26" s="1082">
        <v>1416489.6655434887</v>
      </c>
      <c r="E26" s="1082">
        <v>1557870.1157808162</v>
      </c>
      <c r="F26" s="867" t="s">
        <v>114</v>
      </c>
    </row>
    <row r="27" spans="1:6">
      <c r="A27" s="877">
        <v>23</v>
      </c>
      <c r="B27" s="878" t="s">
        <v>240</v>
      </c>
      <c r="C27" s="1082">
        <v>4251.977318355237</v>
      </c>
      <c r="D27" s="1082">
        <v>4326.5309398907411</v>
      </c>
      <c r="E27" s="1082">
        <v>4925.9373388541962</v>
      </c>
      <c r="F27" s="867" t="s">
        <v>198</v>
      </c>
    </row>
    <row r="28" spans="1:6">
      <c r="A28" s="877">
        <v>24</v>
      </c>
      <c r="B28" s="878" t="s">
        <v>226</v>
      </c>
      <c r="C28" s="1082">
        <v>136547.50596459894</v>
      </c>
      <c r="D28" s="1082">
        <v>386438.09714219719</v>
      </c>
      <c r="E28" s="1082">
        <v>567821.2367291</v>
      </c>
      <c r="F28" s="867" t="s">
        <v>118</v>
      </c>
    </row>
    <row r="29" spans="1:6">
      <c r="A29" s="877">
        <v>25</v>
      </c>
      <c r="B29" s="878" t="s">
        <v>227</v>
      </c>
      <c r="C29" s="1082">
        <v>546234.69336437504</v>
      </c>
      <c r="D29" s="1082">
        <v>519602.62344333553</v>
      </c>
      <c r="E29" s="1082">
        <v>302665.73819704354</v>
      </c>
      <c r="F29" s="867" t="s">
        <v>1675</v>
      </c>
    </row>
    <row r="30" spans="1:6">
      <c r="A30" s="877">
        <v>26</v>
      </c>
      <c r="B30" s="878" t="s">
        <v>241</v>
      </c>
      <c r="C30" s="1082">
        <v>44186.945513306586</v>
      </c>
      <c r="D30" s="1082">
        <v>51981.589468445942</v>
      </c>
      <c r="E30" s="1082">
        <v>264026.81549999997</v>
      </c>
      <c r="F30" s="867" t="s">
        <v>122</v>
      </c>
    </row>
    <row r="31" spans="1:6">
      <c r="A31" s="881">
        <v>27</v>
      </c>
      <c r="B31" s="878" t="s">
        <v>228</v>
      </c>
      <c r="C31" s="1082">
        <v>2353140.1175379455</v>
      </c>
      <c r="D31" s="1082">
        <v>2042065.5704969624</v>
      </c>
      <c r="E31" s="1082">
        <v>2312472.9987452002</v>
      </c>
      <c r="F31" s="902" t="s">
        <v>124</v>
      </c>
    </row>
    <row r="32" spans="1:6">
      <c r="A32" s="877">
        <v>28</v>
      </c>
      <c r="B32" s="878" t="s">
        <v>229</v>
      </c>
      <c r="C32" s="1082">
        <v>659914.3792086856</v>
      </c>
      <c r="D32" s="1082">
        <v>571443.9428912407</v>
      </c>
      <c r="E32" s="1082">
        <v>711181.46005165984</v>
      </c>
      <c r="F32" s="867" t="s">
        <v>126</v>
      </c>
    </row>
    <row r="33" spans="1:6">
      <c r="A33" s="877">
        <v>29</v>
      </c>
      <c r="B33" s="878" t="s">
        <v>230</v>
      </c>
      <c r="C33" s="1082">
        <v>599812.71053376549</v>
      </c>
      <c r="D33" s="1082">
        <v>650926.86144259945</v>
      </c>
      <c r="E33" s="1082">
        <v>672760.56538939616</v>
      </c>
      <c r="F33" s="867" t="s">
        <v>128</v>
      </c>
    </row>
    <row r="34" spans="1:6">
      <c r="A34" s="882">
        <f>1+A33</f>
        <v>30</v>
      </c>
      <c r="B34" s="878" t="s">
        <v>1953</v>
      </c>
      <c r="C34" s="1082">
        <v>18186.374156045276</v>
      </c>
      <c r="D34" s="1082">
        <v>16660.550197017801</v>
      </c>
      <c r="E34" s="1082">
        <v>1189.5528000000002</v>
      </c>
      <c r="F34" s="903" t="s">
        <v>1729</v>
      </c>
    </row>
    <row r="35" spans="1:6">
      <c r="A35" s="882">
        <f t="shared" ref="A35:A40" si="0">1+A34</f>
        <v>31</v>
      </c>
      <c r="B35" s="878" t="s">
        <v>245</v>
      </c>
      <c r="C35" s="1082">
        <v>1716.1119911254682</v>
      </c>
      <c r="D35" s="1082">
        <v>1933.0326281938164</v>
      </c>
      <c r="E35" s="1082">
        <v>2114.8623548977725</v>
      </c>
      <c r="F35" s="903" t="s">
        <v>134</v>
      </c>
    </row>
    <row r="36" spans="1:6">
      <c r="A36" s="882">
        <f t="shared" si="0"/>
        <v>32</v>
      </c>
      <c r="B36" s="878" t="s">
        <v>138</v>
      </c>
      <c r="C36" s="1340">
        <v>7683.5244335798498</v>
      </c>
      <c r="D36" s="1340">
        <v>7684.8681988775397</v>
      </c>
      <c r="E36" s="1340">
        <v>8661.1334403116998</v>
      </c>
      <c r="F36" s="867" t="s">
        <v>1731</v>
      </c>
    </row>
    <row r="37" spans="1:6">
      <c r="A37" s="882">
        <f t="shared" si="0"/>
        <v>33</v>
      </c>
      <c r="B37" s="878" t="s">
        <v>1732</v>
      </c>
      <c r="C37" s="1340"/>
      <c r="D37" s="1340"/>
      <c r="E37" s="1340"/>
      <c r="F37" s="867" t="s">
        <v>143</v>
      </c>
    </row>
    <row r="38" spans="1:6">
      <c r="A38" s="882">
        <f t="shared" si="0"/>
        <v>34</v>
      </c>
      <c r="B38" s="878" t="s">
        <v>1733</v>
      </c>
      <c r="C38" s="1082">
        <v>25038.286128164433</v>
      </c>
      <c r="D38" s="1082">
        <v>27816.143064082218</v>
      </c>
      <c r="E38" s="1082">
        <v>30594</v>
      </c>
      <c r="F38" s="867" t="s">
        <v>1734</v>
      </c>
    </row>
    <row r="39" spans="1:6">
      <c r="A39" s="882">
        <f t="shared" si="0"/>
        <v>35</v>
      </c>
      <c r="B39" s="878" t="s">
        <v>251</v>
      </c>
      <c r="C39" s="1082">
        <v>617.49296260940287</v>
      </c>
      <c r="D39" s="1082">
        <v>313.19747579890844</v>
      </c>
      <c r="E39" s="1082">
        <v>0</v>
      </c>
      <c r="F39" s="867" t="s">
        <v>146</v>
      </c>
    </row>
    <row r="40" spans="1:6">
      <c r="A40" s="882">
        <f t="shared" si="0"/>
        <v>36</v>
      </c>
      <c r="B40" s="883" t="s">
        <v>1592</v>
      </c>
      <c r="C40" s="1082">
        <v>5152.8213731495462</v>
      </c>
      <c r="D40" s="1082">
        <v>5138.7009868716823</v>
      </c>
      <c r="E40" s="1082">
        <v>5774.0889602078032</v>
      </c>
      <c r="F40" s="867" t="s">
        <v>148</v>
      </c>
    </row>
    <row r="41" spans="1:6">
      <c r="A41" s="871"/>
      <c r="B41" s="872" t="s">
        <v>963</v>
      </c>
      <c r="C41" s="1083">
        <v>22743388.044155546</v>
      </c>
      <c r="D41" s="1083">
        <v>23292416.530694183</v>
      </c>
      <c r="E41" s="1083">
        <v>27529031.325995211</v>
      </c>
      <c r="F41" s="873" t="s">
        <v>323</v>
      </c>
    </row>
    <row r="42" spans="1:6">
      <c r="A42" s="1336" t="s">
        <v>1735</v>
      </c>
      <c r="B42" s="1337"/>
      <c r="C42" s="1337"/>
      <c r="D42" s="1337"/>
      <c r="E42" s="1337"/>
      <c r="F42" s="1337"/>
    </row>
    <row r="43" spans="1:6" ht="27.75" customHeight="1">
      <c r="A43" s="1337"/>
      <c r="B43" s="1337"/>
      <c r="C43" s="1337"/>
      <c r="D43" s="1337"/>
      <c r="E43" s="1337"/>
      <c r="F43" s="1337"/>
    </row>
  </sheetData>
  <mergeCells count="7">
    <mergeCell ref="A42:F43"/>
    <mergeCell ref="A1:F1"/>
    <mergeCell ref="A2:F2"/>
    <mergeCell ref="A3:F3"/>
    <mergeCell ref="C36:C37"/>
    <mergeCell ref="D36:D37"/>
    <mergeCell ref="E36:E37"/>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8E532-5FFE-4633-972A-C0E656E3DC2F}">
  <sheetPr codeName="Sheet41"/>
  <dimension ref="A1:G42"/>
  <sheetViews>
    <sheetView topLeftCell="A25" workbookViewId="0">
      <selection activeCell="D12" sqref="D12"/>
    </sheetView>
  </sheetViews>
  <sheetFormatPr defaultRowHeight="14.5"/>
  <cols>
    <col min="1" max="1" width="8" style="517" customWidth="1"/>
    <col min="2" max="5" width="27.81640625" customWidth="1"/>
    <col min="6" max="6" width="23.7265625" style="887" customWidth="1"/>
  </cols>
  <sheetData>
    <row r="1" spans="1:7" ht="15.5">
      <c r="A1" s="1343" t="s">
        <v>1740</v>
      </c>
      <c r="B1" s="1344"/>
      <c r="C1" s="1344"/>
      <c r="D1" s="1344"/>
      <c r="E1" s="1344"/>
      <c r="F1" s="1344"/>
      <c r="G1" s="852"/>
    </row>
    <row r="2" spans="1:7" ht="15.5">
      <c r="A2" s="1345" t="s">
        <v>1741</v>
      </c>
      <c r="B2" s="1346"/>
      <c r="C2" s="1346"/>
      <c r="D2" s="1346"/>
      <c r="E2" s="1346"/>
      <c r="F2" s="1346"/>
      <c r="G2" s="852"/>
    </row>
    <row r="3" spans="1:7" ht="30">
      <c r="A3" s="858" t="s">
        <v>1725</v>
      </c>
      <c r="B3" s="859" t="s">
        <v>1726</v>
      </c>
      <c r="C3" s="1083" t="s">
        <v>166</v>
      </c>
      <c r="D3" s="1083" t="s">
        <v>167</v>
      </c>
      <c r="E3" s="1083" t="s">
        <v>168</v>
      </c>
      <c r="F3" s="886" t="s">
        <v>1739</v>
      </c>
    </row>
    <row r="4" spans="1:7" ht="15.5">
      <c r="A4" s="877">
        <v>1</v>
      </c>
      <c r="B4" s="878" t="s">
        <v>260</v>
      </c>
      <c r="C4" s="1082">
        <v>206103.05869019136</v>
      </c>
      <c r="D4" s="1082">
        <v>207624.41239838712</v>
      </c>
      <c r="E4" s="1082">
        <v>216065.88332689914</v>
      </c>
      <c r="F4" s="867" t="s">
        <v>69</v>
      </c>
    </row>
    <row r="5" spans="1:7" ht="15.5">
      <c r="A5" s="877">
        <v>2</v>
      </c>
      <c r="B5" s="878" t="s">
        <v>233</v>
      </c>
      <c r="C5" s="1082">
        <v>26483.57281216143</v>
      </c>
      <c r="D5" s="1082">
        <v>28366.342136965795</v>
      </c>
      <c r="E5" s="1082">
        <v>35598.012311134386</v>
      </c>
      <c r="F5" s="867" t="s">
        <v>71</v>
      </c>
    </row>
    <row r="6" spans="1:7" ht="15.5">
      <c r="A6" s="877">
        <v>3</v>
      </c>
      <c r="B6" s="878" t="s">
        <v>234</v>
      </c>
      <c r="C6" s="1082">
        <v>106750.28914027225</v>
      </c>
      <c r="D6" s="1082">
        <v>117984.76951637975</v>
      </c>
      <c r="E6" s="1082">
        <v>118569.93444479734</v>
      </c>
      <c r="F6" s="867" t="s">
        <v>73</v>
      </c>
    </row>
    <row r="7" spans="1:7" ht="15.5">
      <c r="A7" s="877">
        <v>4</v>
      </c>
      <c r="B7" s="878" t="s">
        <v>208</v>
      </c>
      <c r="C7" s="1082">
        <v>826627.95070634258</v>
      </c>
      <c r="D7" s="1082">
        <v>913750.33729267004</v>
      </c>
      <c r="E7" s="1082">
        <v>1010758.5882196306</v>
      </c>
      <c r="F7" s="867" t="s">
        <v>75</v>
      </c>
    </row>
    <row r="8" spans="1:7" ht="15.5">
      <c r="A8" s="877">
        <v>5</v>
      </c>
      <c r="B8" s="878" t="s">
        <v>1574</v>
      </c>
      <c r="C8" s="1082">
        <v>320981.85243343748</v>
      </c>
      <c r="D8" s="1082">
        <v>348874.61343525507</v>
      </c>
      <c r="E8" s="1082">
        <v>449733.70357280783</v>
      </c>
      <c r="F8" s="867" t="s">
        <v>77</v>
      </c>
    </row>
    <row r="9" spans="1:7" ht="15.5">
      <c r="A9" s="877">
        <v>6</v>
      </c>
      <c r="B9" s="878" t="s">
        <v>210</v>
      </c>
      <c r="C9" s="1082">
        <v>1677.075555910609</v>
      </c>
      <c r="D9" s="1082">
        <v>1721.0940618203435</v>
      </c>
      <c r="E9" s="1082">
        <v>2055.1608763989229</v>
      </c>
      <c r="F9" s="867" t="s">
        <v>81</v>
      </c>
    </row>
    <row r="10" spans="1:7" ht="15.5">
      <c r="A10" s="877">
        <v>7</v>
      </c>
      <c r="B10" s="878" t="s">
        <v>211</v>
      </c>
      <c r="C10" s="1082">
        <v>433349.21399711852</v>
      </c>
      <c r="D10" s="1082">
        <v>511842.45078182156</v>
      </c>
      <c r="E10" s="1082">
        <v>598000.89329313196</v>
      </c>
      <c r="F10" s="867" t="s">
        <v>83</v>
      </c>
    </row>
    <row r="11" spans="1:7" ht="15.5">
      <c r="A11" s="879">
        <v>8</v>
      </c>
      <c r="B11" s="878" t="s">
        <v>212</v>
      </c>
      <c r="C11" s="1082">
        <v>6058.8214295563421</v>
      </c>
      <c r="D11" s="1082">
        <v>0</v>
      </c>
      <c r="E11" s="1082">
        <v>0</v>
      </c>
      <c r="F11" s="867" t="s">
        <v>85</v>
      </c>
    </row>
    <row r="12" spans="1:7" ht="15.5">
      <c r="A12" s="877">
        <v>9</v>
      </c>
      <c r="B12" s="878" t="s">
        <v>213</v>
      </c>
      <c r="C12" s="1082">
        <v>125527.83184906853</v>
      </c>
      <c r="D12" s="1082">
        <v>166361.74504599781</v>
      </c>
      <c r="E12" s="1082">
        <v>212695.35159612366</v>
      </c>
      <c r="F12" s="867" t="s">
        <v>87</v>
      </c>
    </row>
    <row r="13" spans="1:7" ht="31">
      <c r="A13" s="877">
        <v>10</v>
      </c>
      <c r="B13" s="878" t="s">
        <v>1727</v>
      </c>
      <c r="C13" s="1082">
        <v>106414.32875801307</v>
      </c>
      <c r="D13" s="1082">
        <v>111583.12238334298</v>
      </c>
      <c r="E13" s="1082">
        <v>219100.98720203902</v>
      </c>
      <c r="F13" s="867" t="s">
        <v>1742</v>
      </c>
    </row>
    <row r="14" spans="1:7" ht="15.5">
      <c r="A14" s="877">
        <v>11</v>
      </c>
      <c r="B14" s="878" t="s">
        <v>216</v>
      </c>
      <c r="C14" s="1082">
        <v>230555.76895236227</v>
      </c>
      <c r="D14" s="1082">
        <v>233898.11977317577</v>
      </c>
      <c r="E14" s="1082">
        <v>240439.34981721157</v>
      </c>
      <c r="F14" s="867" t="s">
        <v>92</v>
      </c>
    </row>
    <row r="15" spans="1:7" ht="15.5">
      <c r="A15" s="877">
        <v>12</v>
      </c>
      <c r="B15" s="878" t="s">
        <v>217</v>
      </c>
      <c r="C15" s="1082">
        <v>617569.19200965029</v>
      </c>
      <c r="D15" s="1082">
        <v>612471.74829704105</v>
      </c>
      <c r="E15" s="1082">
        <v>656510.20438537258</v>
      </c>
      <c r="F15" s="867" t="s">
        <v>94</v>
      </c>
    </row>
    <row r="16" spans="1:7" ht="15.5">
      <c r="A16" s="877">
        <v>13</v>
      </c>
      <c r="B16" s="878" t="s">
        <v>218</v>
      </c>
      <c r="C16" s="1082">
        <v>553430.27198967978</v>
      </c>
      <c r="D16" s="1082">
        <v>551508.17302969994</v>
      </c>
      <c r="E16" s="1082">
        <v>573566.32194342255</v>
      </c>
      <c r="F16" s="867" t="s">
        <v>96</v>
      </c>
    </row>
    <row r="17" spans="1:6" ht="15.5">
      <c r="A17" s="877">
        <v>14</v>
      </c>
      <c r="B17" s="878" t="s">
        <v>219</v>
      </c>
      <c r="C17" s="1082">
        <v>446066.55785376776</v>
      </c>
      <c r="D17" s="1082">
        <v>462180.12086348474</v>
      </c>
      <c r="E17" s="1082">
        <v>525707.01982821093</v>
      </c>
      <c r="F17" s="867" t="s">
        <v>98</v>
      </c>
    </row>
    <row r="18" spans="1:6" ht="15.5">
      <c r="A18" s="877">
        <v>15</v>
      </c>
      <c r="B18" s="878" t="s">
        <v>220</v>
      </c>
      <c r="C18" s="1082">
        <v>267609.04302114667</v>
      </c>
      <c r="D18" s="1082">
        <v>349382.01230221812</v>
      </c>
      <c r="E18" s="1082">
        <v>445334.7100898393</v>
      </c>
      <c r="F18" s="867" t="s">
        <v>100</v>
      </c>
    </row>
    <row r="19" spans="1:6" ht="15.5">
      <c r="A19" s="877">
        <v>16</v>
      </c>
      <c r="B19" s="878" t="s">
        <v>235</v>
      </c>
      <c r="C19" s="1082">
        <v>4843.3971365385532</v>
      </c>
      <c r="D19" s="1082">
        <v>4913.3760655075794</v>
      </c>
      <c r="E19" s="1082">
        <v>4703.7887829505062</v>
      </c>
      <c r="F19" s="867" t="s">
        <v>102</v>
      </c>
    </row>
    <row r="20" spans="1:6" ht="15.5">
      <c r="A20" s="877">
        <v>17</v>
      </c>
      <c r="B20" s="878" t="s">
        <v>236</v>
      </c>
      <c r="C20" s="1082">
        <v>5331.0427463261658</v>
      </c>
      <c r="D20" s="1082">
        <v>5538.0699247280645</v>
      </c>
      <c r="E20" s="1082">
        <v>6323.6524589240516</v>
      </c>
      <c r="F20" s="867" t="s">
        <v>104</v>
      </c>
    </row>
    <row r="21" spans="1:6" ht="15.5">
      <c r="A21" s="877">
        <v>18</v>
      </c>
      <c r="B21" s="878" t="s">
        <v>238</v>
      </c>
      <c r="C21" s="1082">
        <v>44923.367194946404</v>
      </c>
      <c r="D21" s="1082">
        <v>45304.028048945191</v>
      </c>
      <c r="E21" s="1082">
        <v>26224.480447838418</v>
      </c>
      <c r="F21" s="867" t="s">
        <v>106</v>
      </c>
    </row>
    <row r="22" spans="1:6" ht="15.5">
      <c r="A22" s="877">
        <v>19</v>
      </c>
      <c r="B22" s="878" t="s">
        <v>239</v>
      </c>
      <c r="C22" s="1082">
        <v>10719.973900593153</v>
      </c>
      <c r="D22" s="1082">
        <v>10722.388578805401</v>
      </c>
      <c r="E22" s="1082">
        <v>11200.293281841907</v>
      </c>
      <c r="F22" s="867" t="s">
        <v>108</v>
      </c>
    </row>
    <row r="23" spans="1:6" ht="15.5">
      <c r="A23" s="877">
        <v>20</v>
      </c>
      <c r="B23" s="878" t="s">
        <v>221</v>
      </c>
      <c r="C23" s="1082">
        <v>582984.29170244501</v>
      </c>
      <c r="D23" s="1082">
        <v>618934.27302301372</v>
      </c>
      <c r="E23" s="1082">
        <v>771356.81205012044</v>
      </c>
      <c r="F23" s="867" t="s">
        <v>110</v>
      </c>
    </row>
    <row r="24" spans="1:6" ht="15.5">
      <c r="A24" s="877">
        <v>21</v>
      </c>
      <c r="B24" s="878" t="s">
        <v>223</v>
      </c>
      <c r="C24" s="1082">
        <v>130613.1005906138</v>
      </c>
      <c r="D24" s="1082">
        <v>125801.03861875705</v>
      </c>
      <c r="E24" s="1082">
        <v>136747.54744990918</v>
      </c>
      <c r="F24" s="867" t="s">
        <v>112</v>
      </c>
    </row>
    <row r="25" spans="1:6" ht="15.5">
      <c r="A25" s="877">
        <v>22</v>
      </c>
      <c r="B25" s="878" t="s">
        <v>225</v>
      </c>
      <c r="C25" s="1082">
        <v>553494.79705871583</v>
      </c>
      <c r="D25" s="1082">
        <v>517195.70577160188</v>
      </c>
      <c r="E25" s="1082">
        <v>556418.25620143465</v>
      </c>
      <c r="F25" s="867" t="s">
        <v>114</v>
      </c>
    </row>
    <row r="26" spans="1:6" ht="15.5">
      <c r="A26" s="877">
        <v>23</v>
      </c>
      <c r="B26" s="878" t="s">
        <v>240</v>
      </c>
      <c r="C26" s="1082">
        <v>475.27705988430716</v>
      </c>
      <c r="D26" s="1082">
        <v>467.03784161237689</v>
      </c>
      <c r="E26" s="1082">
        <v>477.64380589839044</v>
      </c>
      <c r="F26" s="867" t="s">
        <v>198</v>
      </c>
    </row>
    <row r="27" spans="1:6" ht="15.5">
      <c r="A27" s="877">
        <v>24</v>
      </c>
      <c r="B27" s="878" t="s">
        <v>226</v>
      </c>
      <c r="C27" s="1082">
        <v>310827.61160817777</v>
      </c>
      <c r="D27" s="1082">
        <v>272981.71744283359</v>
      </c>
      <c r="E27" s="1082">
        <v>271789.61344279308</v>
      </c>
      <c r="F27" s="867" t="s">
        <v>118</v>
      </c>
    </row>
    <row r="28" spans="1:6" ht="15.5">
      <c r="A28" s="877">
        <v>25</v>
      </c>
      <c r="B28" s="878" t="s">
        <v>227</v>
      </c>
      <c r="C28" s="1082">
        <v>69928.189920510849</v>
      </c>
      <c r="D28" s="1082">
        <v>76087.790381486106</v>
      </c>
      <c r="E28" s="1082">
        <v>70514.222467341824</v>
      </c>
      <c r="F28" s="867" t="s">
        <v>120</v>
      </c>
    </row>
    <row r="29" spans="1:6" ht="15.5">
      <c r="A29" s="877">
        <v>26</v>
      </c>
      <c r="B29" s="878" t="s">
        <v>241</v>
      </c>
      <c r="C29" s="1082">
        <v>205216.23091661074</v>
      </c>
      <c r="D29" s="1082">
        <v>242569.58417244526</v>
      </c>
      <c r="E29" s="1082">
        <v>262666.72670252388</v>
      </c>
      <c r="F29" s="867" t="s">
        <v>122</v>
      </c>
    </row>
    <row r="30" spans="1:6" ht="15.5">
      <c r="A30" s="881">
        <v>27</v>
      </c>
      <c r="B30" s="878" t="s">
        <v>228</v>
      </c>
      <c r="C30" s="1082">
        <v>381417.75898606807</v>
      </c>
      <c r="D30" s="1082">
        <v>418051.38488803653</v>
      </c>
      <c r="E30" s="1082">
        <v>407149.71717918594</v>
      </c>
      <c r="F30" s="902" t="s">
        <v>124</v>
      </c>
    </row>
    <row r="31" spans="1:6" ht="15.5">
      <c r="A31" s="877">
        <v>28</v>
      </c>
      <c r="B31" s="878" t="s">
        <v>229</v>
      </c>
      <c r="C31" s="1082">
        <v>158696.09258703064</v>
      </c>
      <c r="D31" s="1082">
        <v>133900.2296306717</v>
      </c>
      <c r="E31" s="1082">
        <v>158366.23342175904</v>
      </c>
      <c r="F31" s="867" t="s">
        <v>126</v>
      </c>
    </row>
    <row r="32" spans="1:6" ht="15.5">
      <c r="A32" s="877">
        <v>29</v>
      </c>
      <c r="B32" s="878" t="s">
        <v>230</v>
      </c>
      <c r="C32" s="1082">
        <v>212138.57139935796</v>
      </c>
      <c r="D32" s="1082">
        <v>229367.09122648605</v>
      </c>
      <c r="E32" s="1082">
        <v>256235.54716160306</v>
      </c>
      <c r="F32" s="867" t="s">
        <v>128</v>
      </c>
    </row>
    <row r="33" spans="1:6" ht="15.5">
      <c r="A33" s="882">
        <f>1+A32</f>
        <v>30</v>
      </c>
      <c r="B33" s="878" t="s">
        <v>1953</v>
      </c>
      <c r="C33" s="1082">
        <v>1774.720031616135</v>
      </c>
      <c r="D33" s="1082">
        <v>2008.2554230176136</v>
      </c>
      <c r="E33" s="1082">
        <v>2309.9149554272099</v>
      </c>
      <c r="F33" s="903" t="s">
        <v>1729</v>
      </c>
    </row>
    <row r="34" spans="1:6" ht="15.5">
      <c r="A34" s="882">
        <f t="shared" ref="A34:A39" si="0">1+A33</f>
        <v>31</v>
      </c>
      <c r="B34" s="878" t="s">
        <v>245</v>
      </c>
      <c r="C34" s="1082">
        <v>553.60173923106902</v>
      </c>
      <c r="D34" s="1082">
        <v>629.20516323783784</v>
      </c>
      <c r="E34" s="1082">
        <v>726.17855122424828</v>
      </c>
      <c r="F34" s="903" t="s">
        <v>134</v>
      </c>
    </row>
    <row r="35" spans="1:6" ht="15.5">
      <c r="A35" s="882">
        <f t="shared" si="0"/>
        <v>32</v>
      </c>
      <c r="B35" s="878" t="s">
        <v>138</v>
      </c>
      <c r="C35" s="1340">
        <v>3355.9268269369099</v>
      </c>
      <c r="D35" s="1340">
        <v>4211.1798320846601</v>
      </c>
      <c r="E35" s="1340">
        <v>5437.0836920663796</v>
      </c>
      <c r="F35" s="867" t="s">
        <v>1731</v>
      </c>
    </row>
    <row r="36" spans="1:6" ht="15.5">
      <c r="A36" s="882">
        <f t="shared" si="0"/>
        <v>33</v>
      </c>
      <c r="B36" s="878" t="s">
        <v>1732</v>
      </c>
      <c r="C36" s="1340"/>
      <c r="D36" s="1340"/>
      <c r="E36" s="1340"/>
      <c r="F36" s="867" t="s">
        <v>143</v>
      </c>
    </row>
    <row r="37" spans="1:6" ht="15.5">
      <c r="A37" s="882">
        <f t="shared" si="0"/>
        <v>34</v>
      </c>
      <c r="B37" s="878" t="s">
        <v>1733</v>
      </c>
      <c r="C37" s="1082">
        <v>830.52407458796745</v>
      </c>
      <c r="D37" s="1082">
        <v>832.71049350378325</v>
      </c>
      <c r="E37" s="1082">
        <v>731.05665588016564</v>
      </c>
      <c r="F37" s="867" t="s">
        <v>1734</v>
      </c>
    </row>
    <row r="38" spans="1:6" ht="15.5">
      <c r="A38" s="882">
        <f t="shared" si="0"/>
        <v>35</v>
      </c>
      <c r="B38" s="878" t="s">
        <v>251</v>
      </c>
      <c r="C38" s="1082">
        <v>280.8406680989134</v>
      </c>
      <c r="D38" s="1082">
        <v>315.43300277623655</v>
      </c>
      <c r="E38" s="1082">
        <v>362.6355966128296</v>
      </c>
      <c r="F38" s="867" t="s">
        <v>146</v>
      </c>
    </row>
    <row r="39" spans="1:6" ht="15.5">
      <c r="A39" s="882">
        <f t="shared" si="0"/>
        <v>36</v>
      </c>
      <c r="B39" s="883" t="s">
        <v>1592</v>
      </c>
      <c r="C39" s="1082">
        <v>768.66600101924735</v>
      </c>
      <c r="D39" s="1082">
        <v>749.12084139164472</v>
      </c>
      <c r="E39" s="1082">
        <v>752.02522364041306</v>
      </c>
      <c r="F39" s="867" t="s">
        <v>148</v>
      </c>
    </row>
    <row r="40" spans="1:6" ht="15.5">
      <c r="A40" s="871"/>
      <c r="B40" s="872" t="s">
        <v>963</v>
      </c>
      <c r="C40" s="1083">
        <v>6954378.8113479894</v>
      </c>
      <c r="D40" s="1083">
        <v>7328128.6816892037</v>
      </c>
      <c r="E40" s="1083">
        <v>8254629.5504359938</v>
      </c>
      <c r="F40" s="880" t="s">
        <v>323</v>
      </c>
    </row>
    <row r="41" spans="1:6" ht="15" customHeight="1">
      <c r="A41" s="1336" t="s">
        <v>1735</v>
      </c>
      <c r="B41" s="1337"/>
      <c r="C41" s="1337"/>
      <c r="D41" s="1337"/>
      <c r="E41" s="1337"/>
      <c r="F41" s="1337"/>
    </row>
    <row r="42" spans="1:6" ht="22.5" customHeight="1">
      <c r="A42" s="1337"/>
      <c r="B42" s="1337"/>
      <c r="C42" s="1337"/>
      <c r="D42" s="1337"/>
      <c r="E42" s="1337"/>
      <c r="F42" s="1337"/>
    </row>
  </sheetData>
  <mergeCells count="6">
    <mergeCell ref="A41:F42"/>
    <mergeCell ref="A1:F1"/>
    <mergeCell ref="A2:F2"/>
    <mergeCell ref="C35:C36"/>
    <mergeCell ref="D35:D36"/>
    <mergeCell ref="E35:E3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7F5C3-91D8-493A-AE6D-E159527FDC7F}">
  <sheetPr codeName="Sheet42"/>
  <dimension ref="A1:I43"/>
  <sheetViews>
    <sheetView topLeftCell="A28" workbookViewId="0">
      <selection activeCell="C5" sqref="C5:E41"/>
    </sheetView>
  </sheetViews>
  <sheetFormatPr defaultRowHeight="14.5"/>
  <cols>
    <col min="1" max="1" width="7.453125" customWidth="1"/>
    <col min="2" max="2" width="32.54296875" customWidth="1"/>
    <col min="3" max="3" width="13.1796875" customWidth="1"/>
    <col min="4" max="4" width="13.26953125" customWidth="1"/>
    <col min="5" max="5" width="16" customWidth="1"/>
    <col min="6" max="6" width="23.453125" style="518" customWidth="1"/>
  </cols>
  <sheetData>
    <row r="1" spans="1:9" ht="21" customHeight="1">
      <c r="A1" s="1347" t="s">
        <v>1743</v>
      </c>
      <c r="B1" s="1347"/>
      <c r="C1" s="1347"/>
      <c r="D1" s="1347"/>
      <c r="E1" s="1347"/>
      <c r="F1" s="1347"/>
      <c r="G1" s="852"/>
      <c r="H1" s="852"/>
    </row>
    <row r="2" spans="1:9" ht="28.5" customHeight="1">
      <c r="A2" s="1347" t="s">
        <v>1744</v>
      </c>
      <c r="B2" s="1347"/>
      <c r="C2" s="1347"/>
      <c r="D2" s="1347"/>
      <c r="E2" s="1347"/>
      <c r="F2" s="1347"/>
      <c r="G2" s="852"/>
      <c r="H2" s="852"/>
      <c r="I2" s="853"/>
    </row>
    <row r="3" spans="1:9" ht="15.5">
      <c r="A3" s="1339" t="s">
        <v>1738</v>
      </c>
      <c r="B3" s="1339"/>
      <c r="C3" s="1339"/>
      <c r="D3" s="1339"/>
      <c r="E3" s="1339"/>
      <c r="F3" s="1339"/>
      <c r="G3" s="856"/>
      <c r="H3" s="856"/>
      <c r="I3" s="853"/>
    </row>
    <row r="4" spans="1:9" ht="29">
      <c r="A4" s="888" t="s">
        <v>1725</v>
      </c>
      <c r="B4" s="889" t="s">
        <v>1726</v>
      </c>
      <c r="C4" s="890" t="s">
        <v>166</v>
      </c>
      <c r="D4" s="890" t="s">
        <v>167</v>
      </c>
      <c r="E4" s="890" t="s">
        <v>168</v>
      </c>
      <c r="F4" s="855" t="s">
        <v>1739</v>
      </c>
    </row>
    <row r="5" spans="1:9">
      <c r="A5" s="891">
        <v>1</v>
      </c>
      <c r="B5" s="892" t="s">
        <v>260</v>
      </c>
      <c r="C5" s="1084">
        <v>166555.74590651799</v>
      </c>
      <c r="D5" s="1084">
        <v>152670.65664578875</v>
      </c>
      <c r="E5" s="1084">
        <v>191933.47800147143</v>
      </c>
      <c r="F5" s="899" t="s">
        <v>69</v>
      </c>
    </row>
    <row r="6" spans="1:9">
      <c r="A6" s="891">
        <v>2</v>
      </c>
      <c r="B6" s="892" t="s">
        <v>233</v>
      </c>
      <c r="C6" s="1084">
        <v>38179.7056576018</v>
      </c>
      <c r="D6" s="1084">
        <v>45588.641045199314</v>
      </c>
      <c r="E6" s="1084">
        <v>50778.85979289344</v>
      </c>
      <c r="F6" s="899" t="s">
        <v>71</v>
      </c>
    </row>
    <row r="7" spans="1:9">
      <c r="A7" s="891">
        <v>3</v>
      </c>
      <c r="B7" s="892" t="s">
        <v>234</v>
      </c>
      <c r="C7" s="1084">
        <v>137327.07223806871</v>
      </c>
      <c r="D7" s="1084">
        <v>159297.60471385566</v>
      </c>
      <c r="E7" s="1084">
        <v>190393.88955656695</v>
      </c>
      <c r="F7" s="899" t="s">
        <v>73</v>
      </c>
    </row>
    <row r="8" spans="1:9">
      <c r="A8" s="891">
        <v>4</v>
      </c>
      <c r="B8" s="892" t="s">
        <v>208</v>
      </c>
      <c r="C8" s="1084">
        <v>37673.019730631058</v>
      </c>
      <c r="D8" s="1084">
        <v>44853.776744690229</v>
      </c>
      <c r="E8" s="1084">
        <v>50192.465580790529</v>
      </c>
      <c r="F8" s="899" t="s">
        <v>75</v>
      </c>
    </row>
    <row r="9" spans="1:9">
      <c r="A9" s="891">
        <v>5</v>
      </c>
      <c r="B9" s="892" t="s">
        <v>1574</v>
      </c>
      <c r="C9" s="1084">
        <v>228152.22705854737</v>
      </c>
      <c r="D9" s="1084">
        <v>260551.39769407926</v>
      </c>
      <c r="E9" s="1084">
        <v>316091.50147942523</v>
      </c>
      <c r="F9" s="899" t="s">
        <v>77</v>
      </c>
    </row>
    <row r="10" spans="1:9">
      <c r="A10" s="891">
        <v>6</v>
      </c>
      <c r="B10" s="892" t="s">
        <v>210</v>
      </c>
      <c r="C10" s="1084">
        <v>2042.347860579215</v>
      </c>
      <c r="D10" s="1084">
        <v>2363.4757266715051</v>
      </c>
      <c r="E10" s="1084">
        <v>2535.4093699258301</v>
      </c>
      <c r="F10" s="899" t="s">
        <v>81</v>
      </c>
    </row>
    <row r="11" spans="1:9">
      <c r="A11" s="891">
        <v>7</v>
      </c>
      <c r="B11" s="892" t="s">
        <v>211</v>
      </c>
      <c r="C11" s="1084">
        <v>283046.20275875798</v>
      </c>
      <c r="D11" s="1084">
        <v>323465.78588737658</v>
      </c>
      <c r="E11" s="1084">
        <v>351092.84013306786</v>
      </c>
      <c r="F11" s="899" t="s">
        <v>83</v>
      </c>
    </row>
    <row r="12" spans="1:9">
      <c r="A12" s="893">
        <v>8</v>
      </c>
      <c r="B12" s="892" t="s">
        <v>212</v>
      </c>
      <c r="C12" s="1084">
        <v>1752.8895911757354</v>
      </c>
      <c r="D12" s="1084">
        <v>1885.6615401033873</v>
      </c>
      <c r="E12" s="1084">
        <v>2017.2694237048795</v>
      </c>
      <c r="F12" s="899" t="s">
        <v>85</v>
      </c>
    </row>
    <row r="13" spans="1:9">
      <c r="A13" s="891">
        <v>9</v>
      </c>
      <c r="B13" s="892" t="s">
        <v>213</v>
      </c>
      <c r="C13" s="1084">
        <v>221003.42932029747</v>
      </c>
      <c r="D13" s="1084">
        <v>251055.16210244698</v>
      </c>
      <c r="E13" s="1084">
        <v>264893.55832590174</v>
      </c>
      <c r="F13" s="899" t="s">
        <v>87</v>
      </c>
    </row>
    <row r="14" spans="1:9" ht="29">
      <c r="A14" s="891">
        <v>10</v>
      </c>
      <c r="B14" s="892" t="s">
        <v>1727</v>
      </c>
      <c r="C14" s="1085">
        <v>25811.330498493557</v>
      </c>
      <c r="D14" s="1085">
        <v>28594.073569464308</v>
      </c>
      <c r="E14" s="1085">
        <v>30427.263988369508</v>
      </c>
      <c r="F14" s="899" t="s">
        <v>1728</v>
      </c>
    </row>
    <row r="15" spans="1:9">
      <c r="A15" s="891">
        <v>11</v>
      </c>
      <c r="B15" s="892" t="s">
        <v>216</v>
      </c>
      <c r="C15" s="1084">
        <v>78337.588665977586</v>
      </c>
      <c r="D15" s="1084">
        <v>99544.341892012599</v>
      </c>
      <c r="E15" s="1084">
        <v>103640.23705141671</v>
      </c>
      <c r="F15" s="899" t="s">
        <v>92</v>
      </c>
    </row>
    <row r="16" spans="1:9">
      <c r="A16" s="891">
        <v>12</v>
      </c>
      <c r="B16" s="892" t="s">
        <v>217</v>
      </c>
      <c r="C16" s="1084">
        <v>76483.695324791086</v>
      </c>
      <c r="D16" s="1084">
        <v>87171.148581644098</v>
      </c>
      <c r="E16" s="1084">
        <v>92934.637279312636</v>
      </c>
      <c r="F16" s="899" t="s">
        <v>94</v>
      </c>
    </row>
    <row r="17" spans="1:6">
      <c r="A17" s="891">
        <v>13</v>
      </c>
      <c r="B17" s="892" t="s">
        <v>218</v>
      </c>
      <c r="C17" s="1084">
        <v>8665.7276168418703</v>
      </c>
      <c r="D17" s="1084">
        <v>9980.114777946601</v>
      </c>
      <c r="E17" s="1084">
        <v>10841.896871174395</v>
      </c>
      <c r="F17" s="899" t="s">
        <v>96</v>
      </c>
    </row>
    <row r="18" spans="1:6">
      <c r="A18" s="891">
        <v>14</v>
      </c>
      <c r="B18" s="892" t="s">
        <v>219</v>
      </c>
      <c r="C18" s="1084">
        <v>695360.53002056142</v>
      </c>
      <c r="D18" s="1084">
        <v>803315.1362244495</v>
      </c>
      <c r="E18" s="1084">
        <v>885863.56689128978</v>
      </c>
      <c r="F18" s="899" t="s">
        <v>98</v>
      </c>
    </row>
    <row r="19" spans="1:6">
      <c r="A19" s="891">
        <v>15</v>
      </c>
      <c r="B19" s="892" t="s">
        <v>220</v>
      </c>
      <c r="C19" s="1084">
        <v>636749.48580729181</v>
      </c>
      <c r="D19" s="1084">
        <v>748940.5936828187</v>
      </c>
      <c r="E19" s="1084">
        <v>814031.34947332239</v>
      </c>
      <c r="F19" s="899" t="s">
        <v>100</v>
      </c>
    </row>
    <row r="20" spans="1:6">
      <c r="A20" s="891">
        <v>16</v>
      </c>
      <c r="B20" s="892" t="s">
        <v>235</v>
      </c>
      <c r="C20" s="1084">
        <v>5369.5695970473444</v>
      </c>
      <c r="D20" s="1084">
        <v>8810.7556415434428</v>
      </c>
      <c r="E20" s="1084">
        <v>10938.631071100641</v>
      </c>
      <c r="F20" s="899" t="s">
        <v>102</v>
      </c>
    </row>
    <row r="21" spans="1:6">
      <c r="A21" s="891">
        <v>17</v>
      </c>
      <c r="B21" s="892" t="s">
        <v>236</v>
      </c>
      <c r="C21" s="1084">
        <v>27462.666492420143</v>
      </c>
      <c r="D21" s="1084">
        <v>31054.673116720493</v>
      </c>
      <c r="E21" s="1084">
        <v>33724.277901957212</v>
      </c>
      <c r="F21" s="899" t="s">
        <v>104</v>
      </c>
    </row>
    <row r="22" spans="1:6">
      <c r="A22" s="891">
        <v>18</v>
      </c>
      <c r="B22" s="892" t="s">
        <v>238</v>
      </c>
      <c r="C22" s="1084">
        <v>2220.6150310319699</v>
      </c>
      <c r="D22" s="1084">
        <v>3266.1679123942413</v>
      </c>
      <c r="E22" s="1084">
        <v>3669.7376106086231</v>
      </c>
      <c r="F22" s="899" t="s">
        <v>106</v>
      </c>
    </row>
    <row r="23" spans="1:6">
      <c r="A23" s="891">
        <v>19</v>
      </c>
      <c r="B23" s="892" t="s">
        <v>239</v>
      </c>
      <c r="C23" s="1084">
        <v>5920.5723954827945</v>
      </c>
      <c r="D23" s="1084">
        <v>8158.4561395864166</v>
      </c>
      <c r="E23" s="1084">
        <v>8178.8106591510168</v>
      </c>
      <c r="F23" s="899" t="s">
        <v>108</v>
      </c>
    </row>
    <row r="24" spans="1:6">
      <c r="A24" s="891">
        <v>20</v>
      </c>
      <c r="B24" s="892" t="s">
        <v>221</v>
      </c>
      <c r="C24" s="1084">
        <v>235221.17535826284</v>
      </c>
      <c r="D24" s="1084">
        <v>268251.14578721568</v>
      </c>
      <c r="E24" s="1084">
        <v>279908.33249495889</v>
      </c>
      <c r="F24" s="899" t="s">
        <v>110</v>
      </c>
    </row>
    <row r="25" spans="1:6">
      <c r="A25" s="891">
        <v>21</v>
      </c>
      <c r="B25" s="892" t="s">
        <v>223</v>
      </c>
      <c r="C25" s="1084">
        <v>144.70137115705327</v>
      </c>
      <c r="D25" s="1084">
        <v>170.11005706260366</v>
      </c>
      <c r="E25" s="1084">
        <v>182.46888599424486</v>
      </c>
      <c r="F25" s="899" t="s">
        <v>112</v>
      </c>
    </row>
    <row r="26" spans="1:6">
      <c r="A26" s="891">
        <v>22</v>
      </c>
      <c r="B26" s="892" t="s">
        <v>225</v>
      </c>
      <c r="C26" s="1084">
        <v>623981.67611574836</v>
      </c>
      <c r="D26" s="1084">
        <v>724176.01388444775</v>
      </c>
      <c r="E26" s="1084">
        <v>784166.20723133592</v>
      </c>
      <c r="F26" s="899" t="s">
        <v>114</v>
      </c>
    </row>
    <row r="27" spans="1:6">
      <c r="A27" s="891">
        <v>23</v>
      </c>
      <c r="B27" s="892" t="s">
        <v>240</v>
      </c>
      <c r="C27" s="1084">
        <v>2496.1642525543348</v>
      </c>
      <c r="D27" s="1084">
        <v>2922.529403056616</v>
      </c>
      <c r="E27" s="1084">
        <v>6423.8178278118921</v>
      </c>
      <c r="F27" s="899" t="s">
        <v>198</v>
      </c>
    </row>
    <row r="28" spans="1:6">
      <c r="A28" s="891">
        <v>24</v>
      </c>
      <c r="B28" s="892" t="s">
        <v>226</v>
      </c>
      <c r="C28" s="1084">
        <v>94683.282047425091</v>
      </c>
      <c r="D28" s="1084">
        <v>104948.32129436136</v>
      </c>
      <c r="E28" s="1084">
        <v>114560.27779226484</v>
      </c>
      <c r="F28" s="899" t="s">
        <v>118</v>
      </c>
    </row>
    <row r="29" spans="1:6">
      <c r="A29" s="891">
        <v>25</v>
      </c>
      <c r="B29" s="892" t="s">
        <v>227</v>
      </c>
      <c r="C29" s="1084">
        <v>113234.79694466163</v>
      </c>
      <c r="D29" s="1084">
        <v>131435.05120009667</v>
      </c>
      <c r="E29" s="1084">
        <v>144274.6788290189</v>
      </c>
      <c r="F29" s="899" t="s">
        <v>120</v>
      </c>
    </row>
    <row r="30" spans="1:6">
      <c r="A30" s="891">
        <v>26</v>
      </c>
      <c r="B30" s="892" t="s">
        <v>241</v>
      </c>
      <c r="C30" s="1084">
        <v>11131.398369515538</v>
      </c>
      <c r="D30" s="1084">
        <v>12692.984336064905</v>
      </c>
      <c r="E30" s="1084">
        <v>13824.064986875201</v>
      </c>
      <c r="F30" s="899" t="s">
        <v>122</v>
      </c>
    </row>
    <row r="31" spans="1:6">
      <c r="A31" s="894">
        <v>27</v>
      </c>
      <c r="B31" s="892" t="s">
        <v>228</v>
      </c>
      <c r="C31" s="1084">
        <v>212319.12541378944</v>
      </c>
      <c r="D31" s="1084">
        <v>245514.4769883696</v>
      </c>
      <c r="E31" s="1084">
        <v>266964.61752597499</v>
      </c>
      <c r="F31" s="900" t="s">
        <v>124</v>
      </c>
    </row>
    <row r="32" spans="1:6">
      <c r="A32" s="891">
        <v>28</v>
      </c>
      <c r="B32" s="892" t="s">
        <v>229</v>
      </c>
      <c r="C32" s="1084">
        <v>105228.23028322269</v>
      </c>
      <c r="D32" s="1084">
        <v>109649.4801237127</v>
      </c>
      <c r="E32" s="1084">
        <v>106733.51342759505</v>
      </c>
      <c r="F32" s="899" t="s">
        <v>126</v>
      </c>
    </row>
    <row r="33" spans="1:6">
      <c r="A33" s="891">
        <v>29</v>
      </c>
      <c r="B33" s="892" t="s">
        <v>230</v>
      </c>
      <c r="C33" s="1084">
        <v>178508.38979037348</v>
      </c>
      <c r="D33" s="1084">
        <v>211071.94779995209</v>
      </c>
      <c r="E33" s="1084">
        <v>234444.17396529709</v>
      </c>
      <c r="F33" s="899" t="s">
        <v>128</v>
      </c>
    </row>
    <row r="34" spans="1:6">
      <c r="A34" s="895">
        <f>1+A33</f>
        <v>30</v>
      </c>
      <c r="B34" s="892" t="s">
        <v>1953</v>
      </c>
      <c r="C34" s="1084">
        <v>1391.6080620025862</v>
      </c>
      <c r="D34" s="1084">
        <v>1560.9946712444826</v>
      </c>
      <c r="E34" s="1084">
        <v>1651.2831687071739</v>
      </c>
      <c r="F34" s="901" t="s">
        <v>1729</v>
      </c>
    </row>
    <row r="35" spans="1:6">
      <c r="A35" s="895">
        <f t="shared" ref="A35:A40" si="0">1+A34</f>
        <v>31</v>
      </c>
      <c r="B35" s="892" t="s">
        <v>245</v>
      </c>
      <c r="C35" s="1084">
        <v>1.3856844957930259</v>
      </c>
      <c r="D35" s="1084">
        <v>1.5628232996603073</v>
      </c>
      <c r="E35" s="1084">
        <v>0.54260014935654988</v>
      </c>
      <c r="F35" s="901" t="s">
        <v>134</v>
      </c>
    </row>
    <row r="36" spans="1:6">
      <c r="A36" s="895">
        <f t="shared" si="0"/>
        <v>32</v>
      </c>
      <c r="B36" s="892" t="s">
        <v>1730</v>
      </c>
      <c r="C36" s="1348">
        <v>958.51227642181198</v>
      </c>
      <c r="D36" s="1348">
        <v>1158.4690801793599</v>
      </c>
      <c r="E36" s="1348">
        <v>1340.8329727579301</v>
      </c>
      <c r="F36" s="899" t="s">
        <v>1731</v>
      </c>
    </row>
    <row r="37" spans="1:6">
      <c r="A37" s="895">
        <f t="shared" si="0"/>
        <v>33</v>
      </c>
      <c r="B37" s="892" t="s">
        <v>138</v>
      </c>
      <c r="C37" s="1348"/>
      <c r="D37" s="1348"/>
      <c r="E37" s="1348"/>
      <c r="F37" s="899" t="s">
        <v>143</v>
      </c>
    </row>
    <row r="38" spans="1:6">
      <c r="A38" s="895">
        <f t="shared" si="0"/>
        <v>34</v>
      </c>
      <c r="B38" s="892" t="s">
        <v>1733</v>
      </c>
      <c r="C38" s="1084">
        <v>3.5510831046799183</v>
      </c>
      <c r="D38" s="1084">
        <v>4.1079985956422389</v>
      </c>
      <c r="E38" s="1084">
        <v>4.4658753805477334</v>
      </c>
      <c r="F38" s="899" t="s">
        <v>1734</v>
      </c>
    </row>
    <row r="39" spans="1:6">
      <c r="A39" s="895">
        <f t="shared" si="0"/>
        <v>35</v>
      </c>
      <c r="B39" s="892" t="s">
        <v>251</v>
      </c>
      <c r="C39" s="1084">
        <v>187.29074793454987</v>
      </c>
      <c r="D39" s="1084">
        <v>228.38519957421073</v>
      </c>
      <c r="E39" s="1084">
        <v>268.7873576294466</v>
      </c>
      <c r="F39" s="899" t="s">
        <v>146</v>
      </c>
    </row>
    <row r="40" spans="1:6">
      <c r="A40" s="895">
        <f t="shared" si="0"/>
        <v>36</v>
      </c>
      <c r="B40" s="896" t="s">
        <v>1592</v>
      </c>
      <c r="C40" s="1084">
        <v>2128.1594659243356</v>
      </c>
      <c r="D40" s="1084">
        <v>2532.4158416189553</v>
      </c>
      <c r="E40" s="1084">
        <v>2824.9051063820125</v>
      </c>
      <c r="F40" s="899" t="s">
        <v>148</v>
      </c>
    </row>
    <row r="41" spans="1:6">
      <c r="A41" s="897"/>
      <c r="B41" s="898" t="s">
        <v>963</v>
      </c>
      <c r="C41" s="1086">
        <v>4259733.8688387098</v>
      </c>
      <c r="D41" s="1086">
        <v>4886885.6201276444</v>
      </c>
      <c r="E41" s="1086">
        <v>5371752.6505095828</v>
      </c>
      <c r="F41" s="899" t="s">
        <v>323</v>
      </c>
    </row>
    <row r="42" spans="1:6" ht="15" customHeight="1">
      <c r="A42" s="1336" t="s">
        <v>1735</v>
      </c>
      <c r="B42" s="1337"/>
      <c r="C42" s="1337"/>
      <c r="D42" s="1337"/>
      <c r="E42" s="1337"/>
      <c r="F42" s="1337"/>
    </row>
    <row r="43" spans="1:6" ht="30" customHeight="1">
      <c r="A43" s="1337"/>
      <c r="B43" s="1337"/>
      <c r="C43" s="1337"/>
      <c r="D43" s="1337"/>
      <c r="E43" s="1337"/>
      <c r="F43" s="1337"/>
    </row>
  </sheetData>
  <mergeCells count="7">
    <mergeCell ref="A42:F43"/>
    <mergeCell ref="A1:F1"/>
    <mergeCell ref="A2:F2"/>
    <mergeCell ref="A3:F3"/>
    <mergeCell ref="C36:C37"/>
    <mergeCell ref="D36:D37"/>
    <mergeCell ref="E36:E37"/>
  </mergeCell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2D5D3-3279-4424-AEB3-6CBF23D62624}">
  <sheetPr codeName="Sheet15"/>
  <dimension ref="A1:AQ1000"/>
  <sheetViews>
    <sheetView view="pageBreakPreview" zoomScale="60" zoomScaleNormal="100" workbookViewId="0">
      <selection activeCell="H28" sqref="H28"/>
    </sheetView>
  </sheetViews>
  <sheetFormatPr defaultColWidth="14.453125" defaultRowHeight="15" customHeight="1" zeroHeight="1"/>
  <cols>
    <col min="1" max="1" width="11.81640625" customWidth="1"/>
    <col min="2" max="8" width="9.81640625" customWidth="1"/>
    <col min="9" max="9" width="11.26953125" customWidth="1"/>
    <col min="10" max="10" width="11.7265625" customWidth="1"/>
    <col min="11" max="11" width="10.54296875" customWidth="1"/>
    <col min="12" max="12" width="9.81640625" customWidth="1"/>
    <col min="13" max="13" width="14.7265625" customWidth="1"/>
    <col min="14" max="14" width="11.81640625" customWidth="1"/>
    <col min="15" max="15" width="15.453125" customWidth="1"/>
    <col min="16" max="27" width="9.1796875" customWidth="1"/>
  </cols>
  <sheetData>
    <row r="1" spans="1:43" ht="20.25" customHeight="1">
      <c r="A1" s="1349" t="s">
        <v>1148</v>
      </c>
      <c r="B1" s="1350"/>
      <c r="C1" s="1350"/>
      <c r="D1" s="1350"/>
      <c r="E1" s="1350"/>
      <c r="F1" s="1350"/>
      <c r="G1" s="1350"/>
      <c r="H1" s="1350"/>
      <c r="I1" s="1350"/>
      <c r="J1" s="1350"/>
      <c r="K1" s="1350"/>
      <c r="L1" s="1350"/>
      <c r="M1" s="1350"/>
      <c r="N1" s="1350"/>
      <c r="O1" s="1351"/>
      <c r="P1" s="522"/>
      <c r="Q1" s="522"/>
      <c r="R1" s="522"/>
      <c r="S1" s="522"/>
      <c r="T1" s="522"/>
      <c r="U1" s="522"/>
      <c r="V1" s="522"/>
      <c r="W1" s="522"/>
      <c r="X1" s="522"/>
      <c r="Y1" s="522"/>
      <c r="Z1" s="522"/>
      <c r="AA1" s="522"/>
    </row>
    <row r="2" spans="1:43" ht="20.25" customHeight="1">
      <c r="A2" s="1352" t="s">
        <v>1149</v>
      </c>
      <c r="B2" s="1353"/>
      <c r="C2" s="1353"/>
      <c r="D2" s="1353"/>
      <c r="E2" s="1353"/>
      <c r="F2" s="1353"/>
      <c r="G2" s="1353"/>
      <c r="H2" s="1353"/>
      <c r="I2" s="1353"/>
      <c r="J2" s="1353"/>
      <c r="K2" s="1353"/>
      <c r="L2" s="1353"/>
      <c r="M2" s="1353"/>
      <c r="N2" s="1353"/>
      <c r="O2" s="1354"/>
      <c r="P2" s="522"/>
      <c r="Q2" s="522"/>
      <c r="R2" s="522"/>
      <c r="S2" s="522"/>
      <c r="T2" s="522"/>
      <c r="U2" s="522"/>
      <c r="V2" s="522"/>
      <c r="W2" s="522"/>
      <c r="X2" s="522"/>
      <c r="Y2" s="522"/>
      <c r="Z2" s="522"/>
      <c r="AA2" s="522"/>
    </row>
    <row r="3" spans="1:43" ht="20.25" customHeight="1">
      <c r="A3" s="523"/>
      <c r="B3" s="524"/>
      <c r="C3" s="524"/>
      <c r="D3" s="524"/>
      <c r="E3" s="524"/>
      <c r="F3" s="524"/>
      <c r="G3" s="524"/>
      <c r="H3" s="524"/>
      <c r="I3" s="524"/>
      <c r="J3" s="524"/>
      <c r="K3" s="524"/>
      <c r="L3" s="1355" t="s">
        <v>1150</v>
      </c>
      <c r="M3" s="1353"/>
      <c r="N3" s="1353"/>
      <c r="O3" s="1354"/>
      <c r="P3" s="522"/>
      <c r="Q3" s="522"/>
      <c r="R3" s="522"/>
      <c r="S3" s="522"/>
      <c r="T3" s="522"/>
      <c r="U3" s="522"/>
      <c r="V3" s="522"/>
      <c r="W3" s="522"/>
      <c r="X3" s="522"/>
      <c r="Y3" s="522"/>
      <c r="Z3" s="522"/>
      <c r="AA3" s="522"/>
    </row>
    <row r="4" spans="1:43" ht="37.5" customHeight="1">
      <c r="A4" s="1356" t="s">
        <v>1151</v>
      </c>
      <c r="B4" s="1358" t="s">
        <v>1152</v>
      </c>
      <c r="C4" s="1359"/>
      <c r="D4" s="1359"/>
      <c r="E4" s="1359"/>
      <c r="F4" s="1359"/>
      <c r="G4" s="1359"/>
      <c r="H4" s="1359"/>
      <c r="I4" s="1359"/>
      <c r="J4" s="1359"/>
      <c r="K4" s="1359"/>
      <c r="L4" s="1359"/>
      <c r="M4" s="1359"/>
      <c r="N4" s="1359"/>
      <c r="O4" s="1360"/>
      <c r="P4" s="525"/>
      <c r="Q4" s="525"/>
      <c r="R4" s="525"/>
      <c r="S4" s="525"/>
      <c r="T4" s="525"/>
      <c r="U4" s="525"/>
      <c r="V4" s="525"/>
      <c r="W4" s="525"/>
      <c r="X4" s="525"/>
      <c r="Y4" s="525"/>
      <c r="Z4" s="525"/>
      <c r="AA4" s="526"/>
    </row>
    <row r="5" spans="1:43" ht="125.25" customHeight="1">
      <c r="A5" s="1357"/>
      <c r="B5" s="5" t="s">
        <v>1153</v>
      </c>
      <c r="C5" s="5" t="s">
        <v>1154</v>
      </c>
      <c r="D5" s="5" t="s">
        <v>1155</v>
      </c>
      <c r="E5" s="5" t="s">
        <v>1156</v>
      </c>
      <c r="F5" s="5" t="s">
        <v>1157</v>
      </c>
      <c r="G5" s="5" t="s">
        <v>1158</v>
      </c>
      <c r="H5" s="5" t="s">
        <v>1159</v>
      </c>
      <c r="I5" s="5" t="s">
        <v>1160</v>
      </c>
      <c r="J5" s="5" t="s">
        <v>1161</v>
      </c>
      <c r="K5" s="5" t="s">
        <v>1162</v>
      </c>
      <c r="L5" s="5" t="s">
        <v>1163</v>
      </c>
      <c r="M5" s="5" t="s">
        <v>1164</v>
      </c>
      <c r="N5" s="5" t="s">
        <v>1165</v>
      </c>
      <c r="O5" s="5" t="s">
        <v>1166</v>
      </c>
      <c r="P5" s="525"/>
      <c r="Q5" s="525"/>
      <c r="R5" s="525"/>
      <c r="S5" s="525"/>
      <c r="T5" s="525"/>
      <c r="U5" s="525"/>
      <c r="V5" s="525"/>
      <c r="W5" s="525"/>
      <c r="X5" s="525"/>
      <c r="Y5" s="525"/>
      <c r="Z5" s="525"/>
      <c r="AA5" s="525"/>
    </row>
    <row r="6" spans="1:43" ht="19.5" customHeight="1">
      <c r="A6" s="527" t="s">
        <v>363</v>
      </c>
      <c r="B6" s="528">
        <v>31056</v>
      </c>
      <c r="C6" s="528">
        <v>15554</v>
      </c>
      <c r="D6" s="528">
        <v>9744</v>
      </c>
      <c r="E6" s="528">
        <v>3250</v>
      </c>
      <c r="F6" s="528">
        <v>2254</v>
      </c>
      <c r="G6" s="528">
        <v>10010</v>
      </c>
      <c r="H6" s="528">
        <v>3198</v>
      </c>
      <c r="I6" s="528">
        <v>5576</v>
      </c>
      <c r="J6" s="528">
        <v>80642</v>
      </c>
      <c r="K6" s="528">
        <v>7803</v>
      </c>
      <c r="L6" s="528">
        <v>2228</v>
      </c>
      <c r="M6" s="528">
        <v>10523</v>
      </c>
      <c r="N6" s="528">
        <v>20554</v>
      </c>
      <c r="O6" s="529">
        <v>101196</v>
      </c>
      <c r="P6" s="522"/>
      <c r="Q6" s="522"/>
      <c r="R6" s="522"/>
      <c r="S6" s="522"/>
      <c r="T6" s="522"/>
      <c r="U6" s="522"/>
      <c r="V6" s="522"/>
      <c r="W6" s="522"/>
      <c r="X6" s="522"/>
      <c r="Y6" s="522"/>
      <c r="Z6" s="522"/>
      <c r="AA6" s="522"/>
    </row>
    <row r="7" spans="1:43" ht="19.5" customHeight="1">
      <c r="A7" s="527" t="s">
        <v>364</v>
      </c>
      <c r="B7" s="528">
        <v>34056</v>
      </c>
      <c r="C7" s="528">
        <v>18426</v>
      </c>
      <c r="D7" s="528">
        <v>11470</v>
      </c>
      <c r="E7" s="528">
        <v>4401</v>
      </c>
      <c r="F7" s="528">
        <v>2478</v>
      </c>
      <c r="G7" s="528">
        <v>12931</v>
      </c>
      <c r="H7" s="528">
        <v>3140</v>
      </c>
      <c r="I7" s="528">
        <v>4997</v>
      </c>
      <c r="J7" s="528">
        <v>91899</v>
      </c>
      <c r="K7" s="528">
        <v>9274</v>
      </c>
      <c r="L7" s="528">
        <v>2429</v>
      </c>
      <c r="M7" s="528">
        <v>11962</v>
      </c>
      <c r="N7" s="528">
        <v>23665</v>
      </c>
      <c r="O7" s="529">
        <v>115564</v>
      </c>
      <c r="P7" s="522"/>
      <c r="Q7" s="522"/>
      <c r="R7" s="522"/>
      <c r="S7" s="522"/>
      <c r="T7" s="522"/>
      <c r="U7" s="522"/>
      <c r="V7" s="522"/>
      <c r="W7" s="522"/>
      <c r="X7" s="522"/>
      <c r="Y7" s="522"/>
      <c r="Z7" s="522"/>
      <c r="AA7" s="522"/>
      <c r="AF7" s="517"/>
      <c r="AG7" s="517"/>
      <c r="AH7" s="517"/>
      <c r="AI7" s="517"/>
      <c r="AJ7" s="517"/>
      <c r="AK7" s="517"/>
      <c r="AL7" s="517"/>
      <c r="AM7" s="517"/>
      <c r="AN7" s="517"/>
      <c r="AO7" s="517"/>
      <c r="AP7" s="517"/>
      <c r="AQ7" s="517"/>
    </row>
    <row r="8" spans="1:43" ht="19.5" customHeight="1">
      <c r="A8" s="527" t="s">
        <v>1167</v>
      </c>
      <c r="B8" s="528">
        <v>37381</v>
      </c>
      <c r="C8" s="528">
        <v>16871</v>
      </c>
      <c r="D8" s="528">
        <v>13391</v>
      </c>
      <c r="E8" s="528">
        <v>5856</v>
      </c>
      <c r="F8" s="528">
        <v>2474</v>
      </c>
      <c r="G8" s="528">
        <v>18293</v>
      </c>
      <c r="H8" s="528">
        <v>2556</v>
      </c>
      <c r="I8" s="528">
        <v>4962</v>
      </c>
      <c r="J8" s="528">
        <v>101784</v>
      </c>
      <c r="K8" s="528">
        <v>7820</v>
      </c>
      <c r="L8" s="528">
        <v>2639</v>
      </c>
      <c r="M8" s="528">
        <v>12667</v>
      </c>
      <c r="N8" s="528">
        <v>23126</v>
      </c>
      <c r="O8" s="529">
        <v>124910</v>
      </c>
      <c r="P8" s="522"/>
      <c r="Q8" s="522"/>
      <c r="R8" s="522"/>
      <c r="S8" s="522"/>
      <c r="T8" s="522"/>
      <c r="U8" s="522"/>
      <c r="V8" s="522"/>
      <c r="W8" s="522"/>
      <c r="X8" s="522"/>
      <c r="Y8" s="522"/>
      <c r="Z8" s="522"/>
      <c r="AA8" s="522"/>
      <c r="AF8" s="517"/>
      <c r="AG8" s="517"/>
      <c r="AH8" s="517"/>
      <c r="AI8" s="517"/>
      <c r="AJ8" s="517"/>
      <c r="AK8" s="517"/>
      <c r="AL8" s="517"/>
      <c r="AM8" s="517"/>
      <c r="AN8" s="517"/>
      <c r="AO8" s="517"/>
      <c r="AP8" s="517"/>
      <c r="AQ8" s="517"/>
    </row>
    <row r="9" spans="1:43" ht="19.5" customHeight="1">
      <c r="A9" s="527" t="s">
        <v>1168</v>
      </c>
      <c r="B9" s="528">
        <v>40237</v>
      </c>
      <c r="C9" s="528">
        <v>16412</v>
      </c>
      <c r="D9" s="528">
        <v>11658</v>
      </c>
      <c r="E9" s="528">
        <v>6032</v>
      </c>
      <c r="F9" s="528">
        <v>2504</v>
      </c>
      <c r="G9" s="528">
        <v>22225</v>
      </c>
      <c r="H9" s="528">
        <v>1799</v>
      </c>
      <c r="I9" s="528">
        <v>4033</v>
      </c>
      <c r="J9" s="528">
        <v>104900</v>
      </c>
      <c r="K9" s="528">
        <v>6547</v>
      </c>
      <c r="L9" s="528">
        <v>2877</v>
      </c>
      <c r="M9" s="528">
        <v>13284</v>
      </c>
      <c r="N9" s="528">
        <v>22708</v>
      </c>
      <c r="O9" s="529">
        <v>127608</v>
      </c>
      <c r="P9" s="522"/>
      <c r="Q9" s="522"/>
      <c r="R9" s="522"/>
      <c r="S9" s="522"/>
      <c r="T9" s="522"/>
      <c r="U9" s="522"/>
      <c r="V9" s="522"/>
      <c r="W9" s="522"/>
      <c r="X9" s="522"/>
      <c r="Y9" s="522"/>
      <c r="Z9" s="522"/>
      <c r="AA9" s="522"/>
      <c r="AF9" s="517"/>
      <c r="AG9" s="517"/>
      <c r="AH9" s="517"/>
      <c r="AI9" s="517"/>
      <c r="AJ9" s="517"/>
      <c r="AK9" s="517"/>
      <c r="AL9" s="517"/>
      <c r="AM9" s="517"/>
      <c r="AN9" s="517"/>
      <c r="AO9" s="517"/>
      <c r="AP9" s="517"/>
      <c r="AQ9" s="517"/>
    </row>
    <row r="10" spans="1:43" ht="19.5" customHeight="1">
      <c r="A10" s="527" t="s">
        <v>1169</v>
      </c>
      <c r="B10" s="528">
        <v>42744</v>
      </c>
      <c r="C10" s="528">
        <v>14158</v>
      </c>
      <c r="D10" s="528">
        <v>10735</v>
      </c>
      <c r="E10" s="528">
        <v>5893</v>
      </c>
      <c r="F10" s="528">
        <v>2145</v>
      </c>
      <c r="G10" s="528">
        <v>24046</v>
      </c>
      <c r="H10" s="528">
        <v>972</v>
      </c>
      <c r="I10" s="528">
        <v>2372</v>
      </c>
      <c r="J10" s="528">
        <v>103065</v>
      </c>
      <c r="K10" s="528">
        <v>7471</v>
      </c>
      <c r="L10" s="528">
        <v>3609</v>
      </c>
      <c r="M10" s="528">
        <v>13803</v>
      </c>
      <c r="N10" s="528">
        <v>24883</v>
      </c>
      <c r="O10" s="529">
        <v>127948</v>
      </c>
      <c r="P10" s="522"/>
      <c r="Q10" s="522"/>
      <c r="R10" s="522"/>
      <c r="S10" s="522"/>
      <c r="T10" s="522"/>
      <c r="U10" s="522"/>
      <c r="V10" s="522"/>
      <c r="W10" s="522"/>
      <c r="X10" s="522"/>
      <c r="Y10" s="522"/>
      <c r="Z10" s="522"/>
      <c r="AA10" s="522"/>
      <c r="AF10" s="517"/>
      <c r="AG10" s="517"/>
      <c r="AH10" s="517"/>
      <c r="AI10" s="517"/>
      <c r="AJ10" s="517"/>
      <c r="AK10" s="517"/>
      <c r="AL10" s="517"/>
      <c r="AM10" s="517"/>
      <c r="AN10" s="517"/>
      <c r="AO10" s="517"/>
      <c r="AP10" s="517"/>
      <c r="AQ10" s="517"/>
    </row>
    <row r="11" spans="1:43" ht="14.5">
      <c r="A11" s="527" t="s">
        <v>1170</v>
      </c>
      <c r="B11" s="528">
        <v>42661</v>
      </c>
      <c r="C11" s="528">
        <v>12481</v>
      </c>
      <c r="D11" s="528">
        <v>10268</v>
      </c>
      <c r="E11" s="528">
        <v>5878</v>
      </c>
      <c r="F11" s="528">
        <v>2109</v>
      </c>
      <c r="G11" s="528">
        <v>23378</v>
      </c>
      <c r="H11" s="528">
        <v>964</v>
      </c>
      <c r="I11" s="528">
        <v>2102</v>
      </c>
      <c r="J11" s="528">
        <v>99841</v>
      </c>
      <c r="K11" s="528">
        <v>5591</v>
      </c>
      <c r="L11" s="528">
        <v>3639</v>
      </c>
      <c r="M11" s="528">
        <v>13449</v>
      </c>
      <c r="N11" s="528">
        <v>22679</v>
      </c>
      <c r="O11" s="529">
        <v>122520</v>
      </c>
      <c r="P11" s="522"/>
      <c r="Q11" s="522"/>
      <c r="R11" s="522"/>
      <c r="S11" s="522"/>
      <c r="T11" s="522"/>
      <c r="U11" s="522"/>
      <c r="V11" s="522"/>
      <c r="W11" s="522"/>
      <c r="X11" s="522"/>
      <c r="Y11" s="522"/>
      <c r="Z11" s="522"/>
      <c r="AA11" s="522"/>
      <c r="AF11" s="517"/>
      <c r="AG11" s="517"/>
      <c r="AH11" s="517"/>
      <c r="AI11" s="517"/>
      <c r="AJ11" s="517"/>
      <c r="AK11" s="517"/>
      <c r="AL11" s="517"/>
      <c r="AM11" s="517"/>
      <c r="AN11" s="517"/>
      <c r="AO11" s="517"/>
      <c r="AP11" s="517"/>
      <c r="AQ11" s="517"/>
    </row>
    <row r="12" spans="1:43" ht="14.5">
      <c r="A12" s="527" t="s">
        <v>1171</v>
      </c>
      <c r="B12" s="528">
        <v>41860</v>
      </c>
      <c r="C12" s="528">
        <v>13222</v>
      </c>
      <c r="D12" s="528">
        <v>10854</v>
      </c>
      <c r="E12" s="528">
        <v>6087</v>
      </c>
      <c r="F12" s="528">
        <v>2039</v>
      </c>
      <c r="G12" s="528">
        <v>24644</v>
      </c>
      <c r="H12" s="528">
        <v>925</v>
      </c>
      <c r="I12" s="528">
        <v>2015</v>
      </c>
      <c r="J12" s="528">
        <v>101646</v>
      </c>
      <c r="K12" s="528">
        <v>6434</v>
      </c>
      <c r="L12" s="528">
        <v>3596</v>
      </c>
      <c r="M12" s="528">
        <v>13539</v>
      </c>
      <c r="N12" s="528">
        <v>23569</v>
      </c>
      <c r="O12" s="529">
        <v>125215</v>
      </c>
      <c r="P12" s="522"/>
      <c r="Q12" s="522"/>
      <c r="R12" s="522"/>
      <c r="S12" s="522"/>
      <c r="T12" s="522"/>
      <c r="U12" s="522"/>
      <c r="V12" s="522"/>
      <c r="W12" s="522"/>
      <c r="X12" s="522"/>
      <c r="Y12" s="522"/>
      <c r="Z12" s="522"/>
      <c r="AA12" s="522"/>
      <c r="AF12" s="517"/>
      <c r="AG12" s="517"/>
      <c r="AH12" s="517"/>
      <c r="AI12" s="517"/>
      <c r="AJ12" s="517"/>
      <c r="AK12" s="517"/>
      <c r="AL12" s="517"/>
      <c r="AM12" s="517"/>
      <c r="AN12" s="517"/>
      <c r="AO12" s="517"/>
      <c r="AP12" s="517"/>
      <c r="AQ12" s="517"/>
    </row>
    <row r="13" spans="1:43" ht="14.5">
      <c r="A13" s="527" t="s">
        <v>1172</v>
      </c>
      <c r="B13" s="528">
        <v>42687</v>
      </c>
      <c r="C13" s="528">
        <v>12942</v>
      </c>
      <c r="D13" s="528">
        <v>9738</v>
      </c>
      <c r="E13" s="528">
        <v>6102</v>
      </c>
      <c r="F13" s="528">
        <v>2017</v>
      </c>
      <c r="G13" s="528">
        <v>25202</v>
      </c>
      <c r="H13" s="528">
        <v>809</v>
      </c>
      <c r="I13" s="528">
        <v>1917</v>
      </c>
      <c r="J13" s="528">
        <v>101414</v>
      </c>
      <c r="K13" s="528">
        <v>6326</v>
      </c>
      <c r="L13" s="528">
        <v>3454</v>
      </c>
      <c r="M13" s="528">
        <v>13631</v>
      </c>
      <c r="N13" s="528">
        <v>23411</v>
      </c>
      <c r="O13" s="529">
        <v>124825</v>
      </c>
      <c r="P13" s="522"/>
      <c r="Q13" s="522"/>
      <c r="R13" s="522"/>
      <c r="S13" s="522"/>
      <c r="T13" s="522"/>
      <c r="U13" s="522"/>
      <c r="V13" s="522"/>
      <c r="W13" s="522"/>
      <c r="X13" s="522"/>
      <c r="Y13" s="522"/>
      <c r="Z13" s="522"/>
      <c r="AA13" s="522"/>
      <c r="AF13" s="517"/>
      <c r="AG13" s="517"/>
      <c r="AH13" s="517"/>
      <c r="AI13" s="517"/>
      <c r="AJ13" s="517"/>
      <c r="AK13" s="517"/>
      <c r="AL13" s="517"/>
      <c r="AM13" s="517"/>
      <c r="AN13" s="517"/>
      <c r="AO13" s="517"/>
      <c r="AP13" s="517"/>
      <c r="AQ13" s="517"/>
    </row>
    <row r="14" spans="1:43" ht="14.5">
      <c r="A14" s="527" t="s">
        <v>1173</v>
      </c>
      <c r="B14" s="528">
        <v>42894</v>
      </c>
      <c r="C14" s="528">
        <v>11843</v>
      </c>
      <c r="D14" s="528">
        <v>10333</v>
      </c>
      <c r="E14" s="528">
        <v>6104</v>
      </c>
      <c r="F14" s="528">
        <v>1897</v>
      </c>
      <c r="G14" s="528">
        <v>25887</v>
      </c>
      <c r="H14" s="528">
        <v>897</v>
      </c>
      <c r="I14" s="528">
        <v>1811</v>
      </c>
      <c r="J14" s="528">
        <v>101666</v>
      </c>
      <c r="K14" s="528">
        <v>7500</v>
      </c>
      <c r="L14" s="528">
        <v>3283</v>
      </c>
      <c r="M14" s="528">
        <v>13500</v>
      </c>
      <c r="N14" s="528">
        <v>24283</v>
      </c>
      <c r="O14" s="529">
        <v>125949</v>
      </c>
      <c r="P14" s="522"/>
      <c r="Q14" s="522"/>
      <c r="R14" s="522"/>
      <c r="S14" s="522"/>
      <c r="T14" s="522"/>
      <c r="U14" s="522"/>
      <c r="V14" s="522"/>
      <c r="W14" s="522"/>
      <c r="X14" s="522"/>
      <c r="Y14" s="522"/>
      <c r="Z14" s="522"/>
      <c r="AA14" s="522"/>
      <c r="AF14" s="517"/>
      <c r="AG14" s="517"/>
      <c r="AH14" s="517"/>
      <c r="AI14" s="517"/>
      <c r="AJ14" s="517"/>
      <c r="AK14" s="517"/>
      <c r="AL14" s="517"/>
      <c r="AM14" s="517"/>
      <c r="AN14" s="517"/>
      <c r="AO14" s="517"/>
      <c r="AP14" s="517"/>
      <c r="AQ14" s="517"/>
    </row>
    <row r="15" spans="1:43" ht="14.5">
      <c r="A15" s="527" t="s">
        <v>1174</v>
      </c>
      <c r="B15" s="528">
        <v>43016</v>
      </c>
      <c r="C15" s="528">
        <v>11477</v>
      </c>
      <c r="D15" s="528">
        <v>9558</v>
      </c>
      <c r="E15" s="528">
        <v>6117</v>
      </c>
      <c r="F15" s="528">
        <v>1929</v>
      </c>
      <c r="G15" s="528">
        <v>25105</v>
      </c>
      <c r="H15" s="528">
        <v>838</v>
      </c>
      <c r="I15" s="528">
        <v>1786</v>
      </c>
      <c r="J15" s="528">
        <v>99826</v>
      </c>
      <c r="K15" s="528">
        <v>7121</v>
      </c>
      <c r="L15" s="528">
        <v>3470</v>
      </c>
      <c r="M15" s="528">
        <v>13046</v>
      </c>
      <c r="N15" s="528">
        <v>23637</v>
      </c>
      <c r="O15" s="529">
        <v>123463</v>
      </c>
      <c r="P15" s="522"/>
      <c r="Q15" s="522"/>
      <c r="R15" s="522"/>
      <c r="S15" s="522"/>
      <c r="T15" s="522"/>
      <c r="U15" s="522"/>
      <c r="V15" s="522"/>
      <c r="W15" s="522"/>
      <c r="X15" s="522"/>
      <c r="Y15" s="522"/>
      <c r="Z15" s="522"/>
      <c r="AA15" s="522"/>
      <c r="AF15" s="517"/>
      <c r="AG15" s="517"/>
      <c r="AH15" s="517"/>
      <c r="AI15" s="517"/>
      <c r="AJ15" s="517"/>
      <c r="AK15" s="517"/>
      <c r="AL15" s="517"/>
      <c r="AM15" s="517"/>
      <c r="AN15" s="517"/>
      <c r="AO15" s="517"/>
      <c r="AP15" s="517"/>
      <c r="AQ15" s="517"/>
    </row>
    <row r="16" spans="1:43" ht="14.5">
      <c r="A16" s="527" t="s">
        <v>1175</v>
      </c>
      <c r="B16" s="528">
        <v>43529</v>
      </c>
      <c r="C16" s="528">
        <v>11435</v>
      </c>
      <c r="D16" s="528">
        <v>10297</v>
      </c>
      <c r="E16" s="528">
        <v>6270</v>
      </c>
      <c r="F16" s="528">
        <v>1864</v>
      </c>
      <c r="G16" s="528">
        <v>25991</v>
      </c>
      <c r="H16" s="528">
        <v>765</v>
      </c>
      <c r="I16" s="528">
        <v>1634</v>
      </c>
      <c r="J16" s="528">
        <v>101785</v>
      </c>
      <c r="K16" s="528">
        <v>7040</v>
      </c>
      <c r="L16" s="528">
        <v>3517</v>
      </c>
      <c r="M16" s="528">
        <v>12760</v>
      </c>
      <c r="N16" s="528">
        <v>23317</v>
      </c>
      <c r="O16" s="529">
        <v>125102</v>
      </c>
      <c r="P16" s="522"/>
      <c r="Q16" s="522"/>
      <c r="R16" s="522"/>
      <c r="S16" s="522"/>
      <c r="T16" s="522"/>
      <c r="U16" s="522"/>
      <c r="V16" s="522"/>
      <c r="W16" s="522"/>
      <c r="X16" s="522"/>
      <c r="Y16" s="522"/>
      <c r="Z16" s="522"/>
      <c r="AA16" s="522"/>
      <c r="AF16" s="517"/>
      <c r="AG16" s="517"/>
      <c r="AH16" s="517"/>
      <c r="AI16" s="517"/>
      <c r="AJ16" s="517"/>
      <c r="AK16" s="517"/>
      <c r="AL16" s="517"/>
      <c r="AM16" s="517"/>
      <c r="AN16" s="517"/>
      <c r="AO16" s="517"/>
      <c r="AP16" s="517"/>
      <c r="AQ16" s="517"/>
    </row>
    <row r="17" spans="1:43" ht="14.5">
      <c r="A17" s="527" t="s">
        <v>1176</v>
      </c>
      <c r="B17" s="528">
        <v>43581</v>
      </c>
      <c r="C17" s="528">
        <v>10798</v>
      </c>
      <c r="D17" s="528">
        <v>9940</v>
      </c>
      <c r="E17" s="528">
        <v>6376</v>
      </c>
      <c r="F17" s="528">
        <v>1757</v>
      </c>
      <c r="G17" s="528">
        <v>26741</v>
      </c>
      <c r="H17" s="528">
        <v>871</v>
      </c>
      <c r="I17" s="528">
        <v>1653</v>
      </c>
      <c r="J17" s="528">
        <v>101717</v>
      </c>
      <c r="K17" s="528">
        <v>7456</v>
      </c>
      <c r="L17" s="528">
        <v>3341</v>
      </c>
      <c r="M17" s="528">
        <v>13201</v>
      </c>
      <c r="N17" s="528">
        <v>23998</v>
      </c>
      <c r="O17" s="529">
        <v>125715</v>
      </c>
      <c r="P17" s="522"/>
      <c r="Q17" s="522"/>
      <c r="R17" s="522"/>
      <c r="S17" s="522"/>
      <c r="T17" s="522"/>
      <c r="U17" s="522"/>
      <c r="V17" s="522"/>
      <c r="W17" s="522"/>
      <c r="X17" s="522"/>
      <c r="Y17" s="522"/>
      <c r="Z17" s="522"/>
      <c r="AA17" s="522"/>
      <c r="AF17" s="517"/>
      <c r="AG17" s="517"/>
      <c r="AH17" s="517"/>
      <c r="AI17" s="517"/>
      <c r="AJ17" s="517"/>
      <c r="AK17" s="517"/>
      <c r="AL17" s="517"/>
      <c r="AM17" s="517"/>
      <c r="AN17" s="517"/>
      <c r="AO17" s="517"/>
      <c r="AP17" s="517"/>
      <c r="AQ17" s="517"/>
    </row>
    <row r="18" spans="1:43" ht="14.5">
      <c r="A18" s="527" t="s">
        <v>1177</v>
      </c>
      <c r="B18" s="528">
        <v>44898</v>
      </c>
      <c r="C18" s="528">
        <v>9905</v>
      </c>
      <c r="D18" s="528">
        <v>9527</v>
      </c>
      <c r="E18" s="528">
        <v>6338</v>
      </c>
      <c r="F18" s="528">
        <v>1862</v>
      </c>
      <c r="G18" s="528">
        <v>27466</v>
      </c>
      <c r="H18" s="528">
        <v>806</v>
      </c>
      <c r="I18" s="528">
        <v>1563</v>
      </c>
      <c r="J18" s="528">
        <v>102365</v>
      </c>
      <c r="K18" s="528">
        <v>8535</v>
      </c>
      <c r="L18" s="528">
        <v>3404</v>
      </c>
      <c r="M18" s="528">
        <v>12576</v>
      </c>
      <c r="N18" s="528">
        <v>24515</v>
      </c>
      <c r="O18" s="529">
        <v>126880</v>
      </c>
      <c r="P18" s="522"/>
      <c r="Q18" s="522"/>
      <c r="R18" s="522"/>
      <c r="S18" s="522"/>
      <c r="T18" s="522"/>
      <c r="U18" s="522"/>
      <c r="V18" s="522"/>
      <c r="W18" s="522"/>
      <c r="X18" s="522"/>
      <c r="Y18" s="522"/>
      <c r="Z18" s="522"/>
      <c r="AA18" s="522"/>
      <c r="AF18" s="517"/>
      <c r="AG18" s="517"/>
      <c r="AH18" s="517"/>
      <c r="AI18" s="517"/>
      <c r="AJ18" s="517"/>
      <c r="AK18" s="517"/>
      <c r="AL18" s="517"/>
      <c r="AM18" s="517"/>
      <c r="AN18" s="517"/>
      <c r="AO18" s="517"/>
      <c r="AP18" s="517"/>
      <c r="AQ18" s="517"/>
    </row>
    <row r="19" spans="1:43" ht="14.5">
      <c r="A19" s="527" t="s">
        <v>1178</v>
      </c>
      <c r="B19" s="528">
        <v>45456</v>
      </c>
      <c r="C19" s="528">
        <v>9882</v>
      </c>
      <c r="D19" s="528">
        <v>9103</v>
      </c>
      <c r="E19" s="528">
        <v>6574</v>
      </c>
      <c r="F19" s="528">
        <v>1736</v>
      </c>
      <c r="G19" s="528">
        <v>27671</v>
      </c>
      <c r="H19" s="528">
        <v>746</v>
      </c>
      <c r="I19" s="528">
        <v>1432</v>
      </c>
      <c r="J19" s="528">
        <v>102600</v>
      </c>
      <c r="K19" s="528">
        <v>6295</v>
      </c>
      <c r="L19" s="528">
        <v>3454</v>
      </c>
      <c r="M19" s="528">
        <v>12369</v>
      </c>
      <c r="N19" s="528">
        <v>22118</v>
      </c>
      <c r="O19" s="529">
        <v>124718</v>
      </c>
      <c r="P19" s="522"/>
      <c r="Q19" s="522"/>
      <c r="R19" s="522"/>
      <c r="S19" s="522"/>
      <c r="T19" s="522"/>
      <c r="U19" s="522"/>
      <c r="V19" s="522"/>
      <c r="W19" s="522"/>
      <c r="X19" s="522"/>
      <c r="Y19" s="522"/>
      <c r="Z19" s="522"/>
      <c r="AA19" s="522"/>
      <c r="AF19" s="517"/>
      <c r="AG19" s="517"/>
      <c r="AH19" s="517"/>
      <c r="AI19" s="517"/>
      <c r="AJ19" s="517"/>
      <c r="AK19" s="517"/>
      <c r="AL19" s="517"/>
      <c r="AM19" s="517"/>
      <c r="AN19" s="517"/>
      <c r="AO19" s="517"/>
      <c r="AP19" s="517"/>
      <c r="AQ19" s="517"/>
    </row>
    <row r="20" spans="1:43" ht="19.5" customHeight="1">
      <c r="A20" s="527" t="s">
        <v>368</v>
      </c>
      <c r="B20" s="528">
        <v>44711.999999999993</v>
      </c>
      <c r="C20" s="528">
        <v>9856.4000000000015</v>
      </c>
      <c r="D20" s="528">
        <v>9828.9</v>
      </c>
      <c r="E20" s="528">
        <v>6611.3000000000011</v>
      </c>
      <c r="F20" s="528">
        <v>1759.1</v>
      </c>
      <c r="G20" s="528">
        <v>25730.5</v>
      </c>
      <c r="H20" s="528">
        <v>778</v>
      </c>
      <c r="I20" s="528">
        <v>1423.6999999999825</v>
      </c>
      <c r="J20" s="528">
        <v>100699.89999999998</v>
      </c>
      <c r="K20" s="528">
        <v>5185.3</v>
      </c>
      <c r="L20" s="528">
        <v>3632.1</v>
      </c>
      <c r="M20" s="528">
        <v>11515.1</v>
      </c>
      <c r="N20" s="528">
        <v>20332.5</v>
      </c>
      <c r="O20" s="529">
        <v>121032.39999999998</v>
      </c>
      <c r="P20" s="522"/>
      <c r="Q20" s="522"/>
      <c r="R20" s="522"/>
      <c r="S20" s="522"/>
      <c r="T20" s="522"/>
      <c r="U20" s="522"/>
      <c r="V20" s="522"/>
      <c r="W20" s="522"/>
      <c r="X20" s="522"/>
      <c r="Y20" s="522"/>
      <c r="Z20" s="522"/>
      <c r="AA20" s="522"/>
      <c r="AF20" s="517"/>
      <c r="AG20" s="517"/>
      <c r="AH20" s="517"/>
      <c r="AI20" s="517"/>
      <c r="AJ20" s="517"/>
      <c r="AK20" s="517"/>
      <c r="AL20" s="517"/>
      <c r="AM20" s="517"/>
      <c r="AN20" s="517"/>
      <c r="AO20" s="517"/>
      <c r="AP20" s="517"/>
      <c r="AQ20" s="517"/>
    </row>
    <row r="21" spans="1:43" ht="19.5" customHeight="1">
      <c r="A21" s="527" t="s">
        <v>1179</v>
      </c>
      <c r="B21" s="528">
        <v>41906.699999999997</v>
      </c>
      <c r="C21" s="528">
        <v>9092.2999999999993</v>
      </c>
      <c r="D21" s="528">
        <v>9232.9</v>
      </c>
      <c r="E21" s="528">
        <v>7430.4</v>
      </c>
      <c r="F21" s="528">
        <v>1552.7</v>
      </c>
      <c r="G21" s="528">
        <v>26382.9</v>
      </c>
      <c r="H21" s="528">
        <v>616.5</v>
      </c>
      <c r="I21" s="528">
        <v>1100.6000000000058</v>
      </c>
      <c r="J21" s="528">
        <v>97315</v>
      </c>
      <c r="K21" s="528">
        <v>6714.6</v>
      </c>
      <c r="L21" s="528">
        <v>3518.5</v>
      </c>
      <c r="M21" s="528">
        <v>12512.500000000002</v>
      </c>
      <c r="N21" s="528">
        <v>22745.600000000002</v>
      </c>
      <c r="O21" s="529">
        <v>120060.6</v>
      </c>
      <c r="P21" s="522"/>
      <c r="Q21" s="522"/>
      <c r="R21" s="522"/>
      <c r="S21" s="522"/>
      <c r="T21" s="522"/>
      <c r="U21" s="522"/>
      <c r="V21" s="522"/>
      <c r="W21" s="522"/>
      <c r="X21" s="522"/>
      <c r="Y21" s="522"/>
      <c r="Z21" s="522"/>
      <c r="AA21" s="522"/>
      <c r="AF21" s="517"/>
      <c r="AG21" s="517"/>
      <c r="AH21" s="517"/>
      <c r="AI21" s="517"/>
      <c r="AJ21" s="517"/>
      <c r="AK21" s="517"/>
      <c r="AL21" s="517"/>
      <c r="AM21" s="517"/>
      <c r="AN21" s="517"/>
      <c r="AO21" s="517"/>
      <c r="AP21" s="517"/>
      <c r="AQ21" s="517"/>
    </row>
    <row r="22" spans="1:43" ht="19.5" customHeight="1">
      <c r="A22" s="527" t="s">
        <v>190</v>
      </c>
      <c r="B22" s="528">
        <v>45537.400000000009</v>
      </c>
      <c r="C22" s="528">
        <v>7530.9</v>
      </c>
      <c r="D22" s="528">
        <v>8752.5</v>
      </c>
      <c r="E22" s="528">
        <v>8173.8</v>
      </c>
      <c r="F22" s="528">
        <v>1381.4</v>
      </c>
      <c r="G22" s="528">
        <v>27752.400000000001</v>
      </c>
      <c r="H22" s="528">
        <v>706</v>
      </c>
      <c r="I22" s="528">
        <v>904.90000000000873</v>
      </c>
      <c r="J22" s="528">
        <v>100739.3</v>
      </c>
      <c r="K22" s="528">
        <v>7892.5</v>
      </c>
      <c r="L22" s="528">
        <v>3377.9</v>
      </c>
      <c r="M22" s="528">
        <v>10802.499999999998</v>
      </c>
      <c r="N22" s="528">
        <v>22072.899999999998</v>
      </c>
      <c r="O22" s="529">
        <v>122812.2</v>
      </c>
      <c r="P22" s="522"/>
      <c r="Q22" s="522"/>
      <c r="R22" s="522"/>
      <c r="S22" s="522"/>
      <c r="T22" s="522"/>
      <c r="U22" s="522"/>
      <c r="V22" s="522"/>
      <c r="W22" s="522"/>
      <c r="X22" s="522"/>
      <c r="Y22" s="522"/>
      <c r="Z22" s="522"/>
      <c r="AA22" s="522"/>
      <c r="AF22" s="517"/>
      <c r="AG22" s="517"/>
      <c r="AH22" s="517"/>
      <c r="AI22" s="517"/>
      <c r="AJ22" s="517"/>
      <c r="AK22" s="517"/>
      <c r="AL22" s="517"/>
      <c r="AM22" s="517"/>
      <c r="AN22" s="517"/>
      <c r="AO22" s="517"/>
      <c r="AP22" s="517"/>
      <c r="AQ22" s="517"/>
    </row>
    <row r="23" spans="1:43" ht="19.5" customHeight="1">
      <c r="A23" s="527" t="s">
        <v>192</v>
      </c>
      <c r="B23" s="528">
        <v>42862.413</v>
      </c>
      <c r="C23" s="528">
        <v>7381.7280000000001</v>
      </c>
      <c r="D23" s="528">
        <v>9612.3379999999997</v>
      </c>
      <c r="E23" s="528">
        <v>8553.157540000002</v>
      </c>
      <c r="F23" s="528">
        <v>1286.1919999999998</v>
      </c>
      <c r="G23" s="528">
        <v>29068.587000000003</v>
      </c>
      <c r="H23" s="528">
        <v>705.35399999999993</v>
      </c>
      <c r="I23" s="528">
        <v>799.93399999999383</v>
      </c>
      <c r="J23" s="528">
        <v>100269.70354</v>
      </c>
      <c r="K23" s="528">
        <v>9185.5909999999985</v>
      </c>
      <c r="L23" s="528">
        <v>4366.6939999999995</v>
      </c>
      <c r="M23" s="528">
        <v>12826.651172413794</v>
      </c>
      <c r="N23" s="528">
        <v>26378.936172413793</v>
      </c>
      <c r="O23" s="529">
        <v>126648.6397124138</v>
      </c>
      <c r="P23" s="522"/>
      <c r="Q23" s="522"/>
      <c r="R23" s="522"/>
      <c r="S23" s="522"/>
      <c r="T23" s="522"/>
      <c r="U23" s="522"/>
      <c r="V23" s="522"/>
      <c r="W23" s="522"/>
      <c r="X23" s="522"/>
      <c r="Y23" s="522"/>
      <c r="Z23" s="522"/>
      <c r="AA23" s="522"/>
      <c r="AF23" s="517"/>
      <c r="AG23" s="517"/>
      <c r="AH23" s="517"/>
      <c r="AI23" s="517"/>
      <c r="AJ23" s="517"/>
      <c r="AK23" s="517"/>
      <c r="AL23" s="517"/>
      <c r="AM23" s="517"/>
      <c r="AN23" s="517"/>
      <c r="AO23" s="517"/>
      <c r="AP23" s="517"/>
      <c r="AQ23" s="517"/>
    </row>
    <row r="24" spans="1:43" ht="19.5" customHeight="1">
      <c r="A24" s="527" t="s">
        <v>193</v>
      </c>
      <c r="B24" s="528">
        <v>44006.25299999999</v>
      </c>
      <c r="C24" s="528">
        <v>6245.081000000001</v>
      </c>
      <c r="D24" s="528">
        <v>8776.7000000000007</v>
      </c>
      <c r="E24" s="528">
        <v>8781.9279999999981</v>
      </c>
      <c r="F24" s="528">
        <v>1175.7830000000001</v>
      </c>
      <c r="G24" s="528">
        <v>29864.77</v>
      </c>
      <c r="H24" s="528">
        <v>643.39600000000007</v>
      </c>
      <c r="I24" s="528">
        <v>798.7780000000057</v>
      </c>
      <c r="J24" s="528">
        <v>100292.68899999998</v>
      </c>
      <c r="K24" s="528">
        <v>8299.0609999999997</v>
      </c>
      <c r="L24" s="528">
        <v>4007.3689999999997</v>
      </c>
      <c r="M24" s="528">
        <v>12134.845000000005</v>
      </c>
      <c r="N24" s="528">
        <v>24441.275000000005</v>
      </c>
      <c r="O24" s="529">
        <v>124733.96399999999</v>
      </c>
      <c r="P24" s="522"/>
      <c r="Q24" s="522"/>
      <c r="R24" s="522"/>
      <c r="S24" s="522"/>
      <c r="T24" s="522"/>
      <c r="U24" s="522"/>
      <c r="V24" s="522"/>
      <c r="W24" s="522"/>
      <c r="X24" s="522"/>
      <c r="Y24" s="522"/>
      <c r="Z24" s="522"/>
      <c r="AA24" s="522"/>
      <c r="AF24" s="517"/>
      <c r="AG24" s="517"/>
      <c r="AH24" s="517"/>
      <c r="AI24" s="517"/>
      <c r="AJ24" s="517"/>
      <c r="AK24" s="517"/>
      <c r="AL24" s="517"/>
      <c r="AM24" s="517"/>
      <c r="AN24" s="517"/>
      <c r="AO24" s="517"/>
      <c r="AP24" s="517"/>
      <c r="AQ24" s="517"/>
    </row>
    <row r="25" spans="1:43" ht="19.5" customHeight="1">
      <c r="A25" s="527" t="s">
        <v>194</v>
      </c>
      <c r="B25" s="528">
        <v>42753.871999999996</v>
      </c>
      <c r="C25" s="528">
        <v>6214.3599999999988</v>
      </c>
      <c r="D25" s="528">
        <v>7297.4169999999995</v>
      </c>
      <c r="E25" s="528">
        <v>8672.637999999999</v>
      </c>
      <c r="F25" s="528">
        <v>1128.019</v>
      </c>
      <c r="G25" s="528">
        <v>30003.344000000005</v>
      </c>
      <c r="H25" s="528">
        <v>695.12</v>
      </c>
      <c r="I25" s="528">
        <v>754.09100000000035</v>
      </c>
      <c r="J25" s="528">
        <v>97518.86099999999</v>
      </c>
      <c r="K25" s="528">
        <v>8521.7929999999997</v>
      </c>
      <c r="L25" s="528">
        <v>3892.864</v>
      </c>
      <c r="M25" s="528">
        <v>10817.622683544301</v>
      </c>
      <c r="N25" s="528">
        <v>23232.2796835443</v>
      </c>
      <c r="O25" s="529">
        <v>120751.14068354429</v>
      </c>
      <c r="P25" s="522"/>
      <c r="Q25" s="522"/>
      <c r="R25" s="522"/>
      <c r="S25" s="522"/>
      <c r="T25" s="522"/>
      <c r="U25" s="522"/>
      <c r="V25" s="522"/>
      <c r="W25" s="522"/>
      <c r="X25" s="522"/>
      <c r="Y25" s="522"/>
      <c r="Z25" s="522"/>
      <c r="AA25" s="522"/>
      <c r="AF25" s="517"/>
      <c r="AG25" s="517"/>
      <c r="AH25" s="517"/>
      <c r="AI25" s="517"/>
      <c r="AJ25" s="517"/>
      <c r="AK25" s="517"/>
      <c r="AL25" s="517"/>
      <c r="AM25" s="517"/>
      <c r="AN25" s="517"/>
      <c r="AO25" s="517"/>
      <c r="AP25" s="517"/>
      <c r="AQ25" s="517"/>
    </row>
    <row r="26" spans="1:43" ht="19.5" customHeight="1">
      <c r="A26" s="527" t="s">
        <v>195</v>
      </c>
      <c r="B26" s="528">
        <v>44135.95199999999</v>
      </c>
      <c r="C26" s="528">
        <v>5793.4400000000005</v>
      </c>
      <c r="D26" s="528">
        <v>7810.7150000000011</v>
      </c>
      <c r="E26" s="528">
        <v>9066.26</v>
      </c>
      <c r="F26" s="528">
        <v>1193.7149999999999</v>
      </c>
      <c r="G26" s="528">
        <v>30473.181</v>
      </c>
      <c r="H26" s="528">
        <v>673.5</v>
      </c>
      <c r="I26" s="528">
        <v>682.2960000000021</v>
      </c>
      <c r="J26" s="528">
        <v>99829.058999999994</v>
      </c>
      <c r="K26" s="528">
        <v>9927.3829999999998</v>
      </c>
      <c r="L26" s="528">
        <v>3904.8579999999993</v>
      </c>
      <c r="M26" s="528">
        <v>11379.103999999999</v>
      </c>
      <c r="N26" s="528">
        <v>25211.344999999998</v>
      </c>
      <c r="O26" s="529">
        <v>125040.40399999999</v>
      </c>
      <c r="P26" s="522"/>
      <c r="Q26" s="522"/>
      <c r="R26" s="522"/>
      <c r="S26" s="522"/>
      <c r="T26" s="522"/>
      <c r="U26" s="522"/>
      <c r="V26" s="522"/>
      <c r="W26" s="522"/>
      <c r="X26" s="522"/>
      <c r="Y26" s="522"/>
      <c r="Z26" s="522"/>
      <c r="AA26" s="522"/>
      <c r="AF26" s="517"/>
      <c r="AG26" s="517"/>
      <c r="AH26" s="517"/>
      <c r="AI26" s="517"/>
      <c r="AJ26" s="517"/>
      <c r="AK26" s="517"/>
      <c r="AL26" s="517"/>
      <c r="AM26" s="517"/>
      <c r="AN26" s="517"/>
      <c r="AO26" s="517"/>
      <c r="AP26" s="517"/>
      <c r="AQ26" s="517"/>
    </row>
    <row r="27" spans="1:43" ht="19.5" customHeight="1">
      <c r="A27" s="527" t="s">
        <v>196</v>
      </c>
      <c r="B27" s="528">
        <v>44110.482599999996</v>
      </c>
      <c r="C27" s="528">
        <v>6161.4170000000004</v>
      </c>
      <c r="D27" s="528">
        <v>7317.9369999999999</v>
      </c>
      <c r="E27" s="528">
        <v>9185.4049999999988</v>
      </c>
      <c r="F27" s="528">
        <v>1208.0979999999997</v>
      </c>
      <c r="G27" s="528">
        <v>31465.595999999994</v>
      </c>
      <c r="H27" s="528">
        <v>707.46</v>
      </c>
      <c r="I27" s="528">
        <v>589.64000000001397</v>
      </c>
      <c r="J27" s="528">
        <v>100746.0356</v>
      </c>
      <c r="K27" s="528">
        <v>8250.99</v>
      </c>
      <c r="L27" s="528">
        <v>3853.3849</v>
      </c>
      <c r="M27" s="528">
        <v>11449.596100000002</v>
      </c>
      <c r="N27" s="528">
        <v>23553.971000000001</v>
      </c>
      <c r="O27" s="529">
        <v>124300.00660000001</v>
      </c>
      <c r="P27" s="522"/>
      <c r="Q27" s="530"/>
      <c r="R27" s="522"/>
      <c r="S27" s="522"/>
      <c r="T27" s="522"/>
      <c r="U27" s="522"/>
      <c r="V27" s="522"/>
      <c r="W27" s="522"/>
      <c r="X27" s="522"/>
      <c r="Y27" s="522"/>
      <c r="Z27" s="522"/>
      <c r="AA27" s="522"/>
      <c r="AF27" s="517"/>
      <c r="AG27" s="517"/>
      <c r="AH27" s="517"/>
      <c r="AI27" s="517"/>
      <c r="AJ27" s="517"/>
      <c r="AK27" s="517"/>
      <c r="AL27" s="517"/>
      <c r="AM27" s="517"/>
      <c r="AN27" s="517"/>
      <c r="AO27" s="517"/>
      <c r="AP27" s="517"/>
      <c r="AQ27" s="517"/>
    </row>
    <row r="28" spans="1:43" ht="19.5" customHeight="1">
      <c r="A28" s="527" t="s">
        <v>161</v>
      </c>
      <c r="B28" s="528">
        <v>43499.180300000007</v>
      </c>
      <c r="C28" s="528">
        <v>6077.0280000000002</v>
      </c>
      <c r="D28" s="528">
        <v>7128.6109999999999</v>
      </c>
      <c r="E28" s="528">
        <v>8806.11</v>
      </c>
      <c r="F28" s="528">
        <v>1138.2792999999999</v>
      </c>
      <c r="G28" s="528">
        <v>30417.799099999997</v>
      </c>
      <c r="H28" s="528">
        <v>589.36300000000006</v>
      </c>
      <c r="I28" s="528">
        <v>649.94700000001467</v>
      </c>
      <c r="J28" s="528">
        <v>98306.3177</v>
      </c>
      <c r="K28" s="528">
        <v>8398.9522000000015</v>
      </c>
      <c r="L28" s="528">
        <v>3963.3477499999999</v>
      </c>
      <c r="M28" s="528">
        <v>12549.648829999998</v>
      </c>
      <c r="N28" s="528">
        <v>24911.948779999999</v>
      </c>
      <c r="O28" s="529">
        <v>123218.26647999999</v>
      </c>
      <c r="P28" s="522"/>
      <c r="Q28" s="522"/>
      <c r="R28" s="530"/>
      <c r="S28" s="522"/>
      <c r="T28" s="522"/>
      <c r="U28" s="522"/>
      <c r="V28" s="522"/>
      <c r="W28" s="522"/>
      <c r="X28" s="522"/>
      <c r="Y28" s="522"/>
      <c r="Z28" s="522"/>
      <c r="AA28" s="522"/>
      <c r="AF28" s="517"/>
      <c r="AG28" s="517"/>
      <c r="AH28" s="517"/>
      <c r="AI28" s="517"/>
      <c r="AJ28" s="517"/>
      <c r="AK28" s="517"/>
      <c r="AL28" s="517"/>
      <c r="AM28" s="517"/>
      <c r="AN28" s="517"/>
      <c r="AO28" s="517"/>
      <c r="AP28" s="517"/>
      <c r="AQ28" s="517"/>
    </row>
    <row r="29" spans="1:43" ht="19.5" customHeight="1">
      <c r="A29" s="527" t="s">
        <v>162</v>
      </c>
      <c r="B29" s="528">
        <v>43993.354299999999</v>
      </c>
      <c r="C29" s="528">
        <v>5624.4210000000003</v>
      </c>
      <c r="D29" s="528">
        <v>7458.5010000000011</v>
      </c>
      <c r="E29" s="528">
        <v>9633.200499999999</v>
      </c>
      <c r="F29" s="528">
        <v>1016.1130000000003</v>
      </c>
      <c r="G29" s="528">
        <v>30785.181999999997</v>
      </c>
      <c r="H29" s="528">
        <v>656.25099999999998</v>
      </c>
      <c r="I29" s="528">
        <v>619.11000000000058</v>
      </c>
      <c r="J29" s="528">
        <v>99786.132800000007</v>
      </c>
      <c r="K29" s="528">
        <v>9626.159999999998</v>
      </c>
      <c r="L29" s="528">
        <v>5337.8860000000004</v>
      </c>
      <c r="M29" s="528">
        <v>14482.607</v>
      </c>
      <c r="N29" s="528">
        <v>29446.652999999998</v>
      </c>
      <c r="O29" s="529">
        <v>129232.78580000001</v>
      </c>
      <c r="P29" s="522"/>
      <c r="Q29" s="522"/>
      <c r="R29" s="522"/>
      <c r="S29" s="522"/>
      <c r="T29" s="522"/>
      <c r="U29" s="522"/>
      <c r="V29" s="522"/>
      <c r="W29" s="522"/>
      <c r="X29" s="522"/>
      <c r="Y29" s="522"/>
      <c r="Z29" s="522"/>
      <c r="AA29" s="522"/>
      <c r="AF29" s="517"/>
      <c r="AG29" s="517"/>
      <c r="AH29" s="517"/>
      <c r="AI29" s="517"/>
      <c r="AJ29" s="517"/>
      <c r="AK29" s="517"/>
      <c r="AL29" s="517"/>
      <c r="AM29" s="517"/>
      <c r="AN29" s="517"/>
      <c r="AO29" s="517"/>
      <c r="AP29" s="517"/>
      <c r="AQ29" s="517"/>
    </row>
    <row r="30" spans="1:43" ht="19.5" customHeight="1">
      <c r="A30" s="527" t="s">
        <v>163</v>
      </c>
      <c r="B30" s="528">
        <v>43774.065139999999</v>
      </c>
      <c r="C30" s="528">
        <v>5024.4500000000007</v>
      </c>
      <c r="D30" s="528">
        <v>7480.5949999999993</v>
      </c>
      <c r="E30" s="528">
        <v>9380.0704999999998</v>
      </c>
      <c r="F30" s="528">
        <v>1194.2925</v>
      </c>
      <c r="G30" s="528">
        <v>29650.586599999999</v>
      </c>
      <c r="H30" s="528">
        <v>660.79699999999991</v>
      </c>
      <c r="I30" s="528">
        <v>546.2725000000064</v>
      </c>
      <c r="J30" s="528">
        <v>97711.129240000009</v>
      </c>
      <c r="K30" s="528">
        <v>10560.429</v>
      </c>
      <c r="L30" s="528">
        <v>4438.3060000000005</v>
      </c>
      <c r="M30" s="528">
        <v>14814.422099999996</v>
      </c>
      <c r="N30" s="528">
        <v>29813.157099999997</v>
      </c>
      <c r="O30" s="529">
        <v>127524.28634000001</v>
      </c>
      <c r="P30" s="522"/>
      <c r="Q30" s="522"/>
      <c r="R30" s="522"/>
      <c r="S30" s="522"/>
      <c r="T30" s="522"/>
      <c r="U30" s="522"/>
      <c r="V30" s="522"/>
      <c r="W30" s="522"/>
      <c r="X30" s="522"/>
      <c r="Y30" s="522"/>
      <c r="Z30" s="522"/>
      <c r="AA30" s="522"/>
      <c r="AF30" s="517"/>
      <c r="AG30" s="517"/>
      <c r="AH30" s="517"/>
      <c r="AI30" s="517"/>
      <c r="AJ30" s="517"/>
      <c r="AK30" s="517"/>
      <c r="AL30" s="517"/>
      <c r="AM30" s="517"/>
      <c r="AN30" s="517"/>
      <c r="AO30" s="517"/>
      <c r="AP30" s="517"/>
      <c r="AQ30" s="517"/>
    </row>
    <row r="31" spans="1:43" ht="15.75" customHeight="1">
      <c r="A31" s="527" t="s">
        <v>164</v>
      </c>
      <c r="B31" s="528">
        <v>44156.445609999995</v>
      </c>
      <c r="C31" s="528">
        <v>4093.2850000000008</v>
      </c>
      <c r="D31" s="528">
        <v>7105.0330000000004</v>
      </c>
      <c r="E31" s="528">
        <v>9027.1297299999987</v>
      </c>
      <c r="F31" s="528">
        <v>890.93970000000002</v>
      </c>
      <c r="G31" s="528">
        <v>29318.786</v>
      </c>
      <c r="H31" s="528">
        <v>575.596</v>
      </c>
      <c r="I31" s="528">
        <v>453.75049999998009</v>
      </c>
      <c r="J31" s="528">
        <v>95620.96553999999</v>
      </c>
      <c r="K31" s="528">
        <v>9547.0308999999997</v>
      </c>
      <c r="L31" s="528">
        <v>4549.5418</v>
      </c>
      <c r="M31" s="528">
        <v>15059.393799999998</v>
      </c>
      <c r="N31" s="528">
        <v>29155.966499999999</v>
      </c>
      <c r="O31" s="529">
        <v>124776.93203999999</v>
      </c>
      <c r="P31" s="522"/>
      <c r="Q31" s="522"/>
      <c r="R31" s="522"/>
      <c r="S31" s="522"/>
      <c r="T31" s="522"/>
      <c r="U31" s="522"/>
      <c r="V31" s="522"/>
      <c r="W31" s="522"/>
      <c r="X31" s="522"/>
      <c r="Y31" s="522"/>
      <c r="Z31" s="522"/>
      <c r="AA31" s="522"/>
      <c r="AF31" s="517"/>
      <c r="AG31" s="517"/>
      <c r="AH31" s="517"/>
      <c r="AI31" s="517"/>
      <c r="AJ31" s="517"/>
      <c r="AK31" s="517"/>
      <c r="AL31" s="517"/>
      <c r="AM31" s="517"/>
      <c r="AN31" s="517"/>
      <c r="AO31" s="517"/>
      <c r="AP31" s="517"/>
      <c r="AQ31" s="517"/>
    </row>
    <row r="32" spans="1:43" ht="16.5" customHeight="1">
      <c r="A32" s="527" t="s">
        <v>165</v>
      </c>
      <c r="B32" s="528">
        <v>43662.297100000003</v>
      </c>
      <c r="C32" s="528">
        <v>4823.7569999999996</v>
      </c>
      <c r="D32" s="528">
        <v>7542.683</v>
      </c>
      <c r="E32" s="528">
        <v>9569.0788000000011</v>
      </c>
      <c r="F32" s="528">
        <v>1004.4559999999998</v>
      </c>
      <c r="G32" s="528">
        <v>31357.017100000001</v>
      </c>
      <c r="H32" s="528">
        <v>589.57000000000005</v>
      </c>
      <c r="I32" s="528">
        <v>458.35399999999208</v>
      </c>
      <c r="J32" s="528">
        <v>99007.213000000003</v>
      </c>
      <c r="K32" s="528">
        <v>9698.7489999999998</v>
      </c>
      <c r="L32" s="528">
        <v>4532.47</v>
      </c>
      <c r="M32" s="528">
        <v>13756.095599999997</v>
      </c>
      <c r="N32" s="528">
        <v>27987.314599999998</v>
      </c>
      <c r="O32" s="529">
        <v>126994.5276</v>
      </c>
      <c r="P32" s="522"/>
      <c r="Q32" s="522"/>
      <c r="R32" s="522"/>
      <c r="S32" s="522"/>
      <c r="T32" s="522"/>
      <c r="U32" s="522"/>
      <c r="V32" s="522"/>
      <c r="W32" s="522"/>
      <c r="X32" s="522"/>
      <c r="Y32" s="522"/>
      <c r="Z32" s="522"/>
      <c r="AA32" s="522"/>
      <c r="AF32" s="517"/>
      <c r="AG32" s="517"/>
      <c r="AH32" s="517"/>
      <c r="AI32" s="517"/>
      <c r="AJ32" s="517"/>
      <c r="AK32" s="517"/>
      <c r="AL32" s="517"/>
      <c r="AM32" s="517"/>
      <c r="AN32" s="517"/>
      <c r="AO32" s="517"/>
      <c r="AP32" s="517"/>
      <c r="AQ32" s="517"/>
    </row>
    <row r="33" spans="1:43" ht="16.5" customHeight="1">
      <c r="A33" s="527" t="s">
        <v>166</v>
      </c>
      <c r="B33" s="528">
        <v>45768.687000000013</v>
      </c>
      <c r="C33" s="528">
        <v>4377.8739999999998</v>
      </c>
      <c r="D33" s="528">
        <v>7652.098</v>
      </c>
      <c r="E33" s="528">
        <v>9891.9610000000011</v>
      </c>
      <c r="F33" s="528">
        <v>1159.3950000000002</v>
      </c>
      <c r="G33" s="528">
        <v>31125.157999999999</v>
      </c>
      <c r="H33" s="528">
        <v>592.46799999999996</v>
      </c>
      <c r="I33" s="528">
        <v>444.04899999999907</v>
      </c>
      <c r="J33" s="528">
        <v>101011.69</v>
      </c>
      <c r="K33" s="528">
        <v>9995.9209999999985</v>
      </c>
      <c r="L33" s="528">
        <v>4724.4450999999999</v>
      </c>
      <c r="M33" s="528">
        <v>14062.950399999998</v>
      </c>
      <c r="N33" s="528">
        <v>28783.316499999997</v>
      </c>
      <c r="O33" s="529">
        <v>129795.0065</v>
      </c>
      <c r="P33" s="522"/>
      <c r="Q33" s="522"/>
      <c r="R33" s="522"/>
      <c r="S33" s="522"/>
      <c r="T33" s="522"/>
      <c r="U33" s="522"/>
      <c r="V33" s="522"/>
      <c r="W33" s="522"/>
      <c r="X33" s="522"/>
      <c r="Y33" s="522"/>
      <c r="Z33" s="522"/>
      <c r="AA33" s="522"/>
      <c r="AF33" s="517"/>
      <c r="AG33" s="517"/>
      <c r="AH33" s="517"/>
      <c r="AI33" s="517"/>
      <c r="AJ33" s="517"/>
      <c r="AK33" s="517"/>
      <c r="AL33" s="517"/>
      <c r="AM33" s="517"/>
      <c r="AN33" s="517"/>
      <c r="AO33" s="517"/>
      <c r="AP33" s="517"/>
      <c r="AQ33" s="517"/>
    </row>
    <row r="34" spans="1:43" ht="16.5" customHeight="1">
      <c r="A34" s="527" t="s">
        <v>167</v>
      </c>
      <c r="B34" s="528">
        <v>46278.68</v>
      </c>
      <c r="C34" s="528">
        <v>3800.81</v>
      </c>
      <c r="D34" s="528">
        <v>6840.8</v>
      </c>
      <c r="E34" s="528">
        <v>9957.9500000000007</v>
      </c>
      <c r="F34" s="528">
        <v>1218.43</v>
      </c>
      <c r="G34" s="528">
        <v>30458.53</v>
      </c>
      <c r="H34" s="528">
        <v>453.32</v>
      </c>
      <c r="I34" s="528">
        <v>428.90999999998894</v>
      </c>
      <c r="J34" s="528">
        <v>99437.43</v>
      </c>
      <c r="K34" s="528">
        <v>10740.1</v>
      </c>
      <c r="L34" s="528">
        <v>4900.26</v>
      </c>
      <c r="M34" s="528">
        <v>15091.09</v>
      </c>
      <c r="N34" s="528">
        <v>30731.45</v>
      </c>
      <c r="O34" s="529">
        <v>130168.88</v>
      </c>
      <c r="P34" s="522"/>
      <c r="Q34" s="522"/>
      <c r="R34" s="522"/>
      <c r="S34" s="522"/>
      <c r="T34" s="522"/>
      <c r="U34" s="522"/>
      <c r="V34" s="522"/>
      <c r="W34" s="522"/>
      <c r="X34" s="522"/>
      <c r="Y34" s="522"/>
      <c r="Z34" s="522"/>
      <c r="AA34" s="522"/>
      <c r="AF34" s="517"/>
      <c r="AG34" s="517"/>
      <c r="AH34" s="517"/>
      <c r="AI34" s="517"/>
      <c r="AJ34" s="517"/>
      <c r="AK34" s="517"/>
      <c r="AL34" s="517"/>
      <c r="AM34" s="517"/>
      <c r="AN34" s="517"/>
      <c r="AO34" s="517"/>
      <c r="AP34" s="517"/>
      <c r="AQ34" s="517"/>
    </row>
    <row r="35" spans="1:43" ht="16.5" customHeight="1">
      <c r="A35" s="527" t="s">
        <v>168</v>
      </c>
      <c r="B35" s="528">
        <v>47832</v>
      </c>
      <c r="C35" s="528">
        <v>3534.72</v>
      </c>
      <c r="D35" s="528">
        <v>7572.4</v>
      </c>
      <c r="E35" s="528">
        <v>10743.6</v>
      </c>
      <c r="F35" s="528">
        <v>1163.27</v>
      </c>
      <c r="G35" s="528">
        <v>31400.720000000001</v>
      </c>
      <c r="H35" s="528">
        <v>628.32000000000005</v>
      </c>
      <c r="I35" s="528">
        <v>428.08999999998196</v>
      </c>
      <c r="J35" s="528">
        <v>103303.12</v>
      </c>
      <c r="K35" s="528">
        <v>10470.86</v>
      </c>
      <c r="L35" s="528">
        <v>4068.43</v>
      </c>
      <c r="M35" s="528">
        <v>14361.869999999999</v>
      </c>
      <c r="N35" s="528">
        <v>28901.16</v>
      </c>
      <c r="O35" s="529">
        <v>132204.28</v>
      </c>
      <c r="P35" s="522"/>
      <c r="Q35" s="522"/>
      <c r="R35" s="522"/>
      <c r="S35" s="522"/>
      <c r="T35" s="522"/>
      <c r="U35" s="522"/>
      <c r="V35" s="522"/>
      <c r="W35" s="522"/>
      <c r="X35" s="522"/>
      <c r="Y35" s="522"/>
      <c r="Z35" s="522"/>
      <c r="AA35" s="522"/>
      <c r="AF35" s="517"/>
      <c r="AG35" s="517"/>
      <c r="AH35" s="517"/>
      <c r="AI35" s="517"/>
      <c r="AJ35" s="517"/>
      <c r="AK35" s="517"/>
      <c r="AL35" s="517"/>
      <c r="AM35" s="517"/>
      <c r="AN35" s="517"/>
      <c r="AO35" s="517"/>
      <c r="AP35" s="517"/>
      <c r="AQ35" s="517"/>
    </row>
    <row r="36" spans="1:43" ht="16.5" customHeight="1">
      <c r="A36" s="531" t="s">
        <v>169</v>
      </c>
      <c r="B36" s="528">
        <v>47828.29</v>
      </c>
      <c r="C36" s="528">
        <v>4076.26</v>
      </c>
      <c r="D36" s="528">
        <v>7374.57</v>
      </c>
      <c r="E36" s="528">
        <v>11241.25</v>
      </c>
      <c r="F36" s="528">
        <v>1214.6199999999999</v>
      </c>
      <c r="G36" s="528">
        <v>31832.880000000001</v>
      </c>
      <c r="H36" s="528">
        <v>551.32000000000005</v>
      </c>
      <c r="I36" s="528">
        <v>479.70999999999185</v>
      </c>
      <c r="J36" s="528">
        <v>104598.9</v>
      </c>
      <c r="K36" s="528">
        <v>9587.5</v>
      </c>
      <c r="L36" s="528">
        <v>4130.59</v>
      </c>
      <c r="M36" s="528">
        <v>13787.2</v>
      </c>
      <c r="N36" s="528">
        <v>27505.29</v>
      </c>
      <c r="O36" s="845">
        <v>132104.19</v>
      </c>
      <c r="P36" s="522"/>
      <c r="Q36" s="522"/>
      <c r="R36" s="522"/>
      <c r="S36" s="522"/>
      <c r="T36" s="522"/>
      <c r="U36" s="522"/>
      <c r="V36" s="522"/>
      <c r="W36" s="522"/>
      <c r="X36" s="522"/>
      <c r="Y36" s="522"/>
      <c r="Z36" s="522"/>
      <c r="AA36" s="522"/>
    </row>
    <row r="37" spans="1:43" ht="16.5" customHeight="1">
      <c r="A37" s="529" t="s">
        <v>1187</v>
      </c>
      <c r="B37" s="528">
        <v>47729.82</v>
      </c>
      <c r="C37" s="528">
        <v>4301.53</v>
      </c>
      <c r="D37" s="528">
        <v>6834.67</v>
      </c>
      <c r="E37" s="528">
        <v>10728.47</v>
      </c>
      <c r="F37" s="528">
        <v>1161.68</v>
      </c>
      <c r="G37" s="528">
        <v>32605.65</v>
      </c>
      <c r="H37" s="528">
        <v>617.17999999999995</v>
      </c>
      <c r="I37" s="528">
        <v>412.49000000003434</v>
      </c>
      <c r="J37" s="528">
        <v>104391.49</v>
      </c>
      <c r="K37" s="528">
        <v>9940.82</v>
      </c>
      <c r="L37" s="528">
        <v>4199.2700000000004</v>
      </c>
      <c r="M37" s="528">
        <v>11352.21</v>
      </c>
      <c r="N37" s="528">
        <v>25492.3</v>
      </c>
      <c r="O37" s="845">
        <v>129883.8</v>
      </c>
      <c r="P37" s="522"/>
      <c r="Q37" s="522"/>
      <c r="R37" s="522"/>
      <c r="S37" s="522"/>
      <c r="T37" s="522"/>
      <c r="U37" s="522"/>
      <c r="V37" s="522"/>
      <c r="W37" s="522"/>
      <c r="X37" s="522"/>
      <c r="Y37" s="522"/>
      <c r="Z37" s="522"/>
      <c r="AA37" s="522"/>
    </row>
    <row r="38" spans="1:43" ht="18" customHeight="1">
      <c r="A38" s="532" t="s">
        <v>1180</v>
      </c>
      <c r="B38" s="533"/>
      <c r="C38" s="533"/>
      <c r="D38" s="533"/>
      <c r="E38" s="533"/>
      <c r="F38" s="533"/>
      <c r="G38" s="533"/>
      <c r="H38" s="533"/>
      <c r="I38" s="533"/>
      <c r="J38" s="533"/>
      <c r="K38" s="533"/>
      <c r="L38" s="533"/>
      <c r="M38" s="533"/>
      <c r="N38" s="533"/>
      <c r="O38" s="534"/>
      <c r="P38" s="522"/>
      <c r="Q38" s="522"/>
      <c r="R38" s="522"/>
      <c r="S38" s="522"/>
      <c r="T38" s="522"/>
      <c r="U38" s="522"/>
      <c r="V38" s="522"/>
      <c r="W38" s="522"/>
      <c r="X38" s="522"/>
      <c r="Y38" s="522"/>
      <c r="Z38" s="522"/>
      <c r="AA38" s="522"/>
    </row>
    <row r="39" spans="1:43" ht="15.75" customHeight="1">
      <c r="A39" s="535" t="s">
        <v>1181</v>
      </c>
      <c r="B39" s="536"/>
      <c r="C39" s="536"/>
      <c r="D39" s="536"/>
      <c r="E39" s="536"/>
      <c r="F39" s="536"/>
      <c r="G39" s="536"/>
      <c r="H39" s="536"/>
      <c r="I39" s="536"/>
      <c r="J39" s="536"/>
      <c r="K39" s="536"/>
      <c r="L39" s="536"/>
      <c r="M39" s="536"/>
      <c r="N39" s="536"/>
      <c r="O39" s="537"/>
      <c r="P39" s="522"/>
      <c r="Q39" s="522"/>
      <c r="R39" s="522"/>
      <c r="S39" s="522"/>
      <c r="T39" s="522"/>
      <c r="U39" s="522"/>
      <c r="V39" s="522"/>
      <c r="W39" s="522"/>
      <c r="X39" s="522"/>
      <c r="Y39" s="522"/>
      <c r="Z39" s="522"/>
      <c r="AA39" s="522"/>
    </row>
    <row r="40" spans="1:43" ht="15.75" customHeight="1">
      <c r="A40" s="538" t="s">
        <v>1182</v>
      </c>
      <c r="B40" s="539"/>
      <c r="C40" s="539"/>
      <c r="D40" s="539"/>
      <c r="E40" s="539"/>
      <c r="F40" s="539"/>
      <c r="G40" s="539"/>
      <c r="H40" s="539"/>
      <c r="I40" s="539"/>
      <c r="J40" s="539"/>
      <c r="K40" s="539"/>
      <c r="L40" s="539"/>
      <c r="M40" s="539"/>
      <c r="N40" s="539"/>
      <c r="O40" s="540"/>
      <c r="P40" s="522"/>
      <c r="Q40" s="522"/>
      <c r="R40" s="522"/>
      <c r="S40" s="522"/>
      <c r="T40" s="522"/>
      <c r="U40" s="522"/>
      <c r="V40" s="522"/>
      <c r="W40" s="522"/>
      <c r="X40" s="522"/>
      <c r="Y40" s="522"/>
      <c r="Z40" s="522"/>
      <c r="AA40" s="522"/>
    </row>
    <row r="41" spans="1:43" ht="15.75" hidden="1" customHeight="1">
      <c r="A41" s="522"/>
      <c r="B41" s="522"/>
      <c r="C41" s="522"/>
      <c r="D41" s="522"/>
      <c r="E41" s="522"/>
      <c r="F41" s="522"/>
      <c r="G41" s="522"/>
      <c r="H41" s="522"/>
      <c r="I41" s="522"/>
      <c r="J41" s="541"/>
      <c r="K41" s="522"/>
      <c r="L41" s="522"/>
      <c r="M41" s="522"/>
      <c r="N41" s="522"/>
      <c r="O41" s="522"/>
      <c r="P41" s="522"/>
      <c r="Q41" s="522"/>
      <c r="R41" s="522"/>
      <c r="S41" s="522"/>
      <c r="T41" s="522"/>
      <c r="U41" s="522"/>
      <c r="V41" s="522"/>
      <c r="W41" s="522"/>
      <c r="X41" s="522"/>
      <c r="Y41" s="522"/>
      <c r="Z41" s="522"/>
      <c r="AA41" s="522"/>
    </row>
    <row r="42" spans="1:43" ht="15.75" hidden="1" customHeight="1">
      <c r="A42" s="522"/>
      <c r="B42" s="522"/>
      <c r="C42" s="522"/>
      <c r="D42" s="522"/>
      <c r="E42" s="522"/>
      <c r="F42" s="522"/>
      <c r="G42" s="522"/>
      <c r="H42" s="522"/>
      <c r="I42" s="522"/>
      <c r="J42" s="522"/>
      <c r="K42" s="522"/>
      <c r="L42" s="522"/>
      <c r="M42" s="522"/>
      <c r="N42" s="522"/>
      <c r="O42" s="522"/>
      <c r="P42" s="522"/>
      <c r="Q42" s="522"/>
      <c r="R42" s="522"/>
      <c r="S42" s="522"/>
      <c r="T42" s="522"/>
      <c r="U42" s="522"/>
      <c r="V42" s="522"/>
      <c r="W42" s="522"/>
      <c r="X42" s="522"/>
      <c r="Y42" s="522"/>
      <c r="Z42" s="522"/>
      <c r="AA42" s="522"/>
    </row>
    <row r="43" spans="1:43" ht="15.75" hidden="1" customHeight="1">
      <c r="A43" s="522"/>
      <c r="B43" s="522"/>
      <c r="C43" s="522"/>
      <c r="D43" s="522"/>
      <c r="E43" s="522"/>
      <c r="F43" s="522"/>
      <c r="G43" s="522"/>
      <c r="H43" s="522"/>
      <c r="I43" s="522"/>
      <c r="J43" s="522"/>
      <c r="K43" s="522"/>
      <c r="L43" s="522"/>
      <c r="M43" s="522"/>
      <c r="N43" s="522"/>
      <c r="O43" s="522"/>
      <c r="P43" s="522"/>
      <c r="Q43" s="522"/>
      <c r="R43" s="522"/>
      <c r="S43" s="522"/>
      <c r="T43" s="522"/>
      <c r="U43" s="522"/>
      <c r="V43" s="522"/>
      <c r="W43" s="522"/>
      <c r="X43" s="522"/>
      <c r="Y43" s="522"/>
      <c r="Z43" s="522"/>
      <c r="AA43" s="522"/>
    </row>
    <row r="44" spans="1:43" ht="15.75" hidden="1" customHeight="1">
      <c r="A44" s="522"/>
      <c r="B44" s="522"/>
      <c r="C44" s="522"/>
      <c r="D44" s="522"/>
      <c r="E44" s="522"/>
      <c r="F44" s="522"/>
      <c r="G44" s="522"/>
      <c r="H44" s="522"/>
      <c r="I44" s="522"/>
      <c r="J44" s="522"/>
      <c r="K44" s="522"/>
      <c r="L44" s="522"/>
      <c r="M44" s="522"/>
      <c r="N44" s="522"/>
      <c r="O44" s="522"/>
      <c r="P44" s="522"/>
      <c r="Q44" s="522"/>
      <c r="R44" s="522"/>
      <c r="S44" s="522"/>
      <c r="T44" s="522"/>
      <c r="U44" s="522"/>
      <c r="V44" s="522"/>
      <c r="W44" s="522"/>
      <c r="X44" s="522"/>
      <c r="Y44" s="522"/>
      <c r="Z44" s="522"/>
      <c r="AA44" s="522"/>
    </row>
    <row r="45" spans="1:43" ht="15.75" hidden="1" customHeight="1">
      <c r="A45" s="522"/>
      <c r="B45" s="522"/>
      <c r="C45" s="522"/>
      <c r="D45" s="522"/>
      <c r="E45" s="522"/>
      <c r="F45" s="522"/>
      <c r="G45" s="522"/>
      <c r="H45" s="522"/>
      <c r="I45" s="522"/>
      <c r="J45" s="522"/>
      <c r="K45" s="522"/>
      <c r="L45" s="522"/>
      <c r="M45" s="522"/>
      <c r="N45" s="522"/>
      <c r="O45" s="522"/>
      <c r="P45" s="522"/>
      <c r="Q45" s="522"/>
      <c r="R45" s="522"/>
      <c r="S45" s="522"/>
      <c r="T45" s="522"/>
      <c r="U45" s="522"/>
      <c r="V45" s="522"/>
      <c r="W45" s="522"/>
      <c r="X45" s="522"/>
      <c r="Y45" s="522"/>
      <c r="Z45" s="522"/>
      <c r="AA45" s="522"/>
    </row>
    <row r="46" spans="1:43" ht="15.75" hidden="1" customHeight="1">
      <c r="A46" s="522"/>
      <c r="B46" s="522"/>
      <c r="C46" s="522"/>
      <c r="D46" s="522"/>
      <c r="E46" s="522"/>
      <c r="F46" s="522"/>
      <c r="G46" s="522"/>
      <c r="H46" s="522"/>
      <c r="I46" s="522"/>
      <c r="J46" s="522"/>
      <c r="K46" s="522"/>
      <c r="L46" s="522"/>
      <c r="M46" s="522"/>
      <c r="N46" s="522"/>
      <c r="O46" s="522"/>
      <c r="P46" s="522"/>
      <c r="Q46" s="522"/>
      <c r="R46" s="522"/>
      <c r="S46" s="522"/>
      <c r="T46" s="522"/>
      <c r="U46" s="522"/>
      <c r="V46" s="522"/>
      <c r="W46" s="522"/>
      <c r="X46" s="522"/>
      <c r="Y46" s="522"/>
      <c r="Z46" s="522"/>
      <c r="AA46" s="522"/>
    </row>
    <row r="47" spans="1:43" ht="15.75" hidden="1" customHeight="1">
      <c r="A47" s="522"/>
      <c r="B47" s="522"/>
      <c r="C47" s="522"/>
      <c r="D47" s="522"/>
      <c r="E47" s="522"/>
      <c r="F47" s="522"/>
      <c r="G47" s="522"/>
      <c r="H47" s="522"/>
      <c r="I47" s="522"/>
      <c r="J47" s="522"/>
      <c r="K47" s="522"/>
      <c r="L47" s="522"/>
      <c r="M47" s="522"/>
      <c r="N47" s="522"/>
      <c r="O47" s="522"/>
      <c r="P47" s="522"/>
      <c r="Q47" s="522"/>
      <c r="R47" s="522"/>
      <c r="S47" s="522"/>
      <c r="T47" s="522"/>
      <c r="U47" s="522"/>
      <c r="V47" s="522"/>
      <c r="W47" s="522"/>
      <c r="X47" s="522"/>
      <c r="Y47" s="522"/>
      <c r="Z47" s="522"/>
      <c r="AA47" s="522"/>
    </row>
    <row r="48" spans="1:43" ht="15.75" hidden="1" customHeight="1">
      <c r="A48" s="522"/>
      <c r="B48" s="522"/>
      <c r="C48" s="522"/>
      <c r="D48" s="522"/>
      <c r="E48" s="522"/>
      <c r="F48" s="522"/>
      <c r="G48" s="522"/>
      <c r="H48" s="522"/>
      <c r="I48" s="522"/>
      <c r="J48" s="522"/>
      <c r="K48" s="522"/>
      <c r="L48" s="522"/>
      <c r="M48" s="522"/>
      <c r="N48" s="522"/>
      <c r="O48" s="522"/>
      <c r="P48" s="522"/>
      <c r="Q48" s="522"/>
      <c r="R48" s="522"/>
      <c r="S48" s="522"/>
      <c r="T48" s="522"/>
      <c r="U48" s="522"/>
      <c r="V48" s="522"/>
      <c r="W48" s="522"/>
      <c r="X48" s="522"/>
      <c r="Y48" s="522"/>
      <c r="Z48" s="522"/>
      <c r="AA48" s="522"/>
    </row>
    <row r="49" spans="1:27" ht="15.75" hidden="1" customHeight="1">
      <c r="A49" s="522"/>
      <c r="B49" s="522"/>
      <c r="C49" s="522"/>
      <c r="D49" s="522"/>
      <c r="E49" s="522"/>
      <c r="F49" s="522"/>
      <c r="G49" s="522"/>
      <c r="H49" s="522"/>
      <c r="I49" s="522"/>
      <c r="J49" s="522"/>
      <c r="K49" s="522"/>
      <c r="L49" s="522"/>
      <c r="M49" s="522"/>
      <c r="N49" s="522"/>
      <c r="O49" s="522"/>
      <c r="P49" s="522"/>
      <c r="Q49" s="522"/>
      <c r="R49" s="522"/>
      <c r="S49" s="522"/>
      <c r="T49" s="522"/>
      <c r="U49" s="522"/>
      <c r="V49" s="522"/>
      <c r="W49" s="522"/>
      <c r="X49" s="522"/>
      <c r="Y49" s="522"/>
      <c r="Z49" s="522"/>
      <c r="AA49" s="522"/>
    </row>
    <row r="50" spans="1:27" ht="15.75" hidden="1" customHeight="1">
      <c r="A50" s="522"/>
      <c r="B50" s="522"/>
      <c r="C50" s="522"/>
      <c r="D50" s="522"/>
      <c r="E50" s="522"/>
      <c r="F50" s="522"/>
      <c r="G50" s="522"/>
      <c r="H50" s="522"/>
      <c r="I50" s="522"/>
      <c r="J50" s="522"/>
      <c r="K50" s="522"/>
      <c r="L50" s="522"/>
      <c r="M50" s="522"/>
      <c r="N50" s="522"/>
      <c r="O50" s="522"/>
      <c r="P50" s="522"/>
      <c r="Q50" s="522"/>
      <c r="R50" s="522"/>
      <c r="S50" s="522"/>
      <c r="T50" s="522"/>
      <c r="U50" s="522"/>
      <c r="V50" s="522"/>
      <c r="W50" s="522"/>
      <c r="X50" s="522"/>
      <c r="Y50" s="522"/>
      <c r="Z50" s="522"/>
      <c r="AA50" s="522"/>
    </row>
    <row r="51" spans="1:27" ht="15.75" hidden="1" customHeight="1">
      <c r="A51" s="522"/>
      <c r="B51" s="522"/>
      <c r="C51" s="522"/>
      <c r="D51" s="522"/>
      <c r="E51" s="522"/>
      <c r="F51" s="522"/>
      <c r="G51" s="522"/>
      <c r="H51" s="522"/>
      <c r="I51" s="522"/>
      <c r="J51" s="522"/>
      <c r="K51" s="522"/>
      <c r="L51" s="522"/>
      <c r="M51" s="522"/>
      <c r="N51" s="522"/>
      <c r="O51" s="522"/>
      <c r="P51" s="522"/>
      <c r="Q51" s="522"/>
      <c r="R51" s="522"/>
      <c r="S51" s="522"/>
      <c r="T51" s="522"/>
      <c r="U51" s="522"/>
      <c r="V51" s="522"/>
      <c r="W51" s="522"/>
      <c r="X51" s="522"/>
      <c r="Y51" s="522"/>
      <c r="Z51" s="522"/>
      <c r="AA51" s="522"/>
    </row>
    <row r="52" spans="1:27" ht="15.75" hidden="1" customHeight="1">
      <c r="A52" s="522"/>
      <c r="B52" s="522"/>
      <c r="C52" s="522"/>
      <c r="D52" s="522"/>
      <c r="E52" s="522"/>
      <c r="F52" s="522"/>
      <c r="G52" s="522"/>
      <c r="H52" s="522"/>
      <c r="I52" s="522"/>
      <c r="J52" s="522"/>
      <c r="K52" s="522"/>
      <c r="L52" s="522"/>
      <c r="M52" s="522"/>
      <c r="N52" s="522"/>
      <c r="O52" s="522"/>
      <c r="P52" s="522"/>
      <c r="Q52" s="522"/>
      <c r="R52" s="522"/>
      <c r="S52" s="522"/>
      <c r="T52" s="522"/>
      <c r="U52" s="522"/>
      <c r="V52" s="522"/>
      <c r="W52" s="522"/>
      <c r="X52" s="522"/>
      <c r="Y52" s="522"/>
      <c r="Z52" s="522"/>
      <c r="AA52" s="522"/>
    </row>
    <row r="53" spans="1:27" ht="15.75" hidden="1" customHeight="1">
      <c r="A53" s="522"/>
      <c r="B53" s="522"/>
      <c r="C53" s="522"/>
      <c r="D53" s="522"/>
      <c r="E53" s="522"/>
      <c r="F53" s="522"/>
      <c r="G53" s="522"/>
      <c r="H53" s="522"/>
      <c r="I53" s="522"/>
      <c r="J53" s="522"/>
      <c r="K53" s="522"/>
      <c r="L53" s="522"/>
      <c r="M53" s="522"/>
      <c r="N53" s="522"/>
      <c r="O53" s="522"/>
      <c r="P53" s="522"/>
      <c r="Q53" s="522"/>
      <c r="R53" s="522"/>
      <c r="S53" s="522"/>
      <c r="T53" s="522"/>
      <c r="U53" s="522"/>
      <c r="V53" s="522"/>
      <c r="W53" s="522"/>
      <c r="X53" s="522"/>
      <c r="Y53" s="522"/>
      <c r="Z53" s="522"/>
      <c r="AA53" s="522"/>
    </row>
    <row r="54" spans="1:27" ht="15.75" hidden="1" customHeight="1">
      <c r="A54" s="522"/>
      <c r="B54" s="522"/>
      <c r="C54" s="522"/>
      <c r="D54" s="522"/>
      <c r="E54" s="522"/>
      <c r="F54" s="522"/>
      <c r="G54" s="522"/>
      <c r="H54" s="522"/>
      <c r="I54" s="522"/>
      <c r="J54" s="522"/>
      <c r="K54" s="522"/>
      <c r="L54" s="522"/>
      <c r="M54" s="522"/>
      <c r="N54" s="522"/>
      <c r="O54" s="522"/>
      <c r="P54" s="522"/>
      <c r="Q54" s="522"/>
      <c r="R54" s="522"/>
      <c r="S54" s="522"/>
      <c r="T54" s="522"/>
      <c r="U54" s="522"/>
      <c r="V54" s="522"/>
      <c r="W54" s="522"/>
      <c r="X54" s="522"/>
      <c r="Y54" s="522"/>
      <c r="Z54" s="522"/>
      <c r="AA54" s="522"/>
    </row>
    <row r="55" spans="1:27" ht="15.75" hidden="1" customHeight="1">
      <c r="A55" s="522"/>
      <c r="B55" s="522"/>
      <c r="C55" s="522"/>
      <c r="D55" s="522"/>
      <c r="E55" s="522"/>
      <c r="F55" s="522"/>
      <c r="G55" s="522"/>
      <c r="H55" s="522"/>
      <c r="I55" s="522"/>
      <c r="J55" s="522"/>
      <c r="K55" s="522"/>
      <c r="L55" s="522"/>
      <c r="M55" s="522"/>
      <c r="N55" s="522"/>
      <c r="O55" s="522"/>
      <c r="P55" s="522"/>
      <c r="Q55" s="522"/>
      <c r="R55" s="522"/>
      <c r="S55" s="522"/>
      <c r="T55" s="522"/>
      <c r="U55" s="522"/>
      <c r="V55" s="522"/>
      <c r="W55" s="522"/>
      <c r="X55" s="522"/>
      <c r="Y55" s="522"/>
      <c r="Z55" s="522"/>
      <c r="AA55" s="522"/>
    </row>
    <row r="56" spans="1:27" ht="15.75" hidden="1" customHeight="1">
      <c r="A56" s="522"/>
      <c r="B56" s="542"/>
      <c r="C56" s="542"/>
      <c r="D56" s="542"/>
      <c r="E56" s="542"/>
      <c r="F56" s="542"/>
      <c r="G56" s="542"/>
      <c r="H56" s="542"/>
      <c r="I56" s="542"/>
      <c r="J56" s="542"/>
      <c r="K56" s="542"/>
      <c r="L56" s="542"/>
      <c r="M56" s="542"/>
      <c r="N56" s="542"/>
      <c r="O56" s="542"/>
      <c r="P56" s="542"/>
      <c r="Q56" s="522"/>
      <c r="R56" s="522"/>
      <c r="S56" s="522"/>
      <c r="T56" s="522"/>
      <c r="U56" s="522"/>
      <c r="V56" s="522"/>
      <c r="W56" s="522"/>
      <c r="X56" s="522"/>
      <c r="Y56" s="522"/>
      <c r="Z56" s="522"/>
      <c r="AA56" s="522"/>
    </row>
    <row r="57" spans="1:27" ht="15.75" hidden="1" customHeight="1">
      <c r="A57" s="522"/>
      <c r="B57" s="542"/>
      <c r="C57" s="542"/>
      <c r="D57" s="542"/>
      <c r="E57" s="542"/>
      <c r="F57" s="542"/>
      <c r="G57" s="542"/>
      <c r="H57" s="542"/>
      <c r="I57" s="542"/>
      <c r="J57" s="542"/>
      <c r="K57" s="542"/>
      <c r="L57" s="542"/>
      <c r="M57" s="542"/>
      <c r="N57" s="542"/>
      <c r="O57" s="542"/>
      <c r="P57" s="542"/>
      <c r="Q57" s="522"/>
      <c r="R57" s="522"/>
      <c r="S57" s="522"/>
      <c r="T57" s="522"/>
      <c r="U57" s="522"/>
      <c r="V57" s="522"/>
      <c r="W57" s="522"/>
      <c r="X57" s="522"/>
      <c r="Y57" s="522"/>
      <c r="Z57" s="522"/>
      <c r="AA57" s="522"/>
    </row>
    <row r="58" spans="1:27" ht="15.75" hidden="1" customHeight="1">
      <c r="A58" s="522"/>
      <c r="B58" s="522"/>
      <c r="C58" s="522"/>
      <c r="D58" s="522"/>
      <c r="E58" s="522"/>
      <c r="F58" s="522"/>
      <c r="G58" s="522"/>
      <c r="H58" s="522"/>
      <c r="I58" s="522"/>
      <c r="J58" s="522"/>
      <c r="K58" s="522"/>
      <c r="L58" s="522"/>
      <c r="M58" s="522"/>
      <c r="N58" s="522"/>
      <c r="O58" s="522"/>
      <c r="P58" s="522"/>
      <c r="Q58" s="522"/>
      <c r="R58" s="522"/>
      <c r="S58" s="522"/>
      <c r="T58" s="522"/>
      <c r="U58" s="522"/>
      <c r="V58" s="522"/>
      <c r="W58" s="522"/>
      <c r="X58" s="522"/>
      <c r="Y58" s="522"/>
      <c r="Z58" s="522"/>
      <c r="AA58" s="522"/>
    </row>
    <row r="59" spans="1:27" ht="15.75" hidden="1" customHeight="1">
      <c r="A59" s="522"/>
      <c r="B59" s="522"/>
      <c r="C59" s="522"/>
      <c r="D59" s="522"/>
      <c r="E59" s="522"/>
      <c r="F59" s="522"/>
      <c r="G59" s="522"/>
      <c r="H59" s="522"/>
      <c r="I59" s="522"/>
      <c r="J59" s="522"/>
      <c r="K59" s="522"/>
      <c r="L59" s="522"/>
      <c r="M59" s="522"/>
      <c r="N59" s="522"/>
      <c r="O59" s="522"/>
      <c r="P59" s="522"/>
      <c r="Q59" s="522"/>
      <c r="R59" s="522"/>
      <c r="S59" s="522"/>
      <c r="T59" s="522"/>
      <c r="U59" s="522"/>
      <c r="V59" s="522"/>
      <c r="W59" s="522"/>
      <c r="X59" s="522"/>
      <c r="Y59" s="522"/>
      <c r="Z59" s="522"/>
      <c r="AA59" s="522"/>
    </row>
    <row r="60" spans="1:27" ht="15.75" hidden="1" customHeight="1">
      <c r="A60" s="522"/>
      <c r="B60" s="522"/>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row>
    <row r="61" spans="1:27" ht="15.75" hidden="1" customHeight="1">
      <c r="A61" s="522"/>
      <c r="B61" s="522"/>
      <c r="C61" s="522"/>
      <c r="D61" s="522"/>
      <c r="E61" s="522"/>
      <c r="F61" s="522"/>
      <c r="G61" s="522"/>
      <c r="H61" s="522"/>
      <c r="I61" s="522"/>
      <c r="J61" s="522"/>
      <c r="K61" s="522"/>
      <c r="L61" s="522"/>
      <c r="M61" s="522"/>
      <c r="N61" s="522"/>
      <c r="O61" s="522"/>
      <c r="P61" s="522"/>
      <c r="Q61" s="522"/>
      <c r="R61" s="522"/>
      <c r="S61" s="522"/>
      <c r="T61" s="522"/>
      <c r="U61" s="522"/>
      <c r="V61" s="522"/>
      <c r="W61" s="522"/>
      <c r="X61" s="522"/>
      <c r="Y61" s="522"/>
      <c r="Z61" s="522"/>
      <c r="AA61" s="522"/>
    </row>
    <row r="62" spans="1:27" ht="15.75" hidden="1" customHeight="1">
      <c r="A62" s="522"/>
      <c r="B62" s="522"/>
      <c r="C62" s="522"/>
      <c r="D62" s="522"/>
      <c r="E62" s="522"/>
      <c r="F62" s="522"/>
      <c r="G62" s="522"/>
      <c r="H62" s="522"/>
      <c r="I62" s="522"/>
      <c r="J62" s="522"/>
      <c r="K62" s="522"/>
      <c r="L62" s="522"/>
      <c r="M62" s="522"/>
      <c r="N62" s="522"/>
      <c r="O62" s="522"/>
      <c r="P62" s="522"/>
      <c r="Q62" s="522"/>
      <c r="R62" s="522"/>
      <c r="S62" s="522"/>
      <c r="T62" s="522"/>
      <c r="U62" s="522"/>
      <c r="V62" s="522"/>
      <c r="W62" s="522"/>
      <c r="X62" s="522"/>
      <c r="Y62" s="522"/>
      <c r="Z62" s="522"/>
      <c r="AA62" s="522"/>
    </row>
    <row r="63" spans="1:27" ht="15.75" hidden="1" customHeight="1">
      <c r="A63" s="522"/>
      <c r="B63" s="522"/>
      <c r="C63" s="522"/>
      <c r="D63" s="522"/>
      <c r="E63" s="522"/>
      <c r="F63" s="522"/>
      <c r="G63" s="522"/>
      <c r="H63" s="522"/>
      <c r="I63" s="522"/>
      <c r="J63" s="522"/>
      <c r="K63" s="522"/>
      <c r="L63" s="522"/>
      <c r="M63" s="522"/>
      <c r="N63" s="522"/>
      <c r="O63" s="522"/>
      <c r="P63" s="522"/>
      <c r="Q63" s="522"/>
      <c r="R63" s="522"/>
      <c r="S63" s="522"/>
      <c r="T63" s="522"/>
      <c r="U63" s="522"/>
      <c r="V63" s="522"/>
      <c r="W63" s="522"/>
      <c r="X63" s="522"/>
      <c r="Y63" s="522"/>
      <c r="Z63" s="522"/>
      <c r="AA63" s="522"/>
    </row>
    <row r="64" spans="1:27" ht="15.75" hidden="1" customHeight="1">
      <c r="A64" s="522"/>
      <c r="B64" s="522"/>
      <c r="C64" s="522"/>
      <c r="D64" s="522"/>
      <c r="E64" s="522"/>
      <c r="F64" s="522"/>
      <c r="G64" s="522"/>
      <c r="H64" s="522"/>
      <c r="I64" s="522"/>
      <c r="J64" s="522"/>
      <c r="K64" s="522"/>
      <c r="L64" s="522"/>
      <c r="M64" s="522"/>
      <c r="N64" s="522"/>
      <c r="O64" s="522"/>
      <c r="P64" s="522"/>
      <c r="Q64" s="522"/>
      <c r="R64" s="522"/>
      <c r="S64" s="522"/>
      <c r="T64" s="522"/>
      <c r="U64" s="522"/>
      <c r="V64" s="522"/>
      <c r="W64" s="522"/>
      <c r="X64" s="522"/>
      <c r="Y64" s="522"/>
      <c r="Z64" s="522"/>
      <c r="AA64" s="522"/>
    </row>
    <row r="65" spans="1:27" ht="15.75" hidden="1" customHeight="1">
      <c r="A65" s="522"/>
      <c r="B65" s="522"/>
      <c r="C65" s="522"/>
      <c r="D65" s="522"/>
      <c r="E65" s="522"/>
      <c r="F65" s="522"/>
      <c r="G65" s="522"/>
      <c r="H65" s="522"/>
      <c r="I65" s="522"/>
      <c r="J65" s="522"/>
      <c r="K65" s="522"/>
      <c r="L65" s="522"/>
      <c r="M65" s="522"/>
      <c r="N65" s="522"/>
      <c r="O65" s="522"/>
      <c r="P65" s="522"/>
      <c r="Q65" s="522"/>
      <c r="R65" s="522"/>
      <c r="S65" s="522"/>
      <c r="T65" s="522"/>
      <c r="U65" s="522"/>
      <c r="V65" s="522"/>
      <c r="W65" s="522"/>
      <c r="X65" s="522"/>
      <c r="Y65" s="522"/>
      <c r="Z65" s="522"/>
      <c r="AA65" s="522"/>
    </row>
    <row r="66" spans="1:27" ht="15.75" hidden="1" customHeight="1">
      <c r="A66" s="522"/>
      <c r="B66" s="522"/>
      <c r="C66" s="522"/>
      <c r="D66" s="522"/>
      <c r="E66" s="522"/>
      <c r="F66" s="522"/>
      <c r="G66" s="522"/>
      <c r="H66" s="522"/>
      <c r="I66" s="522"/>
      <c r="J66" s="522"/>
      <c r="K66" s="522"/>
      <c r="L66" s="522"/>
      <c r="M66" s="522"/>
      <c r="N66" s="522"/>
      <c r="O66" s="522"/>
      <c r="P66" s="522"/>
      <c r="Q66" s="522"/>
      <c r="R66" s="522"/>
      <c r="S66" s="522"/>
      <c r="T66" s="522"/>
      <c r="U66" s="522"/>
      <c r="V66" s="522"/>
      <c r="W66" s="522"/>
      <c r="X66" s="522"/>
      <c r="Y66" s="522"/>
      <c r="Z66" s="522"/>
      <c r="AA66" s="522"/>
    </row>
    <row r="67" spans="1:27" ht="15.75" hidden="1" customHeight="1">
      <c r="A67" s="522"/>
      <c r="B67" s="522"/>
      <c r="C67" s="522"/>
      <c r="D67" s="522"/>
      <c r="E67" s="522"/>
      <c r="F67" s="522"/>
      <c r="G67" s="522"/>
      <c r="H67" s="522"/>
      <c r="I67" s="522"/>
      <c r="J67" s="522"/>
      <c r="K67" s="522"/>
      <c r="L67" s="522"/>
      <c r="M67" s="522"/>
      <c r="N67" s="522"/>
      <c r="O67" s="522"/>
      <c r="P67" s="522"/>
      <c r="Q67" s="522"/>
      <c r="R67" s="522"/>
      <c r="S67" s="522"/>
      <c r="T67" s="522"/>
      <c r="U67" s="522"/>
      <c r="V67" s="522"/>
      <c r="W67" s="522"/>
      <c r="X67" s="522"/>
      <c r="Y67" s="522"/>
      <c r="Z67" s="522"/>
      <c r="AA67" s="522"/>
    </row>
    <row r="68" spans="1:27" ht="15.75" hidden="1" customHeight="1">
      <c r="A68" s="522"/>
      <c r="B68" s="522"/>
      <c r="C68" s="522"/>
      <c r="D68" s="522"/>
      <c r="E68" s="522"/>
      <c r="F68" s="522"/>
      <c r="G68" s="522"/>
      <c r="H68" s="522"/>
      <c r="I68" s="522"/>
      <c r="J68" s="522"/>
      <c r="K68" s="522"/>
      <c r="L68" s="522"/>
      <c r="M68" s="522"/>
      <c r="N68" s="522"/>
      <c r="O68" s="522"/>
      <c r="P68" s="522"/>
      <c r="Q68" s="522"/>
      <c r="R68" s="522"/>
      <c r="S68" s="522"/>
      <c r="T68" s="522"/>
      <c r="U68" s="522"/>
      <c r="V68" s="522"/>
      <c r="W68" s="522"/>
      <c r="X68" s="522"/>
      <c r="Y68" s="522"/>
      <c r="Z68" s="522"/>
      <c r="AA68" s="522"/>
    </row>
    <row r="69" spans="1:27" ht="15.75" hidden="1" customHeight="1">
      <c r="A69" s="522"/>
      <c r="B69" s="522"/>
      <c r="C69" s="522"/>
      <c r="D69" s="522"/>
      <c r="E69" s="522"/>
      <c r="F69" s="522"/>
      <c r="G69" s="522"/>
      <c r="H69" s="522"/>
      <c r="I69" s="522"/>
      <c r="J69" s="522"/>
      <c r="K69" s="522"/>
      <c r="L69" s="522"/>
      <c r="M69" s="522"/>
      <c r="N69" s="522"/>
      <c r="O69" s="522"/>
      <c r="P69" s="522"/>
      <c r="Q69" s="522"/>
      <c r="R69" s="522"/>
      <c r="S69" s="522"/>
      <c r="T69" s="522"/>
      <c r="U69" s="522"/>
      <c r="V69" s="522"/>
      <c r="W69" s="522"/>
      <c r="X69" s="522"/>
      <c r="Y69" s="522"/>
      <c r="Z69" s="522"/>
      <c r="AA69" s="522"/>
    </row>
    <row r="70" spans="1:27" ht="15.75" hidden="1" customHeight="1">
      <c r="A70" s="522"/>
      <c r="B70" s="522"/>
      <c r="C70" s="522"/>
      <c r="D70" s="522"/>
      <c r="E70" s="522"/>
      <c r="F70" s="522"/>
      <c r="G70" s="522"/>
      <c r="H70" s="522"/>
      <c r="I70" s="522"/>
      <c r="J70" s="522"/>
      <c r="K70" s="522"/>
      <c r="L70" s="522"/>
      <c r="M70" s="522"/>
      <c r="N70" s="522"/>
      <c r="O70" s="522"/>
      <c r="P70" s="522"/>
      <c r="Q70" s="522"/>
      <c r="R70" s="522"/>
      <c r="S70" s="522"/>
      <c r="T70" s="522"/>
      <c r="U70" s="522"/>
      <c r="V70" s="522"/>
      <c r="W70" s="522"/>
      <c r="X70" s="522"/>
      <c r="Y70" s="522"/>
      <c r="Z70" s="522"/>
      <c r="AA70" s="522"/>
    </row>
    <row r="71" spans="1:27" ht="15.75" hidden="1" customHeight="1">
      <c r="A71" s="522"/>
      <c r="B71" s="522"/>
      <c r="C71" s="522"/>
      <c r="D71" s="522"/>
      <c r="E71" s="522"/>
      <c r="F71" s="522"/>
      <c r="G71" s="522"/>
      <c r="H71" s="522"/>
      <c r="I71" s="522"/>
      <c r="J71" s="522"/>
      <c r="K71" s="522"/>
      <c r="L71" s="522"/>
      <c r="M71" s="522"/>
      <c r="N71" s="522"/>
      <c r="O71" s="522"/>
      <c r="P71" s="522"/>
      <c r="Q71" s="522"/>
      <c r="R71" s="522"/>
      <c r="S71" s="522"/>
      <c r="T71" s="522"/>
      <c r="U71" s="522"/>
      <c r="V71" s="522"/>
      <c r="W71" s="522"/>
      <c r="X71" s="522"/>
      <c r="Y71" s="522"/>
      <c r="Z71" s="522"/>
      <c r="AA71" s="522"/>
    </row>
    <row r="72" spans="1:27" ht="15.75" hidden="1" customHeight="1">
      <c r="A72" s="522"/>
      <c r="B72" s="522"/>
      <c r="C72" s="522"/>
      <c r="D72" s="522"/>
      <c r="E72" s="522"/>
      <c r="F72" s="522"/>
      <c r="G72" s="522"/>
      <c r="H72" s="522"/>
      <c r="I72" s="522"/>
      <c r="J72" s="522"/>
      <c r="K72" s="522"/>
      <c r="L72" s="522"/>
      <c r="M72" s="522"/>
      <c r="N72" s="522"/>
      <c r="O72" s="522"/>
      <c r="P72" s="522"/>
      <c r="Q72" s="522"/>
      <c r="R72" s="522"/>
      <c r="S72" s="522"/>
      <c r="T72" s="522"/>
      <c r="U72" s="522"/>
      <c r="V72" s="522"/>
      <c r="W72" s="522"/>
      <c r="X72" s="522"/>
      <c r="Y72" s="522"/>
      <c r="Z72" s="522"/>
      <c r="AA72" s="522"/>
    </row>
    <row r="73" spans="1:27" ht="15.75" hidden="1" customHeight="1">
      <c r="A73" s="522"/>
      <c r="B73" s="522"/>
      <c r="C73" s="522"/>
      <c r="D73" s="522"/>
      <c r="E73" s="522"/>
      <c r="F73" s="522"/>
      <c r="G73" s="522"/>
      <c r="H73" s="522"/>
      <c r="I73" s="522"/>
      <c r="J73" s="522"/>
      <c r="K73" s="522"/>
      <c r="L73" s="522"/>
      <c r="M73" s="522"/>
      <c r="N73" s="522"/>
      <c r="O73" s="522"/>
      <c r="P73" s="522"/>
      <c r="Q73" s="522"/>
      <c r="R73" s="522"/>
      <c r="S73" s="522"/>
      <c r="T73" s="522"/>
      <c r="U73" s="522"/>
      <c r="V73" s="522"/>
      <c r="W73" s="522"/>
      <c r="X73" s="522"/>
      <c r="Y73" s="522"/>
      <c r="Z73" s="522"/>
      <c r="AA73" s="522"/>
    </row>
    <row r="74" spans="1:27" ht="15.75" hidden="1" customHeight="1">
      <c r="A74" s="522"/>
      <c r="B74" s="522"/>
      <c r="C74" s="522"/>
      <c r="D74" s="522"/>
      <c r="E74" s="522"/>
      <c r="F74" s="522"/>
      <c r="G74" s="522"/>
      <c r="H74" s="522"/>
      <c r="I74" s="522"/>
      <c r="J74" s="522"/>
      <c r="K74" s="522"/>
      <c r="L74" s="522"/>
      <c r="M74" s="522"/>
      <c r="N74" s="522"/>
      <c r="O74" s="522"/>
      <c r="P74" s="522"/>
      <c r="Q74" s="522"/>
      <c r="R74" s="522"/>
      <c r="S74" s="522"/>
      <c r="T74" s="522"/>
      <c r="U74" s="522"/>
      <c r="V74" s="522"/>
      <c r="W74" s="522"/>
      <c r="X74" s="522"/>
      <c r="Y74" s="522"/>
      <c r="Z74" s="522"/>
      <c r="AA74" s="522"/>
    </row>
    <row r="75" spans="1:27" ht="15.75" hidden="1" customHeight="1">
      <c r="A75" s="522"/>
      <c r="B75" s="522"/>
      <c r="C75" s="522"/>
      <c r="D75" s="522"/>
      <c r="E75" s="522"/>
      <c r="F75" s="522"/>
      <c r="G75" s="522"/>
      <c r="H75" s="522"/>
      <c r="I75" s="522"/>
      <c r="J75" s="522"/>
      <c r="K75" s="522"/>
      <c r="L75" s="522"/>
      <c r="M75" s="522"/>
      <c r="N75" s="522"/>
      <c r="O75" s="522"/>
      <c r="P75" s="522"/>
      <c r="Q75" s="522"/>
      <c r="R75" s="522"/>
      <c r="S75" s="522"/>
      <c r="T75" s="522"/>
      <c r="U75" s="522"/>
      <c r="V75" s="522"/>
      <c r="W75" s="522"/>
      <c r="X75" s="522"/>
      <c r="Y75" s="522"/>
      <c r="Z75" s="522"/>
      <c r="AA75" s="522"/>
    </row>
    <row r="76" spans="1:27" ht="15.75" hidden="1" customHeight="1">
      <c r="A76" s="522"/>
      <c r="B76" s="522"/>
      <c r="C76" s="522"/>
      <c r="D76" s="522"/>
      <c r="E76" s="522"/>
      <c r="F76" s="522"/>
      <c r="G76" s="522"/>
      <c r="H76" s="522"/>
      <c r="I76" s="522"/>
      <c r="J76" s="522"/>
      <c r="K76" s="522"/>
      <c r="L76" s="522"/>
      <c r="M76" s="522"/>
      <c r="N76" s="522"/>
      <c r="O76" s="522"/>
      <c r="P76" s="522"/>
      <c r="Q76" s="522"/>
      <c r="R76" s="522"/>
      <c r="S76" s="522"/>
      <c r="T76" s="522"/>
      <c r="U76" s="522"/>
      <c r="V76" s="522"/>
      <c r="W76" s="522"/>
      <c r="X76" s="522"/>
      <c r="Y76" s="522"/>
      <c r="Z76" s="522"/>
      <c r="AA76" s="522"/>
    </row>
    <row r="77" spans="1:27" ht="15.75" hidden="1" customHeight="1">
      <c r="A77" s="522"/>
      <c r="B77" s="522"/>
      <c r="C77" s="522"/>
      <c r="D77" s="522"/>
      <c r="E77" s="522"/>
      <c r="F77" s="522"/>
      <c r="G77" s="522"/>
      <c r="H77" s="522"/>
      <c r="I77" s="522"/>
      <c r="J77" s="522"/>
      <c r="K77" s="522"/>
      <c r="L77" s="522"/>
      <c r="M77" s="522"/>
      <c r="N77" s="522"/>
      <c r="O77" s="522"/>
      <c r="P77" s="522"/>
      <c r="Q77" s="522"/>
      <c r="R77" s="522"/>
      <c r="S77" s="522"/>
      <c r="T77" s="522"/>
      <c r="U77" s="522"/>
      <c r="V77" s="522"/>
      <c r="W77" s="522"/>
      <c r="X77" s="522"/>
      <c r="Y77" s="522"/>
      <c r="Z77" s="522"/>
      <c r="AA77" s="522"/>
    </row>
    <row r="78" spans="1:27" ht="15.75" hidden="1" customHeight="1">
      <c r="A78" s="522"/>
      <c r="B78" s="522"/>
      <c r="C78" s="522"/>
      <c r="D78" s="522"/>
      <c r="E78" s="522"/>
      <c r="F78" s="522"/>
      <c r="G78" s="522"/>
      <c r="H78" s="522"/>
      <c r="I78" s="522"/>
      <c r="J78" s="522"/>
      <c r="K78" s="522"/>
      <c r="L78" s="522"/>
      <c r="M78" s="522"/>
      <c r="N78" s="522"/>
      <c r="O78" s="522"/>
      <c r="P78" s="522"/>
      <c r="Q78" s="522"/>
      <c r="R78" s="522"/>
      <c r="S78" s="522"/>
      <c r="T78" s="522"/>
      <c r="U78" s="522"/>
      <c r="V78" s="522"/>
      <c r="W78" s="522"/>
      <c r="X78" s="522"/>
      <c r="Y78" s="522"/>
      <c r="Z78" s="522"/>
      <c r="AA78" s="522"/>
    </row>
    <row r="79" spans="1:27" ht="15.75" hidden="1" customHeight="1">
      <c r="A79" s="522"/>
      <c r="B79" s="522"/>
      <c r="C79" s="522"/>
      <c r="D79" s="522"/>
      <c r="E79" s="522"/>
      <c r="F79" s="522"/>
      <c r="G79" s="522"/>
      <c r="H79" s="522"/>
      <c r="I79" s="522"/>
      <c r="J79" s="522"/>
      <c r="K79" s="522"/>
      <c r="L79" s="522"/>
      <c r="M79" s="522"/>
      <c r="N79" s="522"/>
      <c r="O79" s="522"/>
      <c r="P79" s="522"/>
      <c r="Q79" s="522"/>
      <c r="R79" s="522"/>
      <c r="S79" s="522"/>
      <c r="T79" s="522"/>
      <c r="U79" s="522"/>
      <c r="V79" s="522"/>
      <c r="W79" s="522"/>
      <c r="X79" s="522"/>
      <c r="Y79" s="522"/>
      <c r="Z79" s="522"/>
      <c r="AA79" s="522"/>
    </row>
    <row r="80" spans="1:27" ht="15.75" hidden="1" customHeight="1">
      <c r="A80" s="522"/>
      <c r="B80" s="522"/>
      <c r="C80" s="522"/>
      <c r="D80" s="522"/>
      <c r="E80" s="522"/>
      <c r="F80" s="522"/>
      <c r="G80" s="522"/>
      <c r="H80" s="522"/>
      <c r="I80" s="522"/>
      <c r="J80" s="522"/>
      <c r="K80" s="522"/>
      <c r="L80" s="522"/>
      <c r="M80" s="522"/>
      <c r="N80" s="522"/>
      <c r="O80" s="522"/>
      <c r="P80" s="522"/>
      <c r="Q80" s="522"/>
      <c r="R80" s="522"/>
      <c r="S80" s="522"/>
      <c r="T80" s="522"/>
      <c r="U80" s="522"/>
      <c r="V80" s="522"/>
      <c r="W80" s="522"/>
      <c r="X80" s="522"/>
      <c r="Y80" s="522"/>
      <c r="Z80" s="522"/>
      <c r="AA80" s="522"/>
    </row>
    <row r="81" spans="1:27" ht="15.75" hidden="1" customHeight="1">
      <c r="A81" s="522"/>
      <c r="B81" s="522"/>
      <c r="C81" s="522"/>
      <c r="D81" s="522"/>
      <c r="E81" s="522"/>
      <c r="F81" s="522"/>
      <c r="G81" s="522"/>
      <c r="H81" s="522"/>
      <c r="I81" s="522"/>
      <c r="J81" s="522"/>
      <c r="K81" s="522"/>
      <c r="L81" s="522"/>
      <c r="M81" s="522"/>
      <c r="N81" s="522"/>
      <c r="O81" s="522"/>
      <c r="P81" s="522"/>
      <c r="Q81" s="522"/>
      <c r="R81" s="522"/>
      <c r="S81" s="522"/>
      <c r="T81" s="522"/>
      <c r="U81" s="522"/>
      <c r="V81" s="522"/>
      <c r="W81" s="522"/>
      <c r="X81" s="522"/>
      <c r="Y81" s="522"/>
      <c r="Z81" s="522"/>
      <c r="AA81" s="522"/>
    </row>
    <row r="82" spans="1:27" ht="15.75" hidden="1" customHeight="1">
      <c r="A82" s="522"/>
      <c r="B82" s="522"/>
      <c r="C82" s="522"/>
      <c r="D82" s="522"/>
      <c r="E82" s="522"/>
      <c r="F82" s="522"/>
      <c r="G82" s="522"/>
      <c r="H82" s="522"/>
      <c r="I82" s="522"/>
      <c r="J82" s="522"/>
      <c r="K82" s="522"/>
      <c r="L82" s="522"/>
      <c r="M82" s="522"/>
      <c r="N82" s="522"/>
      <c r="O82" s="522"/>
      <c r="P82" s="522"/>
      <c r="Q82" s="522"/>
      <c r="R82" s="522"/>
      <c r="S82" s="522"/>
      <c r="T82" s="522"/>
      <c r="U82" s="522"/>
      <c r="V82" s="522"/>
      <c r="W82" s="522"/>
      <c r="X82" s="522"/>
      <c r="Y82" s="522"/>
      <c r="Z82" s="522"/>
      <c r="AA82" s="522"/>
    </row>
    <row r="83" spans="1:27" ht="15.75" hidden="1" customHeight="1">
      <c r="A83" s="522"/>
      <c r="B83" s="522"/>
      <c r="C83" s="522"/>
      <c r="D83" s="522"/>
      <c r="E83" s="522"/>
      <c r="F83" s="522"/>
      <c r="G83" s="522"/>
      <c r="H83" s="522"/>
      <c r="I83" s="522"/>
      <c r="J83" s="522"/>
      <c r="K83" s="522"/>
      <c r="L83" s="522"/>
      <c r="M83" s="522"/>
      <c r="N83" s="522"/>
      <c r="O83" s="522"/>
      <c r="P83" s="522"/>
      <c r="Q83" s="522"/>
      <c r="R83" s="522"/>
      <c r="S83" s="522"/>
      <c r="T83" s="522"/>
      <c r="U83" s="522"/>
      <c r="V83" s="522"/>
      <c r="W83" s="522"/>
      <c r="X83" s="522"/>
      <c r="Y83" s="522"/>
      <c r="Z83" s="522"/>
      <c r="AA83" s="522"/>
    </row>
    <row r="84" spans="1:27" ht="15.75" hidden="1" customHeight="1">
      <c r="A84" s="522"/>
      <c r="B84" s="522"/>
      <c r="C84" s="522"/>
      <c r="D84" s="522"/>
      <c r="E84" s="522"/>
      <c r="F84" s="522"/>
      <c r="G84" s="522"/>
      <c r="H84" s="522"/>
      <c r="I84" s="522"/>
      <c r="J84" s="522"/>
      <c r="K84" s="522"/>
      <c r="L84" s="522"/>
      <c r="M84" s="522"/>
      <c r="N84" s="522"/>
      <c r="O84" s="522"/>
      <c r="P84" s="522"/>
      <c r="Q84" s="522"/>
      <c r="R84" s="522"/>
      <c r="S84" s="522"/>
      <c r="T84" s="522"/>
      <c r="U84" s="522"/>
      <c r="V84" s="522"/>
      <c r="W84" s="522"/>
      <c r="X84" s="522"/>
      <c r="Y84" s="522"/>
      <c r="Z84" s="522"/>
      <c r="AA84" s="522"/>
    </row>
    <row r="85" spans="1:27" ht="15.75" hidden="1" customHeight="1">
      <c r="A85" s="522"/>
      <c r="B85" s="522"/>
      <c r="C85" s="522"/>
      <c r="D85" s="522"/>
      <c r="E85" s="522"/>
      <c r="F85" s="522"/>
      <c r="G85" s="522"/>
      <c r="H85" s="522"/>
      <c r="I85" s="522"/>
      <c r="J85" s="522"/>
      <c r="K85" s="522"/>
      <c r="L85" s="522"/>
      <c r="M85" s="522"/>
      <c r="N85" s="522"/>
      <c r="O85" s="522"/>
      <c r="P85" s="522"/>
      <c r="Q85" s="522"/>
      <c r="R85" s="522"/>
      <c r="S85" s="522"/>
      <c r="T85" s="522"/>
      <c r="U85" s="522"/>
      <c r="V85" s="522"/>
      <c r="W85" s="522"/>
      <c r="X85" s="522"/>
      <c r="Y85" s="522"/>
      <c r="Z85" s="522"/>
      <c r="AA85" s="522"/>
    </row>
    <row r="86" spans="1:27" ht="15.75" hidden="1" customHeight="1">
      <c r="A86" s="522"/>
      <c r="B86" s="522"/>
      <c r="C86" s="522"/>
      <c r="D86" s="522"/>
      <c r="E86" s="522"/>
      <c r="F86" s="522"/>
      <c r="G86" s="522"/>
      <c r="H86" s="522"/>
      <c r="I86" s="522"/>
      <c r="J86" s="522"/>
      <c r="K86" s="522"/>
      <c r="L86" s="522"/>
      <c r="M86" s="522"/>
      <c r="N86" s="522"/>
      <c r="O86" s="522"/>
      <c r="P86" s="522"/>
      <c r="Q86" s="522"/>
      <c r="R86" s="522"/>
      <c r="S86" s="522"/>
      <c r="T86" s="522"/>
      <c r="U86" s="522"/>
      <c r="V86" s="522"/>
      <c r="W86" s="522"/>
      <c r="X86" s="522"/>
      <c r="Y86" s="522"/>
      <c r="Z86" s="522"/>
      <c r="AA86" s="522"/>
    </row>
    <row r="87" spans="1:27" ht="15.75" hidden="1" customHeight="1">
      <c r="A87" s="522"/>
      <c r="B87" s="522"/>
      <c r="C87" s="522"/>
      <c r="D87" s="522"/>
      <c r="E87" s="522"/>
      <c r="F87" s="522"/>
      <c r="G87" s="522"/>
      <c r="H87" s="522"/>
      <c r="I87" s="522"/>
      <c r="J87" s="522"/>
      <c r="K87" s="522"/>
      <c r="L87" s="522"/>
      <c r="M87" s="522"/>
      <c r="N87" s="522"/>
      <c r="O87" s="522"/>
      <c r="P87" s="522"/>
      <c r="Q87" s="522"/>
      <c r="R87" s="522"/>
      <c r="S87" s="522"/>
      <c r="T87" s="522"/>
      <c r="U87" s="522"/>
      <c r="V87" s="522"/>
      <c r="W87" s="522"/>
      <c r="X87" s="522"/>
      <c r="Y87" s="522"/>
      <c r="Z87" s="522"/>
      <c r="AA87" s="522"/>
    </row>
    <row r="88" spans="1:27" ht="15.75" hidden="1" customHeight="1">
      <c r="A88" s="522"/>
      <c r="B88" s="522"/>
      <c r="C88" s="522"/>
      <c r="D88" s="522"/>
      <c r="E88" s="522"/>
      <c r="F88" s="522"/>
      <c r="G88" s="522"/>
      <c r="H88" s="522"/>
      <c r="I88" s="522"/>
      <c r="J88" s="522"/>
      <c r="K88" s="522"/>
      <c r="L88" s="522"/>
      <c r="M88" s="522"/>
      <c r="N88" s="522"/>
      <c r="O88" s="522"/>
      <c r="P88" s="522"/>
      <c r="Q88" s="522"/>
      <c r="R88" s="522"/>
      <c r="S88" s="522"/>
      <c r="T88" s="522"/>
      <c r="U88" s="522"/>
      <c r="V88" s="522"/>
      <c r="W88" s="522"/>
      <c r="X88" s="522"/>
      <c r="Y88" s="522"/>
      <c r="Z88" s="522"/>
      <c r="AA88" s="522"/>
    </row>
    <row r="89" spans="1:27" ht="15.75" hidden="1" customHeight="1">
      <c r="A89" s="522"/>
      <c r="B89" s="522"/>
      <c r="C89" s="522"/>
      <c r="D89" s="522"/>
      <c r="E89" s="522"/>
      <c r="F89" s="522"/>
      <c r="G89" s="522"/>
      <c r="H89" s="522"/>
      <c r="I89" s="522"/>
      <c r="J89" s="522"/>
      <c r="K89" s="522"/>
      <c r="L89" s="522"/>
      <c r="M89" s="522"/>
      <c r="N89" s="522"/>
      <c r="O89" s="522"/>
      <c r="P89" s="522"/>
      <c r="Q89" s="522"/>
      <c r="R89" s="522"/>
      <c r="S89" s="522"/>
      <c r="T89" s="522"/>
      <c r="U89" s="522"/>
      <c r="V89" s="522"/>
      <c r="W89" s="522"/>
      <c r="X89" s="522"/>
      <c r="Y89" s="522"/>
      <c r="Z89" s="522"/>
      <c r="AA89" s="522"/>
    </row>
    <row r="90" spans="1:27" ht="15.75" hidden="1" customHeight="1">
      <c r="A90" s="522"/>
      <c r="B90" s="522"/>
      <c r="C90" s="522"/>
      <c r="D90" s="522"/>
      <c r="E90" s="522"/>
      <c r="F90" s="522"/>
      <c r="G90" s="522"/>
      <c r="H90" s="522"/>
      <c r="I90" s="522"/>
      <c r="J90" s="522"/>
      <c r="K90" s="522"/>
      <c r="L90" s="522"/>
      <c r="M90" s="522"/>
      <c r="N90" s="522"/>
      <c r="O90" s="522"/>
      <c r="P90" s="522"/>
      <c r="Q90" s="522"/>
      <c r="R90" s="522"/>
      <c r="S90" s="522"/>
      <c r="T90" s="522"/>
      <c r="U90" s="522"/>
      <c r="V90" s="522"/>
      <c r="W90" s="522"/>
      <c r="X90" s="522"/>
      <c r="Y90" s="522"/>
      <c r="Z90" s="522"/>
      <c r="AA90" s="522"/>
    </row>
    <row r="91" spans="1:27" ht="15.75" hidden="1" customHeight="1">
      <c r="A91" s="522"/>
      <c r="B91" s="522"/>
      <c r="C91" s="522"/>
      <c r="D91" s="522"/>
      <c r="E91" s="522"/>
      <c r="F91" s="522"/>
      <c r="G91" s="522"/>
      <c r="H91" s="522"/>
      <c r="I91" s="522"/>
      <c r="J91" s="522"/>
      <c r="K91" s="522"/>
      <c r="L91" s="522"/>
      <c r="M91" s="522"/>
      <c r="N91" s="522"/>
      <c r="O91" s="522"/>
      <c r="P91" s="522"/>
      <c r="Q91" s="522"/>
      <c r="R91" s="522"/>
      <c r="S91" s="522"/>
      <c r="T91" s="522"/>
      <c r="U91" s="522"/>
      <c r="V91" s="522"/>
      <c r="W91" s="522"/>
      <c r="X91" s="522"/>
      <c r="Y91" s="522"/>
      <c r="Z91" s="522"/>
      <c r="AA91" s="522"/>
    </row>
    <row r="92" spans="1:27" ht="15.75" hidden="1" customHeight="1">
      <c r="A92" s="522"/>
      <c r="B92" s="522"/>
      <c r="C92" s="522"/>
      <c r="D92" s="522"/>
      <c r="E92" s="522"/>
      <c r="F92" s="522"/>
      <c r="G92" s="522"/>
      <c r="H92" s="522"/>
      <c r="I92" s="522"/>
      <c r="J92" s="522"/>
      <c r="K92" s="522"/>
      <c r="L92" s="522"/>
      <c r="M92" s="522"/>
      <c r="N92" s="522"/>
      <c r="O92" s="522"/>
      <c r="P92" s="522"/>
      <c r="Q92" s="522"/>
      <c r="R92" s="522"/>
      <c r="S92" s="522"/>
      <c r="T92" s="522"/>
      <c r="U92" s="522"/>
      <c r="V92" s="522"/>
      <c r="W92" s="522"/>
      <c r="X92" s="522"/>
      <c r="Y92" s="522"/>
      <c r="Z92" s="522"/>
      <c r="AA92" s="522"/>
    </row>
    <row r="93" spans="1:27" ht="15.75" hidden="1" customHeight="1">
      <c r="A93" s="522"/>
      <c r="B93" s="522"/>
      <c r="C93" s="522"/>
      <c r="D93" s="522"/>
      <c r="E93" s="522"/>
      <c r="F93" s="522"/>
      <c r="G93" s="522"/>
      <c r="H93" s="522"/>
      <c r="I93" s="522"/>
      <c r="J93" s="522"/>
      <c r="K93" s="522"/>
      <c r="L93" s="522"/>
      <c r="M93" s="522"/>
      <c r="N93" s="522"/>
      <c r="O93" s="522"/>
      <c r="P93" s="522"/>
      <c r="Q93" s="522"/>
      <c r="R93" s="522"/>
      <c r="S93" s="522"/>
      <c r="T93" s="522"/>
      <c r="U93" s="522"/>
      <c r="V93" s="522"/>
      <c r="W93" s="522"/>
      <c r="X93" s="522"/>
      <c r="Y93" s="522"/>
      <c r="Z93" s="522"/>
      <c r="AA93" s="522"/>
    </row>
    <row r="94" spans="1:27" ht="15.75" hidden="1" customHeight="1">
      <c r="A94" s="522"/>
      <c r="B94" s="522"/>
      <c r="C94" s="522"/>
      <c r="D94" s="522"/>
      <c r="E94" s="522"/>
      <c r="F94" s="522"/>
      <c r="G94" s="522"/>
      <c r="H94" s="522"/>
      <c r="I94" s="522"/>
      <c r="J94" s="522"/>
      <c r="K94" s="522"/>
      <c r="L94" s="522"/>
      <c r="M94" s="522"/>
      <c r="N94" s="522"/>
      <c r="O94" s="522"/>
      <c r="P94" s="522"/>
      <c r="Q94" s="522"/>
      <c r="R94" s="522"/>
      <c r="S94" s="522"/>
      <c r="T94" s="522"/>
      <c r="U94" s="522"/>
      <c r="V94" s="522"/>
      <c r="W94" s="522"/>
      <c r="X94" s="522"/>
      <c r="Y94" s="522"/>
      <c r="Z94" s="522"/>
      <c r="AA94" s="522"/>
    </row>
    <row r="95" spans="1:27" ht="15.75" hidden="1" customHeight="1">
      <c r="A95" s="522"/>
      <c r="B95" s="522"/>
      <c r="C95" s="522"/>
      <c r="D95" s="522"/>
      <c r="E95" s="522"/>
      <c r="F95" s="522"/>
      <c r="G95" s="522"/>
      <c r="H95" s="522"/>
      <c r="I95" s="522"/>
      <c r="J95" s="522"/>
      <c r="K95" s="522"/>
      <c r="L95" s="522"/>
      <c r="M95" s="522"/>
      <c r="N95" s="522"/>
      <c r="O95" s="522"/>
      <c r="P95" s="522"/>
      <c r="Q95" s="522"/>
      <c r="R95" s="522"/>
      <c r="S95" s="522"/>
      <c r="T95" s="522"/>
      <c r="U95" s="522"/>
      <c r="V95" s="522"/>
      <c r="W95" s="522"/>
      <c r="X95" s="522"/>
      <c r="Y95" s="522"/>
      <c r="Z95" s="522"/>
      <c r="AA95" s="522"/>
    </row>
    <row r="96" spans="1:27" ht="15.75" hidden="1" customHeight="1">
      <c r="A96" s="522"/>
      <c r="B96" s="522"/>
      <c r="C96" s="522"/>
      <c r="D96" s="522"/>
      <c r="E96" s="522"/>
      <c r="F96" s="522"/>
      <c r="G96" s="522"/>
      <c r="H96" s="522"/>
      <c r="I96" s="522"/>
      <c r="J96" s="522"/>
      <c r="K96" s="522"/>
      <c r="L96" s="522"/>
      <c r="M96" s="522"/>
      <c r="N96" s="522"/>
      <c r="O96" s="522"/>
      <c r="P96" s="522"/>
      <c r="Q96" s="522"/>
      <c r="R96" s="522"/>
      <c r="S96" s="522"/>
      <c r="T96" s="522"/>
      <c r="U96" s="522"/>
      <c r="V96" s="522"/>
      <c r="W96" s="522"/>
      <c r="X96" s="522"/>
      <c r="Y96" s="522"/>
      <c r="Z96" s="522"/>
      <c r="AA96" s="522"/>
    </row>
    <row r="97" spans="1:27" ht="15.75" hidden="1" customHeight="1">
      <c r="A97" s="522"/>
      <c r="B97" s="522"/>
      <c r="C97" s="522"/>
      <c r="D97" s="522"/>
      <c r="E97" s="522"/>
      <c r="F97" s="522"/>
      <c r="G97" s="522"/>
      <c r="H97" s="522"/>
      <c r="I97" s="522"/>
      <c r="J97" s="522"/>
      <c r="K97" s="522"/>
      <c r="L97" s="522"/>
      <c r="M97" s="522"/>
      <c r="N97" s="522"/>
      <c r="O97" s="522"/>
      <c r="P97" s="522"/>
      <c r="Q97" s="522"/>
      <c r="R97" s="522"/>
      <c r="S97" s="522"/>
      <c r="T97" s="522"/>
      <c r="U97" s="522"/>
      <c r="V97" s="522"/>
      <c r="W97" s="522"/>
      <c r="X97" s="522"/>
      <c r="Y97" s="522"/>
      <c r="Z97" s="522"/>
      <c r="AA97" s="522"/>
    </row>
    <row r="98" spans="1:27" ht="15.75" hidden="1" customHeight="1">
      <c r="A98" s="522"/>
      <c r="B98" s="522"/>
      <c r="C98" s="522"/>
      <c r="D98" s="522"/>
      <c r="E98" s="522"/>
      <c r="F98" s="522"/>
      <c r="G98" s="522"/>
      <c r="H98" s="522"/>
      <c r="I98" s="522"/>
      <c r="J98" s="522"/>
      <c r="K98" s="522"/>
      <c r="L98" s="522"/>
      <c r="M98" s="522"/>
      <c r="N98" s="522"/>
      <c r="O98" s="522"/>
      <c r="P98" s="522"/>
      <c r="Q98" s="522"/>
      <c r="R98" s="522"/>
      <c r="S98" s="522"/>
      <c r="T98" s="522"/>
      <c r="U98" s="522"/>
      <c r="V98" s="522"/>
      <c r="W98" s="522"/>
      <c r="X98" s="522"/>
      <c r="Y98" s="522"/>
      <c r="Z98" s="522"/>
      <c r="AA98" s="522"/>
    </row>
    <row r="99" spans="1:27" ht="15.75" hidden="1" customHeight="1">
      <c r="A99" s="522"/>
      <c r="B99" s="522"/>
      <c r="C99" s="522"/>
      <c r="D99" s="522"/>
      <c r="E99" s="522"/>
      <c r="F99" s="522"/>
      <c r="G99" s="522"/>
      <c r="H99" s="522"/>
      <c r="I99" s="522"/>
      <c r="J99" s="522"/>
      <c r="K99" s="522"/>
      <c r="L99" s="522"/>
      <c r="M99" s="522"/>
      <c r="N99" s="522"/>
      <c r="O99" s="522"/>
      <c r="P99" s="522"/>
      <c r="Q99" s="522"/>
      <c r="R99" s="522"/>
      <c r="S99" s="522"/>
      <c r="T99" s="522"/>
      <c r="U99" s="522"/>
      <c r="V99" s="522"/>
      <c r="W99" s="522"/>
      <c r="X99" s="522"/>
      <c r="Y99" s="522"/>
      <c r="Z99" s="522"/>
      <c r="AA99" s="522"/>
    </row>
    <row r="100" spans="1:27" ht="15.75" hidden="1" customHeight="1">
      <c r="A100" s="522"/>
      <c r="B100" s="522"/>
      <c r="C100" s="522"/>
      <c r="D100" s="522"/>
      <c r="E100" s="522"/>
      <c r="F100" s="522"/>
      <c r="G100" s="522"/>
      <c r="H100" s="522"/>
      <c r="I100" s="522"/>
      <c r="J100" s="522"/>
      <c r="K100" s="522"/>
      <c r="L100" s="522"/>
      <c r="M100" s="522"/>
      <c r="N100" s="522"/>
      <c r="O100" s="522"/>
      <c r="P100" s="522"/>
      <c r="Q100" s="522"/>
      <c r="R100" s="522"/>
      <c r="S100" s="522"/>
      <c r="T100" s="522"/>
      <c r="U100" s="522"/>
      <c r="V100" s="522"/>
      <c r="W100" s="522"/>
      <c r="X100" s="522"/>
      <c r="Y100" s="522"/>
      <c r="Z100" s="522"/>
      <c r="AA100" s="522"/>
    </row>
    <row r="101" spans="1:27" ht="15.75" hidden="1" customHeight="1">
      <c r="A101" s="522"/>
      <c r="B101" s="522"/>
      <c r="C101" s="522"/>
      <c r="D101" s="522"/>
      <c r="E101" s="522"/>
      <c r="F101" s="522"/>
      <c r="G101" s="522"/>
      <c r="H101" s="522"/>
      <c r="I101" s="522"/>
      <c r="J101" s="522"/>
      <c r="K101" s="522"/>
      <c r="L101" s="522"/>
      <c r="M101" s="522"/>
      <c r="N101" s="522"/>
      <c r="O101" s="522"/>
      <c r="P101" s="522"/>
      <c r="Q101" s="522"/>
      <c r="R101" s="522"/>
      <c r="S101" s="522"/>
      <c r="T101" s="522"/>
      <c r="U101" s="522"/>
      <c r="V101" s="522"/>
      <c r="W101" s="522"/>
      <c r="X101" s="522"/>
      <c r="Y101" s="522"/>
      <c r="Z101" s="522"/>
      <c r="AA101" s="522"/>
    </row>
    <row r="102" spans="1:27" ht="15.75" hidden="1" customHeight="1">
      <c r="A102" s="522"/>
      <c r="B102" s="522"/>
      <c r="C102" s="522"/>
      <c r="D102" s="522"/>
      <c r="E102" s="522"/>
      <c r="F102" s="522"/>
      <c r="G102" s="522"/>
      <c r="H102" s="522"/>
      <c r="I102" s="522"/>
      <c r="J102" s="522"/>
      <c r="K102" s="522"/>
      <c r="L102" s="522"/>
      <c r="M102" s="522"/>
      <c r="N102" s="522"/>
      <c r="O102" s="522"/>
      <c r="P102" s="522"/>
      <c r="Q102" s="522"/>
      <c r="R102" s="522"/>
      <c r="S102" s="522"/>
      <c r="T102" s="522"/>
      <c r="U102" s="522"/>
      <c r="V102" s="522"/>
      <c r="W102" s="522"/>
      <c r="X102" s="522"/>
      <c r="Y102" s="522"/>
      <c r="Z102" s="522"/>
      <c r="AA102" s="522"/>
    </row>
    <row r="103" spans="1:27" ht="15.75" hidden="1" customHeight="1">
      <c r="A103" s="522"/>
      <c r="B103" s="522"/>
      <c r="C103" s="522"/>
      <c r="D103" s="522"/>
      <c r="E103" s="522"/>
      <c r="F103" s="522"/>
      <c r="G103" s="522"/>
      <c r="H103" s="522"/>
      <c r="I103" s="522"/>
      <c r="J103" s="522"/>
      <c r="K103" s="522"/>
      <c r="L103" s="522"/>
      <c r="M103" s="522"/>
      <c r="N103" s="522"/>
      <c r="O103" s="522"/>
      <c r="P103" s="522"/>
      <c r="Q103" s="522"/>
      <c r="R103" s="522"/>
      <c r="S103" s="522"/>
      <c r="T103" s="522"/>
      <c r="U103" s="522"/>
      <c r="V103" s="522"/>
      <c r="W103" s="522"/>
      <c r="X103" s="522"/>
      <c r="Y103" s="522"/>
      <c r="Z103" s="522"/>
      <c r="AA103" s="522"/>
    </row>
    <row r="104" spans="1:27" ht="15.75" hidden="1" customHeight="1">
      <c r="A104" s="522"/>
      <c r="B104" s="522"/>
      <c r="C104" s="522"/>
      <c r="D104" s="522"/>
      <c r="E104" s="522"/>
      <c r="F104" s="522"/>
      <c r="G104" s="522"/>
      <c r="H104" s="522"/>
      <c r="I104" s="522"/>
      <c r="J104" s="522"/>
      <c r="K104" s="522"/>
      <c r="L104" s="522"/>
      <c r="M104" s="522"/>
      <c r="N104" s="522"/>
      <c r="O104" s="522"/>
      <c r="P104" s="522"/>
      <c r="Q104" s="522"/>
      <c r="R104" s="522"/>
      <c r="S104" s="522"/>
      <c r="T104" s="522"/>
      <c r="U104" s="522"/>
      <c r="V104" s="522"/>
      <c r="W104" s="522"/>
      <c r="X104" s="522"/>
      <c r="Y104" s="522"/>
      <c r="Z104" s="522"/>
      <c r="AA104" s="522"/>
    </row>
    <row r="105" spans="1:27" ht="15.75" hidden="1" customHeight="1">
      <c r="A105" s="522"/>
      <c r="B105" s="522"/>
      <c r="C105" s="522"/>
      <c r="D105" s="522"/>
      <c r="E105" s="522"/>
      <c r="F105" s="522"/>
      <c r="G105" s="522"/>
      <c r="H105" s="522"/>
      <c r="I105" s="522"/>
      <c r="J105" s="522"/>
      <c r="K105" s="522"/>
      <c r="L105" s="522"/>
      <c r="M105" s="522"/>
      <c r="N105" s="522"/>
      <c r="O105" s="522"/>
      <c r="P105" s="522"/>
      <c r="Q105" s="522"/>
      <c r="R105" s="522"/>
      <c r="S105" s="522"/>
      <c r="T105" s="522"/>
      <c r="U105" s="522"/>
      <c r="V105" s="522"/>
      <c r="W105" s="522"/>
      <c r="X105" s="522"/>
      <c r="Y105" s="522"/>
      <c r="Z105" s="522"/>
      <c r="AA105" s="522"/>
    </row>
    <row r="106" spans="1:27" ht="15.75" hidden="1" customHeight="1">
      <c r="A106" s="522"/>
      <c r="B106" s="522"/>
      <c r="C106" s="522"/>
      <c r="D106" s="522"/>
      <c r="E106" s="522"/>
      <c r="F106" s="522"/>
      <c r="G106" s="522"/>
      <c r="H106" s="522"/>
      <c r="I106" s="522"/>
      <c r="J106" s="522"/>
      <c r="K106" s="522"/>
      <c r="L106" s="522"/>
      <c r="M106" s="522"/>
      <c r="N106" s="522"/>
      <c r="O106" s="522"/>
      <c r="P106" s="522"/>
      <c r="Q106" s="522"/>
      <c r="R106" s="522"/>
      <c r="S106" s="522"/>
      <c r="T106" s="522"/>
      <c r="U106" s="522"/>
      <c r="V106" s="522"/>
      <c r="W106" s="522"/>
      <c r="X106" s="522"/>
      <c r="Y106" s="522"/>
      <c r="Z106" s="522"/>
      <c r="AA106" s="522"/>
    </row>
    <row r="107" spans="1:27" ht="15.75" hidden="1" customHeight="1">
      <c r="A107" s="522"/>
      <c r="B107" s="522"/>
      <c r="C107" s="522"/>
      <c r="D107" s="522"/>
      <c r="E107" s="522"/>
      <c r="F107" s="522"/>
      <c r="G107" s="522"/>
      <c r="H107" s="522"/>
      <c r="I107" s="522"/>
      <c r="J107" s="522"/>
      <c r="K107" s="522"/>
      <c r="L107" s="522"/>
      <c r="M107" s="522"/>
      <c r="N107" s="522"/>
      <c r="O107" s="522"/>
      <c r="P107" s="522"/>
      <c r="Q107" s="522"/>
      <c r="R107" s="522"/>
      <c r="S107" s="522"/>
      <c r="T107" s="522"/>
      <c r="U107" s="522"/>
      <c r="V107" s="522"/>
      <c r="W107" s="522"/>
      <c r="X107" s="522"/>
      <c r="Y107" s="522"/>
      <c r="Z107" s="522"/>
      <c r="AA107" s="522"/>
    </row>
    <row r="108" spans="1:27" ht="15.75" hidden="1" customHeight="1">
      <c r="A108" s="522"/>
      <c r="B108" s="522"/>
      <c r="C108" s="522"/>
      <c r="D108" s="522"/>
      <c r="E108" s="522"/>
      <c r="F108" s="522"/>
      <c r="G108" s="522"/>
      <c r="H108" s="522"/>
      <c r="I108" s="522"/>
      <c r="J108" s="522"/>
      <c r="K108" s="522"/>
      <c r="L108" s="522"/>
      <c r="M108" s="522"/>
      <c r="N108" s="522"/>
      <c r="O108" s="522"/>
      <c r="P108" s="522"/>
      <c r="Q108" s="522"/>
      <c r="R108" s="522"/>
      <c r="S108" s="522"/>
      <c r="T108" s="522"/>
      <c r="U108" s="522"/>
      <c r="V108" s="522"/>
      <c r="W108" s="522"/>
      <c r="X108" s="522"/>
      <c r="Y108" s="522"/>
      <c r="Z108" s="522"/>
      <c r="AA108" s="522"/>
    </row>
    <row r="109" spans="1:27" ht="15.75" hidden="1" customHeight="1">
      <c r="A109" s="522"/>
      <c r="B109" s="522"/>
      <c r="C109" s="522"/>
      <c r="D109" s="522"/>
      <c r="E109" s="522"/>
      <c r="F109" s="522"/>
      <c r="G109" s="522"/>
      <c r="H109" s="522"/>
      <c r="I109" s="522"/>
      <c r="J109" s="522"/>
      <c r="K109" s="522"/>
      <c r="L109" s="522"/>
      <c r="M109" s="522"/>
      <c r="N109" s="522"/>
      <c r="O109" s="522"/>
      <c r="P109" s="522"/>
      <c r="Q109" s="522"/>
      <c r="R109" s="522"/>
      <c r="S109" s="522"/>
      <c r="T109" s="522"/>
      <c r="U109" s="522"/>
      <c r="V109" s="522"/>
      <c r="W109" s="522"/>
      <c r="X109" s="522"/>
      <c r="Y109" s="522"/>
      <c r="Z109" s="522"/>
      <c r="AA109" s="522"/>
    </row>
    <row r="110" spans="1:27" ht="15.75" hidden="1" customHeight="1">
      <c r="A110" s="522"/>
      <c r="B110" s="522"/>
      <c r="C110" s="522"/>
      <c r="D110" s="522"/>
      <c r="E110" s="522"/>
      <c r="F110" s="522"/>
      <c r="G110" s="522"/>
      <c r="H110" s="522"/>
      <c r="I110" s="522"/>
      <c r="J110" s="522"/>
      <c r="K110" s="522"/>
      <c r="L110" s="522"/>
      <c r="M110" s="522"/>
      <c r="N110" s="522"/>
      <c r="O110" s="522"/>
      <c r="P110" s="522"/>
      <c r="Q110" s="522"/>
      <c r="R110" s="522"/>
      <c r="S110" s="522"/>
      <c r="T110" s="522"/>
      <c r="U110" s="522"/>
      <c r="V110" s="522"/>
      <c r="W110" s="522"/>
      <c r="X110" s="522"/>
      <c r="Y110" s="522"/>
      <c r="Z110" s="522"/>
      <c r="AA110" s="522"/>
    </row>
    <row r="111" spans="1:27" ht="15.75" hidden="1" customHeight="1">
      <c r="A111" s="522"/>
      <c r="B111" s="522"/>
      <c r="C111" s="522"/>
      <c r="D111" s="522"/>
      <c r="E111" s="522"/>
      <c r="F111" s="522"/>
      <c r="G111" s="522"/>
      <c r="H111" s="522"/>
      <c r="I111" s="522"/>
      <c r="J111" s="522"/>
      <c r="K111" s="522"/>
      <c r="L111" s="522"/>
      <c r="M111" s="522"/>
      <c r="N111" s="522"/>
      <c r="O111" s="522"/>
      <c r="P111" s="522"/>
      <c r="Q111" s="522"/>
      <c r="R111" s="522"/>
      <c r="S111" s="522"/>
      <c r="T111" s="522"/>
      <c r="U111" s="522"/>
      <c r="V111" s="522"/>
      <c r="W111" s="522"/>
      <c r="X111" s="522"/>
      <c r="Y111" s="522"/>
      <c r="Z111" s="522"/>
      <c r="AA111" s="522"/>
    </row>
    <row r="112" spans="1:27" ht="15.75" hidden="1" customHeight="1">
      <c r="A112" s="522"/>
      <c r="B112" s="522"/>
      <c r="C112" s="522"/>
      <c r="D112" s="522"/>
      <c r="E112" s="522"/>
      <c r="F112" s="522"/>
      <c r="G112" s="522"/>
      <c r="H112" s="522"/>
      <c r="I112" s="522"/>
      <c r="J112" s="522"/>
      <c r="K112" s="522"/>
      <c r="L112" s="522"/>
      <c r="M112" s="522"/>
      <c r="N112" s="522"/>
      <c r="O112" s="522"/>
      <c r="P112" s="522"/>
      <c r="Q112" s="522"/>
      <c r="R112" s="522"/>
      <c r="S112" s="522"/>
      <c r="T112" s="522"/>
      <c r="U112" s="522"/>
      <c r="V112" s="522"/>
      <c r="W112" s="522"/>
      <c r="X112" s="522"/>
      <c r="Y112" s="522"/>
      <c r="Z112" s="522"/>
      <c r="AA112" s="522"/>
    </row>
    <row r="113" spans="1:27" ht="15.75" hidden="1" customHeight="1">
      <c r="A113" s="522"/>
      <c r="B113" s="522"/>
      <c r="C113" s="522"/>
      <c r="D113" s="522"/>
      <c r="E113" s="522"/>
      <c r="F113" s="522"/>
      <c r="G113" s="522"/>
      <c r="H113" s="522"/>
      <c r="I113" s="522"/>
      <c r="J113" s="522"/>
      <c r="K113" s="522"/>
      <c r="L113" s="522"/>
      <c r="M113" s="522"/>
      <c r="N113" s="522"/>
      <c r="O113" s="522"/>
      <c r="P113" s="522"/>
      <c r="Q113" s="522"/>
      <c r="R113" s="522"/>
      <c r="S113" s="522"/>
      <c r="T113" s="522"/>
      <c r="U113" s="522"/>
      <c r="V113" s="522"/>
      <c r="W113" s="522"/>
      <c r="X113" s="522"/>
      <c r="Y113" s="522"/>
      <c r="Z113" s="522"/>
      <c r="AA113" s="522"/>
    </row>
    <row r="114" spans="1:27" ht="15.75" hidden="1" customHeight="1">
      <c r="A114" s="522"/>
      <c r="B114" s="522"/>
      <c r="C114" s="522"/>
      <c r="D114" s="522"/>
      <c r="E114" s="522"/>
      <c r="F114" s="522"/>
      <c r="G114" s="522"/>
      <c r="H114" s="522"/>
      <c r="I114" s="522"/>
      <c r="J114" s="522"/>
      <c r="K114" s="522"/>
      <c r="L114" s="522"/>
      <c r="M114" s="522"/>
      <c r="N114" s="522"/>
      <c r="O114" s="522"/>
      <c r="P114" s="522"/>
      <c r="Q114" s="522"/>
      <c r="R114" s="522"/>
      <c r="S114" s="522"/>
      <c r="T114" s="522"/>
      <c r="U114" s="522"/>
      <c r="V114" s="522"/>
      <c r="W114" s="522"/>
      <c r="X114" s="522"/>
      <c r="Y114" s="522"/>
      <c r="Z114" s="522"/>
      <c r="AA114" s="522"/>
    </row>
    <row r="115" spans="1:27" ht="15.75" hidden="1" customHeight="1">
      <c r="A115" s="522"/>
      <c r="B115" s="522"/>
      <c r="C115" s="522"/>
      <c r="D115" s="522"/>
      <c r="E115" s="522"/>
      <c r="F115" s="522"/>
      <c r="G115" s="522"/>
      <c r="H115" s="522"/>
      <c r="I115" s="522"/>
      <c r="J115" s="522"/>
      <c r="K115" s="522"/>
      <c r="L115" s="522"/>
      <c r="M115" s="522"/>
      <c r="N115" s="522"/>
      <c r="O115" s="522"/>
      <c r="P115" s="522"/>
      <c r="Q115" s="522"/>
      <c r="R115" s="522"/>
      <c r="S115" s="522"/>
      <c r="T115" s="522"/>
      <c r="U115" s="522"/>
      <c r="V115" s="522"/>
      <c r="W115" s="522"/>
      <c r="X115" s="522"/>
      <c r="Y115" s="522"/>
      <c r="Z115" s="522"/>
      <c r="AA115" s="522"/>
    </row>
    <row r="116" spans="1:27" ht="15.75" hidden="1" customHeight="1">
      <c r="A116" s="522"/>
      <c r="B116" s="522"/>
      <c r="C116" s="522"/>
      <c r="D116" s="522"/>
      <c r="E116" s="522"/>
      <c r="F116" s="522"/>
      <c r="G116" s="522"/>
      <c r="H116" s="522"/>
      <c r="I116" s="522"/>
      <c r="J116" s="522"/>
      <c r="K116" s="522"/>
      <c r="L116" s="522"/>
      <c r="M116" s="522"/>
      <c r="N116" s="522"/>
      <c r="O116" s="522"/>
      <c r="P116" s="522"/>
      <c r="Q116" s="522"/>
      <c r="R116" s="522"/>
      <c r="S116" s="522"/>
      <c r="T116" s="522"/>
      <c r="U116" s="522"/>
      <c r="V116" s="522"/>
      <c r="W116" s="522"/>
      <c r="X116" s="522"/>
      <c r="Y116" s="522"/>
      <c r="Z116" s="522"/>
      <c r="AA116" s="522"/>
    </row>
    <row r="117" spans="1:27" ht="15.75" hidden="1" customHeight="1">
      <c r="A117" s="522"/>
      <c r="B117" s="522"/>
      <c r="C117" s="522"/>
      <c r="D117" s="522"/>
      <c r="E117" s="522"/>
      <c r="F117" s="522"/>
      <c r="G117" s="522"/>
      <c r="H117" s="522"/>
      <c r="I117" s="522"/>
      <c r="J117" s="522"/>
      <c r="K117" s="522"/>
      <c r="L117" s="522"/>
      <c r="M117" s="522"/>
      <c r="N117" s="522"/>
      <c r="O117" s="522"/>
      <c r="P117" s="522"/>
      <c r="Q117" s="522"/>
      <c r="R117" s="522"/>
      <c r="S117" s="522"/>
      <c r="T117" s="522"/>
      <c r="U117" s="522"/>
      <c r="V117" s="522"/>
      <c r="W117" s="522"/>
      <c r="X117" s="522"/>
      <c r="Y117" s="522"/>
      <c r="Z117" s="522"/>
      <c r="AA117" s="522"/>
    </row>
    <row r="118" spans="1:27" ht="15.75" hidden="1" customHeight="1">
      <c r="A118" s="522"/>
      <c r="B118" s="522"/>
      <c r="C118" s="522"/>
      <c r="D118" s="522"/>
      <c r="E118" s="522"/>
      <c r="F118" s="522"/>
      <c r="G118" s="522"/>
      <c r="H118" s="522"/>
      <c r="I118" s="522"/>
      <c r="J118" s="522"/>
      <c r="K118" s="522"/>
      <c r="L118" s="522"/>
      <c r="M118" s="522"/>
      <c r="N118" s="522"/>
      <c r="O118" s="522"/>
      <c r="P118" s="522"/>
      <c r="Q118" s="522"/>
      <c r="R118" s="522"/>
      <c r="S118" s="522"/>
      <c r="T118" s="522"/>
      <c r="U118" s="522"/>
      <c r="V118" s="522"/>
      <c r="W118" s="522"/>
      <c r="X118" s="522"/>
      <c r="Y118" s="522"/>
      <c r="Z118" s="522"/>
      <c r="AA118" s="522"/>
    </row>
    <row r="119" spans="1:27" ht="15.75" hidden="1" customHeight="1">
      <c r="A119" s="522"/>
      <c r="B119" s="522"/>
      <c r="C119" s="522"/>
      <c r="D119" s="522"/>
      <c r="E119" s="522"/>
      <c r="F119" s="522"/>
      <c r="G119" s="522"/>
      <c r="H119" s="522"/>
      <c r="I119" s="522"/>
      <c r="J119" s="522"/>
      <c r="K119" s="522"/>
      <c r="L119" s="522"/>
      <c r="M119" s="522"/>
      <c r="N119" s="522"/>
      <c r="O119" s="522"/>
      <c r="P119" s="522"/>
      <c r="Q119" s="522"/>
      <c r="R119" s="522"/>
      <c r="S119" s="522"/>
      <c r="T119" s="522"/>
      <c r="U119" s="522"/>
      <c r="V119" s="522"/>
      <c r="W119" s="522"/>
      <c r="X119" s="522"/>
      <c r="Y119" s="522"/>
      <c r="Z119" s="522"/>
      <c r="AA119" s="522"/>
    </row>
    <row r="120" spans="1:27" ht="15.75" hidden="1" customHeight="1">
      <c r="A120" s="522"/>
      <c r="B120" s="522"/>
      <c r="C120" s="522"/>
      <c r="D120" s="522"/>
      <c r="E120" s="522"/>
      <c r="F120" s="522"/>
      <c r="G120" s="522"/>
      <c r="H120" s="522"/>
      <c r="I120" s="522"/>
      <c r="J120" s="522"/>
      <c r="K120" s="522"/>
      <c r="L120" s="522"/>
      <c r="M120" s="522"/>
      <c r="N120" s="522"/>
      <c r="O120" s="522"/>
      <c r="P120" s="522"/>
      <c r="Q120" s="522"/>
      <c r="R120" s="522"/>
      <c r="S120" s="522"/>
      <c r="T120" s="522"/>
      <c r="U120" s="522"/>
      <c r="V120" s="522"/>
      <c r="W120" s="522"/>
      <c r="X120" s="522"/>
      <c r="Y120" s="522"/>
      <c r="Z120" s="522"/>
      <c r="AA120" s="522"/>
    </row>
    <row r="121" spans="1:27" ht="15.75" hidden="1" customHeight="1">
      <c r="A121" s="522"/>
      <c r="B121" s="522"/>
      <c r="C121" s="522"/>
      <c r="D121" s="522"/>
      <c r="E121" s="522"/>
      <c r="F121" s="522"/>
      <c r="G121" s="522"/>
      <c r="H121" s="522"/>
      <c r="I121" s="522"/>
      <c r="J121" s="522"/>
      <c r="K121" s="522"/>
      <c r="L121" s="522"/>
      <c r="M121" s="522"/>
      <c r="N121" s="522"/>
      <c r="O121" s="522"/>
      <c r="P121" s="522"/>
      <c r="Q121" s="522"/>
      <c r="R121" s="522"/>
      <c r="S121" s="522"/>
      <c r="T121" s="522"/>
      <c r="U121" s="522"/>
      <c r="V121" s="522"/>
      <c r="W121" s="522"/>
      <c r="X121" s="522"/>
      <c r="Y121" s="522"/>
      <c r="Z121" s="522"/>
      <c r="AA121" s="522"/>
    </row>
    <row r="122" spans="1:27" ht="15.75" hidden="1" customHeight="1">
      <c r="A122" s="522"/>
      <c r="B122" s="522"/>
      <c r="C122" s="522"/>
      <c r="D122" s="522"/>
      <c r="E122" s="522"/>
      <c r="F122" s="522"/>
      <c r="G122" s="522"/>
      <c r="H122" s="522"/>
      <c r="I122" s="522"/>
      <c r="J122" s="522"/>
      <c r="K122" s="522"/>
      <c r="L122" s="522"/>
      <c r="M122" s="522"/>
      <c r="N122" s="522"/>
      <c r="O122" s="522"/>
      <c r="P122" s="522"/>
      <c r="Q122" s="522"/>
      <c r="R122" s="522"/>
      <c r="S122" s="522"/>
      <c r="T122" s="522"/>
      <c r="U122" s="522"/>
      <c r="V122" s="522"/>
      <c r="W122" s="522"/>
      <c r="X122" s="522"/>
      <c r="Y122" s="522"/>
      <c r="Z122" s="522"/>
      <c r="AA122" s="522"/>
    </row>
    <row r="123" spans="1:27" ht="15.75" hidden="1" customHeight="1">
      <c r="A123" s="522"/>
      <c r="B123" s="522"/>
      <c r="C123" s="522"/>
      <c r="D123" s="522"/>
      <c r="E123" s="522"/>
      <c r="F123" s="522"/>
      <c r="G123" s="522"/>
      <c r="H123" s="522"/>
      <c r="I123" s="522"/>
      <c r="J123" s="522"/>
      <c r="K123" s="522"/>
      <c r="L123" s="522"/>
      <c r="M123" s="522"/>
      <c r="N123" s="522"/>
      <c r="O123" s="522"/>
      <c r="P123" s="522"/>
      <c r="Q123" s="522"/>
      <c r="R123" s="522"/>
      <c r="S123" s="522"/>
      <c r="T123" s="522"/>
      <c r="U123" s="522"/>
      <c r="V123" s="522"/>
      <c r="W123" s="522"/>
      <c r="X123" s="522"/>
      <c r="Y123" s="522"/>
      <c r="Z123" s="522"/>
      <c r="AA123" s="522"/>
    </row>
    <row r="124" spans="1:27" ht="15.75" hidden="1" customHeight="1">
      <c r="A124" s="522"/>
      <c r="B124" s="522"/>
      <c r="C124" s="522"/>
      <c r="D124" s="522"/>
      <c r="E124" s="522"/>
      <c r="F124" s="522"/>
      <c r="G124" s="522"/>
      <c r="H124" s="522"/>
      <c r="I124" s="522"/>
      <c r="J124" s="522"/>
      <c r="K124" s="522"/>
      <c r="L124" s="522"/>
      <c r="M124" s="522"/>
      <c r="N124" s="522"/>
      <c r="O124" s="522"/>
      <c r="P124" s="522"/>
      <c r="Q124" s="522"/>
      <c r="R124" s="522"/>
      <c r="S124" s="522"/>
      <c r="T124" s="522"/>
      <c r="U124" s="522"/>
      <c r="V124" s="522"/>
      <c r="W124" s="522"/>
      <c r="X124" s="522"/>
      <c r="Y124" s="522"/>
      <c r="Z124" s="522"/>
      <c r="AA124" s="522"/>
    </row>
    <row r="125" spans="1:27" ht="15.75" hidden="1" customHeight="1">
      <c r="A125" s="522"/>
      <c r="B125" s="522"/>
      <c r="C125" s="522"/>
      <c r="D125" s="522"/>
      <c r="E125" s="522"/>
      <c r="F125" s="522"/>
      <c r="G125" s="522"/>
      <c r="H125" s="522"/>
      <c r="I125" s="522"/>
      <c r="J125" s="522"/>
      <c r="K125" s="522"/>
      <c r="L125" s="522"/>
      <c r="M125" s="522"/>
      <c r="N125" s="522"/>
      <c r="O125" s="522"/>
      <c r="P125" s="522"/>
      <c r="Q125" s="522"/>
      <c r="R125" s="522"/>
      <c r="S125" s="522"/>
      <c r="T125" s="522"/>
      <c r="U125" s="522"/>
      <c r="V125" s="522"/>
      <c r="W125" s="522"/>
      <c r="X125" s="522"/>
      <c r="Y125" s="522"/>
      <c r="Z125" s="522"/>
      <c r="AA125" s="522"/>
    </row>
    <row r="126" spans="1:27" ht="15.75" hidden="1" customHeight="1">
      <c r="A126" s="522"/>
      <c r="B126" s="522"/>
      <c r="C126" s="522"/>
      <c r="D126" s="522"/>
      <c r="E126" s="522"/>
      <c r="F126" s="522"/>
      <c r="G126" s="522"/>
      <c r="H126" s="522"/>
      <c r="I126" s="522"/>
      <c r="J126" s="522"/>
      <c r="K126" s="522"/>
      <c r="L126" s="522"/>
      <c r="M126" s="522"/>
      <c r="N126" s="522"/>
      <c r="O126" s="522"/>
      <c r="P126" s="522"/>
      <c r="Q126" s="522"/>
      <c r="R126" s="522"/>
      <c r="S126" s="522"/>
      <c r="T126" s="522"/>
      <c r="U126" s="522"/>
      <c r="V126" s="522"/>
      <c r="W126" s="522"/>
      <c r="X126" s="522"/>
      <c r="Y126" s="522"/>
      <c r="Z126" s="522"/>
      <c r="AA126" s="522"/>
    </row>
    <row r="127" spans="1:27" ht="15.75" hidden="1" customHeight="1">
      <c r="A127" s="522"/>
      <c r="B127" s="522"/>
      <c r="C127" s="522"/>
      <c r="D127" s="522"/>
      <c r="E127" s="522"/>
      <c r="F127" s="522"/>
      <c r="G127" s="522"/>
      <c r="H127" s="522"/>
      <c r="I127" s="522"/>
      <c r="J127" s="522"/>
      <c r="K127" s="522"/>
      <c r="L127" s="522"/>
      <c r="M127" s="522"/>
      <c r="N127" s="522"/>
      <c r="O127" s="522"/>
      <c r="P127" s="522"/>
      <c r="Q127" s="522"/>
      <c r="R127" s="522"/>
      <c r="S127" s="522"/>
      <c r="T127" s="522"/>
      <c r="U127" s="522"/>
      <c r="V127" s="522"/>
      <c r="W127" s="522"/>
      <c r="X127" s="522"/>
      <c r="Y127" s="522"/>
      <c r="Z127" s="522"/>
      <c r="AA127" s="522"/>
    </row>
    <row r="128" spans="1:27" ht="15.75" hidden="1" customHeight="1">
      <c r="A128" s="522"/>
      <c r="B128" s="522"/>
      <c r="C128" s="522"/>
      <c r="D128" s="522"/>
      <c r="E128" s="522"/>
      <c r="F128" s="522"/>
      <c r="G128" s="522"/>
      <c r="H128" s="522"/>
      <c r="I128" s="522"/>
      <c r="J128" s="522"/>
      <c r="K128" s="522"/>
      <c r="L128" s="522"/>
      <c r="M128" s="522"/>
      <c r="N128" s="522"/>
      <c r="O128" s="522"/>
      <c r="P128" s="522"/>
      <c r="Q128" s="522"/>
      <c r="R128" s="522"/>
      <c r="S128" s="522"/>
      <c r="T128" s="522"/>
      <c r="U128" s="522"/>
      <c r="V128" s="522"/>
      <c r="W128" s="522"/>
      <c r="X128" s="522"/>
      <c r="Y128" s="522"/>
      <c r="Z128" s="522"/>
      <c r="AA128" s="522"/>
    </row>
    <row r="129" spans="1:27" ht="15.75" hidden="1" customHeight="1">
      <c r="A129" s="522"/>
      <c r="B129" s="522"/>
      <c r="C129" s="522"/>
      <c r="D129" s="522"/>
      <c r="E129" s="522"/>
      <c r="F129" s="522"/>
      <c r="G129" s="522"/>
      <c r="H129" s="522"/>
      <c r="I129" s="522"/>
      <c r="J129" s="522"/>
      <c r="K129" s="522"/>
      <c r="L129" s="522"/>
      <c r="M129" s="522"/>
      <c r="N129" s="522"/>
      <c r="O129" s="522"/>
      <c r="P129" s="522"/>
      <c r="Q129" s="522"/>
      <c r="R129" s="522"/>
      <c r="S129" s="522"/>
      <c r="T129" s="522"/>
      <c r="U129" s="522"/>
      <c r="V129" s="522"/>
      <c r="W129" s="522"/>
      <c r="X129" s="522"/>
      <c r="Y129" s="522"/>
      <c r="Z129" s="522"/>
      <c r="AA129" s="522"/>
    </row>
    <row r="130" spans="1:27" ht="15.75" hidden="1" customHeight="1">
      <c r="A130" s="522"/>
      <c r="B130" s="522"/>
      <c r="C130" s="522"/>
      <c r="D130" s="522"/>
      <c r="E130" s="522"/>
      <c r="F130" s="522"/>
      <c r="G130" s="522"/>
      <c r="H130" s="522"/>
      <c r="I130" s="522"/>
      <c r="J130" s="522"/>
      <c r="K130" s="522"/>
      <c r="L130" s="522"/>
      <c r="M130" s="522"/>
      <c r="N130" s="522"/>
      <c r="O130" s="522"/>
      <c r="P130" s="522"/>
      <c r="Q130" s="522"/>
      <c r="R130" s="522"/>
      <c r="S130" s="522"/>
      <c r="T130" s="522"/>
      <c r="U130" s="522"/>
      <c r="V130" s="522"/>
      <c r="W130" s="522"/>
      <c r="X130" s="522"/>
      <c r="Y130" s="522"/>
      <c r="Z130" s="522"/>
      <c r="AA130" s="522"/>
    </row>
    <row r="131" spans="1:27" ht="15.75" hidden="1" customHeight="1">
      <c r="A131" s="522"/>
      <c r="B131" s="522"/>
      <c r="C131" s="522"/>
      <c r="D131" s="522"/>
      <c r="E131" s="522"/>
      <c r="F131" s="522"/>
      <c r="G131" s="522"/>
      <c r="H131" s="522"/>
      <c r="I131" s="522"/>
      <c r="J131" s="522"/>
      <c r="K131" s="522"/>
      <c r="L131" s="522"/>
      <c r="M131" s="522"/>
      <c r="N131" s="522"/>
      <c r="O131" s="522"/>
      <c r="P131" s="522"/>
      <c r="Q131" s="522"/>
      <c r="R131" s="522"/>
      <c r="S131" s="522"/>
      <c r="T131" s="522"/>
      <c r="U131" s="522"/>
      <c r="V131" s="522"/>
      <c r="W131" s="522"/>
      <c r="X131" s="522"/>
      <c r="Y131" s="522"/>
      <c r="Z131" s="522"/>
      <c r="AA131" s="522"/>
    </row>
    <row r="132" spans="1:27" ht="15.75" hidden="1" customHeight="1">
      <c r="A132" s="522"/>
      <c r="B132" s="522"/>
      <c r="C132" s="522"/>
      <c r="D132" s="522"/>
      <c r="E132" s="522"/>
      <c r="F132" s="522"/>
      <c r="G132" s="522"/>
      <c r="H132" s="522"/>
      <c r="I132" s="522"/>
      <c r="J132" s="522"/>
      <c r="K132" s="522"/>
      <c r="L132" s="522"/>
      <c r="M132" s="522"/>
      <c r="N132" s="522"/>
      <c r="O132" s="522"/>
      <c r="P132" s="522"/>
      <c r="Q132" s="522"/>
      <c r="R132" s="522"/>
      <c r="S132" s="522"/>
      <c r="T132" s="522"/>
      <c r="U132" s="522"/>
      <c r="V132" s="522"/>
      <c r="W132" s="522"/>
      <c r="X132" s="522"/>
      <c r="Y132" s="522"/>
      <c r="Z132" s="522"/>
      <c r="AA132" s="522"/>
    </row>
    <row r="133" spans="1:27" ht="15.75" hidden="1" customHeight="1">
      <c r="A133" s="522"/>
      <c r="B133" s="522"/>
      <c r="C133" s="522"/>
      <c r="D133" s="522"/>
      <c r="E133" s="522"/>
      <c r="F133" s="522"/>
      <c r="G133" s="522"/>
      <c r="H133" s="522"/>
      <c r="I133" s="522"/>
      <c r="J133" s="522"/>
      <c r="K133" s="522"/>
      <c r="L133" s="522"/>
      <c r="M133" s="522"/>
      <c r="N133" s="522"/>
      <c r="O133" s="522"/>
      <c r="P133" s="522"/>
      <c r="Q133" s="522"/>
      <c r="R133" s="522"/>
      <c r="S133" s="522"/>
      <c r="T133" s="522"/>
      <c r="U133" s="522"/>
      <c r="V133" s="522"/>
      <c r="W133" s="522"/>
      <c r="X133" s="522"/>
      <c r="Y133" s="522"/>
      <c r="Z133" s="522"/>
      <c r="AA133" s="522"/>
    </row>
    <row r="134" spans="1:27" ht="15.75" hidden="1" customHeight="1">
      <c r="A134" s="522"/>
      <c r="B134" s="522"/>
      <c r="C134" s="522"/>
      <c r="D134" s="522"/>
      <c r="E134" s="522"/>
      <c r="F134" s="522"/>
      <c r="G134" s="522"/>
      <c r="H134" s="522"/>
      <c r="I134" s="522"/>
      <c r="J134" s="522"/>
      <c r="K134" s="522"/>
      <c r="L134" s="522"/>
      <c r="M134" s="522"/>
      <c r="N134" s="522"/>
      <c r="O134" s="522"/>
      <c r="P134" s="522"/>
      <c r="Q134" s="522"/>
      <c r="R134" s="522"/>
      <c r="S134" s="522"/>
      <c r="T134" s="522"/>
      <c r="U134" s="522"/>
      <c r="V134" s="522"/>
      <c r="W134" s="522"/>
      <c r="X134" s="522"/>
      <c r="Y134" s="522"/>
      <c r="Z134" s="522"/>
      <c r="AA134" s="522"/>
    </row>
    <row r="135" spans="1:27" ht="15.75" hidden="1" customHeight="1">
      <c r="A135" s="522"/>
      <c r="B135" s="522"/>
      <c r="C135" s="522"/>
      <c r="D135" s="522"/>
      <c r="E135" s="522"/>
      <c r="F135" s="522"/>
      <c r="G135" s="522"/>
      <c r="H135" s="522"/>
      <c r="I135" s="522"/>
      <c r="J135" s="522"/>
      <c r="K135" s="522"/>
      <c r="L135" s="522"/>
      <c r="M135" s="522"/>
      <c r="N135" s="522"/>
      <c r="O135" s="522"/>
      <c r="P135" s="522"/>
      <c r="Q135" s="522"/>
      <c r="R135" s="522"/>
      <c r="S135" s="522"/>
      <c r="T135" s="522"/>
      <c r="U135" s="522"/>
      <c r="V135" s="522"/>
      <c r="W135" s="522"/>
      <c r="X135" s="522"/>
      <c r="Y135" s="522"/>
      <c r="Z135" s="522"/>
      <c r="AA135" s="522"/>
    </row>
    <row r="136" spans="1:27" ht="15.75" hidden="1" customHeight="1">
      <c r="A136" s="522"/>
      <c r="B136" s="522"/>
      <c r="C136" s="522"/>
      <c r="D136" s="522"/>
      <c r="E136" s="522"/>
      <c r="F136" s="522"/>
      <c r="G136" s="522"/>
      <c r="H136" s="522"/>
      <c r="I136" s="522"/>
      <c r="J136" s="522"/>
      <c r="K136" s="522"/>
      <c r="L136" s="522"/>
      <c r="M136" s="522"/>
      <c r="N136" s="522"/>
      <c r="O136" s="522"/>
      <c r="P136" s="522"/>
      <c r="Q136" s="522"/>
      <c r="R136" s="522"/>
      <c r="S136" s="522"/>
      <c r="T136" s="522"/>
      <c r="U136" s="522"/>
      <c r="V136" s="522"/>
      <c r="W136" s="522"/>
      <c r="X136" s="522"/>
      <c r="Y136" s="522"/>
      <c r="Z136" s="522"/>
      <c r="AA136" s="522"/>
    </row>
    <row r="137" spans="1:27" ht="15.75" hidden="1" customHeight="1">
      <c r="A137" s="522"/>
      <c r="B137" s="522"/>
      <c r="C137" s="522"/>
      <c r="D137" s="522"/>
      <c r="E137" s="522"/>
      <c r="F137" s="522"/>
      <c r="G137" s="522"/>
      <c r="H137" s="522"/>
      <c r="I137" s="522"/>
      <c r="J137" s="522"/>
      <c r="K137" s="522"/>
      <c r="L137" s="522"/>
      <c r="M137" s="522"/>
      <c r="N137" s="522"/>
      <c r="O137" s="522"/>
      <c r="P137" s="522"/>
      <c r="Q137" s="522"/>
      <c r="R137" s="522"/>
      <c r="S137" s="522"/>
      <c r="T137" s="522"/>
      <c r="U137" s="522"/>
      <c r="V137" s="522"/>
      <c r="W137" s="522"/>
      <c r="X137" s="522"/>
      <c r="Y137" s="522"/>
      <c r="Z137" s="522"/>
      <c r="AA137" s="522"/>
    </row>
    <row r="138" spans="1:27" ht="15.75" hidden="1" customHeight="1">
      <c r="A138" s="522"/>
      <c r="B138" s="522"/>
      <c r="C138" s="522"/>
      <c r="D138" s="522"/>
      <c r="E138" s="522"/>
      <c r="F138" s="522"/>
      <c r="G138" s="522"/>
      <c r="H138" s="522"/>
      <c r="I138" s="522"/>
      <c r="J138" s="522"/>
      <c r="K138" s="522"/>
      <c r="L138" s="522"/>
      <c r="M138" s="522"/>
      <c r="N138" s="522"/>
      <c r="O138" s="522"/>
      <c r="P138" s="522"/>
      <c r="Q138" s="522"/>
      <c r="R138" s="522"/>
      <c r="S138" s="522"/>
      <c r="T138" s="522"/>
      <c r="U138" s="522"/>
      <c r="V138" s="522"/>
      <c r="W138" s="522"/>
      <c r="X138" s="522"/>
      <c r="Y138" s="522"/>
      <c r="Z138" s="522"/>
      <c r="AA138" s="522"/>
    </row>
    <row r="139" spans="1:27" ht="15.75" hidden="1" customHeight="1">
      <c r="A139" s="522"/>
      <c r="B139" s="522"/>
      <c r="C139" s="522"/>
      <c r="D139" s="522"/>
      <c r="E139" s="522"/>
      <c r="F139" s="522"/>
      <c r="G139" s="522"/>
      <c r="H139" s="522"/>
      <c r="I139" s="522"/>
      <c r="J139" s="522"/>
      <c r="K139" s="522"/>
      <c r="L139" s="522"/>
      <c r="M139" s="522"/>
      <c r="N139" s="522"/>
      <c r="O139" s="522"/>
      <c r="P139" s="522"/>
      <c r="Q139" s="522"/>
      <c r="R139" s="522"/>
      <c r="S139" s="522"/>
      <c r="T139" s="522"/>
      <c r="U139" s="522"/>
      <c r="V139" s="522"/>
      <c r="W139" s="522"/>
      <c r="X139" s="522"/>
      <c r="Y139" s="522"/>
      <c r="Z139" s="522"/>
      <c r="AA139" s="522"/>
    </row>
    <row r="140" spans="1:27" ht="15.75" hidden="1" customHeight="1">
      <c r="A140" s="522"/>
      <c r="B140" s="522"/>
      <c r="C140" s="522"/>
      <c r="D140" s="522"/>
      <c r="E140" s="522"/>
      <c r="F140" s="522"/>
      <c r="G140" s="522"/>
      <c r="H140" s="522"/>
      <c r="I140" s="522"/>
      <c r="J140" s="522"/>
      <c r="K140" s="522"/>
      <c r="L140" s="522"/>
      <c r="M140" s="522"/>
      <c r="N140" s="522"/>
      <c r="O140" s="522"/>
      <c r="P140" s="522"/>
      <c r="Q140" s="522"/>
      <c r="R140" s="522"/>
      <c r="S140" s="522"/>
      <c r="T140" s="522"/>
      <c r="U140" s="522"/>
      <c r="V140" s="522"/>
      <c r="W140" s="522"/>
      <c r="X140" s="522"/>
      <c r="Y140" s="522"/>
      <c r="Z140" s="522"/>
      <c r="AA140" s="522"/>
    </row>
    <row r="141" spans="1:27" ht="15.75" hidden="1" customHeight="1">
      <c r="A141" s="522"/>
      <c r="B141" s="522"/>
      <c r="C141" s="522"/>
      <c r="D141" s="522"/>
      <c r="E141" s="522"/>
      <c r="F141" s="522"/>
      <c r="G141" s="522"/>
      <c r="H141" s="522"/>
      <c r="I141" s="522"/>
      <c r="J141" s="522"/>
      <c r="K141" s="522"/>
      <c r="L141" s="522"/>
      <c r="M141" s="522"/>
      <c r="N141" s="522"/>
      <c r="O141" s="522"/>
      <c r="P141" s="522"/>
      <c r="Q141" s="522"/>
      <c r="R141" s="522"/>
      <c r="S141" s="522"/>
      <c r="T141" s="522"/>
      <c r="U141" s="522"/>
      <c r="V141" s="522"/>
      <c r="W141" s="522"/>
      <c r="X141" s="522"/>
      <c r="Y141" s="522"/>
      <c r="Z141" s="522"/>
      <c r="AA141" s="522"/>
    </row>
    <row r="142" spans="1:27" ht="15.75" hidden="1" customHeight="1">
      <c r="A142" s="522"/>
      <c r="B142" s="522"/>
      <c r="C142" s="522"/>
      <c r="D142" s="522"/>
      <c r="E142" s="522"/>
      <c r="F142" s="522"/>
      <c r="G142" s="522"/>
      <c r="H142" s="522"/>
      <c r="I142" s="522"/>
      <c r="J142" s="522"/>
      <c r="K142" s="522"/>
      <c r="L142" s="522"/>
      <c r="M142" s="522"/>
      <c r="N142" s="522"/>
      <c r="O142" s="522"/>
      <c r="P142" s="522"/>
      <c r="Q142" s="522"/>
      <c r="R142" s="522"/>
      <c r="S142" s="522"/>
      <c r="T142" s="522"/>
      <c r="U142" s="522"/>
      <c r="V142" s="522"/>
      <c r="W142" s="522"/>
      <c r="X142" s="522"/>
      <c r="Y142" s="522"/>
      <c r="Z142" s="522"/>
      <c r="AA142" s="522"/>
    </row>
    <row r="143" spans="1:27" ht="15.75" hidden="1" customHeight="1">
      <c r="A143" s="522"/>
      <c r="B143" s="522"/>
      <c r="C143" s="522"/>
      <c r="D143" s="522"/>
      <c r="E143" s="522"/>
      <c r="F143" s="522"/>
      <c r="G143" s="522"/>
      <c r="H143" s="522"/>
      <c r="I143" s="522"/>
      <c r="J143" s="522"/>
      <c r="K143" s="522"/>
      <c r="L143" s="522"/>
      <c r="M143" s="522"/>
      <c r="N143" s="522"/>
      <c r="O143" s="522"/>
      <c r="P143" s="522"/>
      <c r="Q143" s="522"/>
      <c r="R143" s="522"/>
      <c r="S143" s="522"/>
      <c r="T143" s="522"/>
      <c r="U143" s="522"/>
      <c r="V143" s="522"/>
      <c r="W143" s="522"/>
      <c r="X143" s="522"/>
      <c r="Y143" s="522"/>
      <c r="Z143" s="522"/>
      <c r="AA143" s="522"/>
    </row>
    <row r="144" spans="1:27" ht="15.75" hidden="1" customHeight="1">
      <c r="A144" s="522"/>
      <c r="B144" s="522"/>
      <c r="C144" s="522"/>
      <c r="D144" s="522"/>
      <c r="E144" s="522"/>
      <c r="F144" s="522"/>
      <c r="G144" s="522"/>
      <c r="H144" s="522"/>
      <c r="I144" s="522"/>
      <c r="J144" s="522"/>
      <c r="K144" s="522"/>
      <c r="L144" s="522"/>
      <c r="M144" s="522"/>
      <c r="N144" s="522"/>
      <c r="O144" s="522"/>
      <c r="P144" s="522"/>
      <c r="Q144" s="522"/>
      <c r="R144" s="522"/>
      <c r="S144" s="522"/>
      <c r="T144" s="522"/>
      <c r="U144" s="522"/>
      <c r="V144" s="522"/>
      <c r="W144" s="522"/>
      <c r="X144" s="522"/>
      <c r="Y144" s="522"/>
      <c r="Z144" s="522"/>
      <c r="AA144" s="522"/>
    </row>
    <row r="145" spans="1:27" ht="15.75" hidden="1" customHeight="1">
      <c r="A145" s="522"/>
      <c r="B145" s="522"/>
      <c r="C145" s="522"/>
      <c r="D145" s="522"/>
      <c r="E145" s="522"/>
      <c r="F145" s="522"/>
      <c r="G145" s="522"/>
      <c r="H145" s="522"/>
      <c r="I145" s="522"/>
      <c r="J145" s="522"/>
      <c r="K145" s="522"/>
      <c r="L145" s="522"/>
      <c r="M145" s="522"/>
      <c r="N145" s="522"/>
      <c r="O145" s="522"/>
      <c r="P145" s="522"/>
      <c r="Q145" s="522"/>
      <c r="R145" s="522"/>
      <c r="S145" s="522"/>
      <c r="T145" s="522"/>
      <c r="U145" s="522"/>
      <c r="V145" s="522"/>
      <c r="W145" s="522"/>
      <c r="X145" s="522"/>
      <c r="Y145" s="522"/>
      <c r="Z145" s="522"/>
      <c r="AA145" s="522"/>
    </row>
    <row r="146" spans="1:27" ht="15.75" hidden="1" customHeight="1">
      <c r="A146" s="522"/>
      <c r="B146" s="522"/>
      <c r="C146" s="522"/>
      <c r="D146" s="522"/>
      <c r="E146" s="522"/>
      <c r="F146" s="522"/>
      <c r="G146" s="522"/>
      <c r="H146" s="522"/>
      <c r="I146" s="522"/>
      <c r="J146" s="522"/>
      <c r="K146" s="522"/>
      <c r="L146" s="522"/>
      <c r="M146" s="522"/>
      <c r="N146" s="522"/>
      <c r="O146" s="522"/>
      <c r="P146" s="522"/>
      <c r="Q146" s="522"/>
      <c r="R146" s="522"/>
      <c r="S146" s="522"/>
      <c r="T146" s="522"/>
      <c r="U146" s="522"/>
      <c r="V146" s="522"/>
      <c r="W146" s="522"/>
      <c r="X146" s="522"/>
      <c r="Y146" s="522"/>
      <c r="Z146" s="522"/>
      <c r="AA146" s="522"/>
    </row>
    <row r="147" spans="1:27" ht="15.75" hidden="1" customHeight="1">
      <c r="A147" s="522"/>
      <c r="B147" s="522"/>
      <c r="C147" s="522"/>
      <c r="D147" s="522"/>
      <c r="E147" s="522"/>
      <c r="F147" s="522"/>
      <c r="G147" s="522"/>
      <c r="H147" s="522"/>
      <c r="I147" s="522"/>
      <c r="J147" s="522"/>
      <c r="K147" s="522"/>
      <c r="L147" s="522"/>
      <c r="M147" s="522"/>
      <c r="N147" s="522"/>
      <c r="O147" s="522"/>
      <c r="P147" s="522"/>
      <c r="Q147" s="522"/>
      <c r="R147" s="522"/>
      <c r="S147" s="522"/>
      <c r="T147" s="522"/>
      <c r="U147" s="522"/>
      <c r="V147" s="522"/>
      <c r="W147" s="522"/>
      <c r="X147" s="522"/>
      <c r="Y147" s="522"/>
      <c r="Z147" s="522"/>
      <c r="AA147" s="522"/>
    </row>
    <row r="148" spans="1:27" ht="15.75" hidden="1" customHeight="1">
      <c r="A148" s="522"/>
      <c r="B148" s="522"/>
      <c r="C148" s="522"/>
      <c r="D148" s="522"/>
      <c r="E148" s="522"/>
      <c r="F148" s="522"/>
      <c r="G148" s="522"/>
      <c r="H148" s="522"/>
      <c r="I148" s="522"/>
      <c r="J148" s="522"/>
      <c r="K148" s="522"/>
      <c r="L148" s="522"/>
      <c r="M148" s="522"/>
      <c r="N148" s="522"/>
      <c r="O148" s="522"/>
      <c r="P148" s="522"/>
      <c r="Q148" s="522"/>
      <c r="R148" s="522"/>
      <c r="S148" s="522"/>
      <c r="T148" s="522"/>
      <c r="U148" s="522"/>
      <c r="V148" s="522"/>
      <c r="W148" s="522"/>
      <c r="X148" s="522"/>
      <c r="Y148" s="522"/>
      <c r="Z148" s="522"/>
      <c r="AA148" s="522"/>
    </row>
    <row r="149" spans="1:27" ht="15.75" hidden="1" customHeight="1">
      <c r="A149" s="522"/>
      <c r="B149" s="522"/>
      <c r="C149" s="522"/>
      <c r="D149" s="522"/>
      <c r="E149" s="522"/>
      <c r="F149" s="522"/>
      <c r="G149" s="522"/>
      <c r="H149" s="522"/>
      <c r="I149" s="522"/>
      <c r="J149" s="522"/>
      <c r="K149" s="522"/>
      <c r="L149" s="522"/>
      <c r="M149" s="522"/>
      <c r="N149" s="522"/>
      <c r="O149" s="522"/>
      <c r="P149" s="522"/>
      <c r="Q149" s="522"/>
      <c r="R149" s="522"/>
      <c r="S149" s="522"/>
      <c r="T149" s="522"/>
      <c r="U149" s="522"/>
      <c r="V149" s="522"/>
      <c r="W149" s="522"/>
      <c r="X149" s="522"/>
      <c r="Y149" s="522"/>
      <c r="Z149" s="522"/>
      <c r="AA149" s="522"/>
    </row>
    <row r="150" spans="1:27" ht="15.75" hidden="1" customHeight="1">
      <c r="A150" s="522"/>
      <c r="B150" s="522"/>
      <c r="C150" s="522"/>
      <c r="D150" s="522"/>
      <c r="E150" s="522"/>
      <c r="F150" s="522"/>
      <c r="G150" s="522"/>
      <c r="H150" s="522"/>
      <c r="I150" s="522"/>
      <c r="J150" s="522"/>
      <c r="K150" s="522"/>
      <c r="L150" s="522"/>
      <c r="M150" s="522"/>
      <c r="N150" s="522"/>
      <c r="O150" s="522"/>
      <c r="P150" s="522"/>
      <c r="Q150" s="522"/>
      <c r="R150" s="522"/>
      <c r="S150" s="522"/>
      <c r="T150" s="522"/>
      <c r="U150" s="522"/>
      <c r="V150" s="522"/>
      <c r="W150" s="522"/>
      <c r="X150" s="522"/>
      <c r="Y150" s="522"/>
      <c r="Z150" s="522"/>
      <c r="AA150" s="522"/>
    </row>
    <row r="151" spans="1:27" ht="15.75" hidden="1" customHeight="1">
      <c r="A151" s="522"/>
      <c r="B151" s="522"/>
      <c r="C151" s="522"/>
      <c r="D151" s="522"/>
      <c r="E151" s="522"/>
      <c r="F151" s="522"/>
      <c r="G151" s="522"/>
      <c r="H151" s="522"/>
      <c r="I151" s="522"/>
      <c r="J151" s="522"/>
      <c r="K151" s="522"/>
      <c r="L151" s="522"/>
      <c r="M151" s="522"/>
      <c r="N151" s="522"/>
      <c r="O151" s="522"/>
      <c r="P151" s="522"/>
      <c r="Q151" s="522"/>
      <c r="R151" s="522"/>
      <c r="S151" s="522"/>
      <c r="T151" s="522"/>
      <c r="U151" s="522"/>
      <c r="V151" s="522"/>
      <c r="W151" s="522"/>
      <c r="X151" s="522"/>
      <c r="Y151" s="522"/>
      <c r="Z151" s="522"/>
      <c r="AA151" s="522"/>
    </row>
    <row r="152" spans="1:27" ht="15.75" hidden="1" customHeight="1">
      <c r="A152" s="522"/>
      <c r="B152" s="522"/>
      <c r="C152" s="522"/>
      <c r="D152" s="522"/>
      <c r="E152" s="522"/>
      <c r="F152" s="522"/>
      <c r="G152" s="522"/>
      <c r="H152" s="522"/>
      <c r="I152" s="522"/>
      <c r="J152" s="522"/>
      <c r="K152" s="522"/>
      <c r="L152" s="522"/>
      <c r="M152" s="522"/>
      <c r="N152" s="522"/>
      <c r="O152" s="522"/>
      <c r="P152" s="522"/>
      <c r="Q152" s="522"/>
      <c r="R152" s="522"/>
      <c r="S152" s="522"/>
      <c r="T152" s="522"/>
      <c r="U152" s="522"/>
      <c r="V152" s="522"/>
      <c r="W152" s="522"/>
      <c r="X152" s="522"/>
      <c r="Y152" s="522"/>
      <c r="Z152" s="522"/>
      <c r="AA152" s="522"/>
    </row>
    <row r="153" spans="1:27" ht="15.75" hidden="1" customHeight="1">
      <c r="A153" s="522"/>
      <c r="B153" s="522"/>
      <c r="C153" s="522"/>
      <c r="D153" s="522"/>
      <c r="E153" s="522"/>
      <c r="F153" s="522"/>
      <c r="G153" s="522"/>
      <c r="H153" s="522"/>
      <c r="I153" s="522"/>
      <c r="J153" s="522"/>
      <c r="K153" s="522"/>
      <c r="L153" s="522"/>
      <c r="M153" s="522"/>
      <c r="N153" s="522"/>
      <c r="O153" s="522"/>
      <c r="P153" s="522"/>
      <c r="Q153" s="522"/>
      <c r="R153" s="522"/>
      <c r="S153" s="522"/>
      <c r="T153" s="522"/>
      <c r="U153" s="522"/>
      <c r="V153" s="522"/>
      <c r="W153" s="522"/>
      <c r="X153" s="522"/>
      <c r="Y153" s="522"/>
      <c r="Z153" s="522"/>
      <c r="AA153" s="522"/>
    </row>
    <row r="154" spans="1:27" ht="15.75" hidden="1" customHeight="1">
      <c r="A154" s="522"/>
      <c r="B154" s="522"/>
      <c r="C154" s="522"/>
      <c r="D154" s="522"/>
      <c r="E154" s="522"/>
      <c r="F154" s="522"/>
      <c r="G154" s="522"/>
      <c r="H154" s="522"/>
      <c r="I154" s="522"/>
      <c r="J154" s="522"/>
      <c r="K154" s="522"/>
      <c r="L154" s="522"/>
      <c r="M154" s="522"/>
      <c r="N154" s="522"/>
      <c r="O154" s="522"/>
      <c r="P154" s="522"/>
      <c r="Q154" s="522"/>
      <c r="R154" s="522"/>
      <c r="S154" s="522"/>
      <c r="T154" s="522"/>
      <c r="U154" s="522"/>
      <c r="V154" s="522"/>
      <c r="W154" s="522"/>
      <c r="X154" s="522"/>
      <c r="Y154" s="522"/>
      <c r="Z154" s="522"/>
      <c r="AA154" s="522"/>
    </row>
    <row r="155" spans="1:27" ht="15.75" hidden="1" customHeight="1">
      <c r="A155" s="522"/>
      <c r="B155" s="522"/>
      <c r="C155" s="522"/>
      <c r="D155" s="522"/>
      <c r="E155" s="522"/>
      <c r="F155" s="522"/>
      <c r="G155" s="522"/>
      <c r="H155" s="522"/>
      <c r="I155" s="522"/>
      <c r="J155" s="522"/>
      <c r="K155" s="522"/>
      <c r="L155" s="522"/>
      <c r="M155" s="522"/>
      <c r="N155" s="522"/>
      <c r="O155" s="522"/>
      <c r="P155" s="522"/>
      <c r="Q155" s="522"/>
      <c r="R155" s="522"/>
      <c r="S155" s="522"/>
      <c r="T155" s="522"/>
      <c r="U155" s="522"/>
      <c r="V155" s="522"/>
      <c r="W155" s="522"/>
      <c r="X155" s="522"/>
      <c r="Y155" s="522"/>
      <c r="Z155" s="522"/>
      <c r="AA155" s="522"/>
    </row>
    <row r="156" spans="1:27" ht="15.75" hidden="1" customHeight="1">
      <c r="A156" s="522"/>
      <c r="B156" s="522"/>
      <c r="C156" s="522"/>
      <c r="D156" s="522"/>
      <c r="E156" s="522"/>
      <c r="F156" s="522"/>
      <c r="G156" s="522"/>
      <c r="H156" s="522"/>
      <c r="I156" s="522"/>
      <c r="J156" s="522"/>
      <c r="K156" s="522"/>
      <c r="L156" s="522"/>
      <c r="M156" s="522"/>
      <c r="N156" s="522"/>
      <c r="O156" s="522"/>
      <c r="P156" s="522"/>
      <c r="Q156" s="522"/>
      <c r="R156" s="522"/>
      <c r="S156" s="522"/>
      <c r="T156" s="522"/>
      <c r="U156" s="522"/>
      <c r="V156" s="522"/>
      <c r="W156" s="522"/>
      <c r="X156" s="522"/>
      <c r="Y156" s="522"/>
      <c r="Z156" s="522"/>
      <c r="AA156" s="522"/>
    </row>
    <row r="157" spans="1:27" ht="15.75" hidden="1" customHeight="1">
      <c r="A157" s="522"/>
      <c r="B157" s="522"/>
      <c r="C157" s="522"/>
      <c r="D157" s="522"/>
      <c r="E157" s="522"/>
      <c r="F157" s="522"/>
      <c r="G157" s="522"/>
      <c r="H157" s="522"/>
      <c r="I157" s="522"/>
      <c r="J157" s="522"/>
      <c r="K157" s="522"/>
      <c r="L157" s="522"/>
      <c r="M157" s="522"/>
      <c r="N157" s="522"/>
      <c r="O157" s="522"/>
      <c r="P157" s="522"/>
      <c r="Q157" s="522"/>
      <c r="R157" s="522"/>
      <c r="S157" s="522"/>
      <c r="T157" s="522"/>
      <c r="U157" s="522"/>
      <c r="V157" s="522"/>
      <c r="W157" s="522"/>
      <c r="X157" s="522"/>
      <c r="Y157" s="522"/>
      <c r="Z157" s="522"/>
      <c r="AA157" s="522"/>
    </row>
    <row r="158" spans="1:27" ht="15.75" hidden="1" customHeight="1">
      <c r="A158" s="522"/>
      <c r="B158" s="522"/>
      <c r="C158" s="522"/>
      <c r="D158" s="522"/>
      <c r="E158" s="522"/>
      <c r="F158" s="522"/>
      <c r="G158" s="522"/>
      <c r="H158" s="522"/>
      <c r="I158" s="522"/>
      <c r="J158" s="522"/>
      <c r="K158" s="522"/>
      <c r="L158" s="522"/>
      <c r="M158" s="522"/>
      <c r="N158" s="522"/>
      <c r="O158" s="522"/>
      <c r="P158" s="522"/>
      <c r="Q158" s="522"/>
      <c r="R158" s="522"/>
      <c r="S158" s="522"/>
      <c r="T158" s="522"/>
      <c r="U158" s="522"/>
      <c r="V158" s="522"/>
      <c r="W158" s="522"/>
      <c r="X158" s="522"/>
      <c r="Y158" s="522"/>
      <c r="Z158" s="522"/>
      <c r="AA158" s="522"/>
    </row>
    <row r="159" spans="1:27" ht="15.75" hidden="1" customHeight="1">
      <c r="A159" s="522"/>
      <c r="B159" s="522"/>
      <c r="C159" s="522"/>
      <c r="D159" s="522"/>
      <c r="E159" s="522"/>
      <c r="F159" s="522"/>
      <c r="G159" s="522"/>
      <c r="H159" s="522"/>
      <c r="I159" s="522"/>
      <c r="J159" s="522"/>
      <c r="K159" s="522"/>
      <c r="L159" s="522"/>
      <c r="M159" s="522"/>
      <c r="N159" s="522"/>
      <c r="O159" s="522"/>
      <c r="P159" s="522"/>
      <c r="Q159" s="522"/>
      <c r="R159" s="522"/>
      <c r="S159" s="522"/>
      <c r="T159" s="522"/>
      <c r="U159" s="522"/>
      <c r="V159" s="522"/>
      <c r="W159" s="522"/>
      <c r="X159" s="522"/>
      <c r="Y159" s="522"/>
      <c r="Z159" s="522"/>
      <c r="AA159" s="522"/>
    </row>
    <row r="160" spans="1:27" ht="15.75" hidden="1" customHeight="1">
      <c r="A160" s="522"/>
      <c r="B160" s="522"/>
      <c r="C160" s="522"/>
      <c r="D160" s="522"/>
      <c r="E160" s="522"/>
      <c r="F160" s="522"/>
      <c r="G160" s="522"/>
      <c r="H160" s="522"/>
      <c r="I160" s="522"/>
      <c r="J160" s="522"/>
      <c r="K160" s="522"/>
      <c r="L160" s="522"/>
      <c r="M160" s="522"/>
      <c r="N160" s="522"/>
      <c r="O160" s="522"/>
      <c r="P160" s="522"/>
      <c r="Q160" s="522"/>
      <c r="R160" s="522"/>
      <c r="S160" s="522"/>
      <c r="T160" s="522"/>
      <c r="U160" s="522"/>
      <c r="V160" s="522"/>
      <c r="W160" s="522"/>
      <c r="X160" s="522"/>
      <c r="Y160" s="522"/>
      <c r="Z160" s="522"/>
      <c r="AA160" s="522"/>
    </row>
    <row r="161" spans="1:27" ht="15.75" hidden="1" customHeight="1">
      <c r="A161" s="522"/>
      <c r="B161" s="522"/>
      <c r="C161" s="522"/>
      <c r="D161" s="522"/>
      <c r="E161" s="522"/>
      <c r="F161" s="522"/>
      <c r="G161" s="522"/>
      <c r="H161" s="522"/>
      <c r="I161" s="522"/>
      <c r="J161" s="522"/>
      <c r="K161" s="522"/>
      <c r="L161" s="522"/>
      <c r="M161" s="522"/>
      <c r="N161" s="522"/>
      <c r="O161" s="522"/>
      <c r="P161" s="522"/>
      <c r="Q161" s="522"/>
      <c r="R161" s="522"/>
      <c r="S161" s="522"/>
      <c r="T161" s="522"/>
      <c r="U161" s="522"/>
      <c r="V161" s="522"/>
      <c r="W161" s="522"/>
      <c r="X161" s="522"/>
      <c r="Y161" s="522"/>
      <c r="Z161" s="522"/>
      <c r="AA161" s="522"/>
    </row>
    <row r="162" spans="1:27" ht="15.75" hidden="1" customHeight="1">
      <c r="A162" s="522"/>
      <c r="B162" s="522"/>
      <c r="C162" s="522"/>
      <c r="D162" s="522"/>
      <c r="E162" s="522"/>
      <c r="F162" s="522"/>
      <c r="G162" s="522"/>
      <c r="H162" s="522"/>
      <c r="I162" s="522"/>
      <c r="J162" s="522"/>
      <c r="K162" s="522"/>
      <c r="L162" s="522"/>
      <c r="M162" s="522"/>
      <c r="N162" s="522"/>
      <c r="O162" s="522"/>
      <c r="P162" s="522"/>
      <c r="Q162" s="522"/>
      <c r="R162" s="522"/>
      <c r="S162" s="522"/>
      <c r="T162" s="522"/>
      <c r="U162" s="522"/>
      <c r="V162" s="522"/>
      <c r="W162" s="522"/>
      <c r="X162" s="522"/>
      <c r="Y162" s="522"/>
      <c r="Z162" s="522"/>
      <c r="AA162" s="522"/>
    </row>
    <row r="163" spans="1:27" ht="15.75" hidden="1" customHeight="1">
      <c r="A163" s="522"/>
      <c r="B163" s="522"/>
      <c r="C163" s="522"/>
      <c r="D163" s="522"/>
      <c r="E163" s="522"/>
      <c r="F163" s="522"/>
      <c r="G163" s="522"/>
      <c r="H163" s="522"/>
      <c r="I163" s="522"/>
      <c r="J163" s="522"/>
      <c r="K163" s="522"/>
      <c r="L163" s="522"/>
      <c r="M163" s="522"/>
      <c r="N163" s="522"/>
      <c r="O163" s="522"/>
      <c r="P163" s="522"/>
      <c r="Q163" s="522"/>
      <c r="R163" s="522"/>
      <c r="S163" s="522"/>
      <c r="T163" s="522"/>
      <c r="U163" s="522"/>
      <c r="V163" s="522"/>
      <c r="W163" s="522"/>
      <c r="X163" s="522"/>
      <c r="Y163" s="522"/>
      <c r="Z163" s="522"/>
      <c r="AA163" s="522"/>
    </row>
    <row r="164" spans="1:27" ht="15.75" hidden="1" customHeight="1">
      <c r="A164" s="522"/>
      <c r="B164" s="522"/>
      <c r="C164" s="522"/>
      <c r="D164" s="522"/>
      <c r="E164" s="522"/>
      <c r="F164" s="522"/>
      <c r="G164" s="522"/>
      <c r="H164" s="522"/>
      <c r="I164" s="522"/>
      <c r="J164" s="522"/>
      <c r="K164" s="522"/>
      <c r="L164" s="522"/>
      <c r="M164" s="522"/>
      <c r="N164" s="522"/>
      <c r="O164" s="522"/>
      <c r="P164" s="522"/>
      <c r="Q164" s="522"/>
      <c r="R164" s="522"/>
      <c r="S164" s="522"/>
      <c r="T164" s="522"/>
      <c r="U164" s="522"/>
      <c r="V164" s="522"/>
      <c r="W164" s="522"/>
      <c r="X164" s="522"/>
      <c r="Y164" s="522"/>
      <c r="Z164" s="522"/>
      <c r="AA164" s="522"/>
    </row>
    <row r="165" spans="1:27" ht="15.75" hidden="1" customHeight="1">
      <c r="A165" s="522"/>
      <c r="B165" s="522"/>
      <c r="C165" s="522"/>
      <c r="D165" s="522"/>
      <c r="E165" s="522"/>
      <c r="F165" s="522"/>
      <c r="G165" s="522"/>
      <c r="H165" s="522"/>
      <c r="I165" s="522"/>
      <c r="J165" s="522"/>
      <c r="K165" s="522"/>
      <c r="L165" s="522"/>
      <c r="M165" s="522"/>
      <c r="N165" s="522"/>
      <c r="O165" s="522"/>
      <c r="P165" s="522"/>
      <c r="Q165" s="522"/>
      <c r="R165" s="522"/>
      <c r="S165" s="522"/>
      <c r="T165" s="522"/>
      <c r="U165" s="522"/>
      <c r="V165" s="522"/>
      <c r="W165" s="522"/>
      <c r="X165" s="522"/>
      <c r="Y165" s="522"/>
      <c r="Z165" s="522"/>
      <c r="AA165" s="522"/>
    </row>
    <row r="166" spans="1:27" ht="15.75" hidden="1" customHeight="1">
      <c r="A166" s="522"/>
      <c r="B166" s="522"/>
      <c r="C166" s="522"/>
      <c r="D166" s="522"/>
      <c r="E166" s="522"/>
      <c r="F166" s="522"/>
      <c r="G166" s="522"/>
      <c r="H166" s="522"/>
      <c r="I166" s="522"/>
      <c r="J166" s="522"/>
      <c r="K166" s="522"/>
      <c r="L166" s="522"/>
      <c r="M166" s="522"/>
      <c r="N166" s="522"/>
      <c r="O166" s="522"/>
      <c r="P166" s="522"/>
      <c r="Q166" s="522"/>
      <c r="R166" s="522"/>
      <c r="S166" s="522"/>
      <c r="T166" s="522"/>
      <c r="U166" s="522"/>
      <c r="V166" s="522"/>
      <c r="W166" s="522"/>
      <c r="X166" s="522"/>
      <c r="Y166" s="522"/>
      <c r="Z166" s="522"/>
      <c r="AA166" s="522"/>
    </row>
    <row r="167" spans="1:27" ht="15.75" hidden="1" customHeight="1">
      <c r="A167" s="522"/>
      <c r="B167" s="522"/>
      <c r="C167" s="522"/>
      <c r="D167" s="522"/>
      <c r="E167" s="522"/>
      <c r="F167" s="522"/>
      <c r="G167" s="522"/>
      <c r="H167" s="522"/>
      <c r="I167" s="522"/>
      <c r="J167" s="522"/>
      <c r="K167" s="522"/>
      <c r="L167" s="522"/>
      <c r="M167" s="522"/>
      <c r="N167" s="522"/>
      <c r="O167" s="522"/>
      <c r="P167" s="522"/>
      <c r="Q167" s="522"/>
      <c r="R167" s="522"/>
      <c r="S167" s="522"/>
      <c r="T167" s="522"/>
      <c r="U167" s="522"/>
      <c r="V167" s="522"/>
      <c r="W167" s="522"/>
      <c r="X167" s="522"/>
      <c r="Y167" s="522"/>
      <c r="Z167" s="522"/>
      <c r="AA167" s="522"/>
    </row>
    <row r="168" spans="1:27" ht="15.75" hidden="1" customHeight="1">
      <c r="A168" s="522"/>
      <c r="B168" s="522"/>
      <c r="C168" s="522"/>
      <c r="D168" s="522"/>
      <c r="E168" s="522"/>
      <c r="F168" s="522"/>
      <c r="G168" s="522"/>
      <c r="H168" s="522"/>
      <c r="I168" s="522"/>
      <c r="J168" s="522"/>
      <c r="K168" s="522"/>
      <c r="L168" s="522"/>
      <c r="M168" s="522"/>
      <c r="N168" s="522"/>
      <c r="O168" s="522"/>
      <c r="P168" s="522"/>
      <c r="Q168" s="522"/>
      <c r="R168" s="522"/>
      <c r="S168" s="522"/>
      <c r="T168" s="522"/>
      <c r="U168" s="522"/>
      <c r="V168" s="522"/>
      <c r="W168" s="522"/>
      <c r="X168" s="522"/>
      <c r="Y168" s="522"/>
      <c r="Z168" s="522"/>
      <c r="AA168" s="522"/>
    </row>
    <row r="169" spans="1:27" ht="15.75" hidden="1" customHeight="1">
      <c r="A169" s="522"/>
      <c r="B169" s="522"/>
      <c r="C169" s="522"/>
      <c r="D169" s="522"/>
      <c r="E169" s="522"/>
      <c r="F169" s="522"/>
      <c r="G169" s="522"/>
      <c r="H169" s="522"/>
      <c r="I169" s="522"/>
      <c r="J169" s="522"/>
      <c r="K169" s="522"/>
      <c r="L169" s="522"/>
      <c r="M169" s="522"/>
      <c r="N169" s="522"/>
      <c r="O169" s="522"/>
      <c r="P169" s="522"/>
      <c r="Q169" s="522"/>
      <c r="R169" s="522"/>
      <c r="S169" s="522"/>
      <c r="T169" s="522"/>
      <c r="U169" s="522"/>
      <c r="V169" s="522"/>
      <c r="W169" s="522"/>
      <c r="X169" s="522"/>
      <c r="Y169" s="522"/>
      <c r="Z169" s="522"/>
      <c r="AA169" s="522"/>
    </row>
    <row r="170" spans="1:27" ht="15.75" hidden="1" customHeight="1">
      <c r="A170" s="522"/>
      <c r="B170" s="522"/>
      <c r="C170" s="522"/>
      <c r="D170" s="522"/>
      <c r="E170" s="522"/>
      <c r="F170" s="522"/>
      <c r="G170" s="522"/>
      <c r="H170" s="522"/>
      <c r="I170" s="522"/>
      <c r="J170" s="522"/>
      <c r="K170" s="522"/>
      <c r="L170" s="522"/>
      <c r="M170" s="522"/>
      <c r="N170" s="522"/>
      <c r="O170" s="522"/>
      <c r="P170" s="522"/>
      <c r="Q170" s="522"/>
      <c r="R170" s="522"/>
      <c r="S170" s="522"/>
      <c r="T170" s="522"/>
      <c r="U170" s="522"/>
      <c r="V170" s="522"/>
      <c r="W170" s="522"/>
      <c r="X170" s="522"/>
      <c r="Y170" s="522"/>
      <c r="Z170" s="522"/>
      <c r="AA170" s="522"/>
    </row>
    <row r="171" spans="1:27" ht="15.75" hidden="1" customHeight="1">
      <c r="A171" s="522"/>
      <c r="B171" s="522"/>
      <c r="C171" s="522"/>
      <c r="D171" s="522"/>
      <c r="E171" s="522"/>
      <c r="F171" s="522"/>
      <c r="G171" s="522"/>
      <c r="H171" s="522"/>
      <c r="I171" s="522"/>
      <c r="J171" s="522"/>
      <c r="K171" s="522"/>
      <c r="L171" s="522"/>
      <c r="M171" s="522"/>
      <c r="N171" s="522"/>
      <c r="O171" s="522"/>
      <c r="P171" s="522"/>
      <c r="Q171" s="522"/>
      <c r="R171" s="522"/>
      <c r="S171" s="522"/>
      <c r="T171" s="522"/>
      <c r="U171" s="522"/>
      <c r="V171" s="522"/>
      <c r="W171" s="522"/>
      <c r="X171" s="522"/>
      <c r="Y171" s="522"/>
      <c r="Z171" s="522"/>
      <c r="AA171" s="522"/>
    </row>
    <row r="172" spans="1:27" ht="15.75" hidden="1" customHeight="1">
      <c r="A172" s="522"/>
      <c r="B172" s="522"/>
      <c r="C172" s="522"/>
      <c r="D172" s="522"/>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row>
    <row r="173" spans="1:27" ht="15.75" hidden="1" customHeight="1">
      <c r="A173" s="522"/>
      <c r="B173" s="522"/>
      <c r="C173" s="522"/>
      <c r="D173" s="522"/>
      <c r="E173" s="522"/>
      <c r="F173" s="522"/>
      <c r="G173" s="522"/>
      <c r="H173" s="522"/>
      <c r="I173" s="522"/>
      <c r="J173" s="522"/>
      <c r="K173" s="522"/>
      <c r="L173" s="522"/>
      <c r="M173" s="522"/>
      <c r="N173" s="522"/>
      <c r="O173" s="522"/>
      <c r="P173" s="522"/>
      <c r="Q173" s="522"/>
      <c r="R173" s="522"/>
      <c r="S173" s="522"/>
      <c r="T173" s="522"/>
      <c r="U173" s="522"/>
      <c r="V173" s="522"/>
      <c r="W173" s="522"/>
      <c r="X173" s="522"/>
      <c r="Y173" s="522"/>
      <c r="Z173" s="522"/>
      <c r="AA173" s="522"/>
    </row>
    <row r="174" spans="1:27" ht="15.75" hidden="1" customHeight="1">
      <c r="A174" s="522"/>
      <c r="B174" s="522"/>
      <c r="C174" s="522"/>
      <c r="D174" s="522"/>
      <c r="E174" s="522"/>
      <c r="F174" s="522"/>
      <c r="G174" s="522"/>
      <c r="H174" s="522"/>
      <c r="I174" s="522"/>
      <c r="J174" s="522"/>
      <c r="K174" s="522"/>
      <c r="L174" s="522"/>
      <c r="M174" s="522"/>
      <c r="N174" s="522"/>
      <c r="O174" s="522"/>
      <c r="P174" s="522"/>
      <c r="Q174" s="522"/>
      <c r="R174" s="522"/>
      <c r="S174" s="522"/>
      <c r="T174" s="522"/>
      <c r="U174" s="522"/>
      <c r="V174" s="522"/>
      <c r="W174" s="522"/>
      <c r="X174" s="522"/>
      <c r="Y174" s="522"/>
      <c r="Z174" s="522"/>
      <c r="AA174" s="522"/>
    </row>
    <row r="175" spans="1:27" ht="15.75" hidden="1" customHeight="1">
      <c r="A175" s="522"/>
      <c r="B175" s="522"/>
      <c r="C175" s="522"/>
      <c r="D175" s="522"/>
      <c r="E175" s="522"/>
      <c r="F175" s="522"/>
      <c r="G175" s="522"/>
      <c r="H175" s="522"/>
      <c r="I175" s="522"/>
      <c r="J175" s="522"/>
      <c r="K175" s="522"/>
      <c r="L175" s="522"/>
      <c r="M175" s="522"/>
      <c r="N175" s="522"/>
      <c r="O175" s="522"/>
      <c r="P175" s="522"/>
      <c r="Q175" s="522"/>
      <c r="R175" s="522"/>
      <c r="S175" s="522"/>
      <c r="T175" s="522"/>
      <c r="U175" s="522"/>
      <c r="V175" s="522"/>
      <c r="W175" s="522"/>
      <c r="X175" s="522"/>
      <c r="Y175" s="522"/>
      <c r="Z175" s="522"/>
      <c r="AA175" s="522"/>
    </row>
    <row r="176" spans="1:27" ht="15.75" hidden="1" customHeight="1">
      <c r="A176" s="522"/>
      <c r="B176" s="522"/>
      <c r="C176" s="522"/>
      <c r="D176" s="522"/>
      <c r="E176" s="522"/>
      <c r="F176" s="522"/>
      <c r="G176" s="522"/>
      <c r="H176" s="522"/>
      <c r="I176" s="522"/>
      <c r="J176" s="522"/>
      <c r="K176" s="522"/>
      <c r="L176" s="522"/>
      <c r="M176" s="522"/>
      <c r="N176" s="522"/>
      <c r="O176" s="522"/>
      <c r="P176" s="522"/>
      <c r="Q176" s="522"/>
      <c r="R176" s="522"/>
      <c r="S176" s="522"/>
      <c r="T176" s="522"/>
      <c r="U176" s="522"/>
      <c r="V176" s="522"/>
      <c r="W176" s="522"/>
      <c r="X176" s="522"/>
      <c r="Y176" s="522"/>
      <c r="Z176" s="522"/>
      <c r="AA176" s="522"/>
    </row>
    <row r="177" spans="1:27" ht="15.75" hidden="1" customHeight="1">
      <c r="A177" s="522"/>
      <c r="B177" s="522"/>
      <c r="C177" s="522"/>
      <c r="D177" s="522"/>
      <c r="E177" s="522"/>
      <c r="F177" s="522"/>
      <c r="G177" s="522"/>
      <c r="H177" s="522"/>
      <c r="I177" s="522"/>
      <c r="J177" s="522"/>
      <c r="K177" s="522"/>
      <c r="L177" s="522"/>
      <c r="M177" s="522"/>
      <c r="N177" s="522"/>
      <c r="O177" s="522"/>
      <c r="P177" s="522"/>
      <c r="Q177" s="522"/>
      <c r="R177" s="522"/>
      <c r="S177" s="522"/>
      <c r="T177" s="522"/>
      <c r="U177" s="522"/>
      <c r="V177" s="522"/>
      <c r="W177" s="522"/>
      <c r="X177" s="522"/>
      <c r="Y177" s="522"/>
      <c r="Z177" s="522"/>
      <c r="AA177" s="522"/>
    </row>
    <row r="178" spans="1:27" ht="15.75" hidden="1" customHeight="1">
      <c r="A178" s="522"/>
      <c r="B178" s="522"/>
      <c r="C178" s="522"/>
      <c r="D178" s="522"/>
      <c r="E178" s="522"/>
      <c r="F178" s="522"/>
      <c r="G178" s="522"/>
      <c r="H178" s="522"/>
      <c r="I178" s="522"/>
      <c r="J178" s="522"/>
      <c r="K178" s="522"/>
      <c r="L178" s="522"/>
      <c r="M178" s="522"/>
      <c r="N178" s="522"/>
      <c r="O178" s="522"/>
      <c r="P178" s="522"/>
      <c r="Q178" s="522"/>
      <c r="R178" s="522"/>
      <c r="S178" s="522"/>
      <c r="T178" s="522"/>
      <c r="U178" s="522"/>
      <c r="V178" s="522"/>
      <c r="W178" s="522"/>
      <c r="X178" s="522"/>
      <c r="Y178" s="522"/>
      <c r="Z178" s="522"/>
      <c r="AA178" s="522"/>
    </row>
    <row r="179" spans="1:27" ht="15.75" hidden="1" customHeight="1">
      <c r="A179" s="522"/>
      <c r="B179" s="522"/>
      <c r="C179" s="522"/>
      <c r="D179" s="522"/>
      <c r="E179" s="522"/>
      <c r="F179" s="522"/>
      <c r="G179" s="522"/>
      <c r="H179" s="522"/>
      <c r="I179" s="522"/>
      <c r="J179" s="522"/>
      <c r="K179" s="522"/>
      <c r="L179" s="522"/>
      <c r="M179" s="522"/>
      <c r="N179" s="522"/>
      <c r="O179" s="522"/>
      <c r="P179" s="522"/>
      <c r="Q179" s="522"/>
      <c r="R179" s="522"/>
      <c r="S179" s="522"/>
      <c r="T179" s="522"/>
      <c r="U179" s="522"/>
      <c r="V179" s="522"/>
      <c r="W179" s="522"/>
      <c r="X179" s="522"/>
      <c r="Y179" s="522"/>
      <c r="Z179" s="522"/>
      <c r="AA179" s="522"/>
    </row>
    <row r="180" spans="1:27" ht="15.75" hidden="1" customHeight="1">
      <c r="A180" s="522"/>
      <c r="B180" s="522"/>
      <c r="C180" s="522"/>
      <c r="D180" s="522"/>
      <c r="E180" s="522"/>
      <c r="F180" s="522"/>
      <c r="G180" s="522"/>
      <c r="H180" s="522"/>
      <c r="I180" s="522"/>
      <c r="J180" s="522"/>
      <c r="K180" s="522"/>
      <c r="L180" s="522"/>
      <c r="M180" s="522"/>
      <c r="N180" s="522"/>
      <c r="O180" s="522"/>
      <c r="P180" s="522"/>
      <c r="Q180" s="522"/>
      <c r="R180" s="522"/>
      <c r="S180" s="522"/>
      <c r="T180" s="522"/>
      <c r="U180" s="522"/>
      <c r="V180" s="522"/>
      <c r="W180" s="522"/>
      <c r="X180" s="522"/>
      <c r="Y180" s="522"/>
      <c r="Z180" s="522"/>
      <c r="AA180" s="522"/>
    </row>
    <row r="181" spans="1:27" ht="15.75" hidden="1" customHeight="1">
      <c r="A181" s="522"/>
      <c r="B181" s="522"/>
      <c r="C181" s="522"/>
      <c r="D181" s="522"/>
      <c r="E181" s="522"/>
      <c r="F181" s="522"/>
      <c r="G181" s="522"/>
      <c r="H181" s="522"/>
      <c r="I181" s="522"/>
      <c r="J181" s="522"/>
      <c r="K181" s="522"/>
      <c r="L181" s="522"/>
      <c r="M181" s="522"/>
      <c r="N181" s="522"/>
      <c r="O181" s="522"/>
      <c r="P181" s="522"/>
      <c r="Q181" s="522"/>
      <c r="R181" s="522"/>
      <c r="S181" s="522"/>
      <c r="T181" s="522"/>
      <c r="U181" s="522"/>
      <c r="V181" s="522"/>
      <c r="W181" s="522"/>
      <c r="X181" s="522"/>
      <c r="Y181" s="522"/>
      <c r="Z181" s="522"/>
      <c r="AA181" s="522"/>
    </row>
    <row r="182" spans="1:27" ht="15.75" hidden="1" customHeight="1">
      <c r="A182" s="522"/>
      <c r="B182" s="522"/>
      <c r="C182" s="522"/>
      <c r="D182" s="522"/>
      <c r="E182" s="522"/>
      <c r="F182" s="522"/>
      <c r="G182" s="522"/>
      <c r="H182" s="522"/>
      <c r="I182" s="522"/>
      <c r="J182" s="522"/>
      <c r="K182" s="522"/>
      <c r="L182" s="522"/>
      <c r="M182" s="522"/>
      <c r="N182" s="522"/>
      <c r="O182" s="522"/>
      <c r="P182" s="522"/>
      <c r="Q182" s="522"/>
      <c r="R182" s="522"/>
      <c r="S182" s="522"/>
      <c r="T182" s="522"/>
      <c r="U182" s="522"/>
      <c r="V182" s="522"/>
      <c r="W182" s="522"/>
      <c r="X182" s="522"/>
      <c r="Y182" s="522"/>
      <c r="Z182" s="522"/>
      <c r="AA182" s="522"/>
    </row>
    <row r="183" spans="1:27" ht="15.75" hidden="1" customHeight="1">
      <c r="A183" s="522"/>
      <c r="B183" s="522"/>
      <c r="C183" s="522"/>
      <c r="D183" s="522"/>
      <c r="E183" s="522"/>
      <c r="F183" s="522"/>
      <c r="G183" s="522"/>
      <c r="H183" s="522"/>
      <c r="I183" s="522"/>
      <c r="J183" s="522"/>
      <c r="K183" s="522"/>
      <c r="L183" s="522"/>
      <c r="M183" s="522"/>
      <c r="N183" s="522"/>
      <c r="O183" s="522"/>
      <c r="P183" s="522"/>
      <c r="Q183" s="522"/>
      <c r="R183" s="522"/>
      <c r="S183" s="522"/>
      <c r="T183" s="522"/>
      <c r="U183" s="522"/>
      <c r="V183" s="522"/>
      <c r="W183" s="522"/>
      <c r="X183" s="522"/>
      <c r="Y183" s="522"/>
      <c r="Z183" s="522"/>
      <c r="AA183" s="522"/>
    </row>
    <row r="184" spans="1:27" ht="15.75" hidden="1" customHeight="1">
      <c r="A184" s="522"/>
      <c r="B184" s="522"/>
      <c r="C184" s="522"/>
      <c r="D184" s="522"/>
      <c r="E184" s="522"/>
      <c r="F184" s="522"/>
      <c r="G184" s="522"/>
      <c r="H184" s="522"/>
      <c r="I184" s="522"/>
      <c r="J184" s="522"/>
      <c r="K184" s="522"/>
      <c r="L184" s="522"/>
      <c r="M184" s="522"/>
      <c r="N184" s="522"/>
      <c r="O184" s="522"/>
      <c r="P184" s="522"/>
      <c r="Q184" s="522"/>
      <c r="R184" s="522"/>
      <c r="S184" s="522"/>
      <c r="T184" s="522"/>
      <c r="U184" s="522"/>
      <c r="V184" s="522"/>
      <c r="W184" s="522"/>
      <c r="X184" s="522"/>
      <c r="Y184" s="522"/>
      <c r="Z184" s="522"/>
      <c r="AA184" s="522"/>
    </row>
    <row r="185" spans="1:27" ht="15.75" hidden="1" customHeight="1">
      <c r="A185" s="522"/>
      <c r="B185" s="522"/>
      <c r="C185" s="522"/>
      <c r="D185" s="522"/>
      <c r="E185" s="522"/>
      <c r="F185" s="522"/>
      <c r="G185" s="522"/>
      <c r="H185" s="522"/>
      <c r="I185" s="522"/>
      <c r="J185" s="522"/>
      <c r="K185" s="522"/>
      <c r="L185" s="522"/>
      <c r="M185" s="522"/>
      <c r="N185" s="522"/>
      <c r="O185" s="522"/>
      <c r="P185" s="522"/>
      <c r="Q185" s="522"/>
      <c r="R185" s="522"/>
      <c r="S185" s="522"/>
      <c r="T185" s="522"/>
      <c r="U185" s="522"/>
      <c r="V185" s="522"/>
      <c r="W185" s="522"/>
      <c r="X185" s="522"/>
      <c r="Y185" s="522"/>
      <c r="Z185" s="522"/>
      <c r="AA185" s="522"/>
    </row>
    <row r="186" spans="1:27" ht="15.75" hidden="1" customHeight="1">
      <c r="A186" s="522"/>
      <c r="B186" s="522"/>
      <c r="C186" s="522"/>
      <c r="D186" s="522"/>
      <c r="E186" s="522"/>
      <c r="F186" s="522"/>
      <c r="G186" s="522"/>
      <c r="H186" s="522"/>
      <c r="I186" s="522"/>
      <c r="J186" s="522"/>
      <c r="K186" s="522"/>
      <c r="L186" s="522"/>
      <c r="M186" s="522"/>
      <c r="N186" s="522"/>
      <c r="O186" s="522"/>
      <c r="P186" s="522"/>
      <c r="Q186" s="522"/>
      <c r="R186" s="522"/>
      <c r="S186" s="522"/>
      <c r="T186" s="522"/>
      <c r="U186" s="522"/>
      <c r="V186" s="522"/>
      <c r="W186" s="522"/>
      <c r="X186" s="522"/>
      <c r="Y186" s="522"/>
      <c r="Z186" s="522"/>
      <c r="AA186" s="522"/>
    </row>
    <row r="187" spans="1:27" ht="15.75" hidden="1" customHeight="1">
      <c r="A187" s="522"/>
      <c r="B187" s="522"/>
      <c r="C187" s="522"/>
      <c r="D187" s="522"/>
      <c r="E187" s="522"/>
      <c r="F187" s="522"/>
      <c r="G187" s="522"/>
      <c r="H187" s="522"/>
      <c r="I187" s="522"/>
      <c r="J187" s="522"/>
      <c r="K187" s="522"/>
      <c r="L187" s="522"/>
      <c r="M187" s="522"/>
      <c r="N187" s="522"/>
      <c r="O187" s="522"/>
      <c r="P187" s="522"/>
      <c r="Q187" s="522"/>
      <c r="R187" s="522"/>
      <c r="S187" s="522"/>
      <c r="T187" s="522"/>
      <c r="U187" s="522"/>
      <c r="V187" s="522"/>
      <c r="W187" s="522"/>
      <c r="X187" s="522"/>
      <c r="Y187" s="522"/>
      <c r="Z187" s="522"/>
      <c r="AA187" s="522"/>
    </row>
    <row r="188" spans="1:27" ht="15.75" hidden="1" customHeight="1">
      <c r="A188" s="522"/>
      <c r="B188" s="522"/>
      <c r="C188" s="522"/>
      <c r="D188" s="522"/>
      <c r="E188" s="522"/>
      <c r="F188" s="522"/>
      <c r="G188" s="522"/>
      <c r="H188" s="522"/>
      <c r="I188" s="522"/>
      <c r="J188" s="522"/>
      <c r="K188" s="522"/>
      <c r="L188" s="522"/>
      <c r="M188" s="522"/>
      <c r="N188" s="522"/>
      <c r="O188" s="522"/>
      <c r="P188" s="522"/>
      <c r="Q188" s="522"/>
      <c r="R188" s="522"/>
      <c r="S188" s="522"/>
      <c r="T188" s="522"/>
      <c r="U188" s="522"/>
      <c r="V188" s="522"/>
      <c r="W188" s="522"/>
      <c r="X188" s="522"/>
      <c r="Y188" s="522"/>
      <c r="Z188" s="522"/>
      <c r="AA188" s="522"/>
    </row>
    <row r="189" spans="1:27" ht="15.75" hidden="1" customHeight="1">
      <c r="A189" s="522"/>
      <c r="B189" s="522"/>
      <c r="C189" s="522"/>
      <c r="D189" s="522"/>
      <c r="E189" s="522"/>
      <c r="F189" s="522"/>
      <c r="G189" s="522"/>
      <c r="H189" s="522"/>
      <c r="I189" s="522"/>
      <c r="J189" s="522"/>
      <c r="K189" s="522"/>
      <c r="L189" s="522"/>
      <c r="M189" s="522"/>
      <c r="N189" s="522"/>
      <c r="O189" s="522"/>
      <c r="P189" s="522"/>
      <c r="Q189" s="522"/>
      <c r="R189" s="522"/>
      <c r="S189" s="522"/>
      <c r="T189" s="522"/>
      <c r="U189" s="522"/>
      <c r="V189" s="522"/>
      <c r="W189" s="522"/>
      <c r="X189" s="522"/>
      <c r="Y189" s="522"/>
      <c r="Z189" s="522"/>
      <c r="AA189" s="522"/>
    </row>
    <row r="190" spans="1:27" ht="15.75" hidden="1" customHeight="1">
      <c r="A190" s="522"/>
      <c r="B190" s="522"/>
      <c r="C190" s="522"/>
      <c r="D190" s="522"/>
      <c r="E190" s="522"/>
      <c r="F190" s="522"/>
      <c r="G190" s="522"/>
      <c r="H190" s="522"/>
      <c r="I190" s="522"/>
      <c r="J190" s="522"/>
      <c r="K190" s="522"/>
      <c r="L190" s="522"/>
      <c r="M190" s="522"/>
      <c r="N190" s="522"/>
      <c r="O190" s="522"/>
      <c r="P190" s="522"/>
      <c r="Q190" s="522"/>
      <c r="R190" s="522"/>
      <c r="S190" s="522"/>
      <c r="T190" s="522"/>
      <c r="U190" s="522"/>
      <c r="V190" s="522"/>
      <c r="W190" s="522"/>
      <c r="X190" s="522"/>
      <c r="Y190" s="522"/>
      <c r="Z190" s="522"/>
      <c r="AA190" s="522"/>
    </row>
    <row r="191" spans="1:27" ht="15.75" hidden="1" customHeight="1">
      <c r="A191" s="522"/>
      <c r="B191" s="522"/>
      <c r="C191" s="522"/>
      <c r="D191" s="522"/>
      <c r="E191" s="522"/>
      <c r="F191" s="522"/>
      <c r="G191" s="522"/>
      <c r="H191" s="522"/>
      <c r="I191" s="522"/>
      <c r="J191" s="522"/>
      <c r="K191" s="522"/>
      <c r="L191" s="522"/>
      <c r="M191" s="522"/>
      <c r="N191" s="522"/>
      <c r="O191" s="522"/>
      <c r="P191" s="522"/>
      <c r="Q191" s="522"/>
      <c r="R191" s="522"/>
      <c r="S191" s="522"/>
      <c r="T191" s="522"/>
      <c r="U191" s="522"/>
      <c r="V191" s="522"/>
      <c r="W191" s="522"/>
      <c r="X191" s="522"/>
      <c r="Y191" s="522"/>
      <c r="Z191" s="522"/>
      <c r="AA191" s="522"/>
    </row>
    <row r="192" spans="1:27" ht="15.75" hidden="1" customHeight="1">
      <c r="A192" s="522"/>
      <c r="B192" s="522"/>
      <c r="C192" s="522"/>
      <c r="D192" s="522"/>
      <c r="E192" s="522"/>
      <c r="F192" s="522"/>
      <c r="G192" s="522"/>
      <c r="H192" s="522"/>
      <c r="I192" s="522"/>
      <c r="J192" s="522"/>
      <c r="K192" s="522"/>
      <c r="L192" s="522"/>
      <c r="M192" s="522"/>
      <c r="N192" s="522"/>
      <c r="O192" s="522"/>
      <c r="P192" s="522"/>
      <c r="Q192" s="522"/>
      <c r="R192" s="522"/>
      <c r="S192" s="522"/>
      <c r="T192" s="522"/>
      <c r="U192" s="522"/>
      <c r="V192" s="522"/>
      <c r="W192" s="522"/>
      <c r="X192" s="522"/>
      <c r="Y192" s="522"/>
      <c r="Z192" s="522"/>
      <c r="AA192" s="522"/>
    </row>
    <row r="193" spans="1:27" ht="15.75" hidden="1" customHeight="1">
      <c r="A193" s="522"/>
      <c r="B193" s="522"/>
      <c r="C193" s="522"/>
      <c r="D193" s="522"/>
      <c r="E193" s="522"/>
      <c r="F193" s="522"/>
      <c r="G193" s="522"/>
      <c r="H193" s="522"/>
      <c r="I193" s="522"/>
      <c r="J193" s="522"/>
      <c r="K193" s="522"/>
      <c r="L193" s="522"/>
      <c r="M193" s="522"/>
      <c r="N193" s="522"/>
      <c r="O193" s="522"/>
      <c r="P193" s="522"/>
      <c r="Q193" s="522"/>
      <c r="R193" s="522"/>
      <c r="S193" s="522"/>
      <c r="T193" s="522"/>
      <c r="U193" s="522"/>
      <c r="V193" s="522"/>
      <c r="W193" s="522"/>
      <c r="X193" s="522"/>
      <c r="Y193" s="522"/>
      <c r="Z193" s="522"/>
      <c r="AA193" s="522"/>
    </row>
    <row r="194" spans="1:27" ht="15.75" hidden="1" customHeight="1">
      <c r="A194" s="522"/>
      <c r="B194" s="522"/>
      <c r="C194" s="522"/>
      <c r="D194" s="522"/>
      <c r="E194" s="522"/>
      <c r="F194" s="522"/>
      <c r="G194" s="522"/>
      <c r="H194" s="522"/>
      <c r="I194" s="522"/>
      <c r="J194" s="522"/>
      <c r="K194" s="522"/>
      <c r="L194" s="522"/>
      <c r="M194" s="522"/>
      <c r="N194" s="522"/>
      <c r="O194" s="522"/>
      <c r="P194" s="522"/>
      <c r="Q194" s="522"/>
      <c r="R194" s="522"/>
      <c r="S194" s="522"/>
      <c r="T194" s="522"/>
      <c r="U194" s="522"/>
      <c r="V194" s="522"/>
      <c r="W194" s="522"/>
      <c r="X194" s="522"/>
      <c r="Y194" s="522"/>
      <c r="Z194" s="522"/>
      <c r="AA194" s="522"/>
    </row>
    <row r="195" spans="1:27" ht="15.75" hidden="1" customHeight="1">
      <c r="A195" s="522"/>
      <c r="B195" s="522"/>
      <c r="C195" s="522"/>
      <c r="D195" s="522"/>
      <c r="E195" s="522"/>
      <c r="F195" s="522"/>
      <c r="G195" s="522"/>
      <c r="H195" s="522"/>
      <c r="I195" s="522"/>
      <c r="J195" s="522"/>
      <c r="K195" s="522"/>
      <c r="L195" s="522"/>
      <c r="M195" s="522"/>
      <c r="N195" s="522"/>
      <c r="O195" s="522"/>
      <c r="P195" s="522"/>
      <c r="Q195" s="522"/>
      <c r="R195" s="522"/>
      <c r="S195" s="522"/>
      <c r="T195" s="522"/>
      <c r="U195" s="522"/>
      <c r="V195" s="522"/>
      <c r="W195" s="522"/>
      <c r="X195" s="522"/>
      <c r="Y195" s="522"/>
      <c r="Z195" s="522"/>
      <c r="AA195" s="522"/>
    </row>
    <row r="196" spans="1:27" ht="15.75" hidden="1" customHeight="1">
      <c r="A196" s="522"/>
      <c r="B196" s="522"/>
      <c r="C196" s="522"/>
      <c r="D196" s="522"/>
      <c r="E196" s="522"/>
      <c r="F196" s="522"/>
      <c r="G196" s="522"/>
      <c r="H196" s="522"/>
      <c r="I196" s="522"/>
      <c r="J196" s="522"/>
      <c r="K196" s="522"/>
      <c r="L196" s="522"/>
      <c r="M196" s="522"/>
      <c r="N196" s="522"/>
      <c r="O196" s="522"/>
      <c r="P196" s="522"/>
      <c r="Q196" s="522"/>
      <c r="R196" s="522"/>
      <c r="S196" s="522"/>
      <c r="T196" s="522"/>
      <c r="U196" s="522"/>
      <c r="V196" s="522"/>
      <c r="W196" s="522"/>
      <c r="X196" s="522"/>
      <c r="Y196" s="522"/>
      <c r="Z196" s="522"/>
      <c r="AA196" s="522"/>
    </row>
    <row r="197" spans="1:27" ht="15.75" hidden="1" customHeight="1">
      <c r="A197" s="522"/>
      <c r="B197" s="522"/>
      <c r="C197" s="522"/>
      <c r="D197" s="522"/>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row>
    <row r="198" spans="1:27" ht="15.75" hidden="1" customHeight="1">
      <c r="A198" s="522"/>
      <c r="B198" s="522"/>
      <c r="C198" s="522"/>
      <c r="D198" s="522"/>
      <c r="E198" s="522"/>
      <c r="F198" s="522"/>
      <c r="G198" s="522"/>
      <c r="H198" s="522"/>
      <c r="I198" s="522"/>
      <c r="J198" s="522"/>
      <c r="K198" s="522"/>
      <c r="L198" s="522"/>
      <c r="M198" s="522"/>
      <c r="N198" s="522"/>
      <c r="O198" s="522"/>
      <c r="P198" s="522"/>
      <c r="Q198" s="522"/>
      <c r="R198" s="522"/>
      <c r="S198" s="522"/>
      <c r="T198" s="522"/>
      <c r="U198" s="522"/>
      <c r="V198" s="522"/>
      <c r="W198" s="522"/>
      <c r="X198" s="522"/>
      <c r="Y198" s="522"/>
      <c r="Z198" s="522"/>
      <c r="AA198" s="522"/>
    </row>
    <row r="199" spans="1:27" ht="15.75" hidden="1" customHeight="1">
      <c r="A199" s="522"/>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2"/>
      <c r="X199" s="522"/>
      <c r="Y199" s="522"/>
      <c r="Z199" s="522"/>
      <c r="AA199" s="522"/>
    </row>
    <row r="200" spans="1:27" ht="15.75" hidden="1" customHeight="1">
      <c r="A200" s="522"/>
      <c r="B200" s="522"/>
      <c r="C200" s="522"/>
      <c r="D200" s="522"/>
      <c r="E200" s="522"/>
      <c r="F200" s="522"/>
      <c r="G200" s="522"/>
      <c r="H200" s="522"/>
      <c r="I200" s="522"/>
      <c r="J200" s="522"/>
      <c r="K200" s="522"/>
      <c r="L200" s="522"/>
      <c r="M200" s="522"/>
      <c r="N200" s="522"/>
      <c r="O200" s="522"/>
      <c r="P200" s="522"/>
      <c r="Q200" s="522"/>
      <c r="R200" s="522"/>
      <c r="S200" s="522"/>
      <c r="T200" s="522"/>
      <c r="U200" s="522"/>
      <c r="V200" s="522"/>
      <c r="W200" s="522"/>
      <c r="X200" s="522"/>
      <c r="Y200" s="522"/>
      <c r="Z200" s="522"/>
      <c r="AA200" s="522"/>
    </row>
    <row r="201" spans="1:27" ht="15.75" hidden="1" customHeight="1">
      <c r="A201" s="522"/>
      <c r="B201" s="522"/>
      <c r="C201" s="522"/>
      <c r="D201" s="522"/>
      <c r="E201" s="522"/>
      <c r="F201" s="522"/>
      <c r="G201" s="522"/>
      <c r="H201" s="522"/>
      <c r="I201" s="522"/>
      <c r="J201" s="522"/>
      <c r="K201" s="522"/>
      <c r="L201" s="522"/>
      <c r="M201" s="522"/>
      <c r="N201" s="522"/>
      <c r="O201" s="522"/>
      <c r="P201" s="522"/>
      <c r="Q201" s="522"/>
      <c r="R201" s="522"/>
      <c r="S201" s="522"/>
      <c r="T201" s="522"/>
      <c r="U201" s="522"/>
      <c r="V201" s="522"/>
      <c r="W201" s="522"/>
      <c r="X201" s="522"/>
      <c r="Y201" s="522"/>
      <c r="Z201" s="522"/>
      <c r="AA201" s="522"/>
    </row>
    <row r="202" spans="1:27" ht="15.75" hidden="1" customHeight="1">
      <c r="A202" s="522"/>
      <c r="B202" s="522"/>
      <c r="C202" s="522"/>
      <c r="D202" s="522"/>
      <c r="E202" s="522"/>
      <c r="F202" s="522"/>
      <c r="G202" s="522"/>
      <c r="H202" s="522"/>
      <c r="I202" s="522"/>
      <c r="J202" s="522"/>
      <c r="K202" s="522"/>
      <c r="L202" s="522"/>
      <c r="M202" s="522"/>
      <c r="N202" s="522"/>
      <c r="O202" s="522"/>
      <c r="P202" s="522"/>
      <c r="Q202" s="522"/>
      <c r="R202" s="522"/>
      <c r="S202" s="522"/>
      <c r="T202" s="522"/>
      <c r="U202" s="522"/>
      <c r="V202" s="522"/>
      <c r="W202" s="522"/>
      <c r="X202" s="522"/>
      <c r="Y202" s="522"/>
      <c r="Z202" s="522"/>
      <c r="AA202" s="522"/>
    </row>
    <row r="203" spans="1:27" ht="15.75" hidden="1" customHeight="1">
      <c r="A203" s="522"/>
      <c r="B203" s="522"/>
      <c r="C203" s="522"/>
      <c r="D203" s="522"/>
      <c r="E203" s="522"/>
      <c r="F203" s="522"/>
      <c r="G203" s="522"/>
      <c r="H203" s="522"/>
      <c r="I203" s="522"/>
      <c r="J203" s="522"/>
      <c r="K203" s="522"/>
      <c r="L203" s="522"/>
      <c r="M203" s="522"/>
      <c r="N203" s="522"/>
      <c r="O203" s="522"/>
      <c r="P203" s="522"/>
      <c r="Q203" s="522"/>
      <c r="R203" s="522"/>
      <c r="S203" s="522"/>
      <c r="T203" s="522"/>
      <c r="U203" s="522"/>
      <c r="V203" s="522"/>
      <c r="W203" s="522"/>
      <c r="X203" s="522"/>
      <c r="Y203" s="522"/>
      <c r="Z203" s="522"/>
      <c r="AA203" s="522"/>
    </row>
    <row r="204" spans="1:27" ht="15.75" hidden="1" customHeight="1">
      <c r="A204" s="522"/>
      <c r="B204" s="522"/>
      <c r="C204" s="522"/>
      <c r="D204" s="522"/>
      <c r="E204" s="522"/>
      <c r="F204" s="522"/>
      <c r="G204" s="522"/>
      <c r="H204" s="522"/>
      <c r="I204" s="522"/>
      <c r="J204" s="522"/>
      <c r="K204" s="522"/>
      <c r="L204" s="522"/>
      <c r="M204" s="522"/>
      <c r="N204" s="522"/>
      <c r="O204" s="522"/>
      <c r="P204" s="522"/>
      <c r="Q204" s="522"/>
      <c r="R204" s="522"/>
      <c r="S204" s="522"/>
      <c r="T204" s="522"/>
      <c r="U204" s="522"/>
      <c r="V204" s="522"/>
      <c r="W204" s="522"/>
      <c r="X204" s="522"/>
      <c r="Y204" s="522"/>
      <c r="Z204" s="522"/>
      <c r="AA204" s="522"/>
    </row>
    <row r="205" spans="1:27" ht="15.75" hidden="1" customHeight="1">
      <c r="A205" s="522"/>
      <c r="B205" s="522"/>
      <c r="C205" s="522"/>
      <c r="D205" s="522"/>
      <c r="E205" s="522"/>
      <c r="F205" s="522"/>
      <c r="G205" s="522"/>
      <c r="H205" s="522"/>
      <c r="I205" s="522"/>
      <c r="J205" s="522"/>
      <c r="K205" s="522"/>
      <c r="L205" s="522"/>
      <c r="M205" s="522"/>
      <c r="N205" s="522"/>
      <c r="O205" s="522"/>
      <c r="P205" s="522"/>
      <c r="Q205" s="522"/>
      <c r="R205" s="522"/>
      <c r="S205" s="522"/>
      <c r="T205" s="522"/>
      <c r="U205" s="522"/>
      <c r="V205" s="522"/>
      <c r="W205" s="522"/>
      <c r="X205" s="522"/>
      <c r="Y205" s="522"/>
      <c r="Z205" s="522"/>
      <c r="AA205" s="522"/>
    </row>
    <row r="206" spans="1:27" ht="15.75" hidden="1" customHeight="1">
      <c r="A206" s="522"/>
      <c r="B206" s="522"/>
      <c r="C206" s="522"/>
      <c r="D206" s="522"/>
      <c r="E206" s="522"/>
      <c r="F206" s="522"/>
      <c r="G206" s="522"/>
      <c r="H206" s="522"/>
      <c r="I206" s="522"/>
      <c r="J206" s="522"/>
      <c r="K206" s="522"/>
      <c r="L206" s="522"/>
      <c r="M206" s="522"/>
      <c r="N206" s="522"/>
      <c r="O206" s="522"/>
      <c r="P206" s="522"/>
      <c r="Q206" s="522"/>
      <c r="R206" s="522"/>
      <c r="S206" s="522"/>
      <c r="T206" s="522"/>
      <c r="U206" s="522"/>
      <c r="V206" s="522"/>
      <c r="W206" s="522"/>
      <c r="X206" s="522"/>
      <c r="Y206" s="522"/>
      <c r="Z206" s="522"/>
      <c r="AA206" s="522"/>
    </row>
    <row r="207" spans="1:27" ht="15.75" hidden="1" customHeight="1">
      <c r="A207" s="522"/>
      <c r="B207" s="522"/>
      <c r="C207" s="522"/>
      <c r="D207" s="522"/>
      <c r="E207" s="522"/>
      <c r="F207" s="522"/>
      <c r="G207" s="522"/>
      <c r="H207" s="522"/>
      <c r="I207" s="522"/>
      <c r="J207" s="522"/>
      <c r="K207" s="522"/>
      <c r="L207" s="522"/>
      <c r="M207" s="522"/>
      <c r="N207" s="522"/>
      <c r="O207" s="522"/>
      <c r="P207" s="522"/>
      <c r="Q207" s="522"/>
      <c r="R207" s="522"/>
      <c r="S207" s="522"/>
      <c r="T207" s="522"/>
      <c r="U207" s="522"/>
      <c r="V207" s="522"/>
      <c r="W207" s="522"/>
      <c r="X207" s="522"/>
      <c r="Y207" s="522"/>
      <c r="Z207" s="522"/>
      <c r="AA207" s="522"/>
    </row>
    <row r="208" spans="1:27" ht="15.75" hidden="1" customHeight="1">
      <c r="A208" s="522"/>
      <c r="B208" s="522"/>
      <c r="C208" s="522"/>
      <c r="D208" s="522"/>
      <c r="E208" s="522"/>
      <c r="F208" s="522"/>
      <c r="G208" s="522"/>
      <c r="H208" s="522"/>
      <c r="I208" s="522"/>
      <c r="J208" s="522"/>
      <c r="K208" s="522"/>
      <c r="L208" s="522"/>
      <c r="M208" s="522"/>
      <c r="N208" s="522"/>
      <c r="O208" s="522"/>
      <c r="P208" s="522"/>
      <c r="Q208" s="522"/>
      <c r="R208" s="522"/>
      <c r="S208" s="522"/>
      <c r="T208" s="522"/>
      <c r="U208" s="522"/>
      <c r="V208" s="522"/>
      <c r="W208" s="522"/>
      <c r="X208" s="522"/>
      <c r="Y208" s="522"/>
      <c r="Z208" s="522"/>
      <c r="AA208" s="522"/>
    </row>
    <row r="209" spans="1:27" ht="15.75" hidden="1" customHeight="1">
      <c r="A209" s="522"/>
      <c r="B209" s="522"/>
      <c r="C209" s="522"/>
      <c r="D209" s="522"/>
      <c r="E209" s="522"/>
      <c r="F209" s="522"/>
      <c r="G209" s="522"/>
      <c r="H209" s="522"/>
      <c r="I209" s="522"/>
      <c r="J209" s="522"/>
      <c r="K209" s="522"/>
      <c r="L209" s="522"/>
      <c r="M209" s="522"/>
      <c r="N209" s="522"/>
      <c r="O209" s="522"/>
      <c r="P209" s="522"/>
      <c r="Q209" s="522"/>
      <c r="R209" s="522"/>
      <c r="S209" s="522"/>
      <c r="T209" s="522"/>
      <c r="U209" s="522"/>
      <c r="V209" s="522"/>
      <c r="W209" s="522"/>
      <c r="X209" s="522"/>
      <c r="Y209" s="522"/>
      <c r="Z209" s="522"/>
      <c r="AA209" s="522"/>
    </row>
    <row r="210" spans="1:27" ht="15.75" hidden="1" customHeight="1">
      <c r="A210" s="522"/>
      <c r="B210" s="522"/>
      <c r="C210" s="522"/>
      <c r="D210" s="522"/>
      <c r="E210" s="522"/>
      <c r="F210" s="522"/>
      <c r="G210" s="522"/>
      <c r="H210" s="522"/>
      <c r="I210" s="522"/>
      <c r="J210" s="522"/>
      <c r="K210" s="522"/>
      <c r="L210" s="522"/>
      <c r="M210" s="522"/>
      <c r="N210" s="522"/>
      <c r="O210" s="522"/>
      <c r="P210" s="522"/>
      <c r="Q210" s="522"/>
      <c r="R210" s="522"/>
      <c r="S210" s="522"/>
      <c r="T210" s="522"/>
      <c r="U210" s="522"/>
      <c r="V210" s="522"/>
      <c r="W210" s="522"/>
      <c r="X210" s="522"/>
      <c r="Y210" s="522"/>
      <c r="Z210" s="522"/>
      <c r="AA210" s="522"/>
    </row>
    <row r="211" spans="1:27" ht="15.75" hidden="1" customHeight="1">
      <c r="A211" s="522"/>
      <c r="B211" s="522"/>
      <c r="C211" s="522"/>
      <c r="D211" s="522"/>
      <c r="E211" s="522"/>
      <c r="F211" s="522"/>
      <c r="G211" s="522"/>
      <c r="H211" s="522"/>
      <c r="I211" s="522"/>
      <c r="J211" s="522"/>
      <c r="K211" s="522"/>
      <c r="L211" s="522"/>
      <c r="M211" s="522"/>
      <c r="N211" s="522"/>
      <c r="O211" s="522"/>
      <c r="P211" s="522"/>
      <c r="Q211" s="522"/>
      <c r="R211" s="522"/>
      <c r="S211" s="522"/>
      <c r="T211" s="522"/>
      <c r="U211" s="522"/>
      <c r="V211" s="522"/>
      <c r="W211" s="522"/>
      <c r="X211" s="522"/>
      <c r="Y211" s="522"/>
      <c r="Z211" s="522"/>
      <c r="AA211" s="522"/>
    </row>
    <row r="212" spans="1:27" ht="15.75" hidden="1" customHeight="1">
      <c r="A212" s="522"/>
      <c r="B212" s="522"/>
      <c r="C212" s="522"/>
      <c r="D212" s="522"/>
      <c r="E212" s="522"/>
      <c r="F212" s="522"/>
      <c r="G212" s="522"/>
      <c r="H212" s="522"/>
      <c r="I212" s="522"/>
      <c r="J212" s="522"/>
      <c r="K212" s="522"/>
      <c r="L212" s="522"/>
      <c r="M212" s="522"/>
      <c r="N212" s="522"/>
      <c r="O212" s="522"/>
      <c r="P212" s="522"/>
      <c r="Q212" s="522"/>
      <c r="R212" s="522"/>
      <c r="S212" s="522"/>
      <c r="T212" s="522"/>
      <c r="U212" s="522"/>
      <c r="V212" s="522"/>
      <c r="W212" s="522"/>
      <c r="X212" s="522"/>
      <c r="Y212" s="522"/>
      <c r="Z212" s="522"/>
      <c r="AA212" s="522"/>
    </row>
    <row r="213" spans="1:27" ht="15.75" hidden="1" customHeight="1">
      <c r="A213" s="522"/>
      <c r="B213" s="522"/>
      <c r="C213" s="522"/>
      <c r="D213" s="522"/>
      <c r="E213" s="522"/>
      <c r="F213" s="522"/>
      <c r="G213" s="522"/>
      <c r="H213" s="522"/>
      <c r="I213" s="522"/>
      <c r="J213" s="522"/>
      <c r="K213" s="522"/>
      <c r="L213" s="522"/>
      <c r="M213" s="522"/>
      <c r="N213" s="522"/>
      <c r="O213" s="522"/>
      <c r="P213" s="522"/>
      <c r="Q213" s="522"/>
      <c r="R213" s="522"/>
      <c r="S213" s="522"/>
      <c r="T213" s="522"/>
      <c r="U213" s="522"/>
      <c r="V213" s="522"/>
      <c r="W213" s="522"/>
      <c r="X213" s="522"/>
      <c r="Y213" s="522"/>
      <c r="Z213" s="522"/>
      <c r="AA213" s="522"/>
    </row>
    <row r="214" spans="1:27" ht="15.75" hidden="1" customHeight="1">
      <c r="A214" s="522"/>
      <c r="B214" s="522"/>
      <c r="C214" s="522"/>
      <c r="D214" s="522"/>
      <c r="E214" s="522"/>
      <c r="F214" s="522"/>
      <c r="G214" s="522"/>
      <c r="H214" s="522"/>
      <c r="I214" s="522"/>
      <c r="J214" s="522"/>
      <c r="K214" s="522"/>
      <c r="L214" s="522"/>
      <c r="M214" s="522"/>
      <c r="N214" s="522"/>
      <c r="O214" s="522"/>
      <c r="P214" s="522"/>
      <c r="Q214" s="522"/>
      <c r="R214" s="522"/>
      <c r="S214" s="522"/>
      <c r="T214" s="522"/>
      <c r="U214" s="522"/>
      <c r="V214" s="522"/>
      <c r="W214" s="522"/>
      <c r="X214" s="522"/>
      <c r="Y214" s="522"/>
      <c r="Z214" s="522"/>
      <c r="AA214" s="522"/>
    </row>
    <row r="215" spans="1:27" ht="15.75" hidden="1" customHeight="1">
      <c r="A215" s="522"/>
      <c r="B215" s="522"/>
      <c r="C215" s="522"/>
      <c r="D215" s="522"/>
      <c r="E215" s="522"/>
      <c r="F215" s="522"/>
      <c r="G215" s="522"/>
      <c r="H215" s="522"/>
      <c r="I215" s="522"/>
      <c r="J215" s="522"/>
      <c r="K215" s="522"/>
      <c r="L215" s="522"/>
      <c r="M215" s="522"/>
      <c r="N215" s="522"/>
      <c r="O215" s="522"/>
      <c r="P215" s="522"/>
      <c r="Q215" s="522"/>
      <c r="R215" s="522"/>
      <c r="S215" s="522"/>
      <c r="T215" s="522"/>
      <c r="U215" s="522"/>
      <c r="V215" s="522"/>
      <c r="W215" s="522"/>
      <c r="X215" s="522"/>
      <c r="Y215" s="522"/>
      <c r="Z215" s="522"/>
      <c r="AA215" s="522"/>
    </row>
    <row r="216" spans="1:27" ht="15.75" hidden="1" customHeight="1">
      <c r="A216" s="522"/>
      <c r="B216" s="522"/>
      <c r="C216" s="522"/>
      <c r="D216" s="522"/>
      <c r="E216" s="522"/>
      <c r="F216" s="522"/>
      <c r="G216" s="522"/>
      <c r="H216" s="522"/>
      <c r="I216" s="522"/>
      <c r="J216" s="522"/>
      <c r="K216" s="522"/>
      <c r="L216" s="522"/>
      <c r="M216" s="522"/>
      <c r="N216" s="522"/>
      <c r="O216" s="522"/>
      <c r="P216" s="522"/>
      <c r="Q216" s="522"/>
      <c r="R216" s="522"/>
      <c r="S216" s="522"/>
      <c r="T216" s="522"/>
      <c r="U216" s="522"/>
      <c r="V216" s="522"/>
      <c r="W216" s="522"/>
      <c r="X216" s="522"/>
      <c r="Y216" s="522"/>
      <c r="Z216" s="522"/>
      <c r="AA216" s="522"/>
    </row>
    <row r="217" spans="1:27" ht="15.75" hidden="1" customHeight="1">
      <c r="A217" s="522"/>
      <c r="B217" s="522"/>
      <c r="C217" s="522"/>
      <c r="D217" s="522"/>
      <c r="E217" s="522"/>
      <c r="F217" s="522"/>
      <c r="G217" s="522"/>
      <c r="H217" s="522"/>
      <c r="I217" s="522"/>
      <c r="J217" s="522"/>
      <c r="K217" s="522"/>
      <c r="L217" s="522"/>
      <c r="M217" s="522"/>
      <c r="N217" s="522"/>
      <c r="O217" s="522"/>
      <c r="P217" s="522"/>
      <c r="Q217" s="522"/>
      <c r="R217" s="522"/>
      <c r="S217" s="522"/>
      <c r="T217" s="522"/>
      <c r="U217" s="522"/>
      <c r="V217" s="522"/>
      <c r="W217" s="522"/>
      <c r="X217" s="522"/>
      <c r="Y217" s="522"/>
      <c r="Z217" s="522"/>
      <c r="AA217" s="522"/>
    </row>
    <row r="218" spans="1:27" ht="15.75" hidden="1" customHeight="1">
      <c r="A218" s="522"/>
      <c r="B218" s="522"/>
      <c r="C218" s="522"/>
      <c r="D218" s="522"/>
      <c r="E218" s="522"/>
      <c r="F218" s="522"/>
      <c r="G218" s="522"/>
      <c r="H218" s="522"/>
      <c r="I218" s="522"/>
      <c r="J218" s="522"/>
      <c r="K218" s="522"/>
      <c r="L218" s="522"/>
      <c r="M218" s="522"/>
      <c r="N218" s="522"/>
      <c r="O218" s="522"/>
      <c r="P218" s="522"/>
      <c r="Q218" s="522"/>
      <c r="R218" s="522"/>
      <c r="S218" s="522"/>
      <c r="T218" s="522"/>
      <c r="U218" s="522"/>
      <c r="V218" s="522"/>
      <c r="W218" s="522"/>
      <c r="X218" s="522"/>
      <c r="Y218" s="522"/>
      <c r="Z218" s="522"/>
      <c r="AA218" s="522"/>
    </row>
    <row r="219" spans="1:27" ht="15.75" hidden="1" customHeight="1">
      <c r="A219" s="522"/>
      <c r="B219" s="522"/>
      <c r="C219" s="522"/>
      <c r="D219" s="522"/>
      <c r="E219" s="522"/>
      <c r="F219" s="522"/>
      <c r="G219" s="522"/>
      <c r="H219" s="522"/>
      <c r="I219" s="522"/>
      <c r="J219" s="522"/>
      <c r="K219" s="522"/>
      <c r="L219" s="522"/>
      <c r="M219" s="522"/>
      <c r="N219" s="522"/>
      <c r="O219" s="522"/>
      <c r="P219" s="522"/>
      <c r="Q219" s="522"/>
      <c r="R219" s="522"/>
      <c r="S219" s="522"/>
      <c r="T219" s="522"/>
      <c r="U219" s="522"/>
      <c r="V219" s="522"/>
      <c r="W219" s="522"/>
      <c r="X219" s="522"/>
      <c r="Y219" s="522"/>
      <c r="Z219" s="522"/>
      <c r="AA219" s="522"/>
    </row>
    <row r="220" spans="1:27" ht="15.75" hidden="1" customHeight="1">
      <c r="A220" s="522"/>
      <c r="B220" s="522"/>
      <c r="C220" s="522"/>
      <c r="D220" s="522"/>
      <c r="E220" s="522"/>
      <c r="F220" s="522"/>
      <c r="G220" s="522"/>
      <c r="H220" s="522"/>
      <c r="I220" s="522"/>
      <c r="J220" s="522"/>
      <c r="K220" s="522"/>
      <c r="L220" s="522"/>
      <c r="M220" s="522"/>
      <c r="N220" s="522"/>
      <c r="O220" s="522"/>
      <c r="P220" s="522"/>
      <c r="Q220" s="522"/>
      <c r="R220" s="522"/>
      <c r="S220" s="522"/>
      <c r="T220" s="522"/>
      <c r="U220" s="522"/>
      <c r="V220" s="522"/>
      <c r="W220" s="522"/>
      <c r="X220" s="522"/>
      <c r="Y220" s="522"/>
      <c r="Z220" s="522"/>
      <c r="AA220" s="522"/>
    </row>
    <row r="221" spans="1:27" ht="15.75" hidden="1" customHeight="1">
      <c r="A221" s="522"/>
      <c r="B221" s="522"/>
      <c r="C221" s="522"/>
      <c r="D221" s="522"/>
      <c r="E221" s="522"/>
      <c r="F221" s="522"/>
      <c r="G221" s="522"/>
      <c r="H221" s="522"/>
      <c r="I221" s="522"/>
      <c r="J221" s="522"/>
      <c r="K221" s="522"/>
      <c r="L221" s="522"/>
      <c r="M221" s="522"/>
      <c r="N221" s="522"/>
      <c r="O221" s="522"/>
      <c r="P221" s="522"/>
      <c r="Q221" s="522"/>
      <c r="R221" s="522"/>
      <c r="S221" s="522"/>
      <c r="T221" s="522"/>
      <c r="U221" s="522"/>
      <c r="V221" s="522"/>
      <c r="W221" s="522"/>
      <c r="X221" s="522"/>
      <c r="Y221" s="522"/>
      <c r="Z221" s="522"/>
      <c r="AA221" s="522"/>
    </row>
    <row r="222" spans="1:27" ht="15.75" hidden="1" customHeight="1">
      <c r="A222" s="522"/>
      <c r="B222" s="522"/>
      <c r="C222" s="522"/>
      <c r="D222" s="522"/>
      <c r="E222" s="522"/>
      <c r="F222" s="522"/>
      <c r="G222" s="522"/>
      <c r="H222" s="522"/>
      <c r="I222" s="522"/>
      <c r="J222" s="522"/>
      <c r="K222" s="522"/>
      <c r="L222" s="522"/>
      <c r="M222" s="522"/>
      <c r="N222" s="522"/>
      <c r="O222" s="522"/>
      <c r="P222" s="522"/>
      <c r="Q222" s="522"/>
      <c r="R222" s="522"/>
      <c r="S222" s="522"/>
      <c r="T222" s="522"/>
      <c r="U222" s="522"/>
      <c r="V222" s="522"/>
      <c r="W222" s="522"/>
      <c r="X222" s="522"/>
      <c r="Y222" s="522"/>
      <c r="Z222" s="522"/>
      <c r="AA222" s="522"/>
    </row>
    <row r="223" spans="1:27" ht="15.75" hidden="1" customHeight="1">
      <c r="A223" s="522"/>
      <c r="B223" s="522"/>
      <c r="C223" s="522"/>
      <c r="D223" s="522"/>
      <c r="E223" s="522"/>
      <c r="F223" s="522"/>
      <c r="G223" s="522"/>
      <c r="H223" s="522"/>
      <c r="I223" s="522"/>
      <c r="J223" s="522"/>
      <c r="K223" s="522"/>
      <c r="L223" s="522"/>
      <c r="M223" s="522"/>
      <c r="N223" s="522"/>
      <c r="O223" s="522"/>
      <c r="P223" s="522"/>
      <c r="Q223" s="522"/>
      <c r="R223" s="522"/>
      <c r="S223" s="522"/>
      <c r="T223" s="522"/>
      <c r="U223" s="522"/>
      <c r="V223" s="522"/>
      <c r="W223" s="522"/>
      <c r="X223" s="522"/>
      <c r="Y223" s="522"/>
      <c r="Z223" s="522"/>
      <c r="AA223" s="522"/>
    </row>
    <row r="224" spans="1:27" ht="15.75" hidden="1" customHeight="1">
      <c r="A224" s="522"/>
      <c r="B224" s="522"/>
      <c r="C224" s="522"/>
      <c r="D224" s="522"/>
      <c r="E224" s="522"/>
      <c r="F224" s="522"/>
      <c r="G224" s="522"/>
      <c r="H224" s="522"/>
      <c r="I224" s="522"/>
      <c r="J224" s="522"/>
      <c r="K224" s="522"/>
      <c r="L224" s="522"/>
      <c r="M224" s="522"/>
      <c r="N224" s="522"/>
      <c r="O224" s="522"/>
      <c r="P224" s="522"/>
      <c r="Q224" s="522"/>
      <c r="R224" s="522"/>
      <c r="S224" s="522"/>
      <c r="T224" s="522"/>
      <c r="U224" s="522"/>
      <c r="V224" s="522"/>
      <c r="W224" s="522"/>
      <c r="X224" s="522"/>
      <c r="Y224" s="522"/>
      <c r="Z224" s="522"/>
      <c r="AA224" s="522"/>
    </row>
    <row r="225" spans="1:27" ht="15.75" hidden="1" customHeight="1">
      <c r="A225" s="522"/>
      <c r="B225" s="522"/>
      <c r="C225" s="522"/>
      <c r="D225" s="522"/>
      <c r="E225" s="522"/>
      <c r="F225" s="522"/>
      <c r="G225" s="522"/>
      <c r="H225" s="522"/>
      <c r="I225" s="522"/>
      <c r="J225" s="522"/>
      <c r="K225" s="522"/>
      <c r="L225" s="522"/>
      <c r="M225" s="522"/>
      <c r="N225" s="522"/>
      <c r="O225" s="522"/>
      <c r="P225" s="522"/>
      <c r="Q225" s="522"/>
      <c r="R225" s="522"/>
      <c r="S225" s="522"/>
      <c r="T225" s="522"/>
      <c r="U225" s="522"/>
      <c r="V225" s="522"/>
      <c r="W225" s="522"/>
      <c r="X225" s="522"/>
      <c r="Y225" s="522"/>
      <c r="Z225" s="522"/>
      <c r="AA225" s="522"/>
    </row>
    <row r="226" spans="1:27" ht="15.75" hidden="1" customHeight="1">
      <c r="A226" s="522"/>
      <c r="B226" s="522"/>
      <c r="C226" s="522"/>
      <c r="D226" s="522"/>
      <c r="E226" s="522"/>
      <c r="F226" s="522"/>
      <c r="G226" s="522"/>
      <c r="H226" s="522"/>
      <c r="I226" s="522"/>
      <c r="J226" s="522"/>
      <c r="K226" s="522"/>
      <c r="L226" s="522"/>
      <c r="M226" s="522"/>
      <c r="N226" s="522"/>
      <c r="O226" s="522"/>
      <c r="P226" s="522"/>
      <c r="Q226" s="522"/>
      <c r="R226" s="522"/>
      <c r="S226" s="522"/>
      <c r="T226" s="522"/>
      <c r="U226" s="522"/>
      <c r="V226" s="522"/>
      <c r="W226" s="522"/>
      <c r="X226" s="522"/>
      <c r="Y226" s="522"/>
      <c r="Z226" s="522"/>
      <c r="AA226" s="522"/>
    </row>
    <row r="227" spans="1:27" ht="15.75" hidden="1" customHeight="1">
      <c r="A227" s="522"/>
      <c r="B227" s="522"/>
      <c r="C227" s="522"/>
      <c r="D227" s="522"/>
      <c r="E227" s="522"/>
      <c r="F227" s="522"/>
      <c r="G227" s="522"/>
      <c r="H227" s="522"/>
      <c r="I227" s="522"/>
      <c r="J227" s="522"/>
      <c r="K227" s="522"/>
      <c r="L227" s="522"/>
      <c r="M227" s="522"/>
      <c r="N227" s="522"/>
      <c r="O227" s="522"/>
      <c r="P227" s="522"/>
      <c r="Q227" s="522"/>
      <c r="R227" s="522"/>
      <c r="S227" s="522"/>
      <c r="T227" s="522"/>
      <c r="U227" s="522"/>
      <c r="V227" s="522"/>
      <c r="W227" s="522"/>
      <c r="X227" s="522"/>
      <c r="Y227" s="522"/>
      <c r="Z227" s="522"/>
      <c r="AA227" s="522"/>
    </row>
    <row r="228" spans="1:27" ht="15.75" hidden="1" customHeight="1">
      <c r="A228" s="522"/>
      <c r="B228" s="522"/>
      <c r="C228" s="522"/>
      <c r="D228" s="522"/>
      <c r="E228" s="522"/>
      <c r="F228" s="522"/>
      <c r="G228" s="522"/>
      <c r="H228" s="522"/>
      <c r="I228" s="522"/>
      <c r="J228" s="522"/>
      <c r="K228" s="522"/>
      <c r="L228" s="522"/>
      <c r="M228" s="522"/>
      <c r="N228" s="522"/>
      <c r="O228" s="522"/>
      <c r="P228" s="522"/>
      <c r="Q228" s="522"/>
      <c r="R228" s="522"/>
      <c r="S228" s="522"/>
      <c r="T228" s="522"/>
      <c r="U228" s="522"/>
      <c r="V228" s="522"/>
      <c r="W228" s="522"/>
      <c r="X228" s="522"/>
      <c r="Y228" s="522"/>
      <c r="Z228" s="522"/>
      <c r="AA228" s="522"/>
    </row>
    <row r="229" spans="1:27" ht="15.75" hidden="1" customHeight="1">
      <c r="A229" s="522"/>
      <c r="B229" s="522"/>
      <c r="C229" s="522"/>
      <c r="D229" s="522"/>
      <c r="E229" s="522"/>
      <c r="F229" s="522"/>
      <c r="G229" s="522"/>
      <c r="H229" s="522"/>
      <c r="I229" s="522"/>
      <c r="J229" s="522"/>
      <c r="K229" s="522"/>
      <c r="L229" s="522"/>
      <c r="M229" s="522"/>
      <c r="N229" s="522"/>
      <c r="O229" s="522"/>
      <c r="P229" s="522"/>
      <c r="Q229" s="522"/>
      <c r="R229" s="522"/>
      <c r="S229" s="522"/>
      <c r="T229" s="522"/>
      <c r="U229" s="522"/>
      <c r="V229" s="522"/>
      <c r="W229" s="522"/>
      <c r="X229" s="522"/>
      <c r="Y229" s="522"/>
      <c r="Z229" s="522"/>
      <c r="AA229" s="522"/>
    </row>
    <row r="230" spans="1:27" ht="15.75" hidden="1" customHeight="1">
      <c r="A230" s="522"/>
      <c r="B230" s="522"/>
      <c r="C230" s="522"/>
      <c r="D230" s="522"/>
      <c r="E230" s="522"/>
      <c r="F230" s="522"/>
      <c r="G230" s="522"/>
      <c r="H230" s="522"/>
      <c r="I230" s="522"/>
      <c r="J230" s="522"/>
      <c r="K230" s="522"/>
      <c r="L230" s="522"/>
      <c r="M230" s="522"/>
      <c r="N230" s="522"/>
      <c r="O230" s="522"/>
      <c r="P230" s="522"/>
      <c r="Q230" s="522"/>
      <c r="R230" s="522"/>
      <c r="S230" s="522"/>
      <c r="T230" s="522"/>
      <c r="U230" s="522"/>
      <c r="V230" s="522"/>
      <c r="W230" s="522"/>
      <c r="X230" s="522"/>
      <c r="Y230" s="522"/>
      <c r="Z230" s="522"/>
      <c r="AA230" s="522"/>
    </row>
    <row r="231" spans="1:27" ht="15.75" hidden="1" customHeight="1">
      <c r="A231" s="522"/>
      <c r="B231" s="522"/>
      <c r="C231" s="522"/>
      <c r="D231" s="522"/>
      <c r="E231" s="522"/>
      <c r="F231" s="522"/>
      <c r="G231" s="522"/>
      <c r="H231" s="522"/>
      <c r="I231" s="522"/>
      <c r="J231" s="522"/>
      <c r="K231" s="522"/>
      <c r="L231" s="522"/>
      <c r="M231" s="522"/>
      <c r="N231" s="522"/>
      <c r="O231" s="522"/>
      <c r="P231" s="522"/>
      <c r="Q231" s="522"/>
      <c r="R231" s="522"/>
      <c r="S231" s="522"/>
      <c r="T231" s="522"/>
      <c r="U231" s="522"/>
      <c r="V231" s="522"/>
      <c r="W231" s="522"/>
      <c r="X231" s="522"/>
      <c r="Y231" s="522"/>
      <c r="Z231" s="522"/>
      <c r="AA231" s="522"/>
    </row>
    <row r="232" spans="1:27" ht="15.75" hidden="1" customHeight="1">
      <c r="A232" s="522"/>
      <c r="B232" s="522"/>
      <c r="C232" s="522"/>
      <c r="D232" s="522"/>
      <c r="E232" s="522"/>
      <c r="F232" s="522"/>
      <c r="G232" s="522"/>
      <c r="H232" s="522"/>
      <c r="I232" s="522"/>
      <c r="J232" s="522"/>
      <c r="K232" s="522"/>
      <c r="L232" s="522"/>
      <c r="M232" s="522"/>
      <c r="N232" s="522"/>
      <c r="O232" s="522"/>
      <c r="P232" s="522"/>
      <c r="Q232" s="522"/>
      <c r="R232" s="522"/>
      <c r="S232" s="522"/>
      <c r="T232" s="522"/>
      <c r="U232" s="522"/>
      <c r="V232" s="522"/>
      <c r="W232" s="522"/>
      <c r="X232" s="522"/>
      <c r="Y232" s="522"/>
      <c r="Z232" s="522"/>
      <c r="AA232" s="522"/>
    </row>
    <row r="233" spans="1:27" ht="15.75" hidden="1" customHeight="1">
      <c r="A233" s="522"/>
      <c r="B233" s="522"/>
      <c r="C233" s="522"/>
      <c r="D233" s="522"/>
      <c r="E233" s="522"/>
      <c r="F233" s="522"/>
      <c r="G233" s="522"/>
      <c r="H233" s="522"/>
      <c r="I233" s="522"/>
      <c r="J233" s="522"/>
      <c r="K233" s="522"/>
      <c r="L233" s="522"/>
      <c r="M233" s="522"/>
      <c r="N233" s="522"/>
      <c r="O233" s="522"/>
      <c r="P233" s="522"/>
      <c r="Q233" s="522"/>
      <c r="R233" s="522"/>
      <c r="S233" s="522"/>
      <c r="T233" s="522"/>
      <c r="U233" s="522"/>
      <c r="V233" s="522"/>
      <c r="W233" s="522"/>
      <c r="X233" s="522"/>
      <c r="Y233" s="522"/>
      <c r="Z233" s="522"/>
      <c r="AA233" s="522"/>
    </row>
    <row r="234" spans="1:27" ht="15.75" hidden="1" customHeight="1">
      <c r="A234" s="522"/>
      <c r="B234" s="522"/>
      <c r="C234" s="522"/>
      <c r="D234" s="522"/>
      <c r="E234" s="522"/>
      <c r="F234" s="522"/>
      <c r="G234" s="522"/>
      <c r="H234" s="522"/>
      <c r="I234" s="522"/>
      <c r="J234" s="522"/>
      <c r="K234" s="522"/>
      <c r="L234" s="522"/>
      <c r="M234" s="522"/>
      <c r="N234" s="522"/>
      <c r="O234" s="522"/>
      <c r="P234" s="522"/>
      <c r="Q234" s="522"/>
      <c r="R234" s="522"/>
      <c r="S234" s="522"/>
      <c r="T234" s="522"/>
      <c r="U234" s="522"/>
      <c r="V234" s="522"/>
      <c r="W234" s="522"/>
      <c r="X234" s="522"/>
      <c r="Y234" s="522"/>
      <c r="Z234" s="522"/>
      <c r="AA234" s="522"/>
    </row>
    <row r="235" spans="1:27" ht="15.75" hidden="1" customHeight="1">
      <c r="A235" s="522"/>
      <c r="B235" s="522"/>
      <c r="C235" s="522"/>
      <c r="D235" s="522"/>
      <c r="E235" s="522"/>
      <c r="F235" s="522"/>
      <c r="G235" s="522"/>
      <c r="H235" s="522"/>
      <c r="I235" s="522"/>
      <c r="J235" s="522"/>
      <c r="K235" s="522"/>
      <c r="L235" s="522"/>
      <c r="M235" s="522"/>
      <c r="N235" s="522"/>
      <c r="O235" s="522"/>
      <c r="P235" s="522"/>
      <c r="Q235" s="522"/>
      <c r="R235" s="522"/>
      <c r="S235" s="522"/>
      <c r="T235" s="522"/>
      <c r="U235" s="522"/>
      <c r="V235" s="522"/>
      <c r="W235" s="522"/>
      <c r="X235" s="522"/>
      <c r="Y235" s="522"/>
      <c r="Z235" s="522"/>
      <c r="AA235" s="522"/>
    </row>
    <row r="236" spans="1:27" ht="15.75" hidden="1" customHeight="1">
      <c r="A236" s="522"/>
      <c r="B236" s="522"/>
      <c r="C236" s="522"/>
      <c r="D236" s="522"/>
      <c r="E236" s="522"/>
      <c r="F236" s="522"/>
      <c r="G236" s="522"/>
      <c r="H236" s="522"/>
      <c r="I236" s="522"/>
      <c r="J236" s="522"/>
      <c r="K236" s="522"/>
      <c r="L236" s="522"/>
      <c r="M236" s="522"/>
      <c r="N236" s="522"/>
      <c r="O236" s="522"/>
      <c r="P236" s="522"/>
      <c r="Q236" s="522"/>
      <c r="R236" s="522"/>
      <c r="S236" s="522"/>
      <c r="T236" s="522"/>
      <c r="U236" s="522"/>
      <c r="V236" s="522"/>
      <c r="W236" s="522"/>
      <c r="X236" s="522"/>
      <c r="Y236" s="522"/>
      <c r="Z236" s="522"/>
      <c r="AA236" s="522"/>
    </row>
    <row r="237" spans="1:27" ht="15.75" hidden="1" customHeight="1">
      <c r="A237" s="522"/>
      <c r="B237" s="522"/>
      <c r="C237" s="522"/>
      <c r="D237" s="522"/>
      <c r="E237" s="522"/>
      <c r="F237" s="522"/>
      <c r="G237" s="522"/>
      <c r="H237" s="522"/>
      <c r="I237" s="522"/>
      <c r="J237" s="522"/>
      <c r="K237" s="522"/>
      <c r="L237" s="522"/>
      <c r="M237" s="522"/>
      <c r="N237" s="522"/>
      <c r="O237" s="522"/>
      <c r="P237" s="522"/>
      <c r="Q237" s="522"/>
      <c r="R237" s="522"/>
      <c r="S237" s="522"/>
      <c r="T237" s="522"/>
      <c r="U237" s="522"/>
      <c r="V237" s="522"/>
      <c r="W237" s="522"/>
      <c r="X237" s="522"/>
      <c r="Y237" s="522"/>
      <c r="Z237" s="522"/>
      <c r="AA237" s="522"/>
    </row>
    <row r="238" spans="1:27" ht="15.75" hidden="1" customHeight="1">
      <c r="A238" s="522"/>
      <c r="B238" s="522"/>
      <c r="C238" s="522"/>
      <c r="D238" s="522"/>
      <c r="E238" s="522"/>
      <c r="F238" s="522"/>
      <c r="G238" s="522"/>
      <c r="H238" s="522"/>
      <c r="I238" s="522"/>
      <c r="J238" s="522"/>
      <c r="K238" s="522"/>
      <c r="L238" s="522"/>
      <c r="M238" s="522"/>
      <c r="N238" s="522"/>
      <c r="O238" s="522"/>
      <c r="P238" s="522"/>
      <c r="Q238" s="522"/>
      <c r="R238" s="522"/>
      <c r="S238" s="522"/>
      <c r="T238" s="522"/>
      <c r="U238" s="522"/>
      <c r="V238" s="522"/>
      <c r="W238" s="522"/>
      <c r="X238" s="522"/>
      <c r="Y238" s="522"/>
      <c r="Z238" s="522"/>
      <c r="AA238" s="522"/>
    </row>
    <row r="239" spans="1:27" ht="15.75" hidden="1" customHeight="1">
      <c r="A239" s="522"/>
      <c r="B239" s="522"/>
      <c r="C239" s="522"/>
      <c r="D239" s="522"/>
      <c r="E239" s="522"/>
      <c r="F239" s="522"/>
      <c r="G239" s="522"/>
      <c r="H239" s="522"/>
      <c r="I239" s="522"/>
      <c r="J239" s="522"/>
      <c r="K239" s="522"/>
      <c r="L239" s="522"/>
      <c r="M239" s="522"/>
      <c r="N239" s="522"/>
      <c r="O239" s="522"/>
      <c r="P239" s="522"/>
      <c r="Q239" s="522"/>
      <c r="R239" s="522"/>
      <c r="S239" s="522"/>
      <c r="T239" s="522"/>
      <c r="U239" s="522"/>
      <c r="V239" s="522"/>
      <c r="W239" s="522"/>
      <c r="X239" s="522"/>
      <c r="Y239" s="522"/>
      <c r="Z239" s="522"/>
      <c r="AA239" s="522"/>
    </row>
    <row r="240" spans="1:27" ht="15.75" hidden="1" customHeight="1">
      <c r="A240" s="522"/>
      <c r="B240" s="522"/>
      <c r="C240" s="522"/>
      <c r="D240" s="522"/>
      <c r="E240" s="522"/>
      <c r="F240" s="522"/>
      <c r="G240" s="522"/>
      <c r="H240" s="522"/>
      <c r="I240" s="522"/>
      <c r="J240" s="522"/>
      <c r="K240" s="522"/>
      <c r="L240" s="522"/>
      <c r="M240" s="522"/>
      <c r="N240" s="522"/>
      <c r="O240" s="522"/>
      <c r="P240" s="522"/>
      <c r="Q240" s="522"/>
      <c r="R240" s="522"/>
      <c r="S240" s="522"/>
      <c r="T240" s="522"/>
      <c r="U240" s="522"/>
      <c r="V240" s="522"/>
      <c r="W240" s="522"/>
      <c r="X240" s="522"/>
      <c r="Y240" s="522"/>
      <c r="Z240" s="522"/>
      <c r="AA240" s="522"/>
    </row>
    <row r="241" spans="1:27" ht="15.75" hidden="1" customHeight="1">
      <c r="A241" s="522"/>
      <c r="B241" s="522"/>
      <c r="C241" s="522"/>
      <c r="D241" s="522"/>
      <c r="E241" s="522"/>
      <c r="F241" s="522"/>
      <c r="G241" s="522"/>
      <c r="H241" s="522"/>
      <c r="I241" s="522"/>
      <c r="J241" s="522"/>
      <c r="K241" s="522"/>
      <c r="L241" s="522"/>
      <c r="M241" s="522"/>
      <c r="N241" s="522"/>
      <c r="O241" s="522"/>
      <c r="P241" s="522"/>
      <c r="Q241" s="522"/>
      <c r="R241" s="522"/>
      <c r="S241" s="522"/>
      <c r="T241" s="522"/>
      <c r="U241" s="522"/>
      <c r="V241" s="522"/>
      <c r="W241" s="522"/>
      <c r="X241" s="522"/>
      <c r="Y241" s="522"/>
      <c r="Z241" s="522"/>
      <c r="AA241" s="522"/>
    </row>
    <row r="242" spans="1:27" ht="15.75" hidden="1" customHeight="1">
      <c r="A242" s="522"/>
      <c r="B242" s="522"/>
      <c r="C242" s="522"/>
      <c r="D242" s="522"/>
      <c r="E242" s="522"/>
      <c r="F242" s="522"/>
      <c r="G242" s="522"/>
      <c r="H242" s="522"/>
      <c r="I242" s="522"/>
      <c r="J242" s="522"/>
      <c r="K242" s="522"/>
      <c r="L242" s="522"/>
      <c r="M242" s="522"/>
      <c r="N242" s="522"/>
      <c r="O242" s="522"/>
      <c r="P242" s="522"/>
      <c r="Q242" s="522"/>
      <c r="R242" s="522"/>
      <c r="S242" s="522"/>
      <c r="T242" s="522"/>
      <c r="U242" s="522"/>
      <c r="V242" s="522"/>
      <c r="W242" s="522"/>
      <c r="X242" s="522"/>
      <c r="Y242" s="522"/>
      <c r="Z242" s="522"/>
      <c r="AA242" s="522"/>
    </row>
    <row r="243" spans="1:27" ht="15.75" hidden="1" customHeight="1">
      <c r="A243" s="522"/>
      <c r="B243" s="522"/>
      <c r="C243" s="522"/>
      <c r="D243" s="522"/>
      <c r="E243" s="522"/>
      <c r="F243" s="522"/>
      <c r="G243" s="522"/>
      <c r="H243" s="522"/>
      <c r="I243" s="522"/>
      <c r="J243" s="522"/>
      <c r="K243" s="522"/>
      <c r="L243" s="522"/>
      <c r="M243" s="522"/>
      <c r="N243" s="522"/>
      <c r="O243" s="522"/>
      <c r="P243" s="522"/>
      <c r="Q243" s="522"/>
      <c r="R243" s="522"/>
      <c r="S243" s="522"/>
      <c r="T243" s="522"/>
      <c r="U243" s="522"/>
      <c r="V243" s="522"/>
      <c r="W243" s="522"/>
      <c r="X243" s="522"/>
      <c r="Y243" s="522"/>
      <c r="Z243" s="522"/>
      <c r="AA243" s="522"/>
    </row>
    <row r="244" spans="1:27" ht="15.75" hidden="1" customHeight="1">
      <c r="A244" s="522"/>
      <c r="B244" s="522"/>
      <c r="C244" s="522"/>
      <c r="D244" s="522"/>
      <c r="E244" s="522"/>
      <c r="F244" s="522"/>
      <c r="G244" s="522"/>
      <c r="H244" s="522"/>
      <c r="I244" s="522"/>
      <c r="J244" s="522"/>
      <c r="K244" s="522"/>
      <c r="L244" s="522"/>
      <c r="M244" s="522"/>
      <c r="N244" s="522"/>
      <c r="O244" s="522"/>
      <c r="P244" s="522"/>
      <c r="Q244" s="522"/>
      <c r="R244" s="522"/>
      <c r="S244" s="522"/>
      <c r="T244" s="522"/>
      <c r="U244" s="522"/>
      <c r="V244" s="522"/>
      <c r="W244" s="522"/>
      <c r="X244" s="522"/>
      <c r="Y244" s="522"/>
      <c r="Z244" s="522"/>
      <c r="AA244" s="522"/>
    </row>
    <row r="245" spans="1:27" ht="15.75" hidden="1" customHeight="1">
      <c r="A245" s="522"/>
      <c r="B245" s="522"/>
      <c r="C245" s="522"/>
      <c r="D245" s="522"/>
      <c r="E245" s="522"/>
      <c r="F245" s="522"/>
      <c r="G245" s="522"/>
      <c r="H245" s="522"/>
      <c r="I245" s="522"/>
      <c r="J245" s="522"/>
      <c r="K245" s="522"/>
      <c r="L245" s="522"/>
      <c r="M245" s="522"/>
      <c r="N245" s="522"/>
      <c r="O245" s="522"/>
      <c r="P245" s="522"/>
      <c r="Q245" s="522"/>
      <c r="R245" s="522"/>
      <c r="S245" s="522"/>
      <c r="T245" s="522"/>
      <c r="U245" s="522"/>
      <c r="V245" s="522"/>
      <c r="W245" s="522"/>
      <c r="X245" s="522"/>
      <c r="Y245" s="522"/>
      <c r="Z245" s="522"/>
      <c r="AA245" s="522"/>
    </row>
    <row r="246" spans="1:27" ht="15.75" hidden="1" customHeight="1">
      <c r="A246" s="522"/>
      <c r="B246" s="522"/>
      <c r="C246" s="522"/>
      <c r="D246" s="522"/>
      <c r="E246" s="522"/>
      <c r="F246" s="522"/>
      <c r="G246" s="522"/>
      <c r="H246" s="522"/>
      <c r="I246" s="522"/>
      <c r="J246" s="522"/>
      <c r="K246" s="522"/>
      <c r="L246" s="522"/>
      <c r="M246" s="522"/>
      <c r="N246" s="522"/>
      <c r="O246" s="522"/>
      <c r="P246" s="522"/>
      <c r="Q246" s="522"/>
      <c r="R246" s="522"/>
      <c r="S246" s="522"/>
      <c r="T246" s="522"/>
      <c r="U246" s="522"/>
      <c r="V246" s="522"/>
      <c r="W246" s="522"/>
      <c r="X246" s="522"/>
      <c r="Y246" s="522"/>
      <c r="Z246" s="522"/>
      <c r="AA246" s="522"/>
    </row>
    <row r="247" spans="1:27" ht="15.75" hidden="1" customHeight="1">
      <c r="A247" s="522"/>
      <c r="B247" s="522"/>
      <c r="C247" s="522"/>
      <c r="D247" s="522"/>
      <c r="E247" s="522"/>
      <c r="F247" s="522"/>
      <c r="G247" s="522"/>
      <c r="H247" s="522"/>
      <c r="I247" s="522"/>
      <c r="J247" s="522"/>
      <c r="K247" s="522"/>
      <c r="L247" s="522"/>
      <c r="M247" s="522"/>
      <c r="N247" s="522"/>
      <c r="O247" s="522"/>
      <c r="P247" s="522"/>
      <c r="Q247" s="522"/>
      <c r="R247" s="522"/>
      <c r="S247" s="522"/>
      <c r="T247" s="522"/>
      <c r="U247" s="522"/>
      <c r="V247" s="522"/>
      <c r="W247" s="522"/>
      <c r="X247" s="522"/>
      <c r="Y247" s="522"/>
      <c r="Z247" s="522"/>
      <c r="AA247" s="522"/>
    </row>
    <row r="248" spans="1:27" ht="15.75" hidden="1" customHeight="1">
      <c r="A248" s="522"/>
      <c r="B248" s="522"/>
      <c r="C248" s="522"/>
      <c r="D248" s="522"/>
      <c r="E248" s="522"/>
      <c r="F248" s="522"/>
      <c r="G248" s="522"/>
      <c r="H248" s="522"/>
      <c r="I248" s="522"/>
      <c r="J248" s="522"/>
      <c r="K248" s="522"/>
      <c r="L248" s="522"/>
      <c r="M248" s="522"/>
      <c r="N248" s="522"/>
      <c r="O248" s="522"/>
      <c r="P248" s="522"/>
      <c r="Q248" s="522"/>
      <c r="R248" s="522"/>
      <c r="S248" s="522"/>
      <c r="T248" s="522"/>
      <c r="U248" s="522"/>
      <c r="V248" s="522"/>
      <c r="W248" s="522"/>
      <c r="X248" s="522"/>
      <c r="Y248" s="522"/>
      <c r="Z248" s="522"/>
      <c r="AA248" s="522"/>
    </row>
    <row r="249" spans="1:27" ht="15.75" hidden="1" customHeight="1">
      <c r="A249" s="522"/>
      <c r="B249" s="522"/>
      <c r="C249" s="522"/>
      <c r="D249" s="522"/>
      <c r="E249" s="522"/>
      <c r="F249" s="522"/>
      <c r="G249" s="522"/>
      <c r="H249" s="522"/>
      <c r="I249" s="522"/>
      <c r="J249" s="522"/>
      <c r="K249" s="522"/>
      <c r="L249" s="522"/>
      <c r="M249" s="522"/>
      <c r="N249" s="522"/>
      <c r="O249" s="522"/>
      <c r="P249" s="522"/>
      <c r="Q249" s="522"/>
      <c r="R249" s="522"/>
      <c r="S249" s="522"/>
      <c r="T249" s="522"/>
      <c r="U249" s="522"/>
      <c r="V249" s="522"/>
      <c r="W249" s="522"/>
      <c r="X249" s="522"/>
      <c r="Y249" s="522"/>
      <c r="Z249" s="522"/>
      <c r="AA249" s="522"/>
    </row>
    <row r="250" spans="1:27" ht="15.75" hidden="1" customHeight="1">
      <c r="A250" s="522"/>
      <c r="B250" s="522"/>
      <c r="C250" s="522"/>
      <c r="D250" s="522"/>
      <c r="E250" s="522"/>
      <c r="F250" s="522"/>
      <c r="G250" s="522"/>
      <c r="H250" s="522"/>
      <c r="I250" s="522"/>
      <c r="J250" s="522"/>
      <c r="K250" s="522"/>
      <c r="L250" s="522"/>
      <c r="M250" s="522"/>
      <c r="N250" s="522"/>
      <c r="O250" s="522"/>
      <c r="P250" s="522"/>
      <c r="Q250" s="522"/>
      <c r="R250" s="522"/>
      <c r="S250" s="522"/>
      <c r="T250" s="522"/>
      <c r="U250" s="522"/>
      <c r="V250" s="522"/>
      <c r="W250" s="522"/>
      <c r="X250" s="522"/>
      <c r="Y250" s="522"/>
      <c r="Z250" s="522"/>
      <c r="AA250" s="522"/>
    </row>
    <row r="251" spans="1:27" ht="15.75" hidden="1" customHeight="1">
      <c r="A251" s="522"/>
      <c r="B251" s="522"/>
      <c r="C251" s="522"/>
      <c r="D251" s="522"/>
      <c r="E251" s="522"/>
      <c r="F251" s="522"/>
      <c r="G251" s="522"/>
      <c r="H251" s="522"/>
      <c r="I251" s="522"/>
      <c r="J251" s="522"/>
      <c r="K251" s="522"/>
      <c r="L251" s="522"/>
      <c r="M251" s="522"/>
      <c r="N251" s="522"/>
      <c r="O251" s="522"/>
      <c r="P251" s="522"/>
      <c r="Q251" s="522"/>
      <c r="R251" s="522"/>
      <c r="S251" s="522"/>
      <c r="T251" s="522"/>
      <c r="U251" s="522"/>
      <c r="V251" s="522"/>
      <c r="W251" s="522"/>
      <c r="X251" s="522"/>
      <c r="Y251" s="522"/>
      <c r="Z251" s="522"/>
      <c r="AA251" s="522"/>
    </row>
    <row r="252" spans="1:27" ht="15.75" hidden="1" customHeight="1">
      <c r="A252" s="522"/>
      <c r="B252" s="522"/>
      <c r="C252" s="522"/>
      <c r="D252" s="522"/>
      <c r="E252" s="522"/>
      <c r="F252" s="522"/>
      <c r="G252" s="522"/>
      <c r="H252" s="522"/>
      <c r="I252" s="522"/>
      <c r="J252" s="522"/>
      <c r="K252" s="522"/>
      <c r="L252" s="522"/>
      <c r="M252" s="522"/>
      <c r="N252" s="522"/>
      <c r="O252" s="522"/>
      <c r="P252" s="522"/>
      <c r="Q252" s="522"/>
      <c r="R252" s="522"/>
      <c r="S252" s="522"/>
      <c r="T252" s="522"/>
      <c r="U252" s="522"/>
      <c r="V252" s="522"/>
      <c r="W252" s="522"/>
      <c r="X252" s="522"/>
      <c r="Y252" s="522"/>
      <c r="Z252" s="522"/>
      <c r="AA252" s="522"/>
    </row>
    <row r="253" spans="1:27" ht="15.75" hidden="1" customHeight="1">
      <c r="A253" s="522"/>
      <c r="B253" s="522"/>
      <c r="C253" s="522"/>
      <c r="D253" s="522"/>
      <c r="E253" s="522"/>
      <c r="F253" s="522"/>
      <c r="G253" s="522"/>
      <c r="H253" s="522"/>
      <c r="I253" s="522"/>
      <c r="J253" s="522"/>
      <c r="K253" s="522"/>
      <c r="L253" s="522"/>
      <c r="M253" s="522"/>
      <c r="N253" s="522"/>
      <c r="O253" s="522"/>
      <c r="P253" s="522"/>
      <c r="Q253" s="522"/>
      <c r="R253" s="522"/>
      <c r="S253" s="522"/>
      <c r="T253" s="522"/>
      <c r="U253" s="522"/>
      <c r="V253" s="522"/>
      <c r="W253" s="522"/>
      <c r="X253" s="522"/>
      <c r="Y253" s="522"/>
      <c r="Z253" s="522"/>
      <c r="AA253" s="522"/>
    </row>
    <row r="254" spans="1:27" ht="15.75" hidden="1" customHeight="1">
      <c r="A254" s="522"/>
      <c r="B254" s="522"/>
      <c r="C254" s="522"/>
      <c r="D254" s="522"/>
      <c r="E254" s="522"/>
      <c r="F254" s="522"/>
      <c r="G254" s="522"/>
      <c r="H254" s="522"/>
      <c r="I254" s="522"/>
      <c r="J254" s="522"/>
      <c r="K254" s="522"/>
      <c r="L254" s="522"/>
      <c r="M254" s="522"/>
      <c r="N254" s="522"/>
      <c r="O254" s="522"/>
      <c r="P254" s="522"/>
      <c r="Q254" s="522"/>
      <c r="R254" s="522"/>
      <c r="S254" s="522"/>
      <c r="T254" s="522"/>
      <c r="U254" s="522"/>
      <c r="V254" s="522"/>
      <c r="W254" s="522"/>
      <c r="X254" s="522"/>
      <c r="Y254" s="522"/>
      <c r="Z254" s="522"/>
      <c r="AA254" s="522"/>
    </row>
    <row r="255" spans="1:27" ht="15.75" hidden="1" customHeight="1">
      <c r="A255" s="522"/>
      <c r="B255" s="522"/>
      <c r="C255" s="522"/>
      <c r="D255" s="522"/>
      <c r="E255" s="522"/>
      <c r="F255" s="522"/>
      <c r="G255" s="522"/>
      <c r="H255" s="522"/>
      <c r="I255" s="522"/>
      <c r="J255" s="522"/>
      <c r="K255" s="522"/>
      <c r="L255" s="522"/>
      <c r="M255" s="522"/>
      <c r="N255" s="522"/>
      <c r="O255" s="522"/>
      <c r="P255" s="522"/>
      <c r="Q255" s="522"/>
      <c r="R255" s="522"/>
      <c r="S255" s="522"/>
      <c r="T255" s="522"/>
      <c r="U255" s="522"/>
      <c r="V255" s="522"/>
      <c r="W255" s="522"/>
      <c r="X255" s="522"/>
      <c r="Y255" s="522"/>
      <c r="Z255" s="522"/>
      <c r="AA255" s="522"/>
    </row>
    <row r="256" spans="1:27" ht="15.75" hidden="1" customHeight="1">
      <c r="A256" s="522"/>
      <c r="B256" s="522"/>
      <c r="C256" s="522"/>
      <c r="D256" s="522"/>
      <c r="E256" s="522"/>
      <c r="F256" s="522"/>
      <c r="G256" s="522"/>
      <c r="H256" s="522"/>
      <c r="I256" s="522"/>
      <c r="J256" s="522"/>
      <c r="K256" s="522"/>
      <c r="L256" s="522"/>
      <c r="M256" s="522"/>
      <c r="N256" s="522"/>
      <c r="O256" s="522"/>
      <c r="P256" s="522"/>
      <c r="Q256" s="522"/>
      <c r="R256" s="522"/>
      <c r="S256" s="522"/>
      <c r="T256" s="522"/>
      <c r="U256" s="522"/>
      <c r="V256" s="522"/>
      <c r="W256" s="522"/>
      <c r="X256" s="522"/>
      <c r="Y256" s="522"/>
      <c r="Z256" s="522"/>
      <c r="AA256" s="522"/>
    </row>
    <row r="257" spans="1:27" ht="15.75" hidden="1" customHeight="1">
      <c r="A257" s="522"/>
      <c r="B257" s="522"/>
      <c r="C257" s="522"/>
      <c r="D257" s="522"/>
      <c r="E257" s="522"/>
      <c r="F257" s="522"/>
      <c r="G257" s="522"/>
      <c r="H257" s="522"/>
      <c r="I257" s="522"/>
      <c r="J257" s="522"/>
      <c r="K257" s="522"/>
      <c r="L257" s="522"/>
      <c r="M257" s="522"/>
      <c r="N257" s="522"/>
      <c r="O257" s="522"/>
      <c r="P257" s="522"/>
      <c r="Q257" s="522"/>
      <c r="R257" s="522"/>
      <c r="S257" s="522"/>
      <c r="T257" s="522"/>
      <c r="U257" s="522"/>
      <c r="V257" s="522"/>
      <c r="W257" s="522"/>
      <c r="X257" s="522"/>
      <c r="Y257" s="522"/>
      <c r="Z257" s="522"/>
      <c r="AA257" s="522"/>
    </row>
    <row r="258" spans="1:27" ht="15.75" hidden="1" customHeight="1">
      <c r="A258" s="522"/>
      <c r="B258" s="522"/>
      <c r="C258" s="522"/>
      <c r="D258" s="522"/>
      <c r="E258" s="522"/>
      <c r="F258" s="522"/>
      <c r="G258" s="522"/>
      <c r="H258" s="522"/>
      <c r="I258" s="522"/>
      <c r="J258" s="522"/>
      <c r="K258" s="522"/>
      <c r="L258" s="522"/>
      <c r="M258" s="522"/>
      <c r="N258" s="522"/>
      <c r="O258" s="522"/>
      <c r="P258" s="522"/>
      <c r="Q258" s="522"/>
      <c r="R258" s="522"/>
      <c r="S258" s="522"/>
      <c r="T258" s="522"/>
      <c r="U258" s="522"/>
      <c r="V258" s="522"/>
      <c r="W258" s="522"/>
      <c r="X258" s="522"/>
      <c r="Y258" s="522"/>
      <c r="Z258" s="522"/>
      <c r="AA258" s="522"/>
    </row>
    <row r="259" spans="1:27" ht="15.75" hidden="1" customHeight="1">
      <c r="A259" s="522"/>
      <c r="B259" s="522"/>
      <c r="C259" s="522"/>
      <c r="D259" s="522"/>
      <c r="E259" s="522"/>
      <c r="F259" s="522"/>
      <c r="G259" s="522"/>
      <c r="H259" s="522"/>
      <c r="I259" s="522"/>
      <c r="J259" s="522"/>
      <c r="K259" s="522"/>
      <c r="L259" s="522"/>
      <c r="M259" s="522"/>
      <c r="N259" s="522"/>
      <c r="O259" s="522"/>
      <c r="P259" s="522"/>
      <c r="Q259" s="522"/>
      <c r="R259" s="522"/>
      <c r="S259" s="522"/>
      <c r="T259" s="522"/>
      <c r="U259" s="522"/>
      <c r="V259" s="522"/>
      <c r="W259" s="522"/>
      <c r="X259" s="522"/>
      <c r="Y259" s="522"/>
      <c r="Z259" s="522"/>
      <c r="AA259" s="522"/>
    </row>
    <row r="260" spans="1:27" ht="15.75" hidden="1" customHeight="1">
      <c r="A260" s="522"/>
      <c r="B260" s="522"/>
      <c r="C260" s="522"/>
      <c r="D260" s="522"/>
      <c r="E260" s="522"/>
      <c r="F260" s="522"/>
      <c r="G260" s="522"/>
      <c r="H260" s="522"/>
      <c r="I260" s="522"/>
      <c r="J260" s="522"/>
      <c r="K260" s="522"/>
      <c r="L260" s="522"/>
      <c r="M260" s="522"/>
      <c r="N260" s="522"/>
      <c r="O260" s="522"/>
      <c r="P260" s="522"/>
      <c r="Q260" s="522"/>
      <c r="R260" s="522"/>
      <c r="S260" s="522"/>
      <c r="T260" s="522"/>
      <c r="U260" s="522"/>
      <c r="V260" s="522"/>
      <c r="W260" s="522"/>
      <c r="X260" s="522"/>
      <c r="Y260" s="522"/>
      <c r="Z260" s="522"/>
      <c r="AA260" s="522"/>
    </row>
    <row r="261" spans="1:27" ht="15.75" hidden="1" customHeight="1">
      <c r="A261" s="522"/>
      <c r="B261" s="522"/>
      <c r="C261" s="522"/>
      <c r="D261" s="522"/>
      <c r="E261" s="522"/>
      <c r="F261" s="522"/>
      <c r="G261" s="522"/>
      <c r="H261" s="522"/>
      <c r="I261" s="522"/>
      <c r="J261" s="522"/>
      <c r="K261" s="522"/>
      <c r="L261" s="522"/>
      <c r="M261" s="522"/>
      <c r="N261" s="522"/>
      <c r="O261" s="522"/>
      <c r="P261" s="522"/>
      <c r="Q261" s="522"/>
      <c r="R261" s="522"/>
      <c r="S261" s="522"/>
      <c r="T261" s="522"/>
      <c r="U261" s="522"/>
      <c r="V261" s="522"/>
      <c r="W261" s="522"/>
      <c r="X261" s="522"/>
      <c r="Y261" s="522"/>
      <c r="Z261" s="522"/>
      <c r="AA261" s="522"/>
    </row>
    <row r="262" spans="1:27" ht="15.75" hidden="1" customHeight="1">
      <c r="A262" s="522"/>
      <c r="B262" s="522"/>
      <c r="C262" s="522"/>
      <c r="D262" s="522"/>
      <c r="E262" s="522"/>
      <c r="F262" s="522"/>
      <c r="G262" s="522"/>
      <c r="H262" s="522"/>
      <c r="I262" s="522"/>
      <c r="J262" s="522"/>
      <c r="K262" s="522"/>
      <c r="L262" s="522"/>
      <c r="M262" s="522"/>
      <c r="N262" s="522"/>
      <c r="O262" s="522"/>
      <c r="P262" s="522"/>
      <c r="Q262" s="522"/>
      <c r="R262" s="522"/>
      <c r="S262" s="522"/>
      <c r="T262" s="522"/>
      <c r="U262" s="522"/>
      <c r="V262" s="522"/>
      <c r="W262" s="522"/>
      <c r="X262" s="522"/>
      <c r="Y262" s="522"/>
      <c r="Z262" s="522"/>
      <c r="AA262" s="522"/>
    </row>
    <row r="263" spans="1:27" ht="15.75" hidden="1" customHeight="1">
      <c r="A263" s="522"/>
      <c r="B263" s="522"/>
      <c r="C263" s="522"/>
      <c r="D263" s="522"/>
      <c r="E263" s="522"/>
      <c r="F263" s="522"/>
      <c r="G263" s="522"/>
      <c r="H263" s="522"/>
      <c r="I263" s="522"/>
      <c r="J263" s="522"/>
      <c r="K263" s="522"/>
      <c r="L263" s="522"/>
      <c r="M263" s="522"/>
      <c r="N263" s="522"/>
      <c r="O263" s="522"/>
      <c r="P263" s="522"/>
      <c r="Q263" s="522"/>
      <c r="R263" s="522"/>
      <c r="S263" s="522"/>
      <c r="T263" s="522"/>
      <c r="U263" s="522"/>
      <c r="V263" s="522"/>
      <c r="W263" s="522"/>
      <c r="X263" s="522"/>
      <c r="Y263" s="522"/>
      <c r="Z263" s="522"/>
      <c r="AA263" s="522"/>
    </row>
    <row r="264" spans="1:27" ht="15.75" hidden="1" customHeight="1">
      <c r="A264" s="522"/>
      <c r="B264" s="522"/>
      <c r="C264" s="522"/>
      <c r="D264" s="522"/>
      <c r="E264" s="522"/>
      <c r="F264" s="522"/>
      <c r="G264" s="522"/>
      <c r="H264" s="522"/>
      <c r="I264" s="522"/>
      <c r="J264" s="522"/>
      <c r="K264" s="522"/>
      <c r="L264" s="522"/>
      <c r="M264" s="522"/>
      <c r="N264" s="522"/>
      <c r="O264" s="522"/>
      <c r="P264" s="522"/>
      <c r="Q264" s="522"/>
      <c r="R264" s="522"/>
      <c r="S264" s="522"/>
      <c r="T264" s="522"/>
      <c r="U264" s="522"/>
      <c r="V264" s="522"/>
      <c r="W264" s="522"/>
      <c r="X264" s="522"/>
      <c r="Y264" s="522"/>
      <c r="Z264" s="522"/>
      <c r="AA264" s="522"/>
    </row>
    <row r="265" spans="1:27" ht="15.75" hidden="1" customHeight="1">
      <c r="A265" s="522"/>
      <c r="B265" s="522"/>
      <c r="C265" s="522"/>
      <c r="D265" s="522"/>
      <c r="E265" s="522"/>
      <c r="F265" s="522"/>
      <c r="G265" s="522"/>
      <c r="H265" s="522"/>
      <c r="I265" s="522"/>
      <c r="J265" s="522"/>
      <c r="K265" s="522"/>
      <c r="L265" s="522"/>
      <c r="M265" s="522"/>
      <c r="N265" s="522"/>
      <c r="O265" s="522"/>
      <c r="P265" s="522"/>
      <c r="Q265" s="522"/>
      <c r="R265" s="522"/>
      <c r="S265" s="522"/>
      <c r="T265" s="522"/>
      <c r="U265" s="522"/>
      <c r="V265" s="522"/>
      <c r="W265" s="522"/>
      <c r="X265" s="522"/>
      <c r="Y265" s="522"/>
      <c r="Z265" s="522"/>
      <c r="AA265" s="522"/>
    </row>
    <row r="266" spans="1:27" ht="15.75" hidden="1" customHeight="1">
      <c r="A266" s="522"/>
      <c r="B266" s="522"/>
      <c r="C266" s="522"/>
      <c r="D266" s="522"/>
      <c r="E266" s="522"/>
      <c r="F266" s="522"/>
      <c r="G266" s="522"/>
      <c r="H266" s="522"/>
      <c r="I266" s="522"/>
      <c r="J266" s="522"/>
      <c r="K266" s="522"/>
      <c r="L266" s="522"/>
      <c r="M266" s="522"/>
      <c r="N266" s="522"/>
      <c r="O266" s="522"/>
      <c r="P266" s="522"/>
      <c r="Q266" s="522"/>
      <c r="R266" s="522"/>
      <c r="S266" s="522"/>
      <c r="T266" s="522"/>
      <c r="U266" s="522"/>
      <c r="V266" s="522"/>
      <c r="W266" s="522"/>
      <c r="X266" s="522"/>
      <c r="Y266" s="522"/>
      <c r="Z266" s="522"/>
      <c r="AA266" s="522"/>
    </row>
    <row r="267" spans="1:27" ht="15.75" hidden="1" customHeight="1">
      <c r="A267" s="522"/>
      <c r="B267" s="522"/>
      <c r="C267" s="522"/>
      <c r="D267" s="522"/>
      <c r="E267" s="522"/>
      <c r="F267" s="522"/>
      <c r="G267" s="522"/>
      <c r="H267" s="522"/>
      <c r="I267" s="522"/>
      <c r="J267" s="522"/>
      <c r="K267" s="522"/>
      <c r="L267" s="522"/>
      <c r="M267" s="522"/>
      <c r="N267" s="522"/>
      <c r="O267" s="522"/>
      <c r="P267" s="522"/>
      <c r="Q267" s="522"/>
      <c r="R267" s="522"/>
      <c r="S267" s="522"/>
      <c r="T267" s="522"/>
      <c r="U267" s="522"/>
      <c r="V267" s="522"/>
      <c r="W267" s="522"/>
      <c r="X267" s="522"/>
      <c r="Y267" s="522"/>
      <c r="Z267" s="522"/>
      <c r="AA267" s="522"/>
    </row>
    <row r="268" spans="1:27" ht="15.75" hidden="1" customHeight="1">
      <c r="A268" s="522"/>
      <c r="B268" s="522"/>
      <c r="C268" s="522"/>
      <c r="D268" s="522"/>
      <c r="E268" s="522"/>
      <c r="F268" s="522"/>
      <c r="G268" s="522"/>
      <c r="H268" s="522"/>
      <c r="I268" s="522"/>
      <c r="J268" s="522"/>
      <c r="K268" s="522"/>
      <c r="L268" s="522"/>
      <c r="M268" s="522"/>
      <c r="N268" s="522"/>
      <c r="O268" s="522"/>
      <c r="P268" s="522"/>
      <c r="Q268" s="522"/>
      <c r="R268" s="522"/>
      <c r="S268" s="522"/>
      <c r="T268" s="522"/>
      <c r="U268" s="522"/>
      <c r="V268" s="522"/>
      <c r="W268" s="522"/>
      <c r="X268" s="522"/>
      <c r="Y268" s="522"/>
      <c r="Z268" s="522"/>
      <c r="AA268" s="522"/>
    </row>
    <row r="269" spans="1:27" ht="15.75" hidden="1" customHeight="1">
      <c r="A269" s="522"/>
      <c r="B269" s="522"/>
      <c r="C269" s="522"/>
      <c r="D269" s="522"/>
      <c r="E269" s="522"/>
      <c r="F269" s="522"/>
      <c r="G269" s="522"/>
      <c r="H269" s="522"/>
      <c r="I269" s="522"/>
      <c r="J269" s="522"/>
      <c r="K269" s="522"/>
      <c r="L269" s="522"/>
      <c r="M269" s="522"/>
      <c r="N269" s="522"/>
      <c r="O269" s="522"/>
      <c r="P269" s="522"/>
      <c r="Q269" s="522"/>
      <c r="R269" s="522"/>
      <c r="S269" s="522"/>
      <c r="T269" s="522"/>
      <c r="U269" s="522"/>
      <c r="V269" s="522"/>
      <c r="W269" s="522"/>
      <c r="X269" s="522"/>
      <c r="Y269" s="522"/>
      <c r="Z269" s="522"/>
      <c r="AA269" s="522"/>
    </row>
    <row r="270" spans="1:27" ht="15.75" hidden="1" customHeight="1">
      <c r="A270" s="522"/>
      <c r="B270" s="522"/>
      <c r="C270" s="522"/>
      <c r="D270" s="522"/>
      <c r="E270" s="522"/>
      <c r="F270" s="522"/>
      <c r="G270" s="522"/>
      <c r="H270" s="522"/>
      <c r="I270" s="522"/>
      <c r="J270" s="522"/>
      <c r="K270" s="522"/>
      <c r="L270" s="522"/>
      <c r="M270" s="522"/>
      <c r="N270" s="522"/>
      <c r="O270" s="522"/>
      <c r="P270" s="522"/>
      <c r="Q270" s="522"/>
      <c r="R270" s="522"/>
      <c r="S270" s="522"/>
      <c r="T270" s="522"/>
      <c r="U270" s="522"/>
      <c r="V270" s="522"/>
      <c r="W270" s="522"/>
      <c r="X270" s="522"/>
      <c r="Y270" s="522"/>
      <c r="Z270" s="522"/>
      <c r="AA270" s="522"/>
    </row>
    <row r="271" spans="1:27" ht="15.75" hidden="1" customHeight="1">
      <c r="A271" s="522"/>
      <c r="B271" s="522"/>
      <c r="C271" s="522"/>
      <c r="D271" s="522"/>
      <c r="E271" s="522"/>
      <c r="F271" s="522"/>
      <c r="G271" s="522"/>
      <c r="H271" s="522"/>
      <c r="I271" s="522"/>
      <c r="J271" s="522"/>
      <c r="K271" s="522"/>
      <c r="L271" s="522"/>
      <c r="M271" s="522"/>
      <c r="N271" s="522"/>
      <c r="O271" s="522"/>
      <c r="P271" s="522"/>
      <c r="Q271" s="522"/>
      <c r="R271" s="522"/>
      <c r="S271" s="522"/>
      <c r="T271" s="522"/>
      <c r="U271" s="522"/>
      <c r="V271" s="522"/>
      <c r="W271" s="522"/>
      <c r="X271" s="522"/>
      <c r="Y271" s="522"/>
      <c r="Z271" s="522"/>
      <c r="AA271" s="522"/>
    </row>
    <row r="272" spans="1:27" ht="15.75" hidden="1" customHeight="1">
      <c r="A272" s="522"/>
      <c r="B272" s="522"/>
      <c r="C272" s="522"/>
      <c r="D272" s="522"/>
      <c r="E272" s="522"/>
      <c r="F272" s="522"/>
      <c r="G272" s="522"/>
      <c r="H272" s="522"/>
      <c r="I272" s="522"/>
      <c r="J272" s="522"/>
      <c r="K272" s="522"/>
      <c r="L272" s="522"/>
      <c r="M272" s="522"/>
      <c r="N272" s="522"/>
      <c r="O272" s="522"/>
      <c r="P272" s="522"/>
      <c r="Q272" s="522"/>
      <c r="R272" s="522"/>
      <c r="S272" s="522"/>
      <c r="T272" s="522"/>
      <c r="U272" s="522"/>
      <c r="V272" s="522"/>
      <c r="W272" s="522"/>
      <c r="X272" s="522"/>
      <c r="Y272" s="522"/>
      <c r="Z272" s="522"/>
      <c r="AA272" s="522"/>
    </row>
    <row r="273" spans="1:27" ht="15.75" hidden="1" customHeight="1">
      <c r="A273" s="522"/>
      <c r="B273" s="522"/>
      <c r="C273" s="522"/>
      <c r="D273" s="522"/>
      <c r="E273" s="522"/>
      <c r="F273" s="522"/>
      <c r="G273" s="522"/>
      <c r="H273" s="522"/>
      <c r="I273" s="522"/>
      <c r="J273" s="522"/>
      <c r="K273" s="522"/>
      <c r="L273" s="522"/>
      <c r="M273" s="522"/>
      <c r="N273" s="522"/>
      <c r="O273" s="522"/>
      <c r="P273" s="522"/>
      <c r="Q273" s="522"/>
      <c r="R273" s="522"/>
      <c r="S273" s="522"/>
      <c r="T273" s="522"/>
      <c r="U273" s="522"/>
      <c r="V273" s="522"/>
      <c r="W273" s="522"/>
      <c r="X273" s="522"/>
      <c r="Y273" s="522"/>
      <c r="Z273" s="522"/>
      <c r="AA273" s="522"/>
    </row>
    <row r="274" spans="1:27" ht="15.75" hidden="1" customHeight="1">
      <c r="A274" s="522"/>
      <c r="B274" s="522"/>
      <c r="C274" s="522"/>
      <c r="D274" s="522"/>
      <c r="E274" s="522"/>
      <c r="F274" s="522"/>
      <c r="G274" s="522"/>
      <c r="H274" s="522"/>
      <c r="I274" s="522"/>
      <c r="J274" s="522"/>
      <c r="K274" s="522"/>
      <c r="L274" s="522"/>
      <c r="M274" s="522"/>
      <c r="N274" s="522"/>
      <c r="O274" s="522"/>
      <c r="P274" s="522"/>
      <c r="Q274" s="522"/>
      <c r="R274" s="522"/>
      <c r="S274" s="522"/>
      <c r="T274" s="522"/>
      <c r="U274" s="522"/>
      <c r="V274" s="522"/>
      <c r="W274" s="522"/>
      <c r="X274" s="522"/>
      <c r="Y274" s="522"/>
      <c r="Z274" s="522"/>
      <c r="AA274" s="522"/>
    </row>
    <row r="275" spans="1:27" ht="15.75" hidden="1" customHeight="1">
      <c r="A275" s="522"/>
      <c r="B275" s="522"/>
      <c r="C275" s="522"/>
      <c r="D275" s="522"/>
      <c r="E275" s="522"/>
      <c r="F275" s="522"/>
      <c r="G275" s="522"/>
      <c r="H275" s="522"/>
      <c r="I275" s="522"/>
      <c r="J275" s="522"/>
      <c r="K275" s="522"/>
      <c r="L275" s="522"/>
      <c r="M275" s="522"/>
      <c r="N275" s="522"/>
      <c r="O275" s="522"/>
      <c r="P275" s="522"/>
      <c r="Q275" s="522"/>
      <c r="R275" s="522"/>
      <c r="S275" s="522"/>
      <c r="T275" s="522"/>
      <c r="U275" s="522"/>
      <c r="V275" s="522"/>
      <c r="W275" s="522"/>
      <c r="X275" s="522"/>
      <c r="Y275" s="522"/>
      <c r="Z275" s="522"/>
      <c r="AA275" s="522"/>
    </row>
    <row r="276" spans="1:27" ht="15.75" hidden="1" customHeight="1">
      <c r="A276" s="522"/>
      <c r="B276" s="522"/>
      <c r="C276" s="522"/>
      <c r="D276" s="522"/>
      <c r="E276" s="522"/>
      <c r="F276" s="522"/>
      <c r="G276" s="522"/>
      <c r="H276" s="522"/>
      <c r="I276" s="522"/>
      <c r="J276" s="522"/>
      <c r="K276" s="522"/>
      <c r="L276" s="522"/>
      <c r="M276" s="522"/>
      <c r="N276" s="522"/>
      <c r="O276" s="522"/>
      <c r="P276" s="522"/>
      <c r="Q276" s="522"/>
      <c r="R276" s="522"/>
      <c r="S276" s="522"/>
      <c r="T276" s="522"/>
      <c r="U276" s="522"/>
      <c r="V276" s="522"/>
      <c r="W276" s="522"/>
      <c r="X276" s="522"/>
      <c r="Y276" s="522"/>
      <c r="Z276" s="522"/>
      <c r="AA276" s="522"/>
    </row>
    <row r="277" spans="1:27" ht="15.75" hidden="1" customHeight="1">
      <c r="A277" s="522"/>
      <c r="B277" s="522"/>
      <c r="C277" s="522"/>
      <c r="D277" s="522"/>
      <c r="E277" s="522"/>
      <c r="F277" s="522"/>
      <c r="G277" s="522"/>
      <c r="H277" s="522"/>
      <c r="I277" s="522"/>
      <c r="J277" s="522"/>
      <c r="K277" s="522"/>
      <c r="L277" s="522"/>
      <c r="M277" s="522"/>
      <c r="N277" s="522"/>
      <c r="O277" s="522"/>
      <c r="P277" s="522"/>
      <c r="Q277" s="522"/>
      <c r="R277" s="522"/>
      <c r="S277" s="522"/>
      <c r="T277" s="522"/>
      <c r="U277" s="522"/>
      <c r="V277" s="522"/>
      <c r="W277" s="522"/>
      <c r="X277" s="522"/>
      <c r="Y277" s="522"/>
      <c r="Z277" s="522"/>
      <c r="AA277" s="522"/>
    </row>
    <row r="278" spans="1:27" ht="15.75" hidden="1" customHeight="1">
      <c r="A278" s="522"/>
      <c r="B278" s="522"/>
      <c r="C278" s="522"/>
      <c r="D278" s="522"/>
      <c r="E278" s="522"/>
      <c r="F278" s="522"/>
      <c r="G278" s="522"/>
      <c r="H278" s="522"/>
      <c r="I278" s="522"/>
      <c r="J278" s="522"/>
      <c r="K278" s="522"/>
      <c r="L278" s="522"/>
      <c r="M278" s="522"/>
      <c r="N278" s="522"/>
      <c r="O278" s="522"/>
      <c r="P278" s="522"/>
      <c r="Q278" s="522"/>
      <c r="R278" s="522"/>
      <c r="S278" s="522"/>
      <c r="T278" s="522"/>
      <c r="U278" s="522"/>
      <c r="V278" s="522"/>
      <c r="W278" s="522"/>
      <c r="X278" s="522"/>
      <c r="Y278" s="522"/>
      <c r="Z278" s="522"/>
      <c r="AA278" s="522"/>
    </row>
    <row r="279" spans="1:27" ht="15.75" hidden="1" customHeight="1">
      <c r="A279" s="522"/>
      <c r="B279" s="522"/>
      <c r="C279" s="522"/>
      <c r="D279" s="522"/>
      <c r="E279" s="522"/>
      <c r="F279" s="522"/>
      <c r="G279" s="522"/>
      <c r="H279" s="522"/>
      <c r="I279" s="522"/>
      <c r="J279" s="522"/>
      <c r="K279" s="522"/>
      <c r="L279" s="522"/>
      <c r="M279" s="522"/>
      <c r="N279" s="522"/>
      <c r="O279" s="522"/>
      <c r="P279" s="522"/>
      <c r="Q279" s="522"/>
      <c r="R279" s="522"/>
      <c r="S279" s="522"/>
      <c r="T279" s="522"/>
      <c r="U279" s="522"/>
      <c r="V279" s="522"/>
      <c r="W279" s="522"/>
      <c r="X279" s="522"/>
      <c r="Y279" s="522"/>
      <c r="Z279" s="522"/>
      <c r="AA279" s="522"/>
    </row>
    <row r="280" spans="1:27" ht="15.75" hidden="1" customHeight="1">
      <c r="A280" s="522"/>
      <c r="B280" s="522"/>
      <c r="C280" s="522"/>
      <c r="D280" s="522"/>
      <c r="E280" s="522"/>
      <c r="F280" s="522"/>
      <c r="G280" s="522"/>
      <c r="H280" s="522"/>
      <c r="I280" s="522"/>
      <c r="J280" s="522"/>
      <c r="K280" s="522"/>
      <c r="L280" s="522"/>
      <c r="M280" s="522"/>
      <c r="N280" s="522"/>
      <c r="O280" s="522"/>
      <c r="P280" s="522"/>
      <c r="Q280" s="522"/>
      <c r="R280" s="522"/>
      <c r="S280" s="522"/>
      <c r="T280" s="522"/>
      <c r="U280" s="522"/>
      <c r="V280" s="522"/>
      <c r="W280" s="522"/>
      <c r="X280" s="522"/>
      <c r="Y280" s="522"/>
      <c r="Z280" s="522"/>
      <c r="AA280" s="522"/>
    </row>
    <row r="281" spans="1:27" ht="15.75" hidden="1" customHeight="1">
      <c r="A281" s="522"/>
      <c r="B281" s="522"/>
      <c r="C281" s="522"/>
      <c r="D281" s="522"/>
      <c r="E281" s="522"/>
      <c r="F281" s="522"/>
      <c r="G281" s="522"/>
      <c r="H281" s="522"/>
      <c r="I281" s="522"/>
      <c r="J281" s="522"/>
      <c r="K281" s="522"/>
      <c r="L281" s="522"/>
      <c r="M281" s="522"/>
      <c r="N281" s="522"/>
      <c r="O281" s="522"/>
      <c r="P281" s="522"/>
      <c r="Q281" s="522"/>
      <c r="R281" s="522"/>
      <c r="S281" s="522"/>
      <c r="T281" s="522"/>
      <c r="U281" s="522"/>
      <c r="V281" s="522"/>
      <c r="W281" s="522"/>
      <c r="X281" s="522"/>
      <c r="Y281" s="522"/>
      <c r="Z281" s="522"/>
      <c r="AA281" s="522"/>
    </row>
    <row r="282" spans="1:27" ht="15.75" hidden="1" customHeight="1">
      <c r="A282" s="522"/>
      <c r="B282" s="522"/>
      <c r="C282" s="522"/>
      <c r="D282" s="522"/>
      <c r="E282" s="522"/>
      <c r="F282" s="522"/>
      <c r="G282" s="522"/>
      <c r="H282" s="522"/>
      <c r="I282" s="522"/>
      <c r="J282" s="522"/>
      <c r="K282" s="522"/>
      <c r="L282" s="522"/>
      <c r="M282" s="522"/>
      <c r="N282" s="522"/>
      <c r="O282" s="522"/>
      <c r="P282" s="522"/>
      <c r="Q282" s="522"/>
      <c r="R282" s="522"/>
      <c r="S282" s="522"/>
      <c r="T282" s="522"/>
      <c r="U282" s="522"/>
      <c r="V282" s="522"/>
      <c r="W282" s="522"/>
      <c r="X282" s="522"/>
      <c r="Y282" s="522"/>
      <c r="Z282" s="522"/>
      <c r="AA282" s="522"/>
    </row>
    <row r="283" spans="1:27" ht="15.75" hidden="1" customHeight="1">
      <c r="A283" s="522"/>
      <c r="B283" s="522"/>
      <c r="C283" s="522"/>
      <c r="D283" s="522"/>
      <c r="E283" s="522"/>
      <c r="F283" s="522"/>
      <c r="G283" s="522"/>
      <c r="H283" s="522"/>
      <c r="I283" s="522"/>
      <c r="J283" s="522"/>
      <c r="K283" s="522"/>
      <c r="L283" s="522"/>
      <c r="M283" s="522"/>
      <c r="N283" s="522"/>
      <c r="O283" s="522"/>
      <c r="P283" s="522"/>
      <c r="Q283" s="522"/>
      <c r="R283" s="522"/>
      <c r="S283" s="522"/>
      <c r="T283" s="522"/>
      <c r="U283" s="522"/>
      <c r="V283" s="522"/>
      <c r="W283" s="522"/>
      <c r="X283" s="522"/>
      <c r="Y283" s="522"/>
      <c r="Z283" s="522"/>
      <c r="AA283" s="522"/>
    </row>
    <row r="284" spans="1:27" ht="15.75" hidden="1" customHeight="1">
      <c r="A284" s="522"/>
      <c r="B284" s="522"/>
      <c r="C284" s="522"/>
      <c r="D284" s="522"/>
      <c r="E284" s="522"/>
      <c r="F284" s="522"/>
      <c r="G284" s="522"/>
      <c r="H284" s="522"/>
      <c r="I284" s="522"/>
      <c r="J284" s="522"/>
      <c r="K284" s="522"/>
      <c r="L284" s="522"/>
      <c r="M284" s="522"/>
      <c r="N284" s="522"/>
      <c r="O284" s="522"/>
      <c r="P284" s="522"/>
      <c r="Q284" s="522"/>
      <c r="R284" s="522"/>
      <c r="S284" s="522"/>
      <c r="T284" s="522"/>
      <c r="U284" s="522"/>
      <c r="V284" s="522"/>
      <c r="W284" s="522"/>
      <c r="X284" s="522"/>
      <c r="Y284" s="522"/>
      <c r="Z284" s="522"/>
      <c r="AA284" s="522"/>
    </row>
    <row r="285" spans="1:27" ht="15.75" hidden="1" customHeight="1">
      <c r="A285" s="522"/>
      <c r="B285" s="522"/>
      <c r="C285" s="522"/>
      <c r="D285" s="522"/>
      <c r="E285" s="522"/>
      <c r="F285" s="522"/>
      <c r="G285" s="522"/>
      <c r="H285" s="522"/>
      <c r="I285" s="522"/>
      <c r="J285" s="522"/>
      <c r="K285" s="522"/>
      <c r="L285" s="522"/>
      <c r="M285" s="522"/>
      <c r="N285" s="522"/>
      <c r="O285" s="522"/>
      <c r="P285" s="522"/>
      <c r="Q285" s="522"/>
      <c r="R285" s="522"/>
      <c r="S285" s="522"/>
      <c r="T285" s="522"/>
      <c r="U285" s="522"/>
      <c r="V285" s="522"/>
      <c r="W285" s="522"/>
      <c r="X285" s="522"/>
      <c r="Y285" s="522"/>
      <c r="Z285" s="522"/>
      <c r="AA285" s="522"/>
    </row>
    <row r="286" spans="1:27" ht="15.75" hidden="1" customHeight="1">
      <c r="A286" s="522"/>
      <c r="B286" s="522"/>
      <c r="C286" s="522"/>
      <c r="D286" s="522"/>
      <c r="E286" s="522"/>
      <c r="F286" s="522"/>
      <c r="G286" s="522"/>
      <c r="H286" s="522"/>
      <c r="I286" s="522"/>
      <c r="J286" s="522"/>
      <c r="K286" s="522"/>
      <c r="L286" s="522"/>
      <c r="M286" s="522"/>
      <c r="N286" s="522"/>
      <c r="O286" s="522"/>
      <c r="P286" s="522"/>
      <c r="Q286" s="522"/>
      <c r="R286" s="522"/>
      <c r="S286" s="522"/>
      <c r="T286" s="522"/>
      <c r="U286" s="522"/>
      <c r="V286" s="522"/>
      <c r="W286" s="522"/>
      <c r="X286" s="522"/>
      <c r="Y286" s="522"/>
      <c r="Z286" s="522"/>
      <c r="AA286" s="522"/>
    </row>
    <row r="287" spans="1:27" ht="15.75" hidden="1" customHeight="1">
      <c r="A287" s="522"/>
      <c r="B287" s="522"/>
      <c r="C287" s="522"/>
      <c r="D287" s="522"/>
      <c r="E287" s="522"/>
      <c r="F287" s="522"/>
      <c r="G287" s="522"/>
      <c r="H287" s="522"/>
      <c r="I287" s="522"/>
      <c r="J287" s="522"/>
      <c r="K287" s="522"/>
      <c r="L287" s="522"/>
      <c r="M287" s="522"/>
      <c r="N287" s="522"/>
      <c r="O287" s="522"/>
      <c r="P287" s="522"/>
      <c r="Q287" s="522"/>
      <c r="R287" s="522"/>
      <c r="S287" s="522"/>
      <c r="T287" s="522"/>
      <c r="U287" s="522"/>
      <c r="V287" s="522"/>
      <c r="W287" s="522"/>
      <c r="X287" s="522"/>
      <c r="Y287" s="522"/>
      <c r="Z287" s="522"/>
      <c r="AA287" s="522"/>
    </row>
    <row r="288" spans="1:27" ht="15.75" hidden="1" customHeight="1">
      <c r="A288" s="522"/>
      <c r="B288" s="522"/>
      <c r="C288" s="522"/>
      <c r="D288" s="522"/>
      <c r="E288" s="522"/>
      <c r="F288" s="522"/>
      <c r="G288" s="522"/>
      <c r="H288" s="522"/>
      <c r="I288" s="522"/>
      <c r="J288" s="522"/>
      <c r="K288" s="522"/>
      <c r="L288" s="522"/>
      <c r="M288" s="522"/>
      <c r="N288" s="522"/>
      <c r="O288" s="522"/>
      <c r="P288" s="522"/>
      <c r="Q288" s="522"/>
      <c r="R288" s="522"/>
      <c r="S288" s="522"/>
      <c r="T288" s="522"/>
      <c r="U288" s="522"/>
      <c r="V288" s="522"/>
      <c r="W288" s="522"/>
      <c r="X288" s="522"/>
      <c r="Y288" s="522"/>
      <c r="Z288" s="522"/>
      <c r="AA288" s="522"/>
    </row>
    <row r="289" spans="1:27" ht="15.75" hidden="1" customHeight="1">
      <c r="A289" s="522"/>
      <c r="B289" s="522"/>
      <c r="C289" s="522"/>
      <c r="D289" s="522"/>
      <c r="E289" s="522"/>
      <c r="F289" s="522"/>
      <c r="G289" s="522"/>
      <c r="H289" s="522"/>
      <c r="I289" s="522"/>
      <c r="J289" s="522"/>
      <c r="K289" s="522"/>
      <c r="L289" s="522"/>
      <c r="M289" s="522"/>
      <c r="N289" s="522"/>
      <c r="O289" s="522"/>
      <c r="P289" s="522"/>
      <c r="Q289" s="522"/>
      <c r="R289" s="522"/>
      <c r="S289" s="522"/>
      <c r="T289" s="522"/>
      <c r="U289" s="522"/>
      <c r="V289" s="522"/>
      <c r="W289" s="522"/>
      <c r="X289" s="522"/>
      <c r="Y289" s="522"/>
      <c r="Z289" s="522"/>
      <c r="AA289" s="522"/>
    </row>
    <row r="290" spans="1:27" ht="15.75" hidden="1" customHeight="1">
      <c r="A290" s="522"/>
      <c r="B290" s="522"/>
      <c r="C290" s="522"/>
      <c r="D290" s="522"/>
      <c r="E290" s="522"/>
      <c r="F290" s="522"/>
      <c r="G290" s="522"/>
      <c r="H290" s="522"/>
      <c r="I290" s="522"/>
      <c r="J290" s="522"/>
      <c r="K290" s="522"/>
      <c r="L290" s="522"/>
      <c r="M290" s="522"/>
      <c r="N290" s="522"/>
      <c r="O290" s="522"/>
      <c r="P290" s="522"/>
      <c r="Q290" s="522"/>
      <c r="R290" s="522"/>
      <c r="S290" s="522"/>
      <c r="T290" s="522"/>
      <c r="U290" s="522"/>
      <c r="V290" s="522"/>
      <c r="W290" s="522"/>
      <c r="X290" s="522"/>
      <c r="Y290" s="522"/>
      <c r="Z290" s="522"/>
      <c r="AA290" s="522"/>
    </row>
    <row r="291" spans="1:27" ht="15.75" hidden="1" customHeight="1">
      <c r="A291" s="522"/>
      <c r="B291" s="522"/>
      <c r="C291" s="522"/>
      <c r="D291" s="522"/>
      <c r="E291" s="522"/>
      <c r="F291" s="522"/>
      <c r="G291" s="522"/>
      <c r="H291" s="522"/>
      <c r="I291" s="522"/>
      <c r="J291" s="522"/>
      <c r="K291" s="522"/>
      <c r="L291" s="522"/>
      <c r="M291" s="522"/>
      <c r="N291" s="522"/>
      <c r="O291" s="522"/>
      <c r="P291" s="522"/>
      <c r="Q291" s="522"/>
      <c r="R291" s="522"/>
      <c r="S291" s="522"/>
      <c r="T291" s="522"/>
      <c r="U291" s="522"/>
      <c r="V291" s="522"/>
      <c r="W291" s="522"/>
      <c r="X291" s="522"/>
      <c r="Y291" s="522"/>
      <c r="Z291" s="522"/>
      <c r="AA291" s="522"/>
    </row>
    <row r="292" spans="1:27" ht="15.75" hidden="1" customHeight="1">
      <c r="A292" s="522"/>
      <c r="B292" s="522"/>
      <c r="C292" s="522"/>
      <c r="D292" s="522"/>
      <c r="E292" s="522"/>
      <c r="F292" s="522"/>
      <c r="G292" s="522"/>
      <c r="H292" s="522"/>
      <c r="I292" s="522"/>
      <c r="J292" s="522"/>
      <c r="K292" s="522"/>
      <c r="L292" s="522"/>
      <c r="M292" s="522"/>
      <c r="N292" s="522"/>
      <c r="O292" s="522"/>
      <c r="P292" s="522"/>
      <c r="Q292" s="522"/>
      <c r="R292" s="522"/>
      <c r="S292" s="522"/>
      <c r="T292" s="522"/>
      <c r="U292" s="522"/>
      <c r="V292" s="522"/>
      <c r="W292" s="522"/>
      <c r="X292" s="522"/>
      <c r="Y292" s="522"/>
      <c r="Z292" s="522"/>
      <c r="AA292" s="522"/>
    </row>
    <row r="293" spans="1:27" ht="15.75" hidden="1" customHeight="1">
      <c r="A293" s="522"/>
      <c r="B293" s="522"/>
      <c r="C293" s="522"/>
      <c r="D293" s="522"/>
      <c r="E293" s="522"/>
      <c r="F293" s="522"/>
      <c r="G293" s="522"/>
      <c r="H293" s="522"/>
      <c r="I293" s="522"/>
      <c r="J293" s="522"/>
      <c r="K293" s="522"/>
      <c r="L293" s="522"/>
      <c r="M293" s="522"/>
      <c r="N293" s="522"/>
      <c r="O293" s="522"/>
      <c r="P293" s="522"/>
      <c r="Q293" s="522"/>
      <c r="R293" s="522"/>
      <c r="S293" s="522"/>
      <c r="T293" s="522"/>
      <c r="U293" s="522"/>
      <c r="V293" s="522"/>
      <c r="W293" s="522"/>
      <c r="X293" s="522"/>
      <c r="Y293" s="522"/>
      <c r="Z293" s="522"/>
      <c r="AA293" s="522"/>
    </row>
    <row r="294" spans="1:27" ht="15.75" hidden="1" customHeight="1">
      <c r="A294" s="522"/>
      <c r="B294" s="522"/>
      <c r="C294" s="522"/>
      <c r="D294" s="522"/>
      <c r="E294" s="522"/>
      <c r="F294" s="522"/>
      <c r="G294" s="522"/>
      <c r="H294" s="522"/>
      <c r="I294" s="522"/>
      <c r="J294" s="522"/>
      <c r="K294" s="522"/>
      <c r="L294" s="522"/>
      <c r="M294" s="522"/>
      <c r="N294" s="522"/>
      <c r="O294" s="522"/>
      <c r="P294" s="522"/>
      <c r="Q294" s="522"/>
      <c r="R294" s="522"/>
      <c r="S294" s="522"/>
      <c r="T294" s="522"/>
      <c r="U294" s="522"/>
      <c r="V294" s="522"/>
      <c r="W294" s="522"/>
      <c r="X294" s="522"/>
      <c r="Y294" s="522"/>
      <c r="Z294" s="522"/>
      <c r="AA294" s="522"/>
    </row>
    <row r="295" spans="1:27" ht="15.75" hidden="1" customHeight="1">
      <c r="A295" s="522"/>
      <c r="B295" s="522"/>
      <c r="C295" s="522"/>
      <c r="D295" s="522"/>
      <c r="E295" s="522"/>
      <c r="F295" s="522"/>
      <c r="G295" s="522"/>
      <c r="H295" s="522"/>
      <c r="I295" s="522"/>
      <c r="J295" s="522"/>
      <c r="K295" s="522"/>
      <c r="L295" s="522"/>
      <c r="M295" s="522"/>
      <c r="N295" s="522"/>
      <c r="O295" s="522"/>
      <c r="P295" s="522"/>
      <c r="Q295" s="522"/>
      <c r="R295" s="522"/>
      <c r="S295" s="522"/>
      <c r="T295" s="522"/>
      <c r="U295" s="522"/>
      <c r="V295" s="522"/>
      <c r="W295" s="522"/>
      <c r="X295" s="522"/>
      <c r="Y295" s="522"/>
      <c r="Z295" s="522"/>
      <c r="AA295" s="522"/>
    </row>
    <row r="296" spans="1:27" ht="15.75" hidden="1" customHeight="1">
      <c r="A296" s="522"/>
      <c r="B296" s="522"/>
      <c r="C296" s="522"/>
      <c r="D296" s="522"/>
      <c r="E296" s="522"/>
      <c r="F296" s="522"/>
      <c r="G296" s="522"/>
      <c r="H296" s="522"/>
      <c r="I296" s="522"/>
      <c r="J296" s="522"/>
      <c r="K296" s="522"/>
      <c r="L296" s="522"/>
      <c r="M296" s="522"/>
      <c r="N296" s="522"/>
      <c r="O296" s="522"/>
      <c r="P296" s="522"/>
      <c r="Q296" s="522"/>
      <c r="R296" s="522"/>
      <c r="S296" s="522"/>
      <c r="T296" s="522"/>
      <c r="U296" s="522"/>
      <c r="V296" s="522"/>
      <c r="W296" s="522"/>
      <c r="X296" s="522"/>
      <c r="Y296" s="522"/>
      <c r="Z296" s="522"/>
      <c r="AA296" s="522"/>
    </row>
    <row r="297" spans="1:27" ht="15.75" hidden="1" customHeight="1">
      <c r="A297" s="522"/>
      <c r="B297" s="522"/>
      <c r="C297" s="522"/>
      <c r="D297" s="522"/>
      <c r="E297" s="522"/>
      <c r="F297" s="522"/>
      <c r="G297" s="522"/>
      <c r="H297" s="522"/>
      <c r="I297" s="522"/>
      <c r="J297" s="522"/>
      <c r="K297" s="522"/>
      <c r="L297" s="522"/>
      <c r="M297" s="522"/>
      <c r="N297" s="522"/>
      <c r="O297" s="522"/>
      <c r="P297" s="522"/>
      <c r="Q297" s="522"/>
      <c r="R297" s="522"/>
      <c r="S297" s="522"/>
      <c r="T297" s="522"/>
      <c r="U297" s="522"/>
      <c r="V297" s="522"/>
      <c r="W297" s="522"/>
      <c r="X297" s="522"/>
      <c r="Y297" s="522"/>
      <c r="Z297" s="522"/>
      <c r="AA297" s="522"/>
    </row>
    <row r="298" spans="1:27" ht="15.75" hidden="1" customHeight="1">
      <c r="A298" s="522"/>
      <c r="B298" s="522"/>
      <c r="C298" s="522"/>
      <c r="D298" s="522"/>
      <c r="E298" s="522"/>
      <c r="F298" s="522"/>
      <c r="G298" s="522"/>
      <c r="H298" s="522"/>
      <c r="I298" s="522"/>
      <c r="J298" s="522"/>
      <c r="K298" s="522"/>
      <c r="L298" s="522"/>
      <c r="M298" s="522"/>
      <c r="N298" s="522"/>
      <c r="O298" s="522"/>
      <c r="P298" s="522"/>
      <c r="Q298" s="522"/>
      <c r="R298" s="522"/>
      <c r="S298" s="522"/>
      <c r="T298" s="522"/>
      <c r="U298" s="522"/>
      <c r="V298" s="522"/>
      <c r="W298" s="522"/>
      <c r="X298" s="522"/>
      <c r="Y298" s="522"/>
      <c r="Z298" s="522"/>
      <c r="AA298" s="522"/>
    </row>
    <row r="299" spans="1:27" ht="15.75" hidden="1" customHeight="1">
      <c r="A299" s="522"/>
      <c r="B299" s="522"/>
      <c r="C299" s="522"/>
      <c r="D299" s="522"/>
      <c r="E299" s="522"/>
      <c r="F299" s="522"/>
      <c r="G299" s="522"/>
      <c r="H299" s="522"/>
      <c r="I299" s="522"/>
      <c r="J299" s="522"/>
      <c r="K299" s="522"/>
      <c r="L299" s="522"/>
      <c r="M299" s="522"/>
      <c r="N299" s="522"/>
      <c r="O299" s="522"/>
      <c r="P299" s="522"/>
      <c r="Q299" s="522"/>
      <c r="R299" s="522"/>
      <c r="S299" s="522"/>
      <c r="T299" s="522"/>
      <c r="U299" s="522"/>
      <c r="V299" s="522"/>
      <c r="W299" s="522"/>
      <c r="X299" s="522"/>
      <c r="Y299" s="522"/>
      <c r="Z299" s="522"/>
      <c r="AA299" s="522"/>
    </row>
    <row r="300" spans="1:27" ht="15.75" hidden="1" customHeight="1">
      <c r="A300" s="522"/>
      <c r="B300" s="522"/>
      <c r="C300" s="522"/>
      <c r="D300" s="522"/>
      <c r="E300" s="522"/>
      <c r="F300" s="522"/>
      <c r="G300" s="522"/>
      <c r="H300" s="522"/>
      <c r="I300" s="522"/>
      <c r="J300" s="522"/>
      <c r="K300" s="522"/>
      <c r="L300" s="522"/>
      <c r="M300" s="522"/>
      <c r="N300" s="522"/>
      <c r="O300" s="522"/>
      <c r="P300" s="522"/>
      <c r="Q300" s="522"/>
      <c r="R300" s="522"/>
      <c r="S300" s="522"/>
      <c r="T300" s="522"/>
      <c r="U300" s="522"/>
      <c r="V300" s="522"/>
      <c r="W300" s="522"/>
      <c r="X300" s="522"/>
      <c r="Y300" s="522"/>
      <c r="Z300" s="522"/>
      <c r="AA300" s="522"/>
    </row>
    <row r="301" spans="1:27" ht="15.75" hidden="1" customHeight="1">
      <c r="A301" s="522"/>
      <c r="B301" s="522"/>
      <c r="C301" s="522"/>
      <c r="D301" s="522"/>
      <c r="E301" s="522"/>
      <c r="F301" s="522"/>
      <c r="G301" s="522"/>
      <c r="H301" s="522"/>
      <c r="I301" s="522"/>
      <c r="J301" s="522"/>
      <c r="K301" s="522"/>
      <c r="L301" s="522"/>
      <c r="M301" s="522"/>
      <c r="N301" s="522"/>
      <c r="O301" s="522"/>
      <c r="P301" s="522"/>
      <c r="Q301" s="522"/>
      <c r="R301" s="522"/>
      <c r="S301" s="522"/>
      <c r="T301" s="522"/>
      <c r="U301" s="522"/>
      <c r="V301" s="522"/>
      <c r="W301" s="522"/>
      <c r="X301" s="522"/>
      <c r="Y301" s="522"/>
      <c r="Z301" s="522"/>
      <c r="AA301" s="522"/>
    </row>
    <row r="302" spans="1:27" ht="15.75" hidden="1" customHeight="1">
      <c r="A302" s="522"/>
      <c r="B302" s="522"/>
      <c r="C302" s="522"/>
      <c r="D302" s="522"/>
      <c r="E302" s="522"/>
      <c r="F302" s="522"/>
      <c r="G302" s="522"/>
      <c r="H302" s="522"/>
      <c r="I302" s="522"/>
      <c r="J302" s="522"/>
      <c r="K302" s="522"/>
      <c r="L302" s="522"/>
      <c r="M302" s="522"/>
      <c r="N302" s="522"/>
      <c r="O302" s="522"/>
      <c r="P302" s="522"/>
      <c r="Q302" s="522"/>
      <c r="R302" s="522"/>
      <c r="S302" s="522"/>
      <c r="T302" s="522"/>
      <c r="U302" s="522"/>
      <c r="V302" s="522"/>
      <c r="W302" s="522"/>
      <c r="X302" s="522"/>
      <c r="Y302" s="522"/>
      <c r="Z302" s="522"/>
      <c r="AA302" s="522"/>
    </row>
    <row r="303" spans="1:27" ht="15.75" hidden="1" customHeight="1">
      <c r="A303" s="522"/>
      <c r="B303" s="522"/>
      <c r="C303" s="522"/>
      <c r="D303" s="522"/>
      <c r="E303" s="522"/>
      <c r="F303" s="522"/>
      <c r="G303" s="522"/>
      <c r="H303" s="522"/>
      <c r="I303" s="522"/>
      <c r="J303" s="522"/>
      <c r="K303" s="522"/>
      <c r="L303" s="522"/>
      <c r="M303" s="522"/>
      <c r="N303" s="522"/>
      <c r="O303" s="522"/>
      <c r="P303" s="522"/>
      <c r="Q303" s="522"/>
      <c r="R303" s="522"/>
      <c r="S303" s="522"/>
      <c r="T303" s="522"/>
      <c r="U303" s="522"/>
      <c r="V303" s="522"/>
      <c r="W303" s="522"/>
      <c r="X303" s="522"/>
      <c r="Y303" s="522"/>
      <c r="Z303" s="522"/>
      <c r="AA303" s="522"/>
    </row>
    <row r="304" spans="1:27" ht="15.75" hidden="1" customHeight="1">
      <c r="A304" s="522"/>
      <c r="B304" s="522"/>
      <c r="C304" s="522"/>
      <c r="D304" s="522"/>
      <c r="E304" s="522"/>
      <c r="F304" s="522"/>
      <c r="G304" s="522"/>
      <c r="H304" s="522"/>
      <c r="I304" s="522"/>
      <c r="J304" s="522"/>
      <c r="K304" s="522"/>
      <c r="L304" s="522"/>
      <c r="M304" s="522"/>
      <c r="N304" s="522"/>
      <c r="O304" s="522"/>
      <c r="P304" s="522"/>
      <c r="Q304" s="522"/>
      <c r="R304" s="522"/>
      <c r="S304" s="522"/>
      <c r="T304" s="522"/>
      <c r="U304" s="522"/>
      <c r="V304" s="522"/>
      <c r="W304" s="522"/>
      <c r="X304" s="522"/>
      <c r="Y304" s="522"/>
      <c r="Z304" s="522"/>
      <c r="AA304" s="522"/>
    </row>
    <row r="305" spans="1:27" ht="15.75" hidden="1" customHeight="1">
      <c r="A305" s="522"/>
      <c r="B305" s="522"/>
      <c r="C305" s="522"/>
      <c r="D305" s="522"/>
      <c r="E305" s="522"/>
      <c r="F305" s="522"/>
      <c r="G305" s="522"/>
      <c r="H305" s="522"/>
      <c r="I305" s="522"/>
      <c r="J305" s="522"/>
      <c r="K305" s="522"/>
      <c r="L305" s="522"/>
      <c r="M305" s="522"/>
      <c r="N305" s="522"/>
      <c r="O305" s="522"/>
      <c r="P305" s="522"/>
      <c r="Q305" s="522"/>
      <c r="R305" s="522"/>
      <c r="S305" s="522"/>
      <c r="T305" s="522"/>
      <c r="U305" s="522"/>
      <c r="V305" s="522"/>
      <c r="W305" s="522"/>
      <c r="X305" s="522"/>
      <c r="Y305" s="522"/>
      <c r="Z305" s="522"/>
      <c r="AA305" s="522"/>
    </row>
    <row r="306" spans="1:27" ht="15.75" hidden="1" customHeight="1">
      <c r="A306" s="522"/>
      <c r="B306" s="522"/>
      <c r="C306" s="522"/>
      <c r="D306" s="522"/>
      <c r="E306" s="522"/>
      <c r="F306" s="522"/>
      <c r="G306" s="522"/>
      <c r="H306" s="522"/>
      <c r="I306" s="522"/>
      <c r="J306" s="522"/>
      <c r="K306" s="522"/>
      <c r="L306" s="522"/>
      <c r="M306" s="522"/>
      <c r="N306" s="522"/>
      <c r="O306" s="522"/>
      <c r="P306" s="522"/>
      <c r="Q306" s="522"/>
      <c r="R306" s="522"/>
      <c r="S306" s="522"/>
      <c r="T306" s="522"/>
      <c r="U306" s="522"/>
      <c r="V306" s="522"/>
      <c r="W306" s="522"/>
      <c r="X306" s="522"/>
      <c r="Y306" s="522"/>
      <c r="Z306" s="522"/>
      <c r="AA306" s="522"/>
    </row>
    <row r="307" spans="1:27" ht="15.75" hidden="1" customHeight="1">
      <c r="A307" s="522"/>
      <c r="B307" s="522"/>
      <c r="C307" s="522"/>
      <c r="D307" s="522"/>
      <c r="E307" s="522"/>
      <c r="F307" s="522"/>
      <c r="G307" s="522"/>
      <c r="H307" s="522"/>
      <c r="I307" s="522"/>
      <c r="J307" s="522"/>
      <c r="K307" s="522"/>
      <c r="L307" s="522"/>
      <c r="M307" s="522"/>
      <c r="N307" s="522"/>
      <c r="O307" s="522"/>
      <c r="P307" s="522"/>
      <c r="Q307" s="522"/>
      <c r="R307" s="522"/>
      <c r="S307" s="522"/>
      <c r="T307" s="522"/>
      <c r="U307" s="522"/>
      <c r="V307" s="522"/>
      <c r="W307" s="522"/>
      <c r="X307" s="522"/>
      <c r="Y307" s="522"/>
      <c r="Z307" s="522"/>
      <c r="AA307" s="522"/>
    </row>
    <row r="308" spans="1:27" ht="15.75" hidden="1" customHeight="1">
      <c r="A308" s="522"/>
      <c r="B308" s="522"/>
      <c r="C308" s="522"/>
      <c r="D308" s="522"/>
      <c r="E308" s="522"/>
      <c r="F308" s="522"/>
      <c r="G308" s="522"/>
      <c r="H308" s="522"/>
      <c r="I308" s="522"/>
      <c r="J308" s="522"/>
      <c r="K308" s="522"/>
      <c r="L308" s="522"/>
      <c r="M308" s="522"/>
      <c r="N308" s="522"/>
      <c r="O308" s="522"/>
      <c r="P308" s="522"/>
      <c r="Q308" s="522"/>
      <c r="R308" s="522"/>
      <c r="S308" s="522"/>
      <c r="T308" s="522"/>
      <c r="U308" s="522"/>
      <c r="V308" s="522"/>
      <c r="W308" s="522"/>
      <c r="X308" s="522"/>
      <c r="Y308" s="522"/>
      <c r="Z308" s="522"/>
      <c r="AA308" s="522"/>
    </row>
    <row r="309" spans="1:27" ht="15.75" hidden="1" customHeight="1">
      <c r="A309" s="522"/>
      <c r="B309" s="522"/>
      <c r="C309" s="522"/>
      <c r="D309" s="522"/>
      <c r="E309" s="522"/>
      <c r="F309" s="522"/>
      <c r="G309" s="522"/>
      <c r="H309" s="522"/>
      <c r="I309" s="522"/>
      <c r="J309" s="522"/>
      <c r="K309" s="522"/>
      <c r="L309" s="522"/>
      <c r="M309" s="522"/>
      <c r="N309" s="522"/>
      <c r="O309" s="522"/>
      <c r="P309" s="522"/>
      <c r="Q309" s="522"/>
      <c r="R309" s="522"/>
      <c r="S309" s="522"/>
      <c r="T309" s="522"/>
      <c r="U309" s="522"/>
      <c r="V309" s="522"/>
      <c r="W309" s="522"/>
      <c r="X309" s="522"/>
      <c r="Y309" s="522"/>
      <c r="Z309" s="522"/>
      <c r="AA309" s="522"/>
    </row>
    <row r="310" spans="1:27" ht="15.75" hidden="1" customHeight="1">
      <c r="A310" s="522"/>
      <c r="B310" s="522"/>
      <c r="C310" s="522"/>
      <c r="D310" s="522"/>
      <c r="E310" s="522"/>
      <c r="F310" s="522"/>
      <c r="G310" s="522"/>
      <c r="H310" s="522"/>
      <c r="I310" s="522"/>
      <c r="J310" s="522"/>
      <c r="K310" s="522"/>
      <c r="L310" s="522"/>
      <c r="M310" s="522"/>
      <c r="N310" s="522"/>
      <c r="O310" s="522"/>
      <c r="P310" s="522"/>
      <c r="Q310" s="522"/>
      <c r="R310" s="522"/>
      <c r="S310" s="522"/>
      <c r="T310" s="522"/>
      <c r="U310" s="522"/>
      <c r="V310" s="522"/>
      <c r="W310" s="522"/>
      <c r="X310" s="522"/>
      <c r="Y310" s="522"/>
      <c r="Z310" s="522"/>
      <c r="AA310" s="522"/>
    </row>
    <row r="311" spans="1:27" ht="15.75" hidden="1" customHeight="1">
      <c r="A311" s="522"/>
      <c r="B311" s="522"/>
      <c r="C311" s="522"/>
      <c r="D311" s="522"/>
      <c r="E311" s="522"/>
      <c r="F311" s="522"/>
      <c r="G311" s="522"/>
      <c r="H311" s="522"/>
      <c r="I311" s="522"/>
      <c r="J311" s="522"/>
      <c r="K311" s="522"/>
      <c r="L311" s="522"/>
      <c r="M311" s="522"/>
      <c r="N311" s="522"/>
      <c r="O311" s="522"/>
      <c r="P311" s="522"/>
      <c r="Q311" s="522"/>
      <c r="R311" s="522"/>
      <c r="S311" s="522"/>
      <c r="T311" s="522"/>
      <c r="U311" s="522"/>
      <c r="V311" s="522"/>
      <c r="W311" s="522"/>
      <c r="X311" s="522"/>
      <c r="Y311" s="522"/>
      <c r="Z311" s="522"/>
      <c r="AA311" s="522"/>
    </row>
    <row r="312" spans="1:27" ht="15.75" hidden="1" customHeight="1">
      <c r="A312" s="522"/>
      <c r="B312" s="522"/>
      <c r="C312" s="522"/>
      <c r="D312" s="522"/>
      <c r="E312" s="522"/>
      <c r="F312" s="522"/>
      <c r="G312" s="522"/>
      <c r="H312" s="522"/>
      <c r="I312" s="522"/>
      <c r="J312" s="522"/>
      <c r="K312" s="522"/>
      <c r="L312" s="522"/>
      <c r="M312" s="522"/>
      <c r="N312" s="522"/>
      <c r="O312" s="522"/>
      <c r="P312" s="522"/>
      <c r="Q312" s="522"/>
      <c r="R312" s="522"/>
      <c r="S312" s="522"/>
      <c r="T312" s="522"/>
      <c r="U312" s="522"/>
      <c r="V312" s="522"/>
      <c r="W312" s="522"/>
      <c r="X312" s="522"/>
      <c r="Y312" s="522"/>
      <c r="Z312" s="522"/>
      <c r="AA312" s="522"/>
    </row>
    <row r="313" spans="1:27" ht="15.75" hidden="1" customHeight="1">
      <c r="A313" s="522"/>
      <c r="B313" s="522"/>
      <c r="C313" s="522"/>
      <c r="D313" s="522"/>
      <c r="E313" s="522"/>
      <c r="F313" s="522"/>
      <c r="G313" s="522"/>
      <c r="H313" s="522"/>
      <c r="I313" s="522"/>
      <c r="J313" s="522"/>
      <c r="K313" s="522"/>
      <c r="L313" s="522"/>
      <c r="M313" s="522"/>
      <c r="N313" s="522"/>
      <c r="O313" s="522"/>
      <c r="P313" s="522"/>
      <c r="Q313" s="522"/>
      <c r="R313" s="522"/>
      <c r="S313" s="522"/>
      <c r="T313" s="522"/>
      <c r="U313" s="522"/>
      <c r="V313" s="522"/>
      <c r="W313" s="522"/>
      <c r="X313" s="522"/>
      <c r="Y313" s="522"/>
      <c r="Z313" s="522"/>
      <c r="AA313" s="522"/>
    </row>
    <row r="314" spans="1:27" ht="15.75" hidden="1" customHeight="1">
      <c r="A314" s="522"/>
      <c r="B314" s="522"/>
      <c r="C314" s="522"/>
      <c r="D314" s="522"/>
      <c r="E314" s="522"/>
      <c r="F314" s="522"/>
      <c r="G314" s="522"/>
      <c r="H314" s="522"/>
      <c r="I314" s="522"/>
      <c r="J314" s="522"/>
      <c r="K314" s="522"/>
      <c r="L314" s="522"/>
      <c r="M314" s="522"/>
      <c r="N314" s="522"/>
      <c r="O314" s="522"/>
      <c r="P314" s="522"/>
      <c r="Q314" s="522"/>
      <c r="R314" s="522"/>
      <c r="S314" s="522"/>
      <c r="T314" s="522"/>
      <c r="U314" s="522"/>
      <c r="V314" s="522"/>
      <c r="W314" s="522"/>
      <c r="X314" s="522"/>
      <c r="Y314" s="522"/>
      <c r="Z314" s="522"/>
      <c r="AA314" s="522"/>
    </row>
    <row r="315" spans="1:27" ht="15.75" hidden="1" customHeight="1">
      <c r="A315" s="522"/>
      <c r="B315" s="522"/>
      <c r="C315" s="522"/>
      <c r="D315" s="522"/>
      <c r="E315" s="522"/>
      <c r="F315" s="522"/>
      <c r="G315" s="522"/>
      <c r="H315" s="522"/>
      <c r="I315" s="522"/>
      <c r="J315" s="522"/>
      <c r="K315" s="522"/>
      <c r="L315" s="522"/>
      <c r="M315" s="522"/>
      <c r="N315" s="522"/>
      <c r="O315" s="522"/>
      <c r="P315" s="522"/>
      <c r="Q315" s="522"/>
      <c r="R315" s="522"/>
      <c r="S315" s="522"/>
      <c r="T315" s="522"/>
      <c r="U315" s="522"/>
      <c r="V315" s="522"/>
      <c r="W315" s="522"/>
      <c r="X315" s="522"/>
      <c r="Y315" s="522"/>
      <c r="Z315" s="522"/>
      <c r="AA315" s="522"/>
    </row>
    <row r="316" spans="1:27" ht="15.75" hidden="1" customHeight="1">
      <c r="A316" s="522"/>
      <c r="B316" s="522"/>
      <c r="C316" s="522"/>
      <c r="D316" s="522"/>
      <c r="E316" s="522"/>
      <c r="F316" s="522"/>
      <c r="G316" s="522"/>
      <c r="H316" s="522"/>
      <c r="I316" s="522"/>
      <c r="J316" s="522"/>
      <c r="K316" s="522"/>
      <c r="L316" s="522"/>
      <c r="M316" s="522"/>
      <c r="N316" s="522"/>
      <c r="O316" s="522"/>
      <c r="P316" s="522"/>
      <c r="Q316" s="522"/>
      <c r="R316" s="522"/>
      <c r="S316" s="522"/>
      <c r="T316" s="522"/>
      <c r="U316" s="522"/>
      <c r="V316" s="522"/>
      <c r="W316" s="522"/>
      <c r="X316" s="522"/>
      <c r="Y316" s="522"/>
      <c r="Z316" s="522"/>
      <c r="AA316" s="522"/>
    </row>
    <row r="317" spans="1:27" ht="15.75" hidden="1" customHeight="1">
      <c r="A317" s="522"/>
      <c r="B317" s="522"/>
      <c r="C317" s="522"/>
      <c r="D317" s="522"/>
      <c r="E317" s="522"/>
      <c r="F317" s="522"/>
      <c r="G317" s="522"/>
      <c r="H317" s="522"/>
      <c r="I317" s="522"/>
      <c r="J317" s="522"/>
      <c r="K317" s="522"/>
      <c r="L317" s="522"/>
      <c r="M317" s="522"/>
      <c r="N317" s="522"/>
      <c r="O317" s="522"/>
      <c r="P317" s="522"/>
      <c r="Q317" s="522"/>
      <c r="R317" s="522"/>
      <c r="S317" s="522"/>
      <c r="T317" s="522"/>
      <c r="U317" s="522"/>
      <c r="V317" s="522"/>
      <c r="W317" s="522"/>
      <c r="X317" s="522"/>
      <c r="Y317" s="522"/>
      <c r="Z317" s="522"/>
      <c r="AA317" s="522"/>
    </row>
    <row r="318" spans="1:27" ht="15.75" hidden="1" customHeight="1">
      <c r="A318" s="522"/>
      <c r="B318" s="522"/>
      <c r="C318" s="522"/>
      <c r="D318" s="522"/>
      <c r="E318" s="522"/>
      <c r="F318" s="522"/>
      <c r="G318" s="522"/>
      <c r="H318" s="522"/>
      <c r="I318" s="522"/>
      <c r="J318" s="522"/>
      <c r="K318" s="522"/>
      <c r="L318" s="522"/>
      <c r="M318" s="522"/>
      <c r="N318" s="522"/>
      <c r="O318" s="522"/>
      <c r="P318" s="522"/>
      <c r="Q318" s="522"/>
      <c r="R318" s="522"/>
      <c r="S318" s="522"/>
      <c r="T318" s="522"/>
      <c r="U318" s="522"/>
      <c r="V318" s="522"/>
      <c r="W318" s="522"/>
      <c r="X318" s="522"/>
      <c r="Y318" s="522"/>
      <c r="Z318" s="522"/>
      <c r="AA318" s="522"/>
    </row>
    <row r="319" spans="1:27" ht="15.75" hidden="1" customHeight="1">
      <c r="A319" s="522"/>
      <c r="B319" s="522"/>
      <c r="C319" s="522"/>
      <c r="D319" s="522"/>
      <c r="E319" s="522"/>
      <c r="F319" s="522"/>
      <c r="G319" s="522"/>
      <c r="H319" s="522"/>
      <c r="I319" s="522"/>
      <c r="J319" s="522"/>
      <c r="K319" s="522"/>
      <c r="L319" s="522"/>
      <c r="M319" s="522"/>
      <c r="N319" s="522"/>
      <c r="O319" s="522"/>
      <c r="P319" s="522"/>
      <c r="Q319" s="522"/>
      <c r="R319" s="522"/>
      <c r="S319" s="522"/>
      <c r="T319" s="522"/>
      <c r="U319" s="522"/>
      <c r="V319" s="522"/>
      <c r="W319" s="522"/>
      <c r="X319" s="522"/>
      <c r="Y319" s="522"/>
      <c r="Z319" s="522"/>
      <c r="AA319" s="522"/>
    </row>
    <row r="320" spans="1:27" ht="15.75" hidden="1" customHeight="1">
      <c r="A320" s="522"/>
      <c r="B320" s="522"/>
      <c r="C320" s="522"/>
      <c r="D320" s="522"/>
      <c r="E320" s="522"/>
      <c r="F320" s="522"/>
      <c r="G320" s="522"/>
      <c r="H320" s="522"/>
      <c r="I320" s="522"/>
      <c r="J320" s="522"/>
      <c r="K320" s="522"/>
      <c r="L320" s="522"/>
      <c r="M320" s="522"/>
      <c r="N320" s="522"/>
      <c r="O320" s="522"/>
      <c r="P320" s="522"/>
      <c r="Q320" s="522"/>
      <c r="R320" s="522"/>
      <c r="S320" s="522"/>
      <c r="T320" s="522"/>
      <c r="U320" s="522"/>
      <c r="V320" s="522"/>
      <c r="W320" s="522"/>
      <c r="X320" s="522"/>
      <c r="Y320" s="522"/>
      <c r="Z320" s="522"/>
      <c r="AA320" s="522"/>
    </row>
    <row r="321" spans="1:27" ht="15.75" hidden="1" customHeight="1">
      <c r="A321" s="522"/>
      <c r="B321" s="522"/>
      <c r="C321" s="522"/>
      <c r="D321" s="522"/>
      <c r="E321" s="522"/>
      <c r="F321" s="522"/>
      <c r="G321" s="522"/>
      <c r="H321" s="522"/>
      <c r="I321" s="522"/>
      <c r="J321" s="522"/>
      <c r="K321" s="522"/>
      <c r="L321" s="522"/>
      <c r="M321" s="522"/>
      <c r="N321" s="522"/>
      <c r="O321" s="522"/>
      <c r="P321" s="522"/>
      <c r="Q321" s="522"/>
      <c r="R321" s="522"/>
      <c r="S321" s="522"/>
      <c r="T321" s="522"/>
      <c r="U321" s="522"/>
      <c r="V321" s="522"/>
      <c r="W321" s="522"/>
      <c r="X321" s="522"/>
      <c r="Y321" s="522"/>
      <c r="Z321" s="522"/>
      <c r="AA321" s="522"/>
    </row>
    <row r="322" spans="1:27" ht="15.75" hidden="1" customHeight="1">
      <c r="A322" s="522"/>
      <c r="B322" s="522"/>
      <c r="C322" s="522"/>
      <c r="D322" s="522"/>
      <c r="E322" s="522"/>
      <c r="F322" s="522"/>
      <c r="G322" s="522"/>
      <c r="H322" s="522"/>
      <c r="I322" s="522"/>
      <c r="J322" s="522"/>
      <c r="K322" s="522"/>
      <c r="L322" s="522"/>
      <c r="M322" s="522"/>
      <c r="N322" s="522"/>
      <c r="O322" s="522"/>
      <c r="P322" s="522"/>
      <c r="Q322" s="522"/>
      <c r="R322" s="522"/>
      <c r="S322" s="522"/>
      <c r="T322" s="522"/>
      <c r="U322" s="522"/>
      <c r="V322" s="522"/>
      <c r="W322" s="522"/>
      <c r="X322" s="522"/>
      <c r="Y322" s="522"/>
      <c r="Z322" s="522"/>
      <c r="AA322" s="522"/>
    </row>
    <row r="323" spans="1:27" ht="15.75" hidden="1" customHeight="1">
      <c r="A323" s="522"/>
      <c r="B323" s="522"/>
      <c r="C323" s="522"/>
      <c r="D323" s="522"/>
      <c r="E323" s="522"/>
      <c r="F323" s="522"/>
      <c r="G323" s="522"/>
      <c r="H323" s="522"/>
      <c r="I323" s="522"/>
      <c r="J323" s="522"/>
      <c r="K323" s="522"/>
      <c r="L323" s="522"/>
      <c r="M323" s="522"/>
      <c r="N323" s="522"/>
      <c r="O323" s="522"/>
      <c r="P323" s="522"/>
      <c r="Q323" s="522"/>
      <c r="R323" s="522"/>
      <c r="S323" s="522"/>
      <c r="T323" s="522"/>
      <c r="U323" s="522"/>
      <c r="V323" s="522"/>
      <c r="W323" s="522"/>
      <c r="X323" s="522"/>
      <c r="Y323" s="522"/>
      <c r="Z323" s="522"/>
      <c r="AA323" s="522"/>
    </row>
    <row r="324" spans="1:27" ht="15.75" hidden="1" customHeight="1">
      <c r="A324" s="522"/>
      <c r="B324" s="522"/>
      <c r="C324" s="522"/>
      <c r="D324" s="522"/>
      <c r="E324" s="522"/>
      <c r="F324" s="522"/>
      <c r="G324" s="522"/>
      <c r="H324" s="522"/>
      <c r="I324" s="522"/>
      <c r="J324" s="522"/>
      <c r="K324" s="522"/>
      <c r="L324" s="522"/>
      <c r="M324" s="522"/>
      <c r="N324" s="522"/>
      <c r="O324" s="522"/>
      <c r="P324" s="522"/>
      <c r="Q324" s="522"/>
      <c r="R324" s="522"/>
      <c r="S324" s="522"/>
      <c r="T324" s="522"/>
      <c r="U324" s="522"/>
      <c r="V324" s="522"/>
      <c r="W324" s="522"/>
      <c r="X324" s="522"/>
      <c r="Y324" s="522"/>
      <c r="Z324" s="522"/>
      <c r="AA324" s="522"/>
    </row>
    <row r="325" spans="1:27" ht="15.75" hidden="1" customHeight="1">
      <c r="A325" s="522"/>
      <c r="B325" s="522"/>
      <c r="C325" s="522"/>
      <c r="D325" s="522"/>
      <c r="E325" s="522"/>
      <c r="F325" s="522"/>
      <c r="G325" s="522"/>
      <c r="H325" s="522"/>
      <c r="I325" s="522"/>
      <c r="J325" s="522"/>
      <c r="K325" s="522"/>
      <c r="L325" s="522"/>
      <c r="M325" s="522"/>
      <c r="N325" s="522"/>
      <c r="O325" s="522"/>
      <c r="P325" s="522"/>
      <c r="Q325" s="522"/>
      <c r="R325" s="522"/>
      <c r="S325" s="522"/>
      <c r="T325" s="522"/>
      <c r="U325" s="522"/>
      <c r="V325" s="522"/>
      <c r="W325" s="522"/>
      <c r="X325" s="522"/>
      <c r="Y325" s="522"/>
      <c r="Z325" s="522"/>
      <c r="AA325" s="522"/>
    </row>
    <row r="326" spans="1:27" ht="15.75" hidden="1" customHeight="1">
      <c r="A326" s="522"/>
      <c r="B326" s="522"/>
      <c r="C326" s="522"/>
      <c r="D326" s="522"/>
      <c r="E326" s="522"/>
      <c r="F326" s="522"/>
      <c r="G326" s="522"/>
      <c r="H326" s="522"/>
      <c r="I326" s="522"/>
      <c r="J326" s="522"/>
      <c r="K326" s="522"/>
      <c r="L326" s="522"/>
      <c r="M326" s="522"/>
      <c r="N326" s="522"/>
      <c r="O326" s="522"/>
      <c r="P326" s="522"/>
      <c r="Q326" s="522"/>
      <c r="R326" s="522"/>
      <c r="S326" s="522"/>
      <c r="T326" s="522"/>
      <c r="U326" s="522"/>
      <c r="V326" s="522"/>
      <c r="W326" s="522"/>
      <c r="X326" s="522"/>
      <c r="Y326" s="522"/>
      <c r="Z326" s="522"/>
      <c r="AA326" s="522"/>
    </row>
    <row r="327" spans="1:27" ht="15.75" hidden="1" customHeight="1">
      <c r="A327" s="522"/>
      <c r="B327" s="522"/>
      <c r="C327" s="522"/>
      <c r="D327" s="522"/>
      <c r="E327" s="522"/>
      <c r="F327" s="522"/>
      <c r="G327" s="522"/>
      <c r="H327" s="522"/>
      <c r="I327" s="522"/>
      <c r="J327" s="522"/>
      <c r="K327" s="522"/>
      <c r="L327" s="522"/>
      <c r="M327" s="522"/>
      <c r="N327" s="522"/>
      <c r="O327" s="522"/>
      <c r="P327" s="522"/>
      <c r="Q327" s="522"/>
      <c r="R327" s="522"/>
      <c r="S327" s="522"/>
      <c r="T327" s="522"/>
      <c r="U327" s="522"/>
      <c r="V327" s="522"/>
      <c r="W327" s="522"/>
      <c r="X327" s="522"/>
      <c r="Y327" s="522"/>
      <c r="Z327" s="522"/>
      <c r="AA327" s="522"/>
    </row>
    <row r="328" spans="1:27" ht="15.75" hidden="1" customHeight="1">
      <c r="A328" s="522"/>
      <c r="B328" s="522"/>
      <c r="C328" s="522"/>
      <c r="D328" s="522"/>
      <c r="E328" s="522"/>
      <c r="F328" s="522"/>
      <c r="G328" s="522"/>
      <c r="H328" s="522"/>
      <c r="I328" s="522"/>
      <c r="J328" s="522"/>
      <c r="K328" s="522"/>
      <c r="L328" s="522"/>
      <c r="M328" s="522"/>
      <c r="N328" s="522"/>
      <c r="O328" s="522"/>
      <c r="P328" s="522"/>
      <c r="Q328" s="522"/>
      <c r="R328" s="522"/>
      <c r="S328" s="522"/>
      <c r="T328" s="522"/>
      <c r="U328" s="522"/>
      <c r="V328" s="522"/>
      <c r="W328" s="522"/>
      <c r="X328" s="522"/>
      <c r="Y328" s="522"/>
      <c r="Z328" s="522"/>
      <c r="AA328" s="522"/>
    </row>
    <row r="329" spans="1:27" ht="15.75" hidden="1" customHeight="1">
      <c r="A329" s="522"/>
      <c r="B329" s="522"/>
      <c r="C329" s="522"/>
      <c r="D329" s="522"/>
      <c r="E329" s="522"/>
      <c r="F329" s="522"/>
      <c r="G329" s="522"/>
      <c r="H329" s="522"/>
      <c r="I329" s="522"/>
      <c r="J329" s="522"/>
      <c r="K329" s="522"/>
      <c r="L329" s="522"/>
      <c r="M329" s="522"/>
      <c r="N329" s="522"/>
      <c r="O329" s="522"/>
      <c r="P329" s="522"/>
      <c r="Q329" s="522"/>
      <c r="R329" s="522"/>
      <c r="S329" s="522"/>
      <c r="T329" s="522"/>
      <c r="U329" s="522"/>
      <c r="V329" s="522"/>
      <c r="W329" s="522"/>
      <c r="X329" s="522"/>
      <c r="Y329" s="522"/>
      <c r="Z329" s="522"/>
      <c r="AA329" s="522"/>
    </row>
    <row r="330" spans="1:27" ht="15.75" hidden="1" customHeight="1">
      <c r="A330" s="522"/>
      <c r="B330" s="522"/>
      <c r="C330" s="522"/>
      <c r="D330" s="522"/>
      <c r="E330" s="522"/>
      <c r="F330" s="522"/>
      <c r="G330" s="522"/>
      <c r="H330" s="522"/>
      <c r="I330" s="522"/>
      <c r="J330" s="522"/>
      <c r="K330" s="522"/>
      <c r="L330" s="522"/>
      <c r="M330" s="522"/>
      <c r="N330" s="522"/>
      <c r="O330" s="522"/>
      <c r="P330" s="522"/>
      <c r="Q330" s="522"/>
      <c r="R330" s="522"/>
      <c r="S330" s="522"/>
      <c r="T330" s="522"/>
      <c r="U330" s="522"/>
      <c r="V330" s="522"/>
      <c r="W330" s="522"/>
      <c r="X330" s="522"/>
      <c r="Y330" s="522"/>
      <c r="Z330" s="522"/>
      <c r="AA330" s="522"/>
    </row>
    <row r="331" spans="1:27" ht="15.75" hidden="1" customHeight="1">
      <c r="A331" s="522"/>
      <c r="B331" s="522"/>
      <c r="C331" s="522"/>
      <c r="D331" s="522"/>
      <c r="E331" s="522"/>
      <c r="F331" s="522"/>
      <c r="G331" s="522"/>
      <c r="H331" s="522"/>
      <c r="I331" s="522"/>
      <c r="J331" s="522"/>
      <c r="K331" s="522"/>
      <c r="L331" s="522"/>
      <c r="M331" s="522"/>
      <c r="N331" s="522"/>
      <c r="O331" s="522"/>
      <c r="P331" s="522"/>
      <c r="Q331" s="522"/>
      <c r="R331" s="522"/>
      <c r="S331" s="522"/>
      <c r="T331" s="522"/>
      <c r="U331" s="522"/>
      <c r="V331" s="522"/>
      <c r="W331" s="522"/>
      <c r="X331" s="522"/>
      <c r="Y331" s="522"/>
      <c r="Z331" s="522"/>
      <c r="AA331" s="522"/>
    </row>
    <row r="332" spans="1:27" ht="15.75" hidden="1" customHeight="1">
      <c r="A332" s="522"/>
      <c r="B332" s="522"/>
      <c r="C332" s="522"/>
      <c r="D332" s="522"/>
      <c r="E332" s="522"/>
      <c r="F332" s="522"/>
      <c r="G332" s="522"/>
      <c r="H332" s="522"/>
      <c r="I332" s="522"/>
      <c r="J332" s="522"/>
      <c r="K332" s="522"/>
      <c r="L332" s="522"/>
      <c r="M332" s="522"/>
      <c r="N332" s="522"/>
      <c r="O332" s="522"/>
      <c r="P332" s="522"/>
      <c r="Q332" s="522"/>
      <c r="R332" s="522"/>
      <c r="S332" s="522"/>
      <c r="T332" s="522"/>
      <c r="U332" s="522"/>
      <c r="V332" s="522"/>
      <c r="W332" s="522"/>
      <c r="X332" s="522"/>
      <c r="Y332" s="522"/>
      <c r="Z332" s="522"/>
      <c r="AA332" s="522"/>
    </row>
    <row r="333" spans="1:27" ht="15.75" hidden="1" customHeight="1">
      <c r="A333" s="522"/>
      <c r="B333" s="522"/>
      <c r="C333" s="522"/>
      <c r="D333" s="522"/>
      <c r="E333" s="522"/>
      <c r="F333" s="522"/>
      <c r="G333" s="522"/>
      <c r="H333" s="522"/>
      <c r="I333" s="522"/>
      <c r="J333" s="522"/>
      <c r="K333" s="522"/>
      <c r="L333" s="522"/>
      <c r="M333" s="522"/>
      <c r="N333" s="522"/>
      <c r="O333" s="522"/>
      <c r="P333" s="522"/>
      <c r="Q333" s="522"/>
      <c r="R333" s="522"/>
      <c r="S333" s="522"/>
      <c r="T333" s="522"/>
      <c r="U333" s="522"/>
      <c r="V333" s="522"/>
      <c r="W333" s="522"/>
      <c r="X333" s="522"/>
      <c r="Y333" s="522"/>
      <c r="Z333" s="522"/>
      <c r="AA333" s="522"/>
    </row>
    <row r="334" spans="1:27" ht="15.75" hidden="1" customHeight="1">
      <c r="A334" s="522"/>
      <c r="B334" s="522"/>
      <c r="C334" s="522"/>
      <c r="D334" s="522"/>
      <c r="E334" s="522"/>
      <c r="F334" s="522"/>
      <c r="G334" s="522"/>
      <c r="H334" s="522"/>
      <c r="I334" s="522"/>
      <c r="J334" s="522"/>
      <c r="K334" s="522"/>
      <c r="L334" s="522"/>
      <c r="M334" s="522"/>
      <c r="N334" s="522"/>
      <c r="O334" s="522"/>
      <c r="P334" s="522"/>
      <c r="Q334" s="522"/>
      <c r="R334" s="522"/>
      <c r="S334" s="522"/>
      <c r="T334" s="522"/>
      <c r="U334" s="522"/>
      <c r="V334" s="522"/>
      <c r="W334" s="522"/>
      <c r="X334" s="522"/>
      <c r="Y334" s="522"/>
      <c r="Z334" s="522"/>
      <c r="AA334" s="522"/>
    </row>
    <row r="335" spans="1:27" ht="15.75" hidden="1" customHeight="1">
      <c r="A335" s="522"/>
      <c r="B335" s="522"/>
      <c r="C335" s="522"/>
      <c r="D335" s="522"/>
      <c r="E335" s="522"/>
      <c r="F335" s="522"/>
      <c r="G335" s="522"/>
      <c r="H335" s="522"/>
      <c r="I335" s="522"/>
      <c r="J335" s="522"/>
      <c r="K335" s="522"/>
      <c r="L335" s="522"/>
      <c r="M335" s="522"/>
      <c r="N335" s="522"/>
      <c r="O335" s="522"/>
      <c r="P335" s="522"/>
      <c r="Q335" s="522"/>
      <c r="R335" s="522"/>
      <c r="S335" s="522"/>
      <c r="T335" s="522"/>
      <c r="U335" s="522"/>
      <c r="V335" s="522"/>
      <c r="W335" s="522"/>
      <c r="X335" s="522"/>
      <c r="Y335" s="522"/>
      <c r="Z335" s="522"/>
      <c r="AA335" s="522"/>
    </row>
    <row r="336" spans="1:27" ht="15.75" hidden="1" customHeight="1">
      <c r="A336" s="522"/>
      <c r="B336" s="522"/>
      <c r="C336" s="522"/>
      <c r="D336" s="522"/>
      <c r="E336" s="522"/>
      <c r="F336" s="522"/>
      <c r="G336" s="522"/>
      <c r="H336" s="522"/>
      <c r="I336" s="522"/>
      <c r="J336" s="522"/>
      <c r="K336" s="522"/>
      <c r="L336" s="522"/>
      <c r="M336" s="522"/>
      <c r="N336" s="522"/>
      <c r="O336" s="522"/>
      <c r="P336" s="522"/>
      <c r="Q336" s="522"/>
      <c r="R336" s="522"/>
      <c r="S336" s="522"/>
      <c r="T336" s="522"/>
      <c r="U336" s="522"/>
      <c r="V336" s="522"/>
      <c r="W336" s="522"/>
      <c r="X336" s="522"/>
      <c r="Y336" s="522"/>
      <c r="Z336" s="522"/>
      <c r="AA336" s="522"/>
    </row>
    <row r="337" spans="1:27" ht="15.75" hidden="1" customHeight="1">
      <c r="A337" s="522"/>
      <c r="B337" s="522"/>
      <c r="C337" s="522"/>
      <c r="D337" s="522"/>
      <c r="E337" s="522"/>
      <c r="F337" s="522"/>
      <c r="G337" s="522"/>
      <c r="H337" s="522"/>
      <c r="I337" s="522"/>
      <c r="J337" s="522"/>
      <c r="K337" s="522"/>
      <c r="L337" s="522"/>
      <c r="M337" s="522"/>
      <c r="N337" s="522"/>
      <c r="O337" s="522"/>
      <c r="P337" s="522"/>
      <c r="Q337" s="522"/>
      <c r="R337" s="522"/>
      <c r="S337" s="522"/>
      <c r="T337" s="522"/>
      <c r="U337" s="522"/>
      <c r="V337" s="522"/>
      <c r="W337" s="522"/>
      <c r="X337" s="522"/>
      <c r="Y337" s="522"/>
      <c r="Z337" s="522"/>
      <c r="AA337" s="522"/>
    </row>
    <row r="338" spans="1:27" ht="15.75" hidden="1" customHeight="1">
      <c r="A338" s="522"/>
      <c r="B338" s="522"/>
      <c r="C338" s="522"/>
      <c r="D338" s="522"/>
      <c r="E338" s="522"/>
      <c r="F338" s="522"/>
      <c r="G338" s="522"/>
      <c r="H338" s="522"/>
      <c r="I338" s="522"/>
      <c r="J338" s="522"/>
      <c r="K338" s="522"/>
      <c r="L338" s="522"/>
      <c r="M338" s="522"/>
      <c r="N338" s="522"/>
      <c r="O338" s="522"/>
      <c r="P338" s="522"/>
      <c r="Q338" s="522"/>
      <c r="R338" s="522"/>
      <c r="S338" s="522"/>
      <c r="T338" s="522"/>
      <c r="U338" s="522"/>
      <c r="V338" s="522"/>
      <c r="W338" s="522"/>
      <c r="X338" s="522"/>
      <c r="Y338" s="522"/>
      <c r="Z338" s="522"/>
      <c r="AA338" s="522"/>
    </row>
    <row r="339" spans="1:27" ht="15.75" hidden="1" customHeight="1">
      <c r="A339" s="522"/>
      <c r="B339" s="522"/>
      <c r="C339" s="522"/>
      <c r="D339" s="522"/>
      <c r="E339" s="522"/>
      <c r="F339" s="522"/>
      <c r="G339" s="522"/>
      <c r="H339" s="522"/>
      <c r="I339" s="522"/>
      <c r="J339" s="522"/>
      <c r="K339" s="522"/>
      <c r="L339" s="522"/>
      <c r="M339" s="522"/>
      <c r="N339" s="522"/>
      <c r="O339" s="522"/>
      <c r="P339" s="522"/>
      <c r="Q339" s="522"/>
      <c r="R339" s="522"/>
      <c r="S339" s="522"/>
      <c r="T339" s="522"/>
      <c r="U339" s="522"/>
      <c r="V339" s="522"/>
      <c r="W339" s="522"/>
      <c r="X339" s="522"/>
      <c r="Y339" s="522"/>
      <c r="Z339" s="522"/>
      <c r="AA339" s="522"/>
    </row>
    <row r="340" spans="1:27" ht="15.75" hidden="1" customHeight="1">
      <c r="A340" s="522"/>
      <c r="B340" s="522"/>
      <c r="C340" s="522"/>
      <c r="D340" s="522"/>
      <c r="E340" s="522"/>
      <c r="F340" s="522"/>
      <c r="G340" s="522"/>
      <c r="H340" s="522"/>
      <c r="I340" s="522"/>
      <c r="J340" s="522"/>
      <c r="K340" s="522"/>
      <c r="L340" s="522"/>
      <c r="M340" s="522"/>
      <c r="N340" s="522"/>
      <c r="O340" s="522"/>
      <c r="P340" s="522"/>
      <c r="Q340" s="522"/>
      <c r="R340" s="522"/>
      <c r="S340" s="522"/>
      <c r="T340" s="522"/>
      <c r="U340" s="522"/>
      <c r="V340" s="522"/>
      <c r="W340" s="522"/>
      <c r="X340" s="522"/>
      <c r="Y340" s="522"/>
      <c r="Z340" s="522"/>
      <c r="AA340" s="522"/>
    </row>
    <row r="341" spans="1:27" ht="15.75" hidden="1" customHeight="1">
      <c r="A341" s="522"/>
      <c r="B341" s="522"/>
      <c r="C341" s="522"/>
      <c r="D341" s="522"/>
      <c r="E341" s="522"/>
      <c r="F341" s="522"/>
      <c r="G341" s="522"/>
      <c r="H341" s="522"/>
      <c r="I341" s="522"/>
      <c r="J341" s="522"/>
      <c r="K341" s="522"/>
      <c r="L341" s="522"/>
      <c r="M341" s="522"/>
      <c r="N341" s="522"/>
      <c r="O341" s="522"/>
      <c r="P341" s="522"/>
      <c r="Q341" s="522"/>
      <c r="R341" s="522"/>
      <c r="S341" s="522"/>
      <c r="T341" s="522"/>
      <c r="U341" s="522"/>
      <c r="V341" s="522"/>
      <c r="W341" s="522"/>
      <c r="X341" s="522"/>
      <c r="Y341" s="522"/>
      <c r="Z341" s="522"/>
      <c r="AA341" s="522"/>
    </row>
    <row r="342" spans="1:27" ht="15.75" hidden="1" customHeight="1">
      <c r="A342" s="522"/>
      <c r="B342" s="522"/>
      <c r="C342" s="522"/>
      <c r="D342" s="522"/>
      <c r="E342" s="522"/>
      <c r="F342" s="522"/>
      <c r="G342" s="522"/>
      <c r="H342" s="522"/>
      <c r="I342" s="522"/>
      <c r="J342" s="522"/>
      <c r="K342" s="522"/>
      <c r="L342" s="522"/>
      <c r="M342" s="522"/>
      <c r="N342" s="522"/>
      <c r="O342" s="522"/>
      <c r="P342" s="522"/>
      <c r="Q342" s="522"/>
      <c r="R342" s="522"/>
      <c r="S342" s="522"/>
      <c r="T342" s="522"/>
      <c r="U342" s="522"/>
      <c r="V342" s="522"/>
      <c r="W342" s="522"/>
      <c r="X342" s="522"/>
      <c r="Y342" s="522"/>
      <c r="Z342" s="522"/>
      <c r="AA342" s="522"/>
    </row>
    <row r="343" spans="1:27" ht="15.75" hidden="1" customHeight="1">
      <c r="A343" s="522"/>
      <c r="B343" s="522"/>
      <c r="C343" s="522"/>
      <c r="D343" s="522"/>
      <c r="E343" s="522"/>
      <c r="F343" s="522"/>
      <c r="G343" s="522"/>
      <c r="H343" s="522"/>
      <c r="I343" s="522"/>
      <c r="J343" s="522"/>
      <c r="K343" s="522"/>
      <c r="L343" s="522"/>
      <c r="M343" s="522"/>
      <c r="N343" s="522"/>
      <c r="O343" s="522"/>
      <c r="P343" s="522"/>
      <c r="Q343" s="522"/>
      <c r="R343" s="522"/>
      <c r="S343" s="522"/>
      <c r="T343" s="522"/>
      <c r="U343" s="522"/>
      <c r="V343" s="522"/>
      <c r="W343" s="522"/>
      <c r="X343" s="522"/>
      <c r="Y343" s="522"/>
      <c r="Z343" s="522"/>
      <c r="AA343" s="522"/>
    </row>
    <row r="344" spans="1:27" ht="15.75" hidden="1" customHeight="1">
      <c r="A344" s="522"/>
      <c r="B344" s="522"/>
      <c r="C344" s="522"/>
      <c r="D344" s="522"/>
      <c r="E344" s="522"/>
      <c r="F344" s="522"/>
      <c r="G344" s="522"/>
      <c r="H344" s="522"/>
      <c r="I344" s="522"/>
      <c r="J344" s="522"/>
      <c r="K344" s="522"/>
      <c r="L344" s="522"/>
      <c r="M344" s="522"/>
      <c r="N344" s="522"/>
      <c r="O344" s="522"/>
      <c r="P344" s="522"/>
      <c r="Q344" s="522"/>
      <c r="R344" s="522"/>
      <c r="S344" s="522"/>
      <c r="T344" s="522"/>
      <c r="U344" s="522"/>
      <c r="V344" s="522"/>
      <c r="W344" s="522"/>
      <c r="X344" s="522"/>
      <c r="Y344" s="522"/>
      <c r="Z344" s="522"/>
      <c r="AA344" s="522"/>
    </row>
    <row r="345" spans="1:27" ht="15.75" hidden="1" customHeight="1">
      <c r="A345" s="522"/>
      <c r="B345" s="522"/>
      <c r="C345" s="522"/>
      <c r="D345" s="522"/>
      <c r="E345" s="522"/>
      <c r="F345" s="522"/>
      <c r="G345" s="522"/>
      <c r="H345" s="522"/>
      <c r="I345" s="522"/>
      <c r="J345" s="522"/>
      <c r="K345" s="522"/>
      <c r="L345" s="522"/>
      <c r="M345" s="522"/>
      <c r="N345" s="522"/>
      <c r="O345" s="522"/>
      <c r="P345" s="522"/>
      <c r="Q345" s="522"/>
      <c r="R345" s="522"/>
      <c r="S345" s="522"/>
      <c r="T345" s="522"/>
      <c r="U345" s="522"/>
      <c r="V345" s="522"/>
      <c r="W345" s="522"/>
      <c r="X345" s="522"/>
      <c r="Y345" s="522"/>
      <c r="Z345" s="522"/>
      <c r="AA345" s="522"/>
    </row>
    <row r="346" spans="1:27" ht="15.75" hidden="1" customHeight="1">
      <c r="A346" s="522"/>
      <c r="B346" s="522"/>
      <c r="C346" s="522"/>
      <c r="D346" s="522"/>
      <c r="E346" s="522"/>
      <c r="F346" s="522"/>
      <c r="G346" s="522"/>
      <c r="H346" s="522"/>
      <c r="I346" s="522"/>
      <c r="J346" s="522"/>
      <c r="K346" s="522"/>
      <c r="L346" s="522"/>
      <c r="M346" s="522"/>
      <c r="N346" s="522"/>
      <c r="O346" s="522"/>
      <c r="P346" s="522"/>
      <c r="Q346" s="522"/>
      <c r="R346" s="522"/>
      <c r="S346" s="522"/>
      <c r="T346" s="522"/>
      <c r="U346" s="522"/>
      <c r="V346" s="522"/>
      <c r="W346" s="522"/>
      <c r="X346" s="522"/>
      <c r="Y346" s="522"/>
      <c r="Z346" s="522"/>
      <c r="AA346" s="522"/>
    </row>
    <row r="347" spans="1:27" ht="15.75" hidden="1" customHeight="1">
      <c r="A347" s="522"/>
      <c r="B347" s="522"/>
      <c r="C347" s="522"/>
      <c r="D347" s="522"/>
      <c r="E347" s="522"/>
      <c r="F347" s="522"/>
      <c r="G347" s="522"/>
      <c r="H347" s="522"/>
      <c r="I347" s="522"/>
      <c r="J347" s="522"/>
      <c r="K347" s="522"/>
      <c r="L347" s="522"/>
      <c r="M347" s="522"/>
      <c r="N347" s="522"/>
      <c r="O347" s="522"/>
      <c r="P347" s="522"/>
      <c r="Q347" s="522"/>
      <c r="R347" s="522"/>
      <c r="S347" s="522"/>
      <c r="T347" s="522"/>
      <c r="U347" s="522"/>
      <c r="V347" s="522"/>
      <c r="W347" s="522"/>
      <c r="X347" s="522"/>
      <c r="Y347" s="522"/>
      <c r="Z347" s="522"/>
      <c r="AA347" s="522"/>
    </row>
    <row r="348" spans="1:27" ht="15.75" hidden="1" customHeight="1">
      <c r="A348" s="522"/>
      <c r="B348" s="522"/>
      <c r="C348" s="522"/>
      <c r="D348" s="522"/>
      <c r="E348" s="522"/>
      <c r="F348" s="522"/>
      <c r="G348" s="522"/>
      <c r="H348" s="522"/>
      <c r="I348" s="522"/>
      <c r="J348" s="522"/>
      <c r="K348" s="522"/>
      <c r="L348" s="522"/>
      <c r="M348" s="522"/>
      <c r="N348" s="522"/>
      <c r="O348" s="522"/>
      <c r="P348" s="522"/>
      <c r="Q348" s="522"/>
      <c r="R348" s="522"/>
      <c r="S348" s="522"/>
      <c r="T348" s="522"/>
      <c r="U348" s="522"/>
      <c r="V348" s="522"/>
      <c r="W348" s="522"/>
      <c r="X348" s="522"/>
      <c r="Y348" s="522"/>
      <c r="Z348" s="522"/>
      <c r="AA348" s="522"/>
    </row>
    <row r="349" spans="1:27" ht="15.75" hidden="1" customHeight="1">
      <c r="A349" s="522"/>
      <c r="B349" s="522"/>
      <c r="C349" s="522"/>
      <c r="D349" s="522"/>
      <c r="E349" s="522"/>
      <c r="F349" s="522"/>
      <c r="G349" s="522"/>
      <c r="H349" s="522"/>
      <c r="I349" s="522"/>
      <c r="J349" s="522"/>
      <c r="K349" s="522"/>
      <c r="L349" s="522"/>
      <c r="M349" s="522"/>
      <c r="N349" s="522"/>
      <c r="O349" s="522"/>
      <c r="P349" s="522"/>
      <c r="Q349" s="522"/>
      <c r="R349" s="522"/>
      <c r="S349" s="522"/>
      <c r="T349" s="522"/>
      <c r="U349" s="522"/>
      <c r="V349" s="522"/>
      <c r="W349" s="522"/>
      <c r="X349" s="522"/>
      <c r="Y349" s="522"/>
      <c r="Z349" s="522"/>
      <c r="AA349" s="522"/>
    </row>
    <row r="350" spans="1:27" ht="15.75" hidden="1" customHeight="1">
      <c r="A350" s="522"/>
      <c r="B350" s="522"/>
      <c r="C350" s="522"/>
      <c r="D350" s="522"/>
      <c r="E350" s="522"/>
      <c r="F350" s="522"/>
      <c r="G350" s="522"/>
      <c r="H350" s="522"/>
      <c r="I350" s="522"/>
      <c r="J350" s="522"/>
      <c r="K350" s="522"/>
      <c r="L350" s="522"/>
      <c r="M350" s="522"/>
      <c r="N350" s="522"/>
      <c r="O350" s="522"/>
      <c r="P350" s="522"/>
      <c r="Q350" s="522"/>
      <c r="R350" s="522"/>
      <c r="S350" s="522"/>
      <c r="T350" s="522"/>
      <c r="U350" s="522"/>
      <c r="V350" s="522"/>
      <c r="W350" s="522"/>
      <c r="X350" s="522"/>
      <c r="Y350" s="522"/>
      <c r="Z350" s="522"/>
      <c r="AA350" s="522"/>
    </row>
    <row r="351" spans="1:27" ht="15.75" hidden="1" customHeight="1">
      <c r="A351" s="522"/>
      <c r="B351" s="522"/>
      <c r="C351" s="522"/>
      <c r="D351" s="522"/>
      <c r="E351" s="522"/>
      <c r="F351" s="522"/>
      <c r="G351" s="522"/>
      <c r="H351" s="522"/>
      <c r="I351" s="522"/>
      <c r="J351" s="522"/>
      <c r="K351" s="522"/>
      <c r="L351" s="522"/>
      <c r="M351" s="522"/>
      <c r="N351" s="522"/>
      <c r="O351" s="522"/>
      <c r="P351" s="522"/>
      <c r="Q351" s="522"/>
      <c r="R351" s="522"/>
      <c r="S351" s="522"/>
      <c r="T351" s="522"/>
      <c r="U351" s="522"/>
      <c r="V351" s="522"/>
      <c r="W351" s="522"/>
      <c r="X351" s="522"/>
      <c r="Y351" s="522"/>
      <c r="Z351" s="522"/>
      <c r="AA351" s="522"/>
    </row>
    <row r="352" spans="1:27" ht="15.75" hidden="1" customHeight="1">
      <c r="A352" s="522"/>
      <c r="B352" s="522"/>
      <c r="C352" s="522"/>
      <c r="D352" s="522"/>
      <c r="E352" s="522"/>
      <c r="F352" s="522"/>
      <c r="G352" s="522"/>
      <c r="H352" s="522"/>
      <c r="I352" s="522"/>
      <c r="J352" s="522"/>
      <c r="K352" s="522"/>
      <c r="L352" s="522"/>
      <c r="M352" s="522"/>
      <c r="N352" s="522"/>
      <c r="O352" s="522"/>
      <c r="P352" s="522"/>
      <c r="Q352" s="522"/>
      <c r="R352" s="522"/>
      <c r="S352" s="522"/>
      <c r="T352" s="522"/>
      <c r="U352" s="522"/>
      <c r="V352" s="522"/>
      <c r="W352" s="522"/>
      <c r="X352" s="522"/>
      <c r="Y352" s="522"/>
      <c r="Z352" s="522"/>
      <c r="AA352" s="522"/>
    </row>
    <row r="353" spans="1:27" ht="15.75" hidden="1" customHeight="1">
      <c r="A353" s="522"/>
      <c r="B353" s="522"/>
      <c r="C353" s="522"/>
      <c r="D353" s="522"/>
      <c r="E353" s="522"/>
      <c r="F353" s="522"/>
      <c r="G353" s="522"/>
      <c r="H353" s="522"/>
      <c r="I353" s="522"/>
      <c r="J353" s="522"/>
      <c r="K353" s="522"/>
      <c r="L353" s="522"/>
      <c r="M353" s="522"/>
      <c r="N353" s="522"/>
      <c r="O353" s="522"/>
      <c r="P353" s="522"/>
      <c r="Q353" s="522"/>
      <c r="R353" s="522"/>
      <c r="S353" s="522"/>
      <c r="T353" s="522"/>
      <c r="U353" s="522"/>
      <c r="V353" s="522"/>
      <c r="W353" s="522"/>
      <c r="X353" s="522"/>
      <c r="Y353" s="522"/>
      <c r="Z353" s="522"/>
      <c r="AA353" s="522"/>
    </row>
    <row r="354" spans="1:27" ht="15.75" hidden="1" customHeight="1">
      <c r="A354" s="522"/>
      <c r="B354" s="522"/>
      <c r="C354" s="522"/>
      <c r="D354" s="522"/>
      <c r="E354" s="522"/>
      <c r="F354" s="522"/>
      <c r="G354" s="522"/>
      <c r="H354" s="522"/>
      <c r="I354" s="522"/>
      <c r="J354" s="522"/>
      <c r="K354" s="522"/>
      <c r="L354" s="522"/>
      <c r="M354" s="522"/>
      <c r="N354" s="522"/>
      <c r="O354" s="522"/>
      <c r="P354" s="522"/>
      <c r="Q354" s="522"/>
      <c r="R354" s="522"/>
      <c r="S354" s="522"/>
      <c r="T354" s="522"/>
      <c r="U354" s="522"/>
      <c r="V354" s="522"/>
      <c r="W354" s="522"/>
      <c r="X354" s="522"/>
      <c r="Y354" s="522"/>
      <c r="Z354" s="522"/>
      <c r="AA354" s="522"/>
    </row>
    <row r="355" spans="1:27" ht="15.75" hidden="1" customHeight="1">
      <c r="A355" s="522"/>
      <c r="B355" s="522"/>
      <c r="C355" s="522"/>
      <c r="D355" s="522"/>
      <c r="E355" s="522"/>
      <c r="F355" s="522"/>
      <c r="G355" s="522"/>
      <c r="H355" s="522"/>
      <c r="I355" s="522"/>
      <c r="J355" s="522"/>
      <c r="K355" s="522"/>
      <c r="L355" s="522"/>
      <c r="M355" s="522"/>
      <c r="N355" s="522"/>
      <c r="O355" s="522"/>
      <c r="P355" s="522"/>
      <c r="Q355" s="522"/>
      <c r="R355" s="522"/>
      <c r="S355" s="522"/>
      <c r="T355" s="522"/>
      <c r="U355" s="522"/>
      <c r="V355" s="522"/>
      <c r="W355" s="522"/>
      <c r="X355" s="522"/>
      <c r="Y355" s="522"/>
      <c r="Z355" s="522"/>
      <c r="AA355" s="522"/>
    </row>
    <row r="356" spans="1:27" ht="15.75" hidden="1" customHeight="1">
      <c r="A356" s="522"/>
      <c r="B356" s="522"/>
      <c r="C356" s="522"/>
      <c r="D356" s="522"/>
      <c r="E356" s="522"/>
      <c r="F356" s="522"/>
      <c r="G356" s="522"/>
      <c r="H356" s="522"/>
      <c r="I356" s="522"/>
      <c r="J356" s="522"/>
      <c r="K356" s="522"/>
      <c r="L356" s="522"/>
      <c r="M356" s="522"/>
      <c r="N356" s="522"/>
      <c r="O356" s="522"/>
      <c r="P356" s="522"/>
      <c r="Q356" s="522"/>
      <c r="R356" s="522"/>
      <c r="S356" s="522"/>
      <c r="T356" s="522"/>
      <c r="U356" s="522"/>
      <c r="V356" s="522"/>
      <c r="W356" s="522"/>
      <c r="X356" s="522"/>
      <c r="Y356" s="522"/>
      <c r="Z356" s="522"/>
      <c r="AA356" s="522"/>
    </row>
    <row r="357" spans="1:27" ht="15.75" hidden="1" customHeight="1">
      <c r="A357" s="522"/>
      <c r="B357" s="522"/>
      <c r="C357" s="522"/>
      <c r="D357" s="522"/>
      <c r="E357" s="522"/>
      <c r="F357" s="522"/>
      <c r="G357" s="522"/>
      <c r="H357" s="522"/>
      <c r="I357" s="522"/>
      <c r="J357" s="522"/>
      <c r="K357" s="522"/>
      <c r="L357" s="522"/>
      <c r="M357" s="522"/>
      <c r="N357" s="522"/>
      <c r="O357" s="522"/>
      <c r="P357" s="522"/>
      <c r="Q357" s="522"/>
      <c r="R357" s="522"/>
      <c r="S357" s="522"/>
      <c r="T357" s="522"/>
      <c r="U357" s="522"/>
      <c r="V357" s="522"/>
      <c r="W357" s="522"/>
      <c r="X357" s="522"/>
      <c r="Y357" s="522"/>
      <c r="Z357" s="522"/>
      <c r="AA357" s="522"/>
    </row>
    <row r="358" spans="1:27" ht="15.75" hidden="1" customHeight="1">
      <c r="A358" s="522"/>
      <c r="B358" s="522"/>
      <c r="C358" s="522"/>
      <c r="D358" s="522"/>
      <c r="E358" s="522"/>
      <c r="F358" s="522"/>
      <c r="G358" s="522"/>
      <c r="H358" s="522"/>
      <c r="I358" s="522"/>
      <c r="J358" s="522"/>
      <c r="K358" s="522"/>
      <c r="L358" s="522"/>
      <c r="M358" s="522"/>
      <c r="N358" s="522"/>
      <c r="O358" s="522"/>
      <c r="P358" s="522"/>
      <c r="Q358" s="522"/>
      <c r="R358" s="522"/>
      <c r="S358" s="522"/>
      <c r="T358" s="522"/>
      <c r="U358" s="522"/>
      <c r="V358" s="522"/>
      <c r="W358" s="522"/>
      <c r="X358" s="522"/>
      <c r="Y358" s="522"/>
      <c r="Z358" s="522"/>
      <c r="AA358" s="522"/>
    </row>
    <row r="359" spans="1:27" ht="15.75" hidden="1" customHeight="1">
      <c r="A359" s="522"/>
      <c r="B359" s="522"/>
      <c r="C359" s="522"/>
      <c r="D359" s="522"/>
      <c r="E359" s="522"/>
      <c r="F359" s="522"/>
      <c r="G359" s="522"/>
      <c r="H359" s="522"/>
      <c r="I359" s="522"/>
      <c r="J359" s="522"/>
      <c r="K359" s="522"/>
      <c r="L359" s="522"/>
      <c r="M359" s="522"/>
      <c r="N359" s="522"/>
      <c r="O359" s="522"/>
      <c r="P359" s="522"/>
      <c r="Q359" s="522"/>
      <c r="R359" s="522"/>
      <c r="S359" s="522"/>
      <c r="T359" s="522"/>
      <c r="U359" s="522"/>
      <c r="V359" s="522"/>
      <c r="W359" s="522"/>
      <c r="X359" s="522"/>
      <c r="Y359" s="522"/>
      <c r="Z359" s="522"/>
      <c r="AA359" s="522"/>
    </row>
    <row r="360" spans="1:27" ht="15.75" hidden="1" customHeight="1">
      <c r="A360" s="522"/>
      <c r="B360" s="522"/>
      <c r="C360" s="522"/>
      <c r="D360" s="522"/>
      <c r="E360" s="522"/>
      <c r="F360" s="522"/>
      <c r="G360" s="522"/>
      <c r="H360" s="522"/>
      <c r="I360" s="522"/>
      <c r="J360" s="522"/>
      <c r="K360" s="522"/>
      <c r="L360" s="522"/>
      <c r="M360" s="522"/>
      <c r="N360" s="522"/>
      <c r="O360" s="522"/>
      <c r="P360" s="522"/>
      <c r="Q360" s="522"/>
      <c r="R360" s="522"/>
      <c r="S360" s="522"/>
      <c r="T360" s="522"/>
      <c r="U360" s="522"/>
      <c r="V360" s="522"/>
      <c r="W360" s="522"/>
      <c r="X360" s="522"/>
      <c r="Y360" s="522"/>
      <c r="Z360" s="522"/>
      <c r="AA360" s="522"/>
    </row>
    <row r="361" spans="1:27" ht="15.75" hidden="1" customHeight="1">
      <c r="A361" s="522"/>
      <c r="B361" s="522"/>
      <c r="C361" s="522"/>
      <c r="D361" s="522"/>
      <c r="E361" s="522"/>
      <c r="F361" s="522"/>
      <c r="G361" s="522"/>
      <c r="H361" s="522"/>
      <c r="I361" s="522"/>
      <c r="J361" s="522"/>
      <c r="K361" s="522"/>
      <c r="L361" s="522"/>
      <c r="M361" s="522"/>
      <c r="N361" s="522"/>
      <c r="O361" s="522"/>
      <c r="P361" s="522"/>
      <c r="Q361" s="522"/>
      <c r="R361" s="522"/>
      <c r="S361" s="522"/>
      <c r="T361" s="522"/>
      <c r="U361" s="522"/>
      <c r="V361" s="522"/>
      <c r="W361" s="522"/>
      <c r="X361" s="522"/>
      <c r="Y361" s="522"/>
      <c r="Z361" s="522"/>
      <c r="AA361" s="522"/>
    </row>
    <row r="362" spans="1:27" ht="15.75" hidden="1" customHeight="1">
      <c r="A362" s="522"/>
      <c r="B362" s="522"/>
      <c r="C362" s="522"/>
      <c r="D362" s="522"/>
      <c r="E362" s="522"/>
      <c r="F362" s="522"/>
      <c r="G362" s="522"/>
      <c r="H362" s="522"/>
      <c r="I362" s="522"/>
      <c r="J362" s="522"/>
      <c r="K362" s="522"/>
      <c r="L362" s="522"/>
      <c r="M362" s="522"/>
      <c r="N362" s="522"/>
      <c r="O362" s="522"/>
      <c r="P362" s="522"/>
      <c r="Q362" s="522"/>
      <c r="R362" s="522"/>
      <c r="S362" s="522"/>
      <c r="T362" s="522"/>
      <c r="U362" s="522"/>
      <c r="V362" s="522"/>
      <c r="W362" s="522"/>
      <c r="X362" s="522"/>
      <c r="Y362" s="522"/>
      <c r="Z362" s="522"/>
      <c r="AA362" s="522"/>
    </row>
    <row r="363" spans="1:27" ht="15.75" hidden="1" customHeight="1">
      <c r="A363" s="522"/>
      <c r="B363" s="522"/>
      <c r="C363" s="522"/>
      <c r="D363" s="522"/>
      <c r="E363" s="522"/>
      <c r="F363" s="522"/>
      <c r="G363" s="522"/>
      <c r="H363" s="522"/>
      <c r="I363" s="522"/>
      <c r="J363" s="522"/>
      <c r="K363" s="522"/>
      <c r="L363" s="522"/>
      <c r="M363" s="522"/>
      <c r="N363" s="522"/>
      <c r="O363" s="522"/>
      <c r="P363" s="522"/>
      <c r="Q363" s="522"/>
      <c r="R363" s="522"/>
      <c r="S363" s="522"/>
      <c r="T363" s="522"/>
      <c r="U363" s="522"/>
      <c r="V363" s="522"/>
      <c r="W363" s="522"/>
      <c r="X363" s="522"/>
      <c r="Y363" s="522"/>
      <c r="Z363" s="522"/>
      <c r="AA363" s="522"/>
    </row>
    <row r="364" spans="1:27" ht="15.75" hidden="1" customHeight="1">
      <c r="A364" s="522"/>
      <c r="B364" s="522"/>
      <c r="C364" s="522"/>
      <c r="D364" s="522"/>
      <c r="E364" s="522"/>
      <c r="F364" s="522"/>
      <c r="G364" s="522"/>
      <c r="H364" s="522"/>
      <c r="I364" s="522"/>
      <c r="J364" s="522"/>
      <c r="K364" s="522"/>
      <c r="L364" s="522"/>
      <c r="M364" s="522"/>
      <c r="N364" s="522"/>
      <c r="O364" s="522"/>
      <c r="P364" s="522"/>
      <c r="Q364" s="522"/>
      <c r="R364" s="522"/>
      <c r="S364" s="522"/>
      <c r="T364" s="522"/>
      <c r="U364" s="522"/>
      <c r="V364" s="522"/>
      <c r="W364" s="522"/>
      <c r="X364" s="522"/>
      <c r="Y364" s="522"/>
      <c r="Z364" s="522"/>
      <c r="AA364" s="522"/>
    </row>
    <row r="365" spans="1:27" ht="15.75" hidden="1" customHeight="1">
      <c r="A365" s="522"/>
      <c r="B365" s="522"/>
      <c r="C365" s="522"/>
      <c r="D365" s="522"/>
      <c r="E365" s="522"/>
      <c r="F365" s="522"/>
      <c r="G365" s="522"/>
      <c r="H365" s="522"/>
      <c r="I365" s="522"/>
      <c r="J365" s="522"/>
      <c r="K365" s="522"/>
      <c r="L365" s="522"/>
      <c r="M365" s="522"/>
      <c r="N365" s="522"/>
      <c r="O365" s="522"/>
      <c r="P365" s="522"/>
      <c r="Q365" s="522"/>
      <c r="R365" s="522"/>
      <c r="S365" s="522"/>
      <c r="T365" s="522"/>
      <c r="U365" s="522"/>
      <c r="V365" s="522"/>
      <c r="W365" s="522"/>
      <c r="X365" s="522"/>
      <c r="Y365" s="522"/>
      <c r="Z365" s="522"/>
      <c r="AA365" s="522"/>
    </row>
    <row r="366" spans="1:27" ht="15.75" hidden="1" customHeight="1">
      <c r="A366" s="522"/>
      <c r="B366" s="522"/>
      <c r="C366" s="522"/>
      <c r="D366" s="522"/>
      <c r="E366" s="522"/>
      <c r="F366" s="522"/>
      <c r="G366" s="522"/>
      <c r="H366" s="522"/>
      <c r="I366" s="522"/>
      <c r="J366" s="522"/>
      <c r="K366" s="522"/>
      <c r="L366" s="522"/>
      <c r="M366" s="522"/>
      <c r="N366" s="522"/>
      <c r="O366" s="522"/>
      <c r="P366" s="522"/>
      <c r="Q366" s="522"/>
      <c r="R366" s="522"/>
      <c r="S366" s="522"/>
      <c r="T366" s="522"/>
      <c r="U366" s="522"/>
      <c r="V366" s="522"/>
      <c r="W366" s="522"/>
      <c r="X366" s="522"/>
      <c r="Y366" s="522"/>
      <c r="Z366" s="522"/>
      <c r="AA366" s="522"/>
    </row>
    <row r="367" spans="1:27" ht="15.75" hidden="1" customHeight="1">
      <c r="A367" s="522"/>
      <c r="B367" s="522"/>
      <c r="C367" s="522"/>
      <c r="D367" s="522"/>
      <c r="E367" s="522"/>
      <c r="F367" s="522"/>
      <c r="G367" s="522"/>
      <c r="H367" s="522"/>
      <c r="I367" s="522"/>
      <c r="J367" s="522"/>
      <c r="K367" s="522"/>
      <c r="L367" s="522"/>
      <c r="M367" s="522"/>
      <c r="N367" s="522"/>
      <c r="O367" s="522"/>
      <c r="P367" s="522"/>
      <c r="Q367" s="522"/>
      <c r="R367" s="522"/>
      <c r="S367" s="522"/>
      <c r="T367" s="522"/>
      <c r="U367" s="522"/>
      <c r="V367" s="522"/>
      <c r="W367" s="522"/>
      <c r="X367" s="522"/>
      <c r="Y367" s="522"/>
      <c r="Z367" s="522"/>
      <c r="AA367" s="522"/>
    </row>
    <row r="368" spans="1:27" ht="15.75" hidden="1" customHeight="1">
      <c r="A368" s="522"/>
      <c r="B368" s="522"/>
      <c r="C368" s="522"/>
      <c r="D368" s="522"/>
      <c r="E368" s="522"/>
      <c r="F368" s="522"/>
      <c r="G368" s="522"/>
      <c r="H368" s="522"/>
      <c r="I368" s="522"/>
      <c r="J368" s="522"/>
      <c r="K368" s="522"/>
      <c r="L368" s="522"/>
      <c r="M368" s="522"/>
      <c r="N368" s="522"/>
      <c r="O368" s="522"/>
      <c r="P368" s="522"/>
      <c r="Q368" s="522"/>
      <c r="R368" s="522"/>
      <c r="S368" s="522"/>
      <c r="T368" s="522"/>
      <c r="U368" s="522"/>
      <c r="V368" s="522"/>
      <c r="W368" s="522"/>
      <c r="X368" s="522"/>
      <c r="Y368" s="522"/>
      <c r="Z368" s="522"/>
      <c r="AA368" s="522"/>
    </row>
    <row r="369" spans="1:27" ht="15.75" hidden="1" customHeight="1">
      <c r="A369" s="522"/>
      <c r="B369" s="522"/>
      <c r="C369" s="522"/>
      <c r="D369" s="522"/>
      <c r="E369" s="522"/>
      <c r="F369" s="522"/>
      <c r="G369" s="522"/>
      <c r="H369" s="522"/>
      <c r="I369" s="522"/>
      <c r="J369" s="522"/>
      <c r="K369" s="522"/>
      <c r="L369" s="522"/>
      <c r="M369" s="522"/>
      <c r="N369" s="522"/>
      <c r="O369" s="522"/>
      <c r="P369" s="522"/>
      <c r="Q369" s="522"/>
      <c r="R369" s="522"/>
      <c r="S369" s="522"/>
      <c r="T369" s="522"/>
      <c r="U369" s="522"/>
      <c r="V369" s="522"/>
      <c r="W369" s="522"/>
      <c r="X369" s="522"/>
      <c r="Y369" s="522"/>
      <c r="Z369" s="522"/>
      <c r="AA369" s="522"/>
    </row>
    <row r="370" spans="1:27" ht="15.75" hidden="1" customHeight="1">
      <c r="A370" s="522"/>
      <c r="B370" s="522"/>
      <c r="C370" s="522"/>
      <c r="D370" s="522"/>
      <c r="E370" s="522"/>
      <c r="F370" s="522"/>
      <c r="G370" s="522"/>
      <c r="H370" s="522"/>
      <c r="I370" s="522"/>
      <c r="J370" s="522"/>
      <c r="K370" s="522"/>
      <c r="L370" s="522"/>
      <c r="M370" s="522"/>
      <c r="N370" s="522"/>
      <c r="O370" s="522"/>
      <c r="P370" s="522"/>
      <c r="Q370" s="522"/>
      <c r="R370" s="522"/>
      <c r="S370" s="522"/>
      <c r="T370" s="522"/>
      <c r="U370" s="522"/>
      <c r="V370" s="522"/>
      <c r="W370" s="522"/>
      <c r="X370" s="522"/>
      <c r="Y370" s="522"/>
      <c r="Z370" s="522"/>
      <c r="AA370" s="522"/>
    </row>
    <row r="371" spans="1:27" ht="15.75" hidden="1" customHeight="1">
      <c r="A371" s="522"/>
      <c r="B371" s="522"/>
      <c r="C371" s="522"/>
      <c r="D371" s="522"/>
      <c r="E371" s="522"/>
      <c r="F371" s="522"/>
      <c r="G371" s="522"/>
      <c r="H371" s="522"/>
      <c r="I371" s="522"/>
      <c r="J371" s="522"/>
      <c r="K371" s="522"/>
      <c r="L371" s="522"/>
      <c r="M371" s="522"/>
      <c r="N371" s="522"/>
      <c r="O371" s="522"/>
      <c r="P371" s="522"/>
      <c r="Q371" s="522"/>
      <c r="R371" s="522"/>
      <c r="S371" s="522"/>
      <c r="T371" s="522"/>
      <c r="U371" s="522"/>
      <c r="V371" s="522"/>
      <c r="W371" s="522"/>
      <c r="X371" s="522"/>
      <c r="Y371" s="522"/>
      <c r="Z371" s="522"/>
      <c r="AA371" s="522"/>
    </row>
    <row r="372" spans="1:27" ht="15.75" hidden="1" customHeight="1">
      <c r="A372" s="522"/>
      <c r="B372" s="522"/>
      <c r="C372" s="522"/>
      <c r="D372" s="522"/>
      <c r="E372" s="522"/>
      <c r="F372" s="522"/>
      <c r="G372" s="522"/>
      <c r="H372" s="522"/>
      <c r="I372" s="522"/>
      <c r="J372" s="522"/>
      <c r="K372" s="522"/>
      <c r="L372" s="522"/>
      <c r="M372" s="522"/>
      <c r="N372" s="522"/>
      <c r="O372" s="522"/>
      <c r="P372" s="522"/>
      <c r="Q372" s="522"/>
      <c r="R372" s="522"/>
      <c r="S372" s="522"/>
      <c r="T372" s="522"/>
      <c r="U372" s="522"/>
      <c r="V372" s="522"/>
      <c r="W372" s="522"/>
      <c r="X372" s="522"/>
      <c r="Y372" s="522"/>
      <c r="Z372" s="522"/>
      <c r="AA372" s="522"/>
    </row>
    <row r="373" spans="1:27" ht="15.75" hidden="1" customHeight="1">
      <c r="A373" s="522"/>
      <c r="B373" s="522"/>
      <c r="C373" s="522"/>
      <c r="D373" s="522"/>
      <c r="E373" s="522"/>
      <c r="F373" s="522"/>
      <c r="G373" s="522"/>
      <c r="H373" s="522"/>
      <c r="I373" s="522"/>
      <c r="J373" s="522"/>
      <c r="K373" s="522"/>
      <c r="L373" s="522"/>
      <c r="M373" s="522"/>
      <c r="N373" s="522"/>
      <c r="O373" s="522"/>
      <c r="P373" s="522"/>
      <c r="Q373" s="522"/>
      <c r="R373" s="522"/>
      <c r="S373" s="522"/>
      <c r="T373" s="522"/>
      <c r="U373" s="522"/>
      <c r="V373" s="522"/>
      <c r="W373" s="522"/>
      <c r="X373" s="522"/>
      <c r="Y373" s="522"/>
      <c r="Z373" s="522"/>
      <c r="AA373" s="522"/>
    </row>
    <row r="374" spans="1:27" ht="15.75" hidden="1" customHeight="1">
      <c r="A374" s="522"/>
      <c r="B374" s="522"/>
      <c r="C374" s="522"/>
      <c r="D374" s="522"/>
      <c r="E374" s="522"/>
      <c r="F374" s="522"/>
      <c r="G374" s="522"/>
      <c r="H374" s="522"/>
      <c r="I374" s="522"/>
      <c r="J374" s="522"/>
      <c r="K374" s="522"/>
      <c r="L374" s="522"/>
      <c r="M374" s="522"/>
      <c r="N374" s="522"/>
      <c r="O374" s="522"/>
      <c r="P374" s="522"/>
      <c r="Q374" s="522"/>
      <c r="R374" s="522"/>
      <c r="S374" s="522"/>
      <c r="T374" s="522"/>
      <c r="U374" s="522"/>
      <c r="V374" s="522"/>
      <c r="W374" s="522"/>
      <c r="X374" s="522"/>
      <c r="Y374" s="522"/>
      <c r="Z374" s="522"/>
      <c r="AA374" s="522"/>
    </row>
    <row r="375" spans="1:27" ht="15.75" hidden="1" customHeight="1">
      <c r="A375" s="522"/>
      <c r="B375" s="522"/>
      <c r="C375" s="522"/>
      <c r="D375" s="522"/>
      <c r="E375" s="522"/>
      <c r="F375" s="522"/>
      <c r="G375" s="522"/>
      <c r="H375" s="522"/>
      <c r="I375" s="522"/>
      <c r="J375" s="522"/>
      <c r="K375" s="522"/>
      <c r="L375" s="522"/>
      <c r="M375" s="522"/>
      <c r="N375" s="522"/>
      <c r="O375" s="522"/>
      <c r="P375" s="522"/>
      <c r="Q375" s="522"/>
      <c r="R375" s="522"/>
      <c r="S375" s="522"/>
      <c r="T375" s="522"/>
      <c r="U375" s="522"/>
      <c r="V375" s="522"/>
      <c r="W375" s="522"/>
      <c r="X375" s="522"/>
      <c r="Y375" s="522"/>
      <c r="Z375" s="522"/>
      <c r="AA375" s="522"/>
    </row>
    <row r="376" spans="1:27" ht="15.75" hidden="1" customHeight="1">
      <c r="A376" s="522"/>
      <c r="B376" s="522"/>
      <c r="C376" s="522"/>
      <c r="D376" s="522"/>
      <c r="E376" s="522"/>
      <c r="F376" s="522"/>
      <c r="G376" s="522"/>
      <c r="H376" s="522"/>
      <c r="I376" s="522"/>
      <c r="J376" s="522"/>
      <c r="K376" s="522"/>
      <c r="L376" s="522"/>
      <c r="M376" s="522"/>
      <c r="N376" s="522"/>
      <c r="O376" s="522"/>
      <c r="P376" s="522"/>
      <c r="Q376" s="522"/>
      <c r="R376" s="522"/>
      <c r="S376" s="522"/>
      <c r="T376" s="522"/>
      <c r="U376" s="522"/>
      <c r="V376" s="522"/>
      <c r="W376" s="522"/>
      <c r="X376" s="522"/>
      <c r="Y376" s="522"/>
      <c r="Z376" s="522"/>
      <c r="AA376" s="522"/>
    </row>
    <row r="377" spans="1:27" ht="15.75" hidden="1" customHeight="1">
      <c r="A377" s="522"/>
      <c r="B377" s="522"/>
      <c r="C377" s="522"/>
      <c r="D377" s="522"/>
      <c r="E377" s="522"/>
      <c r="F377" s="522"/>
      <c r="G377" s="522"/>
      <c r="H377" s="522"/>
      <c r="I377" s="522"/>
      <c r="J377" s="522"/>
      <c r="K377" s="522"/>
      <c r="L377" s="522"/>
      <c r="M377" s="522"/>
      <c r="N377" s="522"/>
      <c r="O377" s="522"/>
      <c r="P377" s="522"/>
      <c r="Q377" s="522"/>
      <c r="R377" s="522"/>
      <c r="S377" s="522"/>
      <c r="T377" s="522"/>
      <c r="U377" s="522"/>
      <c r="V377" s="522"/>
      <c r="W377" s="522"/>
      <c r="X377" s="522"/>
      <c r="Y377" s="522"/>
      <c r="Z377" s="522"/>
      <c r="AA377" s="522"/>
    </row>
    <row r="378" spans="1:27" ht="15.75" hidden="1" customHeight="1">
      <c r="A378" s="522"/>
      <c r="B378" s="522"/>
      <c r="C378" s="522"/>
      <c r="D378" s="522"/>
      <c r="E378" s="522"/>
      <c r="F378" s="522"/>
      <c r="G378" s="522"/>
      <c r="H378" s="522"/>
      <c r="I378" s="522"/>
      <c r="J378" s="522"/>
      <c r="K378" s="522"/>
      <c r="L378" s="522"/>
      <c r="M378" s="522"/>
      <c r="N378" s="522"/>
      <c r="O378" s="522"/>
      <c r="P378" s="522"/>
      <c r="Q378" s="522"/>
      <c r="R378" s="522"/>
      <c r="S378" s="522"/>
      <c r="T378" s="522"/>
      <c r="U378" s="522"/>
      <c r="V378" s="522"/>
      <c r="W378" s="522"/>
      <c r="X378" s="522"/>
      <c r="Y378" s="522"/>
      <c r="Z378" s="522"/>
      <c r="AA378" s="522"/>
    </row>
    <row r="379" spans="1:27" ht="15.75" hidden="1" customHeight="1">
      <c r="A379" s="522"/>
      <c r="B379" s="522"/>
      <c r="C379" s="522"/>
      <c r="D379" s="522"/>
      <c r="E379" s="522"/>
      <c r="F379" s="522"/>
      <c r="G379" s="522"/>
      <c r="H379" s="522"/>
      <c r="I379" s="522"/>
      <c r="J379" s="522"/>
      <c r="K379" s="522"/>
      <c r="L379" s="522"/>
      <c r="M379" s="522"/>
      <c r="N379" s="522"/>
      <c r="O379" s="522"/>
      <c r="P379" s="522"/>
      <c r="Q379" s="522"/>
      <c r="R379" s="522"/>
      <c r="S379" s="522"/>
      <c r="T379" s="522"/>
      <c r="U379" s="522"/>
      <c r="V379" s="522"/>
      <c r="W379" s="522"/>
      <c r="X379" s="522"/>
      <c r="Y379" s="522"/>
      <c r="Z379" s="522"/>
      <c r="AA379" s="522"/>
    </row>
    <row r="380" spans="1:27" ht="15.75" hidden="1" customHeight="1">
      <c r="A380" s="522"/>
      <c r="B380" s="522"/>
      <c r="C380" s="522"/>
      <c r="D380" s="522"/>
      <c r="E380" s="522"/>
      <c r="F380" s="522"/>
      <c r="G380" s="522"/>
      <c r="H380" s="522"/>
      <c r="I380" s="522"/>
      <c r="J380" s="522"/>
      <c r="K380" s="522"/>
      <c r="L380" s="522"/>
      <c r="M380" s="522"/>
      <c r="N380" s="522"/>
      <c r="O380" s="522"/>
      <c r="P380" s="522"/>
      <c r="Q380" s="522"/>
      <c r="R380" s="522"/>
      <c r="S380" s="522"/>
      <c r="T380" s="522"/>
      <c r="U380" s="522"/>
      <c r="V380" s="522"/>
      <c r="W380" s="522"/>
      <c r="X380" s="522"/>
      <c r="Y380" s="522"/>
      <c r="Z380" s="522"/>
      <c r="AA380" s="522"/>
    </row>
    <row r="381" spans="1:27" ht="15.75" hidden="1" customHeight="1">
      <c r="A381" s="522"/>
      <c r="B381" s="522"/>
      <c r="C381" s="522"/>
      <c r="D381" s="522"/>
      <c r="E381" s="522"/>
      <c r="F381" s="522"/>
      <c r="G381" s="522"/>
      <c r="H381" s="522"/>
      <c r="I381" s="522"/>
      <c r="J381" s="522"/>
      <c r="K381" s="522"/>
      <c r="L381" s="522"/>
      <c r="M381" s="522"/>
      <c r="N381" s="522"/>
      <c r="O381" s="522"/>
      <c r="P381" s="522"/>
      <c r="Q381" s="522"/>
      <c r="R381" s="522"/>
      <c r="S381" s="522"/>
      <c r="T381" s="522"/>
      <c r="U381" s="522"/>
      <c r="V381" s="522"/>
      <c r="W381" s="522"/>
      <c r="X381" s="522"/>
      <c r="Y381" s="522"/>
      <c r="Z381" s="522"/>
      <c r="AA381" s="522"/>
    </row>
    <row r="382" spans="1:27" ht="15.75" hidden="1" customHeight="1">
      <c r="A382" s="522"/>
      <c r="B382" s="522"/>
      <c r="C382" s="522"/>
      <c r="D382" s="522"/>
      <c r="E382" s="522"/>
      <c r="F382" s="522"/>
      <c r="G382" s="522"/>
      <c r="H382" s="522"/>
      <c r="I382" s="522"/>
      <c r="J382" s="522"/>
      <c r="K382" s="522"/>
      <c r="L382" s="522"/>
      <c r="M382" s="522"/>
      <c r="N382" s="522"/>
      <c r="O382" s="522"/>
      <c r="P382" s="522"/>
      <c r="Q382" s="522"/>
      <c r="R382" s="522"/>
      <c r="S382" s="522"/>
      <c r="T382" s="522"/>
      <c r="U382" s="522"/>
      <c r="V382" s="522"/>
      <c r="W382" s="522"/>
      <c r="X382" s="522"/>
      <c r="Y382" s="522"/>
      <c r="Z382" s="522"/>
      <c r="AA382" s="522"/>
    </row>
    <row r="383" spans="1:27" ht="15.75" hidden="1" customHeight="1">
      <c r="A383" s="522"/>
      <c r="B383" s="522"/>
      <c r="C383" s="522"/>
      <c r="D383" s="522"/>
      <c r="E383" s="522"/>
      <c r="F383" s="522"/>
      <c r="G383" s="522"/>
      <c r="H383" s="522"/>
      <c r="I383" s="522"/>
      <c r="J383" s="522"/>
      <c r="K383" s="522"/>
      <c r="L383" s="522"/>
      <c r="M383" s="522"/>
      <c r="N383" s="522"/>
      <c r="O383" s="522"/>
      <c r="P383" s="522"/>
      <c r="Q383" s="522"/>
      <c r="R383" s="522"/>
      <c r="S383" s="522"/>
      <c r="T383" s="522"/>
      <c r="U383" s="522"/>
      <c r="V383" s="522"/>
      <c r="W383" s="522"/>
      <c r="X383" s="522"/>
      <c r="Y383" s="522"/>
      <c r="Z383" s="522"/>
      <c r="AA383" s="522"/>
    </row>
    <row r="384" spans="1:27" ht="15.75" hidden="1" customHeight="1">
      <c r="A384" s="522"/>
      <c r="B384" s="522"/>
      <c r="C384" s="522"/>
      <c r="D384" s="522"/>
      <c r="E384" s="522"/>
      <c r="F384" s="522"/>
      <c r="G384" s="522"/>
      <c r="H384" s="522"/>
      <c r="I384" s="522"/>
      <c r="J384" s="522"/>
      <c r="K384" s="522"/>
      <c r="L384" s="522"/>
      <c r="M384" s="522"/>
      <c r="N384" s="522"/>
      <c r="O384" s="522"/>
      <c r="P384" s="522"/>
      <c r="Q384" s="522"/>
      <c r="R384" s="522"/>
      <c r="S384" s="522"/>
      <c r="T384" s="522"/>
      <c r="U384" s="522"/>
      <c r="V384" s="522"/>
      <c r="W384" s="522"/>
      <c r="X384" s="522"/>
      <c r="Y384" s="522"/>
      <c r="Z384" s="522"/>
      <c r="AA384" s="522"/>
    </row>
    <row r="385" spans="1:27" ht="15.75" hidden="1" customHeight="1">
      <c r="A385" s="522"/>
      <c r="B385" s="522"/>
      <c r="C385" s="522"/>
      <c r="D385" s="522"/>
      <c r="E385" s="522"/>
      <c r="F385" s="522"/>
      <c r="G385" s="522"/>
      <c r="H385" s="522"/>
      <c r="I385" s="522"/>
      <c r="J385" s="522"/>
      <c r="K385" s="522"/>
      <c r="L385" s="522"/>
      <c r="M385" s="522"/>
      <c r="N385" s="522"/>
      <c r="O385" s="522"/>
      <c r="P385" s="522"/>
      <c r="Q385" s="522"/>
      <c r="R385" s="522"/>
      <c r="S385" s="522"/>
      <c r="T385" s="522"/>
      <c r="U385" s="522"/>
      <c r="V385" s="522"/>
      <c r="W385" s="522"/>
      <c r="X385" s="522"/>
      <c r="Y385" s="522"/>
      <c r="Z385" s="522"/>
      <c r="AA385" s="522"/>
    </row>
    <row r="386" spans="1:27" ht="15.75" hidden="1" customHeight="1">
      <c r="A386" s="522"/>
      <c r="B386" s="522"/>
      <c r="C386" s="522"/>
      <c r="D386" s="522"/>
      <c r="E386" s="522"/>
      <c r="F386" s="522"/>
      <c r="G386" s="522"/>
      <c r="H386" s="522"/>
      <c r="I386" s="522"/>
      <c r="J386" s="522"/>
      <c r="K386" s="522"/>
      <c r="L386" s="522"/>
      <c r="M386" s="522"/>
      <c r="N386" s="522"/>
      <c r="O386" s="522"/>
      <c r="P386" s="522"/>
      <c r="Q386" s="522"/>
      <c r="R386" s="522"/>
      <c r="S386" s="522"/>
      <c r="T386" s="522"/>
      <c r="U386" s="522"/>
      <c r="V386" s="522"/>
      <c r="W386" s="522"/>
      <c r="X386" s="522"/>
      <c r="Y386" s="522"/>
      <c r="Z386" s="522"/>
      <c r="AA386" s="522"/>
    </row>
    <row r="387" spans="1:27" ht="15.75" hidden="1" customHeight="1">
      <c r="A387" s="522"/>
      <c r="B387" s="522"/>
      <c r="C387" s="522"/>
      <c r="D387" s="522"/>
      <c r="E387" s="522"/>
      <c r="F387" s="522"/>
      <c r="G387" s="522"/>
      <c r="H387" s="522"/>
      <c r="I387" s="522"/>
      <c r="J387" s="522"/>
      <c r="K387" s="522"/>
      <c r="L387" s="522"/>
      <c r="M387" s="522"/>
      <c r="N387" s="522"/>
      <c r="O387" s="522"/>
      <c r="P387" s="522"/>
      <c r="Q387" s="522"/>
      <c r="R387" s="522"/>
      <c r="S387" s="522"/>
      <c r="T387" s="522"/>
      <c r="U387" s="522"/>
      <c r="V387" s="522"/>
      <c r="W387" s="522"/>
      <c r="X387" s="522"/>
      <c r="Y387" s="522"/>
      <c r="Z387" s="522"/>
      <c r="AA387" s="522"/>
    </row>
    <row r="388" spans="1:27" ht="15.75" hidden="1" customHeight="1">
      <c r="A388" s="522"/>
      <c r="B388" s="522"/>
      <c r="C388" s="522"/>
      <c r="D388" s="522"/>
      <c r="E388" s="522"/>
      <c r="F388" s="522"/>
      <c r="G388" s="522"/>
      <c r="H388" s="522"/>
      <c r="I388" s="522"/>
      <c r="J388" s="522"/>
      <c r="K388" s="522"/>
      <c r="L388" s="522"/>
      <c r="M388" s="522"/>
      <c r="N388" s="522"/>
      <c r="O388" s="522"/>
      <c r="P388" s="522"/>
      <c r="Q388" s="522"/>
      <c r="R388" s="522"/>
      <c r="S388" s="522"/>
      <c r="T388" s="522"/>
      <c r="U388" s="522"/>
      <c r="V388" s="522"/>
      <c r="W388" s="522"/>
      <c r="X388" s="522"/>
      <c r="Y388" s="522"/>
      <c r="Z388" s="522"/>
      <c r="AA388" s="522"/>
    </row>
    <row r="389" spans="1:27" ht="15.75" hidden="1" customHeight="1">
      <c r="A389" s="522"/>
      <c r="B389" s="522"/>
      <c r="C389" s="522"/>
      <c r="D389" s="522"/>
      <c r="E389" s="522"/>
      <c r="F389" s="522"/>
      <c r="G389" s="522"/>
      <c r="H389" s="522"/>
      <c r="I389" s="522"/>
      <c r="J389" s="522"/>
      <c r="K389" s="522"/>
      <c r="L389" s="522"/>
      <c r="M389" s="522"/>
      <c r="N389" s="522"/>
      <c r="O389" s="522"/>
      <c r="P389" s="522"/>
      <c r="Q389" s="522"/>
      <c r="R389" s="522"/>
      <c r="S389" s="522"/>
      <c r="T389" s="522"/>
      <c r="U389" s="522"/>
      <c r="V389" s="522"/>
      <c r="W389" s="522"/>
      <c r="X389" s="522"/>
      <c r="Y389" s="522"/>
      <c r="Z389" s="522"/>
      <c r="AA389" s="522"/>
    </row>
    <row r="390" spans="1:27" ht="15.75" hidden="1" customHeight="1">
      <c r="A390" s="522"/>
      <c r="B390" s="522"/>
      <c r="C390" s="522"/>
      <c r="D390" s="522"/>
      <c r="E390" s="522"/>
      <c r="F390" s="522"/>
      <c r="G390" s="522"/>
      <c r="H390" s="522"/>
      <c r="I390" s="522"/>
      <c r="J390" s="522"/>
      <c r="K390" s="522"/>
      <c r="L390" s="522"/>
      <c r="M390" s="522"/>
      <c r="N390" s="522"/>
      <c r="O390" s="522"/>
      <c r="P390" s="522"/>
      <c r="Q390" s="522"/>
      <c r="R390" s="522"/>
      <c r="S390" s="522"/>
      <c r="T390" s="522"/>
      <c r="U390" s="522"/>
      <c r="V390" s="522"/>
      <c r="W390" s="522"/>
      <c r="X390" s="522"/>
      <c r="Y390" s="522"/>
      <c r="Z390" s="522"/>
      <c r="AA390" s="522"/>
    </row>
    <row r="391" spans="1:27" ht="15.75" hidden="1" customHeight="1">
      <c r="A391" s="522"/>
      <c r="B391" s="522"/>
      <c r="C391" s="522"/>
      <c r="D391" s="522"/>
      <c r="E391" s="522"/>
      <c r="F391" s="522"/>
      <c r="G391" s="522"/>
      <c r="H391" s="522"/>
      <c r="I391" s="522"/>
      <c r="J391" s="522"/>
      <c r="K391" s="522"/>
      <c r="L391" s="522"/>
      <c r="M391" s="522"/>
      <c r="N391" s="522"/>
      <c r="O391" s="522"/>
      <c r="P391" s="522"/>
      <c r="Q391" s="522"/>
      <c r="R391" s="522"/>
      <c r="S391" s="522"/>
      <c r="T391" s="522"/>
      <c r="U391" s="522"/>
      <c r="V391" s="522"/>
      <c r="W391" s="522"/>
      <c r="X391" s="522"/>
      <c r="Y391" s="522"/>
      <c r="Z391" s="522"/>
      <c r="AA391" s="522"/>
    </row>
    <row r="392" spans="1:27" ht="15.75" hidden="1" customHeight="1">
      <c r="A392" s="522"/>
      <c r="B392" s="522"/>
      <c r="C392" s="522"/>
      <c r="D392" s="522"/>
      <c r="E392" s="522"/>
      <c r="F392" s="522"/>
      <c r="G392" s="522"/>
      <c r="H392" s="522"/>
      <c r="I392" s="522"/>
      <c r="J392" s="522"/>
      <c r="K392" s="522"/>
      <c r="L392" s="522"/>
      <c r="M392" s="522"/>
      <c r="N392" s="522"/>
      <c r="O392" s="522"/>
      <c r="P392" s="522"/>
      <c r="Q392" s="522"/>
      <c r="R392" s="522"/>
      <c r="S392" s="522"/>
      <c r="T392" s="522"/>
      <c r="U392" s="522"/>
      <c r="V392" s="522"/>
      <c r="W392" s="522"/>
      <c r="X392" s="522"/>
      <c r="Y392" s="522"/>
      <c r="Z392" s="522"/>
      <c r="AA392" s="522"/>
    </row>
    <row r="393" spans="1:27" ht="15.75" hidden="1" customHeight="1">
      <c r="A393" s="522"/>
      <c r="B393" s="522"/>
      <c r="C393" s="522"/>
      <c r="D393" s="522"/>
      <c r="E393" s="522"/>
      <c r="F393" s="522"/>
      <c r="G393" s="522"/>
      <c r="H393" s="522"/>
      <c r="I393" s="522"/>
      <c r="J393" s="522"/>
      <c r="K393" s="522"/>
      <c r="L393" s="522"/>
      <c r="M393" s="522"/>
      <c r="N393" s="522"/>
      <c r="O393" s="522"/>
      <c r="P393" s="522"/>
      <c r="Q393" s="522"/>
      <c r="R393" s="522"/>
      <c r="S393" s="522"/>
      <c r="T393" s="522"/>
      <c r="U393" s="522"/>
      <c r="V393" s="522"/>
      <c r="W393" s="522"/>
      <c r="X393" s="522"/>
      <c r="Y393" s="522"/>
      <c r="Z393" s="522"/>
      <c r="AA393" s="522"/>
    </row>
    <row r="394" spans="1:27" ht="15.75" hidden="1" customHeight="1">
      <c r="A394" s="522"/>
      <c r="B394" s="522"/>
      <c r="C394" s="522"/>
      <c r="D394" s="522"/>
      <c r="E394" s="522"/>
      <c r="F394" s="522"/>
      <c r="G394" s="522"/>
      <c r="H394" s="522"/>
      <c r="I394" s="522"/>
      <c r="J394" s="522"/>
      <c r="K394" s="522"/>
      <c r="L394" s="522"/>
      <c r="M394" s="522"/>
      <c r="N394" s="522"/>
      <c r="O394" s="522"/>
      <c r="P394" s="522"/>
      <c r="Q394" s="522"/>
      <c r="R394" s="522"/>
      <c r="S394" s="522"/>
      <c r="T394" s="522"/>
      <c r="U394" s="522"/>
      <c r="V394" s="522"/>
      <c r="W394" s="522"/>
      <c r="X394" s="522"/>
      <c r="Y394" s="522"/>
      <c r="Z394" s="522"/>
      <c r="AA394" s="522"/>
    </row>
    <row r="395" spans="1:27" ht="15.75" hidden="1" customHeight="1">
      <c r="A395" s="522"/>
      <c r="B395" s="522"/>
      <c r="C395" s="522"/>
      <c r="D395" s="522"/>
      <c r="E395" s="522"/>
      <c r="F395" s="522"/>
      <c r="G395" s="522"/>
      <c r="H395" s="522"/>
      <c r="I395" s="522"/>
      <c r="J395" s="522"/>
      <c r="K395" s="522"/>
      <c r="L395" s="522"/>
      <c r="M395" s="522"/>
      <c r="N395" s="522"/>
      <c r="O395" s="522"/>
      <c r="P395" s="522"/>
      <c r="Q395" s="522"/>
      <c r="R395" s="522"/>
      <c r="S395" s="522"/>
      <c r="T395" s="522"/>
      <c r="U395" s="522"/>
      <c r="V395" s="522"/>
      <c r="W395" s="522"/>
      <c r="X395" s="522"/>
      <c r="Y395" s="522"/>
      <c r="Z395" s="522"/>
      <c r="AA395" s="522"/>
    </row>
    <row r="396" spans="1:27" ht="15.75" hidden="1" customHeight="1">
      <c r="A396" s="522"/>
      <c r="B396" s="522"/>
      <c r="C396" s="522"/>
      <c r="D396" s="522"/>
      <c r="E396" s="522"/>
      <c r="F396" s="522"/>
      <c r="G396" s="522"/>
      <c r="H396" s="522"/>
      <c r="I396" s="522"/>
      <c r="J396" s="522"/>
      <c r="K396" s="522"/>
      <c r="L396" s="522"/>
      <c r="M396" s="522"/>
      <c r="N396" s="522"/>
      <c r="O396" s="522"/>
      <c r="P396" s="522"/>
      <c r="Q396" s="522"/>
      <c r="R396" s="522"/>
      <c r="S396" s="522"/>
      <c r="T396" s="522"/>
      <c r="U396" s="522"/>
      <c r="V396" s="522"/>
      <c r="W396" s="522"/>
      <c r="X396" s="522"/>
      <c r="Y396" s="522"/>
      <c r="Z396" s="522"/>
      <c r="AA396" s="522"/>
    </row>
    <row r="397" spans="1:27" ht="15.75" hidden="1" customHeight="1">
      <c r="A397" s="522"/>
      <c r="B397" s="522"/>
      <c r="C397" s="522"/>
      <c r="D397" s="522"/>
      <c r="E397" s="522"/>
      <c r="F397" s="522"/>
      <c r="G397" s="522"/>
      <c r="H397" s="522"/>
      <c r="I397" s="522"/>
      <c r="J397" s="522"/>
      <c r="K397" s="522"/>
      <c r="L397" s="522"/>
      <c r="M397" s="522"/>
      <c r="N397" s="522"/>
      <c r="O397" s="522"/>
      <c r="P397" s="522"/>
      <c r="Q397" s="522"/>
      <c r="R397" s="522"/>
      <c r="S397" s="522"/>
      <c r="T397" s="522"/>
      <c r="U397" s="522"/>
      <c r="V397" s="522"/>
      <c r="W397" s="522"/>
      <c r="X397" s="522"/>
      <c r="Y397" s="522"/>
      <c r="Z397" s="522"/>
      <c r="AA397" s="522"/>
    </row>
    <row r="398" spans="1:27" ht="15.75" hidden="1" customHeight="1">
      <c r="A398" s="522"/>
      <c r="B398" s="522"/>
      <c r="C398" s="522"/>
      <c r="D398" s="522"/>
      <c r="E398" s="522"/>
      <c r="F398" s="522"/>
      <c r="G398" s="522"/>
      <c r="H398" s="522"/>
      <c r="I398" s="522"/>
      <c r="J398" s="522"/>
      <c r="K398" s="522"/>
      <c r="L398" s="522"/>
      <c r="M398" s="522"/>
      <c r="N398" s="522"/>
      <c r="O398" s="522"/>
      <c r="P398" s="522"/>
      <c r="Q398" s="522"/>
      <c r="R398" s="522"/>
      <c r="S398" s="522"/>
      <c r="T398" s="522"/>
      <c r="U398" s="522"/>
      <c r="V398" s="522"/>
      <c r="W398" s="522"/>
      <c r="X398" s="522"/>
      <c r="Y398" s="522"/>
      <c r="Z398" s="522"/>
      <c r="AA398" s="522"/>
    </row>
    <row r="399" spans="1:27" ht="15.75" hidden="1" customHeight="1">
      <c r="A399" s="522"/>
      <c r="B399" s="522"/>
      <c r="C399" s="522"/>
      <c r="D399" s="522"/>
      <c r="E399" s="522"/>
      <c r="F399" s="522"/>
      <c r="G399" s="522"/>
      <c r="H399" s="522"/>
      <c r="I399" s="522"/>
      <c r="J399" s="522"/>
      <c r="K399" s="522"/>
      <c r="L399" s="522"/>
      <c r="M399" s="522"/>
      <c r="N399" s="522"/>
      <c r="O399" s="522"/>
      <c r="P399" s="522"/>
      <c r="Q399" s="522"/>
      <c r="R399" s="522"/>
      <c r="S399" s="522"/>
      <c r="T399" s="522"/>
      <c r="U399" s="522"/>
      <c r="V399" s="522"/>
      <c r="W399" s="522"/>
      <c r="X399" s="522"/>
      <c r="Y399" s="522"/>
      <c r="Z399" s="522"/>
      <c r="AA399" s="522"/>
    </row>
    <row r="400" spans="1:27" ht="15.75" hidden="1" customHeight="1">
      <c r="A400" s="522"/>
      <c r="B400" s="522"/>
      <c r="C400" s="522"/>
      <c r="D400" s="522"/>
      <c r="E400" s="522"/>
      <c r="F400" s="522"/>
      <c r="G400" s="522"/>
      <c r="H400" s="522"/>
      <c r="I400" s="522"/>
      <c r="J400" s="522"/>
      <c r="K400" s="522"/>
      <c r="L400" s="522"/>
      <c r="M400" s="522"/>
      <c r="N400" s="522"/>
      <c r="O400" s="522"/>
      <c r="P400" s="522"/>
      <c r="Q400" s="522"/>
      <c r="R400" s="522"/>
      <c r="S400" s="522"/>
      <c r="T400" s="522"/>
      <c r="U400" s="522"/>
      <c r="V400" s="522"/>
      <c r="W400" s="522"/>
      <c r="X400" s="522"/>
      <c r="Y400" s="522"/>
      <c r="Z400" s="522"/>
      <c r="AA400" s="522"/>
    </row>
    <row r="401" spans="1:27" ht="15.75" hidden="1" customHeight="1">
      <c r="A401" s="522"/>
      <c r="B401" s="522"/>
      <c r="C401" s="522"/>
      <c r="D401" s="522"/>
      <c r="E401" s="522"/>
      <c r="F401" s="522"/>
      <c r="G401" s="522"/>
      <c r="H401" s="522"/>
      <c r="I401" s="522"/>
      <c r="J401" s="522"/>
      <c r="K401" s="522"/>
      <c r="L401" s="522"/>
      <c r="M401" s="522"/>
      <c r="N401" s="522"/>
      <c r="O401" s="522"/>
      <c r="P401" s="522"/>
      <c r="Q401" s="522"/>
      <c r="R401" s="522"/>
      <c r="S401" s="522"/>
      <c r="T401" s="522"/>
      <c r="U401" s="522"/>
      <c r="V401" s="522"/>
      <c r="W401" s="522"/>
      <c r="X401" s="522"/>
      <c r="Y401" s="522"/>
      <c r="Z401" s="522"/>
      <c r="AA401" s="522"/>
    </row>
    <row r="402" spans="1:27" ht="15.75" hidden="1" customHeight="1">
      <c r="A402" s="522"/>
      <c r="B402" s="522"/>
      <c r="C402" s="522"/>
      <c r="D402" s="522"/>
      <c r="E402" s="522"/>
      <c r="F402" s="522"/>
      <c r="G402" s="522"/>
      <c r="H402" s="522"/>
      <c r="I402" s="522"/>
      <c r="J402" s="522"/>
      <c r="K402" s="522"/>
      <c r="L402" s="522"/>
      <c r="M402" s="522"/>
      <c r="N402" s="522"/>
      <c r="O402" s="522"/>
      <c r="P402" s="522"/>
      <c r="Q402" s="522"/>
      <c r="R402" s="522"/>
      <c r="S402" s="522"/>
      <c r="T402" s="522"/>
      <c r="U402" s="522"/>
      <c r="V402" s="522"/>
      <c r="W402" s="522"/>
      <c r="X402" s="522"/>
      <c r="Y402" s="522"/>
      <c r="Z402" s="522"/>
      <c r="AA402" s="522"/>
    </row>
    <row r="403" spans="1:27" ht="15.75" hidden="1" customHeight="1">
      <c r="A403" s="522"/>
      <c r="B403" s="522"/>
      <c r="C403" s="522"/>
      <c r="D403" s="522"/>
      <c r="E403" s="522"/>
      <c r="F403" s="522"/>
      <c r="G403" s="522"/>
      <c r="H403" s="522"/>
      <c r="I403" s="522"/>
      <c r="J403" s="522"/>
      <c r="K403" s="522"/>
      <c r="L403" s="522"/>
      <c r="M403" s="522"/>
      <c r="N403" s="522"/>
      <c r="O403" s="522"/>
      <c r="P403" s="522"/>
      <c r="Q403" s="522"/>
      <c r="R403" s="522"/>
      <c r="S403" s="522"/>
      <c r="T403" s="522"/>
      <c r="U403" s="522"/>
      <c r="V403" s="522"/>
      <c r="W403" s="522"/>
      <c r="X403" s="522"/>
      <c r="Y403" s="522"/>
      <c r="Z403" s="522"/>
      <c r="AA403" s="522"/>
    </row>
    <row r="404" spans="1:27" ht="15.75" hidden="1" customHeight="1">
      <c r="A404" s="522"/>
      <c r="B404" s="522"/>
      <c r="C404" s="522"/>
      <c r="D404" s="522"/>
      <c r="E404" s="522"/>
      <c r="F404" s="522"/>
      <c r="G404" s="522"/>
      <c r="H404" s="522"/>
      <c r="I404" s="522"/>
      <c r="J404" s="522"/>
      <c r="K404" s="522"/>
      <c r="L404" s="522"/>
      <c r="M404" s="522"/>
      <c r="N404" s="522"/>
      <c r="O404" s="522"/>
      <c r="P404" s="522"/>
      <c r="Q404" s="522"/>
      <c r="R404" s="522"/>
      <c r="S404" s="522"/>
      <c r="T404" s="522"/>
      <c r="U404" s="522"/>
      <c r="V404" s="522"/>
      <c r="W404" s="522"/>
      <c r="X404" s="522"/>
      <c r="Y404" s="522"/>
      <c r="Z404" s="522"/>
      <c r="AA404" s="522"/>
    </row>
    <row r="405" spans="1:27" ht="15.75" hidden="1" customHeight="1">
      <c r="A405" s="522"/>
      <c r="B405" s="522"/>
      <c r="C405" s="522"/>
      <c r="D405" s="522"/>
      <c r="E405" s="522"/>
      <c r="F405" s="522"/>
      <c r="G405" s="522"/>
      <c r="H405" s="522"/>
      <c r="I405" s="522"/>
      <c r="J405" s="522"/>
      <c r="K405" s="522"/>
      <c r="L405" s="522"/>
      <c r="M405" s="522"/>
      <c r="N405" s="522"/>
      <c r="O405" s="522"/>
      <c r="P405" s="522"/>
      <c r="Q405" s="522"/>
      <c r="R405" s="522"/>
      <c r="S405" s="522"/>
      <c r="T405" s="522"/>
      <c r="U405" s="522"/>
      <c r="V405" s="522"/>
      <c r="W405" s="522"/>
      <c r="X405" s="522"/>
      <c r="Y405" s="522"/>
      <c r="Z405" s="522"/>
      <c r="AA405" s="522"/>
    </row>
    <row r="406" spans="1:27" ht="15.75" hidden="1" customHeight="1">
      <c r="A406" s="522"/>
      <c r="B406" s="522"/>
      <c r="C406" s="522"/>
      <c r="D406" s="522"/>
      <c r="E406" s="522"/>
      <c r="F406" s="522"/>
      <c r="G406" s="522"/>
      <c r="H406" s="522"/>
      <c r="I406" s="522"/>
      <c r="J406" s="522"/>
      <c r="K406" s="522"/>
      <c r="L406" s="522"/>
      <c r="M406" s="522"/>
      <c r="N406" s="522"/>
      <c r="O406" s="522"/>
      <c r="P406" s="522"/>
      <c r="Q406" s="522"/>
      <c r="R406" s="522"/>
      <c r="S406" s="522"/>
      <c r="T406" s="522"/>
      <c r="U406" s="522"/>
      <c r="V406" s="522"/>
      <c r="W406" s="522"/>
      <c r="X406" s="522"/>
      <c r="Y406" s="522"/>
      <c r="Z406" s="522"/>
      <c r="AA406" s="522"/>
    </row>
    <row r="407" spans="1:27" ht="15.75" hidden="1" customHeight="1">
      <c r="A407" s="522"/>
      <c r="B407" s="522"/>
      <c r="C407" s="522"/>
      <c r="D407" s="522"/>
      <c r="E407" s="522"/>
      <c r="F407" s="522"/>
      <c r="G407" s="522"/>
      <c r="H407" s="522"/>
      <c r="I407" s="522"/>
      <c r="J407" s="522"/>
      <c r="K407" s="522"/>
      <c r="L407" s="522"/>
      <c r="M407" s="522"/>
      <c r="N407" s="522"/>
      <c r="O407" s="522"/>
      <c r="P407" s="522"/>
      <c r="Q407" s="522"/>
      <c r="R407" s="522"/>
      <c r="S407" s="522"/>
      <c r="T407" s="522"/>
      <c r="U407" s="522"/>
      <c r="V407" s="522"/>
      <c r="W407" s="522"/>
      <c r="X407" s="522"/>
      <c r="Y407" s="522"/>
      <c r="Z407" s="522"/>
      <c r="AA407" s="522"/>
    </row>
    <row r="408" spans="1:27" ht="15.75" hidden="1" customHeight="1">
      <c r="A408" s="522"/>
      <c r="B408" s="522"/>
      <c r="C408" s="522"/>
      <c r="D408" s="522"/>
      <c r="E408" s="522"/>
      <c r="F408" s="522"/>
      <c r="G408" s="522"/>
      <c r="H408" s="522"/>
      <c r="I408" s="522"/>
      <c r="J408" s="522"/>
      <c r="K408" s="522"/>
      <c r="L408" s="522"/>
      <c r="M408" s="522"/>
      <c r="N408" s="522"/>
      <c r="O408" s="522"/>
      <c r="P408" s="522"/>
      <c r="Q408" s="522"/>
      <c r="R408" s="522"/>
      <c r="S408" s="522"/>
      <c r="T408" s="522"/>
      <c r="U408" s="522"/>
      <c r="V408" s="522"/>
      <c r="W408" s="522"/>
      <c r="X408" s="522"/>
      <c r="Y408" s="522"/>
      <c r="Z408" s="522"/>
      <c r="AA408" s="522"/>
    </row>
    <row r="409" spans="1:27" ht="15.75" hidden="1" customHeight="1">
      <c r="A409" s="522"/>
      <c r="B409" s="522"/>
      <c r="C409" s="522"/>
      <c r="D409" s="522"/>
      <c r="E409" s="522"/>
      <c r="F409" s="522"/>
      <c r="G409" s="522"/>
      <c r="H409" s="522"/>
      <c r="I409" s="522"/>
      <c r="J409" s="522"/>
      <c r="K409" s="522"/>
      <c r="L409" s="522"/>
      <c r="M409" s="522"/>
      <c r="N409" s="522"/>
      <c r="O409" s="522"/>
      <c r="P409" s="522"/>
      <c r="Q409" s="522"/>
      <c r="R409" s="522"/>
      <c r="S409" s="522"/>
      <c r="T409" s="522"/>
      <c r="U409" s="522"/>
      <c r="V409" s="522"/>
      <c r="W409" s="522"/>
      <c r="X409" s="522"/>
      <c r="Y409" s="522"/>
      <c r="Z409" s="522"/>
      <c r="AA409" s="522"/>
    </row>
    <row r="410" spans="1:27" ht="15.75" hidden="1" customHeight="1">
      <c r="A410" s="522"/>
      <c r="B410" s="522"/>
      <c r="C410" s="522"/>
      <c r="D410" s="522"/>
      <c r="E410" s="522"/>
      <c r="F410" s="522"/>
      <c r="G410" s="522"/>
      <c r="H410" s="522"/>
      <c r="I410" s="522"/>
      <c r="J410" s="522"/>
      <c r="K410" s="522"/>
      <c r="L410" s="522"/>
      <c r="M410" s="522"/>
      <c r="N410" s="522"/>
      <c r="O410" s="522"/>
      <c r="P410" s="522"/>
      <c r="Q410" s="522"/>
      <c r="R410" s="522"/>
      <c r="S410" s="522"/>
      <c r="T410" s="522"/>
      <c r="U410" s="522"/>
      <c r="V410" s="522"/>
      <c r="W410" s="522"/>
      <c r="X410" s="522"/>
      <c r="Y410" s="522"/>
      <c r="Z410" s="522"/>
      <c r="AA410" s="522"/>
    </row>
    <row r="411" spans="1:27" ht="15.75" hidden="1" customHeight="1">
      <c r="A411" s="522"/>
      <c r="B411" s="522"/>
      <c r="C411" s="522"/>
      <c r="D411" s="522"/>
      <c r="E411" s="522"/>
      <c r="F411" s="522"/>
      <c r="G411" s="522"/>
      <c r="H411" s="522"/>
      <c r="I411" s="522"/>
      <c r="J411" s="522"/>
      <c r="K411" s="522"/>
      <c r="L411" s="522"/>
      <c r="M411" s="522"/>
      <c r="N411" s="522"/>
      <c r="O411" s="522"/>
      <c r="P411" s="522"/>
      <c r="Q411" s="522"/>
      <c r="R411" s="522"/>
      <c r="S411" s="522"/>
      <c r="T411" s="522"/>
      <c r="U411" s="522"/>
      <c r="V411" s="522"/>
      <c r="W411" s="522"/>
      <c r="X411" s="522"/>
      <c r="Y411" s="522"/>
      <c r="Z411" s="522"/>
      <c r="AA411" s="522"/>
    </row>
    <row r="412" spans="1:27" ht="15.75" hidden="1" customHeight="1">
      <c r="A412" s="522"/>
      <c r="B412" s="522"/>
      <c r="C412" s="522"/>
      <c r="D412" s="522"/>
      <c r="E412" s="522"/>
      <c r="F412" s="522"/>
      <c r="G412" s="522"/>
      <c r="H412" s="522"/>
      <c r="I412" s="522"/>
      <c r="J412" s="522"/>
      <c r="K412" s="522"/>
      <c r="L412" s="522"/>
      <c r="M412" s="522"/>
      <c r="N412" s="522"/>
      <c r="O412" s="522"/>
      <c r="P412" s="522"/>
      <c r="Q412" s="522"/>
      <c r="R412" s="522"/>
      <c r="S412" s="522"/>
      <c r="T412" s="522"/>
      <c r="U412" s="522"/>
      <c r="V412" s="522"/>
      <c r="W412" s="522"/>
      <c r="X412" s="522"/>
      <c r="Y412" s="522"/>
      <c r="Z412" s="522"/>
      <c r="AA412" s="522"/>
    </row>
    <row r="413" spans="1:27" ht="15.75" hidden="1" customHeight="1">
      <c r="A413" s="522"/>
      <c r="B413" s="522"/>
      <c r="C413" s="522"/>
      <c r="D413" s="522"/>
      <c r="E413" s="522"/>
      <c r="F413" s="522"/>
      <c r="G413" s="522"/>
      <c r="H413" s="522"/>
      <c r="I413" s="522"/>
      <c r="J413" s="522"/>
      <c r="K413" s="522"/>
      <c r="L413" s="522"/>
      <c r="M413" s="522"/>
      <c r="N413" s="522"/>
      <c r="O413" s="522"/>
      <c r="P413" s="522"/>
      <c r="Q413" s="522"/>
      <c r="R413" s="522"/>
      <c r="S413" s="522"/>
      <c r="T413" s="522"/>
      <c r="U413" s="522"/>
      <c r="V413" s="522"/>
      <c r="W413" s="522"/>
      <c r="X413" s="522"/>
      <c r="Y413" s="522"/>
      <c r="Z413" s="522"/>
      <c r="AA413" s="522"/>
    </row>
    <row r="414" spans="1:27" ht="15.75" hidden="1" customHeight="1">
      <c r="A414" s="522"/>
      <c r="B414" s="522"/>
      <c r="C414" s="522"/>
      <c r="D414" s="522"/>
      <c r="E414" s="522"/>
      <c r="F414" s="522"/>
      <c r="G414" s="522"/>
      <c r="H414" s="522"/>
      <c r="I414" s="522"/>
      <c r="J414" s="522"/>
      <c r="K414" s="522"/>
      <c r="L414" s="522"/>
      <c r="M414" s="522"/>
      <c r="N414" s="522"/>
      <c r="O414" s="522"/>
      <c r="P414" s="522"/>
      <c r="Q414" s="522"/>
      <c r="R414" s="522"/>
      <c r="S414" s="522"/>
      <c r="T414" s="522"/>
      <c r="U414" s="522"/>
      <c r="V414" s="522"/>
      <c r="W414" s="522"/>
      <c r="X414" s="522"/>
      <c r="Y414" s="522"/>
      <c r="Z414" s="522"/>
      <c r="AA414" s="522"/>
    </row>
    <row r="415" spans="1:27" ht="15.75" hidden="1" customHeight="1">
      <c r="A415" s="522"/>
      <c r="B415" s="522"/>
      <c r="C415" s="522"/>
      <c r="D415" s="522"/>
      <c r="E415" s="522"/>
      <c r="F415" s="522"/>
      <c r="G415" s="522"/>
      <c r="H415" s="522"/>
      <c r="I415" s="522"/>
      <c r="J415" s="522"/>
      <c r="K415" s="522"/>
      <c r="L415" s="522"/>
      <c r="M415" s="522"/>
      <c r="N415" s="522"/>
      <c r="O415" s="522"/>
      <c r="P415" s="522"/>
      <c r="Q415" s="522"/>
      <c r="R415" s="522"/>
      <c r="S415" s="522"/>
      <c r="T415" s="522"/>
      <c r="U415" s="522"/>
      <c r="V415" s="522"/>
      <c r="W415" s="522"/>
      <c r="X415" s="522"/>
      <c r="Y415" s="522"/>
      <c r="Z415" s="522"/>
      <c r="AA415" s="522"/>
    </row>
    <row r="416" spans="1:27" ht="15.75" hidden="1" customHeight="1">
      <c r="A416" s="522"/>
      <c r="B416" s="522"/>
      <c r="C416" s="522"/>
      <c r="D416" s="522"/>
      <c r="E416" s="522"/>
      <c r="F416" s="522"/>
      <c r="G416" s="522"/>
      <c r="H416" s="522"/>
      <c r="I416" s="522"/>
      <c r="J416" s="522"/>
      <c r="K416" s="522"/>
      <c r="L416" s="522"/>
      <c r="M416" s="522"/>
      <c r="N416" s="522"/>
      <c r="O416" s="522"/>
      <c r="P416" s="522"/>
      <c r="Q416" s="522"/>
      <c r="R416" s="522"/>
      <c r="S416" s="522"/>
      <c r="T416" s="522"/>
      <c r="U416" s="522"/>
      <c r="V416" s="522"/>
      <c r="W416" s="522"/>
      <c r="X416" s="522"/>
      <c r="Y416" s="522"/>
      <c r="Z416" s="522"/>
      <c r="AA416" s="522"/>
    </row>
    <row r="417" spans="1:27" ht="15.75" hidden="1" customHeight="1">
      <c r="A417" s="522"/>
      <c r="B417" s="522"/>
      <c r="C417" s="522"/>
      <c r="D417" s="522"/>
      <c r="E417" s="522"/>
      <c r="F417" s="522"/>
      <c r="G417" s="522"/>
      <c r="H417" s="522"/>
      <c r="I417" s="522"/>
      <c r="J417" s="522"/>
      <c r="K417" s="522"/>
      <c r="L417" s="522"/>
      <c r="M417" s="522"/>
      <c r="N417" s="522"/>
      <c r="O417" s="522"/>
      <c r="P417" s="522"/>
      <c r="Q417" s="522"/>
      <c r="R417" s="522"/>
      <c r="S417" s="522"/>
      <c r="T417" s="522"/>
      <c r="U417" s="522"/>
      <c r="V417" s="522"/>
      <c r="W417" s="522"/>
      <c r="X417" s="522"/>
      <c r="Y417" s="522"/>
      <c r="Z417" s="522"/>
      <c r="AA417" s="522"/>
    </row>
    <row r="418" spans="1:27" ht="15.75" hidden="1" customHeight="1">
      <c r="A418" s="522"/>
      <c r="B418" s="522"/>
      <c r="C418" s="522"/>
      <c r="D418" s="522"/>
      <c r="E418" s="522"/>
      <c r="F418" s="522"/>
      <c r="G418" s="522"/>
      <c r="H418" s="522"/>
      <c r="I418" s="522"/>
      <c r="J418" s="522"/>
      <c r="K418" s="522"/>
      <c r="L418" s="522"/>
      <c r="M418" s="522"/>
      <c r="N418" s="522"/>
      <c r="O418" s="522"/>
      <c r="P418" s="522"/>
      <c r="Q418" s="522"/>
      <c r="R418" s="522"/>
      <c r="S418" s="522"/>
      <c r="T418" s="522"/>
      <c r="U418" s="522"/>
      <c r="V418" s="522"/>
      <c r="W418" s="522"/>
      <c r="X418" s="522"/>
      <c r="Y418" s="522"/>
      <c r="Z418" s="522"/>
      <c r="AA418" s="522"/>
    </row>
    <row r="419" spans="1:27" ht="15.75" hidden="1" customHeight="1">
      <c r="A419" s="522"/>
      <c r="B419" s="522"/>
      <c r="C419" s="522"/>
      <c r="D419" s="522"/>
      <c r="E419" s="522"/>
      <c r="F419" s="522"/>
      <c r="G419" s="522"/>
      <c r="H419" s="522"/>
      <c r="I419" s="522"/>
      <c r="J419" s="522"/>
      <c r="K419" s="522"/>
      <c r="L419" s="522"/>
      <c r="M419" s="522"/>
      <c r="N419" s="522"/>
      <c r="O419" s="522"/>
      <c r="P419" s="522"/>
      <c r="Q419" s="522"/>
      <c r="R419" s="522"/>
      <c r="S419" s="522"/>
      <c r="T419" s="522"/>
      <c r="U419" s="522"/>
      <c r="V419" s="522"/>
      <c r="W419" s="522"/>
      <c r="X419" s="522"/>
      <c r="Y419" s="522"/>
      <c r="Z419" s="522"/>
      <c r="AA419" s="522"/>
    </row>
    <row r="420" spans="1:27" ht="15.75" hidden="1" customHeight="1">
      <c r="A420" s="522"/>
      <c r="B420" s="522"/>
      <c r="C420" s="522"/>
      <c r="D420" s="522"/>
      <c r="E420" s="522"/>
      <c r="F420" s="522"/>
      <c r="G420" s="522"/>
      <c r="H420" s="522"/>
      <c r="I420" s="522"/>
      <c r="J420" s="522"/>
      <c r="K420" s="522"/>
      <c r="L420" s="522"/>
      <c r="M420" s="522"/>
      <c r="N420" s="522"/>
      <c r="O420" s="522"/>
      <c r="P420" s="522"/>
      <c r="Q420" s="522"/>
      <c r="R420" s="522"/>
      <c r="S420" s="522"/>
      <c r="T420" s="522"/>
      <c r="U420" s="522"/>
      <c r="V420" s="522"/>
      <c r="W420" s="522"/>
      <c r="X420" s="522"/>
      <c r="Y420" s="522"/>
      <c r="Z420" s="522"/>
      <c r="AA420" s="522"/>
    </row>
    <row r="421" spans="1:27" ht="15.75" hidden="1" customHeight="1">
      <c r="A421" s="522"/>
      <c r="B421" s="522"/>
      <c r="C421" s="522"/>
      <c r="D421" s="522"/>
      <c r="E421" s="522"/>
      <c r="F421" s="522"/>
      <c r="G421" s="522"/>
      <c r="H421" s="522"/>
      <c r="I421" s="522"/>
      <c r="J421" s="522"/>
      <c r="K421" s="522"/>
      <c r="L421" s="522"/>
      <c r="M421" s="522"/>
      <c r="N421" s="522"/>
      <c r="O421" s="522"/>
      <c r="P421" s="522"/>
      <c r="Q421" s="522"/>
      <c r="R421" s="522"/>
      <c r="S421" s="522"/>
      <c r="T421" s="522"/>
      <c r="U421" s="522"/>
      <c r="V421" s="522"/>
      <c r="W421" s="522"/>
      <c r="X421" s="522"/>
      <c r="Y421" s="522"/>
      <c r="Z421" s="522"/>
      <c r="AA421" s="522"/>
    </row>
    <row r="422" spans="1:27" ht="15.75" hidden="1" customHeight="1">
      <c r="A422" s="522"/>
      <c r="B422" s="522"/>
      <c r="C422" s="522"/>
      <c r="D422" s="522"/>
      <c r="E422" s="522"/>
      <c r="F422" s="522"/>
      <c r="G422" s="522"/>
      <c r="H422" s="522"/>
      <c r="I422" s="522"/>
      <c r="J422" s="522"/>
      <c r="K422" s="522"/>
      <c r="L422" s="522"/>
      <c r="M422" s="522"/>
      <c r="N422" s="522"/>
      <c r="O422" s="522"/>
      <c r="P422" s="522"/>
      <c r="Q422" s="522"/>
      <c r="R422" s="522"/>
      <c r="S422" s="522"/>
      <c r="T422" s="522"/>
      <c r="U422" s="522"/>
      <c r="V422" s="522"/>
      <c r="W422" s="522"/>
      <c r="X422" s="522"/>
      <c r="Y422" s="522"/>
      <c r="Z422" s="522"/>
      <c r="AA422" s="522"/>
    </row>
    <row r="423" spans="1:27" ht="15.75" hidden="1" customHeight="1">
      <c r="A423" s="522"/>
      <c r="B423" s="522"/>
      <c r="C423" s="522"/>
      <c r="D423" s="522"/>
      <c r="E423" s="522"/>
      <c r="F423" s="522"/>
      <c r="G423" s="522"/>
      <c r="H423" s="522"/>
      <c r="I423" s="522"/>
      <c r="J423" s="522"/>
      <c r="K423" s="522"/>
      <c r="L423" s="522"/>
      <c r="M423" s="522"/>
      <c r="N423" s="522"/>
      <c r="O423" s="522"/>
      <c r="P423" s="522"/>
      <c r="Q423" s="522"/>
      <c r="R423" s="522"/>
      <c r="S423" s="522"/>
      <c r="T423" s="522"/>
      <c r="U423" s="522"/>
      <c r="V423" s="522"/>
      <c r="W423" s="522"/>
      <c r="X423" s="522"/>
      <c r="Y423" s="522"/>
      <c r="Z423" s="522"/>
      <c r="AA423" s="522"/>
    </row>
    <row r="424" spans="1:27" ht="15.75" hidden="1" customHeight="1">
      <c r="A424" s="522"/>
      <c r="B424" s="522"/>
      <c r="C424" s="522"/>
      <c r="D424" s="522"/>
      <c r="E424" s="522"/>
      <c r="F424" s="522"/>
      <c r="G424" s="522"/>
      <c r="H424" s="522"/>
      <c r="I424" s="522"/>
      <c r="J424" s="522"/>
      <c r="K424" s="522"/>
      <c r="L424" s="522"/>
      <c r="M424" s="522"/>
      <c r="N424" s="522"/>
      <c r="O424" s="522"/>
      <c r="P424" s="522"/>
      <c r="Q424" s="522"/>
      <c r="R424" s="522"/>
      <c r="S424" s="522"/>
      <c r="T424" s="522"/>
      <c r="U424" s="522"/>
      <c r="V424" s="522"/>
      <c r="W424" s="522"/>
      <c r="X424" s="522"/>
      <c r="Y424" s="522"/>
      <c r="Z424" s="522"/>
      <c r="AA424" s="522"/>
    </row>
    <row r="425" spans="1:27" ht="15.75" hidden="1" customHeight="1">
      <c r="A425" s="522"/>
      <c r="B425" s="522"/>
      <c r="C425" s="522"/>
      <c r="D425" s="522"/>
      <c r="E425" s="522"/>
      <c r="F425" s="522"/>
      <c r="G425" s="522"/>
      <c r="H425" s="522"/>
      <c r="I425" s="522"/>
      <c r="J425" s="522"/>
      <c r="K425" s="522"/>
      <c r="L425" s="522"/>
      <c r="M425" s="522"/>
      <c r="N425" s="522"/>
      <c r="O425" s="522"/>
      <c r="P425" s="522"/>
      <c r="Q425" s="522"/>
      <c r="R425" s="522"/>
      <c r="S425" s="522"/>
      <c r="T425" s="522"/>
      <c r="U425" s="522"/>
      <c r="V425" s="522"/>
      <c r="W425" s="522"/>
      <c r="X425" s="522"/>
      <c r="Y425" s="522"/>
      <c r="Z425" s="522"/>
      <c r="AA425" s="522"/>
    </row>
    <row r="426" spans="1:27" ht="15.75" hidden="1" customHeight="1">
      <c r="A426" s="522"/>
      <c r="B426" s="522"/>
      <c r="C426" s="522"/>
      <c r="D426" s="522"/>
      <c r="E426" s="522"/>
      <c r="F426" s="522"/>
      <c r="G426" s="522"/>
      <c r="H426" s="522"/>
      <c r="I426" s="522"/>
      <c r="J426" s="522"/>
      <c r="K426" s="522"/>
      <c r="L426" s="522"/>
      <c r="M426" s="522"/>
      <c r="N426" s="522"/>
      <c r="O426" s="522"/>
      <c r="P426" s="522"/>
      <c r="Q426" s="522"/>
      <c r="R426" s="522"/>
      <c r="S426" s="522"/>
      <c r="T426" s="522"/>
      <c r="U426" s="522"/>
      <c r="V426" s="522"/>
      <c r="W426" s="522"/>
      <c r="X426" s="522"/>
      <c r="Y426" s="522"/>
      <c r="Z426" s="522"/>
      <c r="AA426" s="522"/>
    </row>
    <row r="427" spans="1:27" ht="15.75" hidden="1" customHeight="1">
      <c r="A427" s="522"/>
      <c r="B427" s="522"/>
      <c r="C427" s="522"/>
      <c r="D427" s="522"/>
      <c r="E427" s="522"/>
      <c r="F427" s="522"/>
      <c r="G427" s="522"/>
      <c r="H427" s="522"/>
      <c r="I427" s="522"/>
      <c r="J427" s="522"/>
      <c r="K427" s="522"/>
      <c r="L427" s="522"/>
      <c r="M427" s="522"/>
      <c r="N427" s="522"/>
      <c r="O427" s="522"/>
      <c r="P427" s="522"/>
      <c r="Q427" s="522"/>
      <c r="R427" s="522"/>
      <c r="S427" s="522"/>
      <c r="T427" s="522"/>
      <c r="U427" s="522"/>
      <c r="V427" s="522"/>
      <c r="W427" s="522"/>
      <c r="X427" s="522"/>
      <c r="Y427" s="522"/>
      <c r="Z427" s="522"/>
      <c r="AA427" s="522"/>
    </row>
    <row r="428" spans="1:27" ht="15.75" hidden="1" customHeight="1">
      <c r="A428" s="522"/>
      <c r="B428" s="522"/>
      <c r="C428" s="522"/>
      <c r="D428" s="522"/>
      <c r="E428" s="522"/>
      <c r="F428" s="522"/>
      <c r="G428" s="522"/>
      <c r="H428" s="522"/>
      <c r="I428" s="522"/>
      <c r="J428" s="522"/>
      <c r="K428" s="522"/>
      <c r="L428" s="522"/>
      <c r="M428" s="522"/>
      <c r="N428" s="522"/>
      <c r="O428" s="522"/>
      <c r="P428" s="522"/>
      <c r="Q428" s="522"/>
      <c r="R428" s="522"/>
      <c r="S428" s="522"/>
      <c r="T428" s="522"/>
      <c r="U428" s="522"/>
      <c r="V428" s="522"/>
      <c r="W428" s="522"/>
      <c r="X428" s="522"/>
      <c r="Y428" s="522"/>
      <c r="Z428" s="522"/>
      <c r="AA428" s="522"/>
    </row>
    <row r="429" spans="1:27" ht="15.75" hidden="1" customHeight="1">
      <c r="A429" s="522"/>
      <c r="B429" s="522"/>
      <c r="C429" s="522"/>
      <c r="D429" s="522"/>
      <c r="E429" s="522"/>
      <c r="F429" s="522"/>
      <c r="G429" s="522"/>
      <c r="H429" s="522"/>
      <c r="I429" s="522"/>
      <c r="J429" s="522"/>
      <c r="K429" s="522"/>
      <c r="L429" s="522"/>
      <c r="M429" s="522"/>
      <c r="N429" s="522"/>
      <c r="O429" s="522"/>
      <c r="P429" s="522"/>
      <c r="Q429" s="522"/>
      <c r="R429" s="522"/>
      <c r="S429" s="522"/>
      <c r="T429" s="522"/>
      <c r="U429" s="522"/>
      <c r="V429" s="522"/>
      <c r="W429" s="522"/>
      <c r="X429" s="522"/>
      <c r="Y429" s="522"/>
      <c r="Z429" s="522"/>
      <c r="AA429" s="522"/>
    </row>
    <row r="430" spans="1:27" ht="15.75" hidden="1" customHeight="1">
      <c r="A430" s="522"/>
      <c r="B430" s="522"/>
      <c r="C430" s="522"/>
      <c r="D430" s="522"/>
      <c r="E430" s="522"/>
      <c r="F430" s="522"/>
      <c r="G430" s="522"/>
      <c r="H430" s="522"/>
      <c r="I430" s="522"/>
      <c r="J430" s="522"/>
      <c r="K430" s="522"/>
      <c r="L430" s="522"/>
      <c r="M430" s="522"/>
      <c r="N430" s="522"/>
      <c r="O430" s="522"/>
      <c r="P430" s="522"/>
      <c r="Q430" s="522"/>
      <c r="R430" s="522"/>
      <c r="S430" s="522"/>
      <c r="T430" s="522"/>
      <c r="U430" s="522"/>
      <c r="V430" s="522"/>
      <c r="W430" s="522"/>
      <c r="X430" s="522"/>
      <c r="Y430" s="522"/>
      <c r="Z430" s="522"/>
      <c r="AA430" s="522"/>
    </row>
    <row r="431" spans="1:27" ht="15.75" hidden="1" customHeight="1">
      <c r="A431" s="522"/>
      <c r="B431" s="522"/>
      <c r="C431" s="522"/>
      <c r="D431" s="522"/>
      <c r="E431" s="522"/>
      <c r="F431" s="522"/>
      <c r="G431" s="522"/>
      <c r="H431" s="522"/>
      <c r="I431" s="522"/>
      <c r="J431" s="522"/>
      <c r="K431" s="522"/>
      <c r="L431" s="522"/>
      <c r="M431" s="522"/>
      <c r="N431" s="522"/>
      <c r="O431" s="522"/>
      <c r="P431" s="522"/>
      <c r="Q431" s="522"/>
      <c r="R431" s="522"/>
      <c r="S431" s="522"/>
      <c r="T431" s="522"/>
      <c r="U431" s="522"/>
      <c r="V431" s="522"/>
      <c r="W431" s="522"/>
      <c r="X431" s="522"/>
      <c r="Y431" s="522"/>
      <c r="Z431" s="522"/>
      <c r="AA431" s="522"/>
    </row>
    <row r="432" spans="1:27" ht="15.75" hidden="1" customHeight="1">
      <c r="A432" s="522"/>
      <c r="B432" s="522"/>
      <c r="C432" s="522"/>
      <c r="D432" s="522"/>
      <c r="E432" s="522"/>
      <c r="F432" s="522"/>
      <c r="G432" s="522"/>
      <c r="H432" s="522"/>
      <c r="I432" s="522"/>
      <c r="J432" s="522"/>
      <c r="K432" s="522"/>
      <c r="L432" s="522"/>
      <c r="M432" s="522"/>
      <c r="N432" s="522"/>
      <c r="O432" s="522"/>
      <c r="P432" s="522"/>
      <c r="Q432" s="522"/>
      <c r="R432" s="522"/>
      <c r="S432" s="522"/>
      <c r="T432" s="522"/>
      <c r="U432" s="522"/>
      <c r="V432" s="522"/>
      <c r="W432" s="522"/>
      <c r="X432" s="522"/>
      <c r="Y432" s="522"/>
      <c r="Z432" s="522"/>
      <c r="AA432" s="522"/>
    </row>
    <row r="433" spans="1:27" ht="15.75" hidden="1" customHeight="1">
      <c r="A433" s="522"/>
      <c r="B433" s="522"/>
      <c r="C433" s="522"/>
      <c r="D433" s="522"/>
      <c r="E433" s="522"/>
      <c r="F433" s="522"/>
      <c r="G433" s="522"/>
      <c r="H433" s="522"/>
      <c r="I433" s="522"/>
      <c r="J433" s="522"/>
      <c r="K433" s="522"/>
      <c r="L433" s="522"/>
      <c r="M433" s="522"/>
      <c r="N433" s="522"/>
      <c r="O433" s="522"/>
      <c r="P433" s="522"/>
      <c r="Q433" s="522"/>
      <c r="R433" s="522"/>
      <c r="S433" s="522"/>
      <c r="T433" s="522"/>
      <c r="U433" s="522"/>
      <c r="V433" s="522"/>
      <c r="W433" s="522"/>
      <c r="X433" s="522"/>
      <c r="Y433" s="522"/>
      <c r="Z433" s="522"/>
      <c r="AA433" s="522"/>
    </row>
    <row r="434" spans="1:27" ht="15.75" hidden="1" customHeight="1">
      <c r="A434" s="522"/>
      <c r="B434" s="522"/>
      <c r="C434" s="522"/>
      <c r="D434" s="522"/>
      <c r="E434" s="522"/>
      <c r="F434" s="522"/>
      <c r="G434" s="522"/>
      <c r="H434" s="522"/>
      <c r="I434" s="522"/>
      <c r="J434" s="522"/>
      <c r="K434" s="522"/>
      <c r="L434" s="522"/>
      <c r="M434" s="522"/>
      <c r="N434" s="522"/>
      <c r="O434" s="522"/>
      <c r="P434" s="522"/>
      <c r="Q434" s="522"/>
      <c r="R434" s="522"/>
      <c r="S434" s="522"/>
      <c r="T434" s="522"/>
      <c r="U434" s="522"/>
      <c r="V434" s="522"/>
      <c r="W434" s="522"/>
      <c r="X434" s="522"/>
      <c r="Y434" s="522"/>
      <c r="Z434" s="522"/>
      <c r="AA434" s="522"/>
    </row>
    <row r="435" spans="1:27" ht="15.75" hidden="1" customHeight="1">
      <c r="A435" s="522"/>
      <c r="B435" s="522"/>
      <c r="C435" s="522"/>
      <c r="D435" s="522"/>
      <c r="E435" s="522"/>
      <c r="F435" s="522"/>
      <c r="G435" s="522"/>
      <c r="H435" s="522"/>
      <c r="I435" s="522"/>
      <c r="J435" s="522"/>
      <c r="K435" s="522"/>
      <c r="L435" s="522"/>
      <c r="M435" s="522"/>
      <c r="N435" s="522"/>
      <c r="O435" s="522"/>
      <c r="P435" s="522"/>
      <c r="Q435" s="522"/>
      <c r="R435" s="522"/>
      <c r="S435" s="522"/>
      <c r="T435" s="522"/>
      <c r="U435" s="522"/>
      <c r="V435" s="522"/>
      <c r="W435" s="522"/>
      <c r="X435" s="522"/>
      <c r="Y435" s="522"/>
      <c r="Z435" s="522"/>
      <c r="AA435" s="522"/>
    </row>
    <row r="436" spans="1:27" ht="15.75" hidden="1" customHeight="1">
      <c r="A436" s="522"/>
      <c r="B436" s="522"/>
      <c r="C436" s="522"/>
      <c r="D436" s="522"/>
      <c r="E436" s="522"/>
      <c r="F436" s="522"/>
      <c r="G436" s="522"/>
      <c r="H436" s="522"/>
      <c r="I436" s="522"/>
      <c r="J436" s="522"/>
      <c r="K436" s="522"/>
      <c r="L436" s="522"/>
      <c r="M436" s="522"/>
      <c r="N436" s="522"/>
      <c r="O436" s="522"/>
      <c r="P436" s="522"/>
      <c r="Q436" s="522"/>
      <c r="R436" s="522"/>
      <c r="S436" s="522"/>
      <c r="T436" s="522"/>
      <c r="U436" s="522"/>
      <c r="V436" s="522"/>
      <c r="W436" s="522"/>
      <c r="X436" s="522"/>
      <c r="Y436" s="522"/>
      <c r="Z436" s="522"/>
      <c r="AA436" s="522"/>
    </row>
    <row r="437" spans="1:27" ht="15.75" hidden="1" customHeight="1">
      <c r="A437" s="522"/>
      <c r="B437" s="522"/>
      <c r="C437" s="522"/>
      <c r="D437" s="522"/>
      <c r="E437" s="522"/>
      <c r="F437" s="522"/>
      <c r="G437" s="522"/>
      <c r="H437" s="522"/>
      <c r="I437" s="522"/>
      <c r="J437" s="522"/>
      <c r="K437" s="522"/>
      <c r="L437" s="522"/>
      <c r="M437" s="522"/>
      <c r="N437" s="522"/>
      <c r="O437" s="522"/>
      <c r="P437" s="522"/>
      <c r="Q437" s="522"/>
      <c r="R437" s="522"/>
      <c r="S437" s="522"/>
      <c r="T437" s="522"/>
      <c r="U437" s="522"/>
      <c r="V437" s="522"/>
      <c r="W437" s="522"/>
      <c r="X437" s="522"/>
      <c r="Y437" s="522"/>
      <c r="Z437" s="522"/>
      <c r="AA437" s="522"/>
    </row>
    <row r="438" spans="1:27" ht="15.75" hidden="1" customHeight="1">
      <c r="A438" s="522"/>
      <c r="B438" s="522"/>
      <c r="C438" s="522"/>
      <c r="D438" s="522"/>
      <c r="E438" s="522"/>
      <c r="F438" s="522"/>
      <c r="G438" s="522"/>
      <c r="H438" s="522"/>
      <c r="I438" s="522"/>
      <c r="J438" s="522"/>
      <c r="K438" s="522"/>
      <c r="L438" s="522"/>
      <c r="M438" s="522"/>
      <c r="N438" s="522"/>
      <c r="O438" s="522"/>
      <c r="P438" s="522"/>
      <c r="Q438" s="522"/>
      <c r="R438" s="522"/>
      <c r="S438" s="522"/>
      <c r="T438" s="522"/>
      <c r="U438" s="522"/>
      <c r="V438" s="522"/>
      <c r="W438" s="522"/>
      <c r="X438" s="522"/>
      <c r="Y438" s="522"/>
      <c r="Z438" s="522"/>
      <c r="AA438" s="522"/>
    </row>
    <row r="439" spans="1:27" ht="15.75" hidden="1" customHeight="1">
      <c r="A439" s="522"/>
      <c r="B439" s="522"/>
      <c r="C439" s="522"/>
      <c r="D439" s="522"/>
      <c r="E439" s="522"/>
      <c r="F439" s="522"/>
      <c r="G439" s="522"/>
      <c r="H439" s="522"/>
      <c r="I439" s="522"/>
      <c r="J439" s="522"/>
      <c r="K439" s="522"/>
      <c r="L439" s="522"/>
      <c r="M439" s="522"/>
      <c r="N439" s="522"/>
      <c r="O439" s="522"/>
      <c r="P439" s="522"/>
      <c r="Q439" s="522"/>
      <c r="R439" s="522"/>
      <c r="S439" s="522"/>
      <c r="T439" s="522"/>
      <c r="U439" s="522"/>
      <c r="V439" s="522"/>
      <c r="W439" s="522"/>
      <c r="X439" s="522"/>
      <c r="Y439" s="522"/>
      <c r="Z439" s="522"/>
      <c r="AA439" s="522"/>
    </row>
    <row r="440" spans="1:27" ht="15.75" hidden="1" customHeight="1">
      <c r="A440" s="522"/>
      <c r="B440" s="522"/>
      <c r="C440" s="522"/>
      <c r="D440" s="522"/>
      <c r="E440" s="522"/>
      <c r="F440" s="522"/>
      <c r="G440" s="522"/>
      <c r="H440" s="522"/>
      <c r="I440" s="522"/>
      <c r="J440" s="522"/>
      <c r="K440" s="522"/>
      <c r="L440" s="522"/>
      <c r="M440" s="522"/>
      <c r="N440" s="522"/>
      <c r="O440" s="522"/>
      <c r="P440" s="522"/>
      <c r="Q440" s="522"/>
      <c r="R440" s="522"/>
      <c r="S440" s="522"/>
      <c r="T440" s="522"/>
      <c r="U440" s="522"/>
      <c r="V440" s="522"/>
      <c r="W440" s="522"/>
      <c r="X440" s="522"/>
      <c r="Y440" s="522"/>
      <c r="Z440" s="522"/>
      <c r="AA440" s="522"/>
    </row>
    <row r="441" spans="1:27" ht="15.75" hidden="1" customHeight="1">
      <c r="A441" s="522"/>
      <c r="B441" s="522"/>
      <c r="C441" s="522"/>
      <c r="D441" s="522"/>
      <c r="E441" s="522"/>
      <c r="F441" s="522"/>
      <c r="G441" s="522"/>
      <c r="H441" s="522"/>
      <c r="I441" s="522"/>
      <c r="J441" s="522"/>
      <c r="K441" s="522"/>
      <c r="L441" s="522"/>
      <c r="M441" s="522"/>
      <c r="N441" s="522"/>
      <c r="O441" s="522"/>
      <c r="P441" s="522"/>
      <c r="Q441" s="522"/>
      <c r="R441" s="522"/>
      <c r="S441" s="522"/>
      <c r="T441" s="522"/>
      <c r="U441" s="522"/>
      <c r="V441" s="522"/>
      <c r="W441" s="522"/>
      <c r="X441" s="522"/>
      <c r="Y441" s="522"/>
      <c r="Z441" s="522"/>
      <c r="AA441" s="522"/>
    </row>
    <row r="442" spans="1:27" ht="15.75" hidden="1" customHeight="1">
      <c r="A442" s="522"/>
      <c r="B442" s="522"/>
      <c r="C442" s="522"/>
      <c r="D442" s="522"/>
      <c r="E442" s="522"/>
      <c r="F442" s="522"/>
      <c r="G442" s="522"/>
      <c r="H442" s="522"/>
      <c r="I442" s="522"/>
      <c r="J442" s="522"/>
      <c r="K442" s="522"/>
      <c r="L442" s="522"/>
      <c r="M442" s="522"/>
      <c r="N442" s="522"/>
      <c r="O442" s="522"/>
      <c r="P442" s="522"/>
      <c r="Q442" s="522"/>
      <c r="R442" s="522"/>
      <c r="S442" s="522"/>
      <c r="T442" s="522"/>
      <c r="U442" s="522"/>
      <c r="V442" s="522"/>
      <c r="W442" s="522"/>
      <c r="X442" s="522"/>
      <c r="Y442" s="522"/>
      <c r="Z442" s="522"/>
      <c r="AA442" s="522"/>
    </row>
    <row r="443" spans="1:27" ht="15.75" hidden="1" customHeight="1">
      <c r="A443" s="522"/>
      <c r="B443" s="522"/>
      <c r="C443" s="522"/>
      <c r="D443" s="522"/>
      <c r="E443" s="522"/>
      <c r="F443" s="522"/>
      <c r="G443" s="522"/>
      <c r="H443" s="522"/>
      <c r="I443" s="522"/>
      <c r="J443" s="522"/>
      <c r="K443" s="522"/>
      <c r="L443" s="522"/>
      <c r="M443" s="522"/>
      <c r="N443" s="522"/>
      <c r="O443" s="522"/>
      <c r="P443" s="522"/>
      <c r="Q443" s="522"/>
      <c r="R443" s="522"/>
      <c r="S443" s="522"/>
      <c r="T443" s="522"/>
      <c r="U443" s="522"/>
      <c r="V443" s="522"/>
      <c r="W443" s="522"/>
      <c r="X443" s="522"/>
      <c r="Y443" s="522"/>
      <c r="Z443" s="522"/>
      <c r="AA443" s="522"/>
    </row>
    <row r="444" spans="1:27" ht="15.75" hidden="1" customHeight="1">
      <c r="A444" s="522"/>
      <c r="B444" s="522"/>
      <c r="C444" s="522"/>
      <c r="D444" s="522"/>
      <c r="E444" s="522"/>
      <c r="F444" s="522"/>
      <c r="G444" s="522"/>
      <c r="H444" s="522"/>
      <c r="I444" s="522"/>
      <c r="J444" s="522"/>
      <c r="K444" s="522"/>
      <c r="L444" s="522"/>
      <c r="M444" s="522"/>
      <c r="N444" s="522"/>
      <c r="O444" s="522"/>
      <c r="P444" s="522"/>
      <c r="Q444" s="522"/>
      <c r="R444" s="522"/>
      <c r="S444" s="522"/>
      <c r="T444" s="522"/>
      <c r="U444" s="522"/>
      <c r="V444" s="522"/>
      <c r="W444" s="522"/>
      <c r="X444" s="522"/>
      <c r="Y444" s="522"/>
      <c r="Z444" s="522"/>
      <c r="AA444" s="522"/>
    </row>
    <row r="445" spans="1:27" ht="15.75" hidden="1" customHeight="1">
      <c r="A445" s="522"/>
      <c r="B445" s="522"/>
      <c r="C445" s="522"/>
      <c r="D445" s="522"/>
      <c r="E445" s="522"/>
      <c r="F445" s="522"/>
      <c r="G445" s="522"/>
      <c r="H445" s="522"/>
      <c r="I445" s="522"/>
      <c r="J445" s="522"/>
      <c r="K445" s="522"/>
      <c r="L445" s="522"/>
      <c r="M445" s="522"/>
      <c r="N445" s="522"/>
      <c r="O445" s="522"/>
      <c r="P445" s="522"/>
      <c r="Q445" s="522"/>
      <c r="R445" s="522"/>
      <c r="S445" s="522"/>
      <c r="T445" s="522"/>
      <c r="U445" s="522"/>
      <c r="V445" s="522"/>
      <c r="W445" s="522"/>
      <c r="X445" s="522"/>
      <c r="Y445" s="522"/>
      <c r="Z445" s="522"/>
      <c r="AA445" s="522"/>
    </row>
    <row r="446" spans="1:27" ht="15.75" hidden="1" customHeight="1">
      <c r="A446" s="522"/>
      <c r="B446" s="522"/>
      <c r="C446" s="522"/>
      <c r="D446" s="522"/>
      <c r="E446" s="522"/>
      <c r="F446" s="522"/>
      <c r="G446" s="522"/>
      <c r="H446" s="522"/>
      <c r="I446" s="522"/>
      <c r="J446" s="522"/>
      <c r="K446" s="522"/>
      <c r="L446" s="522"/>
      <c r="M446" s="522"/>
      <c r="N446" s="522"/>
      <c r="O446" s="522"/>
      <c r="P446" s="522"/>
      <c r="Q446" s="522"/>
      <c r="R446" s="522"/>
      <c r="S446" s="522"/>
      <c r="T446" s="522"/>
      <c r="U446" s="522"/>
      <c r="V446" s="522"/>
      <c r="W446" s="522"/>
      <c r="X446" s="522"/>
      <c r="Y446" s="522"/>
      <c r="Z446" s="522"/>
      <c r="AA446" s="522"/>
    </row>
    <row r="447" spans="1:27" ht="15.75" hidden="1" customHeight="1">
      <c r="A447" s="522"/>
      <c r="B447" s="522"/>
      <c r="C447" s="522"/>
      <c r="D447" s="522"/>
      <c r="E447" s="522"/>
      <c r="F447" s="522"/>
      <c r="G447" s="522"/>
      <c r="H447" s="522"/>
      <c r="I447" s="522"/>
      <c r="J447" s="522"/>
      <c r="K447" s="522"/>
      <c r="L447" s="522"/>
      <c r="M447" s="522"/>
      <c r="N447" s="522"/>
      <c r="O447" s="522"/>
      <c r="P447" s="522"/>
      <c r="Q447" s="522"/>
      <c r="R447" s="522"/>
      <c r="S447" s="522"/>
      <c r="T447" s="522"/>
      <c r="U447" s="522"/>
      <c r="V447" s="522"/>
      <c r="W447" s="522"/>
      <c r="X447" s="522"/>
      <c r="Y447" s="522"/>
      <c r="Z447" s="522"/>
      <c r="AA447" s="522"/>
    </row>
    <row r="448" spans="1:27" ht="15.75" hidden="1" customHeight="1">
      <c r="A448" s="522"/>
      <c r="B448" s="522"/>
      <c r="C448" s="522"/>
      <c r="D448" s="522"/>
      <c r="E448" s="522"/>
      <c r="F448" s="522"/>
      <c r="G448" s="522"/>
      <c r="H448" s="522"/>
      <c r="I448" s="522"/>
      <c r="J448" s="522"/>
      <c r="K448" s="522"/>
      <c r="L448" s="522"/>
      <c r="M448" s="522"/>
      <c r="N448" s="522"/>
      <c r="O448" s="522"/>
      <c r="P448" s="522"/>
      <c r="Q448" s="522"/>
      <c r="R448" s="522"/>
      <c r="S448" s="522"/>
      <c r="T448" s="522"/>
      <c r="U448" s="522"/>
      <c r="V448" s="522"/>
      <c r="W448" s="522"/>
      <c r="X448" s="522"/>
      <c r="Y448" s="522"/>
      <c r="Z448" s="522"/>
      <c r="AA448" s="522"/>
    </row>
    <row r="449" spans="1:27" ht="15.75" hidden="1" customHeight="1">
      <c r="A449" s="522"/>
      <c r="B449" s="522"/>
      <c r="C449" s="522"/>
      <c r="D449" s="522"/>
      <c r="E449" s="522"/>
      <c r="F449" s="522"/>
      <c r="G449" s="522"/>
      <c r="H449" s="522"/>
      <c r="I449" s="522"/>
      <c r="J449" s="522"/>
      <c r="K449" s="522"/>
      <c r="L449" s="522"/>
      <c r="M449" s="522"/>
      <c r="N449" s="522"/>
      <c r="O449" s="522"/>
      <c r="P449" s="522"/>
      <c r="Q449" s="522"/>
      <c r="R449" s="522"/>
      <c r="S449" s="522"/>
      <c r="T449" s="522"/>
      <c r="U449" s="522"/>
      <c r="V449" s="522"/>
      <c r="W449" s="522"/>
      <c r="X449" s="522"/>
      <c r="Y449" s="522"/>
      <c r="Z449" s="522"/>
      <c r="AA449" s="522"/>
    </row>
    <row r="450" spans="1:27" ht="15.75" hidden="1" customHeight="1">
      <c r="A450" s="522"/>
      <c r="B450" s="522"/>
      <c r="C450" s="522"/>
      <c r="D450" s="522"/>
      <c r="E450" s="522"/>
      <c r="F450" s="522"/>
      <c r="G450" s="522"/>
      <c r="H450" s="522"/>
      <c r="I450" s="522"/>
      <c r="J450" s="522"/>
      <c r="K450" s="522"/>
      <c r="L450" s="522"/>
      <c r="M450" s="522"/>
      <c r="N450" s="522"/>
      <c r="O450" s="522"/>
      <c r="P450" s="522"/>
      <c r="Q450" s="522"/>
      <c r="R450" s="522"/>
      <c r="S450" s="522"/>
      <c r="T450" s="522"/>
      <c r="U450" s="522"/>
      <c r="V450" s="522"/>
      <c r="W450" s="522"/>
      <c r="X450" s="522"/>
      <c r="Y450" s="522"/>
      <c r="Z450" s="522"/>
      <c r="AA450" s="522"/>
    </row>
    <row r="451" spans="1:27" ht="15.75" hidden="1" customHeight="1">
      <c r="A451" s="522"/>
      <c r="B451" s="522"/>
      <c r="C451" s="522"/>
      <c r="D451" s="522"/>
      <c r="E451" s="522"/>
      <c r="F451" s="522"/>
      <c r="G451" s="522"/>
      <c r="H451" s="522"/>
      <c r="I451" s="522"/>
      <c r="J451" s="522"/>
      <c r="K451" s="522"/>
      <c r="L451" s="522"/>
      <c r="M451" s="522"/>
      <c r="N451" s="522"/>
      <c r="O451" s="522"/>
      <c r="P451" s="522"/>
      <c r="Q451" s="522"/>
      <c r="R451" s="522"/>
      <c r="S451" s="522"/>
      <c r="T451" s="522"/>
      <c r="U451" s="522"/>
      <c r="V451" s="522"/>
      <c r="W451" s="522"/>
      <c r="X451" s="522"/>
      <c r="Y451" s="522"/>
      <c r="Z451" s="522"/>
      <c r="AA451" s="522"/>
    </row>
    <row r="452" spans="1:27" ht="15.75" hidden="1" customHeight="1">
      <c r="A452" s="522"/>
      <c r="B452" s="522"/>
      <c r="C452" s="522"/>
      <c r="D452" s="522"/>
      <c r="E452" s="522"/>
      <c r="F452" s="522"/>
      <c r="G452" s="522"/>
      <c r="H452" s="522"/>
      <c r="I452" s="522"/>
      <c r="J452" s="522"/>
      <c r="K452" s="522"/>
      <c r="L452" s="522"/>
      <c r="M452" s="522"/>
      <c r="N452" s="522"/>
      <c r="O452" s="522"/>
      <c r="P452" s="522"/>
      <c r="Q452" s="522"/>
      <c r="R452" s="522"/>
      <c r="S452" s="522"/>
      <c r="T452" s="522"/>
      <c r="U452" s="522"/>
      <c r="V452" s="522"/>
      <c r="W452" s="522"/>
      <c r="X452" s="522"/>
      <c r="Y452" s="522"/>
      <c r="Z452" s="522"/>
      <c r="AA452" s="522"/>
    </row>
    <row r="453" spans="1:27" ht="15.75" hidden="1" customHeight="1">
      <c r="A453" s="522"/>
      <c r="B453" s="522"/>
      <c r="C453" s="522"/>
      <c r="D453" s="522"/>
      <c r="E453" s="522"/>
      <c r="F453" s="522"/>
      <c r="G453" s="522"/>
      <c r="H453" s="522"/>
      <c r="I453" s="522"/>
      <c r="J453" s="522"/>
      <c r="K453" s="522"/>
      <c r="L453" s="522"/>
      <c r="M453" s="522"/>
      <c r="N453" s="522"/>
      <c r="O453" s="522"/>
      <c r="P453" s="522"/>
      <c r="Q453" s="522"/>
      <c r="R453" s="522"/>
      <c r="S453" s="522"/>
      <c r="T453" s="522"/>
      <c r="U453" s="522"/>
      <c r="V453" s="522"/>
      <c r="W453" s="522"/>
      <c r="X453" s="522"/>
      <c r="Y453" s="522"/>
      <c r="Z453" s="522"/>
      <c r="AA453" s="522"/>
    </row>
    <row r="454" spans="1:27" ht="15.75" hidden="1" customHeight="1">
      <c r="A454" s="522"/>
      <c r="B454" s="522"/>
      <c r="C454" s="522"/>
      <c r="D454" s="522"/>
      <c r="E454" s="522"/>
      <c r="F454" s="522"/>
      <c r="G454" s="522"/>
      <c r="H454" s="522"/>
      <c r="I454" s="522"/>
      <c r="J454" s="522"/>
      <c r="K454" s="522"/>
      <c r="L454" s="522"/>
      <c r="M454" s="522"/>
      <c r="N454" s="522"/>
      <c r="O454" s="522"/>
      <c r="P454" s="522"/>
      <c r="Q454" s="522"/>
      <c r="R454" s="522"/>
      <c r="S454" s="522"/>
      <c r="T454" s="522"/>
      <c r="U454" s="522"/>
      <c r="V454" s="522"/>
      <c r="W454" s="522"/>
      <c r="X454" s="522"/>
      <c r="Y454" s="522"/>
      <c r="Z454" s="522"/>
      <c r="AA454" s="522"/>
    </row>
    <row r="455" spans="1:27" ht="15.75" hidden="1" customHeight="1">
      <c r="A455" s="522"/>
      <c r="B455" s="522"/>
      <c r="C455" s="522"/>
      <c r="D455" s="522"/>
      <c r="E455" s="522"/>
      <c r="F455" s="522"/>
      <c r="G455" s="522"/>
      <c r="H455" s="522"/>
      <c r="I455" s="522"/>
      <c r="J455" s="522"/>
      <c r="K455" s="522"/>
      <c r="L455" s="522"/>
      <c r="M455" s="522"/>
      <c r="N455" s="522"/>
      <c r="O455" s="522"/>
      <c r="P455" s="522"/>
      <c r="Q455" s="522"/>
      <c r="R455" s="522"/>
      <c r="S455" s="522"/>
      <c r="T455" s="522"/>
      <c r="U455" s="522"/>
      <c r="V455" s="522"/>
      <c r="W455" s="522"/>
      <c r="X455" s="522"/>
      <c r="Y455" s="522"/>
      <c r="Z455" s="522"/>
      <c r="AA455" s="522"/>
    </row>
    <row r="456" spans="1:27" ht="15.75" hidden="1" customHeight="1">
      <c r="A456" s="522"/>
      <c r="B456" s="522"/>
      <c r="C456" s="522"/>
      <c r="D456" s="522"/>
      <c r="E456" s="522"/>
      <c r="F456" s="522"/>
      <c r="G456" s="522"/>
      <c r="H456" s="522"/>
      <c r="I456" s="522"/>
      <c r="J456" s="522"/>
      <c r="K456" s="522"/>
      <c r="L456" s="522"/>
      <c r="M456" s="522"/>
      <c r="N456" s="522"/>
      <c r="O456" s="522"/>
      <c r="P456" s="522"/>
      <c r="Q456" s="522"/>
      <c r="R456" s="522"/>
      <c r="S456" s="522"/>
      <c r="T456" s="522"/>
      <c r="U456" s="522"/>
      <c r="V456" s="522"/>
      <c r="W456" s="522"/>
      <c r="X456" s="522"/>
      <c r="Y456" s="522"/>
      <c r="Z456" s="522"/>
      <c r="AA456" s="522"/>
    </row>
    <row r="457" spans="1:27" ht="15.75" hidden="1" customHeight="1">
      <c r="A457" s="522"/>
      <c r="B457" s="522"/>
      <c r="C457" s="522"/>
      <c r="D457" s="522"/>
      <c r="E457" s="522"/>
      <c r="F457" s="522"/>
      <c r="G457" s="522"/>
      <c r="H457" s="522"/>
      <c r="I457" s="522"/>
      <c r="J457" s="522"/>
      <c r="K457" s="522"/>
      <c r="L457" s="522"/>
      <c r="M457" s="522"/>
      <c r="N457" s="522"/>
      <c r="O457" s="522"/>
      <c r="P457" s="522"/>
      <c r="Q457" s="522"/>
      <c r="R457" s="522"/>
      <c r="S457" s="522"/>
      <c r="T457" s="522"/>
      <c r="U457" s="522"/>
      <c r="V457" s="522"/>
      <c r="W457" s="522"/>
      <c r="X457" s="522"/>
      <c r="Y457" s="522"/>
      <c r="Z457" s="522"/>
      <c r="AA457" s="522"/>
    </row>
    <row r="458" spans="1:27" ht="15.75" hidden="1" customHeight="1">
      <c r="A458" s="522"/>
      <c r="B458" s="522"/>
      <c r="C458" s="522"/>
      <c r="D458" s="522"/>
      <c r="E458" s="522"/>
      <c r="F458" s="522"/>
      <c r="G458" s="522"/>
      <c r="H458" s="522"/>
      <c r="I458" s="522"/>
      <c r="J458" s="522"/>
      <c r="K458" s="522"/>
      <c r="L458" s="522"/>
      <c r="M458" s="522"/>
      <c r="N458" s="522"/>
      <c r="O458" s="522"/>
      <c r="P458" s="522"/>
      <c r="Q458" s="522"/>
      <c r="R458" s="522"/>
      <c r="S458" s="522"/>
      <c r="T458" s="522"/>
      <c r="U458" s="522"/>
      <c r="V458" s="522"/>
      <c r="W458" s="522"/>
      <c r="X458" s="522"/>
      <c r="Y458" s="522"/>
      <c r="Z458" s="522"/>
      <c r="AA458" s="522"/>
    </row>
    <row r="459" spans="1:27" ht="15.75" hidden="1" customHeight="1">
      <c r="A459" s="522"/>
      <c r="B459" s="522"/>
      <c r="C459" s="522"/>
      <c r="D459" s="522"/>
      <c r="E459" s="522"/>
      <c r="F459" s="522"/>
      <c r="G459" s="522"/>
      <c r="H459" s="522"/>
      <c r="I459" s="522"/>
      <c r="J459" s="522"/>
      <c r="K459" s="522"/>
      <c r="L459" s="522"/>
      <c r="M459" s="522"/>
      <c r="N459" s="522"/>
      <c r="O459" s="522"/>
      <c r="P459" s="522"/>
      <c r="Q459" s="522"/>
      <c r="R459" s="522"/>
      <c r="S459" s="522"/>
      <c r="T459" s="522"/>
      <c r="U459" s="522"/>
      <c r="V459" s="522"/>
      <c r="W459" s="522"/>
      <c r="X459" s="522"/>
      <c r="Y459" s="522"/>
      <c r="Z459" s="522"/>
      <c r="AA459" s="522"/>
    </row>
    <row r="460" spans="1:27" ht="15.75" hidden="1" customHeight="1">
      <c r="A460" s="522"/>
      <c r="B460" s="522"/>
      <c r="C460" s="522"/>
      <c r="D460" s="522"/>
      <c r="E460" s="522"/>
      <c r="F460" s="522"/>
      <c r="G460" s="522"/>
      <c r="H460" s="522"/>
      <c r="I460" s="522"/>
      <c r="J460" s="522"/>
      <c r="K460" s="522"/>
      <c r="L460" s="522"/>
      <c r="M460" s="522"/>
      <c r="N460" s="522"/>
      <c r="O460" s="522"/>
      <c r="P460" s="522"/>
      <c r="Q460" s="522"/>
      <c r="R460" s="522"/>
      <c r="S460" s="522"/>
      <c r="T460" s="522"/>
      <c r="U460" s="522"/>
      <c r="V460" s="522"/>
      <c r="W460" s="522"/>
      <c r="X460" s="522"/>
      <c r="Y460" s="522"/>
      <c r="Z460" s="522"/>
      <c r="AA460" s="522"/>
    </row>
    <row r="461" spans="1:27" ht="15.75" hidden="1" customHeight="1">
      <c r="A461" s="522"/>
      <c r="B461" s="522"/>
      <c r="C461" s="522"/>
      <c r="D461" s="522"/>
      <c r="E461" s="522"/>
      <c r="F461" s="522"/>
      <c r="G461" s="522"/>
      <c r="H461" s="522"/>
      <c r="I461" s="522"/>
      <c r="J461" s="522"/>
      <c r="K461" s="522"/>
      <c r="L461" s="522"/>
      <c r="M461" s="522"/>
      <c r="N461" s="522"/>
      <c r="O461" s="522"/>
      <c r="P461" s="522"/>
      <c r="Q461" s="522"/>
      <c r="R461" s="522"/>
      <c r="S461" s="522"/>
      <c r="T461" s="522"/>
      <c r="U461" s="522"/>
      <c r="V461" s="522"/>
      <c r="W461" s="522"/>
      <c r="X461" s="522"/>
      <c r="Y461" s="522"/>
      <c r="Z461" s="522"/>
      <c r="AA461" s="522"/>
    </row>
    <row r="462" spans="1:27" ht="15.75" hidden="1" customHeight="1">
      <c r="A462" s="522"/>
      <c r="B462" s="522"/>
      <c r="C462" s="522"/>
      <c r="D462" s="522"/>
      <c r="E462" s="522"/>
      <c r="F462" s="522"/>
      <c r="G462" s="522"/>
      <c r="H462" s="522"/>
      <c r="I462" s="522"/>
      <c r="J462" s="522"/>
      <c r="K462" s="522"/>
      <c r="L462" s="522"/>
      <c r="M462" s="522"/>
      <c r="N462" s="522"/>
      <c r="O462" s="522"/>
      <c r="P462" s="522"/>
      <c r="Q462" s="522"/>
      <c r="R462" s="522"/>
      <c r="S462" s="522"/>
      <c r="T462" s="522"/>
      <c r="U462" s="522"/>
      <c r="V462" s="522"/>
      <c r="W462" s="522"/>
      <c r="X462" s="522"/>
      <c r="Y462" s="522"/>
      <c r="Z462" s="522"/>
      <c r="AA462" s="522"/>
    </row>
    <row r="463" spans="1:27" ht="15.75" hidden="1" customHeight="1">
      <c r="A463" s="522"/>
      <c r="B463" s="522"/>
      <c r="C463" s="522"/>
      <c r="D463" s="522"/>
      <c r="E463" s="522"/>
      <c r="F463" s="522"/>
      <c r="G463" s="522"/>
      <c r="H463" s="522"/>
      <c r="I463" s="522"/>
      <c r="J463" s="522"/>
      <c r="K463" s="522"/>
      <c r="L463" s="522"/>
      <c r="M463" s="522"/>
      <c r="N463" s="522"/>
      <c r="O463" s="522"/>
      <c r="P463" s="522"/>
      <c r="Q463" s="522"/>
      <c r="R463" s="522"/>
      <c r="S463" s="522"/>
      <c r="T463" s="522"/>
      <c r="U463" s="522"/>
      <c r="V463" s="522"/>
      <c r="W463" s="522"/>
      <c r="X463" s="522"/>
      <c r="Y463" s="522"/>
      <c r="Z463" s="522"/>
      <c r="AA463" s="522"/>
    </row>
    <row r="464" spans="1:27" ht="15.75" hidden="1" customHeight="1">
      <c r="A464" s="522"/>
      <c r="B464" s="522"/>
      <c r="C464" s="522"/>
      <c r="D464" s="522"/>
      <c r="E464" s="522"/>
      <c r="F464" s="522"/>
      <c r="G464" s="522"/>
      <c r="H464" s="522"/>
      <c r="I464" s="522"/>
      <c r="J464" s="522"/>
      <c r="K464" s="522"/>
      <c r="L464" s="522"/>
      <c r="M464" s="522"/>
      <c r="N464" s="522"/>
      <c r="O464" s="522"/>
      <c r="P464" s="522"/>
      <c r="Q464" s="522"/>
      <c r="R464" s="522"/>
      <c r="S464" s="522"/>
      <c r="T464" s="522"/>
      <c r="U464" s="522"/>
      <c r="V464" s="522"/>
      <c r="W464" s="522"/>
      <c r="X464" s="522"/>
      <c r="Y464" s="522"/>
      <c r="Z464" s="522"/>
      <c r="AA464" s="522"/>
    </row>
    <row r="465" spans="1:27" ht="15.75" hidden="1" customHeight="1">
      <c r="A465" s="522"/>
      <c r="B465" s="522"/>
      <c r="C465" s="522"/>
      <c r="D465" s="522"/>
      <c r="E465" s="522"/>
      <c r="F465" s="522"/>
      <c r="G465" s="522"/>
      <c r="H465" s="522"/>
      <c r="I465" s="522"/>
      <c r="J465" s="522"/>
      <c r="K465" s="522"/>
      <c r="L465" s="522"/>
      <c r="M465" s="522"/>
      <c r="N465" s="522"/>
      <c r="O465" s="522"/>
      <c r="P465" s="522"/>
      <c r="Q465" s="522"/>
      <c r="R465" s="522"/>
      <c r="S465" s="522"/>
      <c r="T465" s="522"/>
      <c r="U465" s="522"/>
      <c r="V465" s="522"/>
      <c r="W465" s="522"/>
      <c r="X465" s="522"/>
      <c r="Y465" s="522"/>
      <c r="Z465" s="522"/>
      <c r="AA465" s="522"/>
    </row>
    <row r="466" spans="1:27" ht="15.75" hidden="1" customHeight="1">
      <c r="A466" s="522"/>
      <c r="B466" s="522"/>
      <c r="C466" s="522"/>
      <c r="D466" s="522"/>
      <c r="E466" s="522"/>
      <c r="F466" s="522"/>
      <c r="G466" s="522"/>
      <c r="H466" s="522"/>
      <c r="I466" s="522"/>
      <c r="J466" s="522"/>
      <c r="K466" s="522"/>
      <c r="L466" s="522"/>
      <c r="M466" s="522"/>
      <c r="N466" s="522"/>
      <c r="O466" s="522"/>
      <c r="P466" s="522"/>
      <c r="Q466" s="522"/>
      <c r="R466" s="522"/>
      <c r="S466" s="522"/>
      <c r="T466" s="522"/>
      <c r="U466" s="522"/>
      <c r="V466" s="522"/>
      <c r="W466" s="522"/>
      <c r="X466" s="522"/>
      <c r="Y466" s="522"/>
      <c r="Z466" s="522"/>
      <c r="AA466" s="522"/>
    </row>
    <row r="467" spans="1:27" ht="15.75" hidden="1" customHeight="1">
      <c r="A467" s="522"/>
      <c r="B467" s="522"/>
      <c r="C467" s="522"/>
      <c r="D467" s="522"/>
      <c r="E467" s="522"/>
      <c r="F467" s="522"/>
      <c r="G467" s="522"/>
      <c r="H467" s="522"/>
      <c r="I467" s="522"/>
      <c r="J467" s="522"/>
      <c r="K467" s="522"/>
      <c r="L467" s="522"/>
      <c r="M467" s="522"/>
      <c r="N467" s="522"/>
      <c r="O467" s="522"/>
      <c r="P467" s="522"/>
      <c r="Q467" s="522"/>
      <c r="R467" s="522"/>
      <c r="S467" s="522"/>
      <c r="T467" s="522"/>
      <c r="U467" s="522"/>
      <c r="V467" s="522"/>
      <c r="W467" s="522"/>
      <c r="X467" s="522"/>
      <c r="Y467" s="522"/>
      <c r="Z467" s="522"/>
      <c r="AA467" s="522"/>
    </row>
    <row r="468" spans="1:27" ht="15.75" hidden="1" customHeight="1">
      <c r="A468" s="522"/>
      <c r="B468" s="522"/>
      <c r="C468" s="522"/>
      <c r="D468" s="522"/>
      <c r="E468" s="522"/>
      <c r="F468" s="522"/>
      <c r="G468" s="522"/>
      <c r="H468" s="522"/>
      <c r="I468" s="522"/>
      <c r="J468" s="522"/>
      <c r="K468" s="522"/>
      <c r="L468" s="522"/>
      <c r="M468" s="522"/>
      <c r="N468" s="522"/>
      <c r="O468" s="522"/>
      <c r="P468" s="522"/>
      <c r="Q468" s="522"/>
      <c r="R468" s="522"/>
      <c r="S468" s="522"/>
      <c r="T468" s="522"/>
      <c r="U468" s="522"/>
      <c r="V468" s="522"/>
      <c r="W468" s="522"/>
      <c r="X468" s="522"/>
      <c r="Y468" s="522"/>
      <c r="Z468" s="522"/>
      <c r="AA468" s="522"/>
    </row>
    <row r="469" spans="1:27" ht="15.75" hidden="1" customHeight="1">
      <c r="A469" s="522"/>
      <c r="B469" s="522"/>
      <c r="C469" s="522"/>
      <c r="D469" s="522"/>
      <c r="E469" s="522"/>
      <c r="F469" s="522"/>
      <c r="G469" s="522"/>
      <c r="H469" s="522"/>
      <c r="I469" s="522"/>
      <c r="J469" s="522"/>
      <c r="K469" s="522"/>
      <c r="L469" s="522"/>
      <c r="M469" s="522"/>
      <c r="N469" s="522"/>
      <c r="O469" s="522"/>
      <c r="P469" s="522"/>
      <c r="Q469" s="522"/>
      <c r="R469" s="522"/>
      <c r="S469" s="522"/>
      <c r="T469" s="522"/>
      <c r="U469" s="522"/>
      <c r="V469" s="522"/>
      <c r="W469" s="522"/>
      <c r="X469" s="522"/>
      <c r="Y469" s="522"/>
      <c r="Z469" s="522"/>
      <c r="AA469" s="522"/>
    </row>
    <row r="470" spans="1:27" ht="15.75" hidden="1" customHeight="1">
      <c r="A470" s="522"/>
      <c r="B470" s="522"/>
      <c r="C470" s="522"/>
      <c r="D470" s="522"/>
      <c r="E470" s="522"/>
      <c r="F470" s="522"/>
      <c r="G470" s="522"/>
      <c r="H470" s="522"/>
      <c r="I470" s="522"/>
      <c r="J470" s="522"/>
      <c r="K470" s="522"/>
      <c r="L470" s="522"/>
      <c r="M470" s="522"/>
      <c r="N470" s="522"/>
      <c r="O470" s="522"/>
      <c r="P470" s="522"/>
      <c r="Q470" s="522"/>
      <c r="R470" s="522"/>
      <c r="S470" s="522"/>
      <c r="T470" s="522"/>
      <c r="U470" s="522"/>
      <c r="V470" s="522"/>
      <c r="W470" s="522"/>
      <c r="X470" s="522"/>
      <c r="Y470" s="522"/>
      <c r="Z470" s="522"/>
      <c r="AA470" s="522"/>
    </row>
    <row r="471" spans="1:27" ht="15.75" hidden="1" customHeight="1">
      <c r="A471" s="522"/>
      <c r="B471" s="522"/>
      <c r="C471" s="522"/>
      <c r="D471" s="522"/>
      <c r="E471" s="522"/>
      <c r="F471" s="522"/>
      <c r="G471" s="522"/>
      <c r="H471" s="522"/>
      <c r="I471" s="522"/>
      <c r="J471" s="522"/>
      <c r="K471" s="522"/>
      <c r="L471" s="522"/>
      <c r="M471" s="522"/>
      <c r="N471" s="522"/>
      <c r="O471" s="522"/>
      <c r="P471" s="522"/>
      <c r="Q471" s="522"/>
      <c r="R471" s="522"/>
      <c r="S471" s="522"/>
      <c r="T471" s="522"/>
      <c r="U471" s="522"/>
      <c r="V471" s="522"/>
      <c r="W471" s="522"/>
      <c r="X471" s="522"/>
      <c r="Y471" s="522"/>
      <c r="Z471" s="522"/>
      <c r="AA471" s="522"/>
    </row>
    <row r="472" spans="1:27" ht="15.75" hidden="1" customHeight="1">
      <c r="A472" s="522"/>
      <c r="B472" s="522"/>
      <c r="C472" s="522"/>
      <c r="D472" s="522"/>
      <c r="E472" s="522"/>
      <c r="F472" s="522"/>
      <c r="G472" s="522"/>
      <c r="H472" s="522"/>
      <c r="I472" s="522"/>
      <c r="J472" s="522"/>
      <c r="K472" s="522"/>
      <c r="L472" s="522"/>
      <c r="M472" s="522"/>
      <c r="N472" s="522"/>
      <c r="O472" s="522"/>
      <c r="P472" s="522"/>
      <c r="Q472" s="522"/>
      <c r="R472" s="522"/>
      <c r="S472" s="522"/>
      <c r="T472" s="522"/>
      <c r="U472" s="522"/>
      <c r="V472" s="522"/>
      <c r="W472" s="522"/>
      <c r="X472" s="522"/>
      <c r="Y472" s="522"/>
      <c r="Z472" s="522"/>
      <c r="AA472" s="522"/>
    </row>
    <row r="473" spans="1:27" ht="15.75" hidden="1" customHeight="1">
      <c r="A473" s="522"/>
      <c r="B473" s="522"/>
      <c r="C473" s="522"/>
      <c r="D473" s="522"/>
      <c r="E473" s="522"/>
      <c r="F473" s="522"/>
      <c r="G473" s="522"/>
      <c r="H473" s="522"/>
      <c r="I473" s="522"/>
      <c r="J473" s="522"/>
      <c r="K473" s="522"/>
      <c r="L473" s="522"/>
      <c r="M473" s="522"/>
      <c r="N473" s="522"/>
      <c r="O473" s="522"/>
      <c r="P473" s="522"/>
      <c r="Q473" s="522"/>
      <c r="R473" s="522"/>
      <c r="S473" s="522"/>
      <c r="T473" s="522"/>
      <c r="U473" s="522"/>
      <c r="V473" s="522"/>
      <c r="W473" s="522"/>
      <c r="X473" s="522"/>
      <c r="Y473" s="522"/>
      <c r="Z473" s="522"/>
      <c r="AA473" s="522"/>
    </row>
    <row r="474" spans="1:27" ht="15.75" hidden="1" customHeight="1">
      <c r="A474" s="522"/>
      <c r="B474" s="522"/>
      <c r="C474" s="522"/>
      <c r="D474" s="522"/>
      <c r="E474" s="522"/>
      <c r="F474" s="522"/>
      <c r="G474" s="522"/>
      <c r="H474" s="522"/>
      <c r="I474" s="522"/>
      <c r="J474" s="522"/>
      <c r="K474" s="522"/>
      <c r="L474" s="522"/>
      <c r="M474" s="522"/>
      <c r="N474" s="522"/>
      <c r="O474" s="522"/>
      <c r="P474" s="522"/>
      <c r="Q474" s="522"/>
      <c r="R474" s="522"/>
      <c r="S474" s="522"/>
      <c r="T474" s="522"/>
      <c r="U474" s="522"/>
      <c r="V474" s="522"/>
      <c r="W474" s="522"/>
      <c r="X474" s="522"/>
      <c r="Y474" s="522"/>
      <c r="Z474" s="522"/>
      <c r="AA474" s="522"/>
    </row>
    <row r="475" spans="1:27" ht="15.75" hidden="1" customHeight="1">
      <c r="A475" s="522"/>
      <c r="B475" s="522"/>
      <c r="C475" s="522"/>
      <c r="D475" s="522"/>
      <c r="E475" s="522"/>
      <c r="F475" s="522"/>
      <c r="G475" s="522"/>
      <c r="H475" s="522"/>
      <c r="I475" s="522"/>
      <c r="J475" s="522"/>
      <c r="K475" s="522"/>
      <c r="L475" s="522"/>
      <c r="M475" s="522"/>
      <c r="N475" s="522"/>
      <c r="O475" s="522"/>
      <c r="P475" s="522"/>
      <c r="Q475" s="522"/>
      <c r="R475" s="522"/>
      <c r="S475" s="522"/>
      <c r="T475" s="522"/>
      <c r="U475" s="522"/>
      <c r="V475" s="522"/>
      <c r="W475" s="522"/>
      <c r="X475" s="522"/>
      <c r="Y475" s="522"/>
      <c r="Z475" s="522"/>
      <c r="AA475" s="522"/>
    </row>
    <row r="476" spans="1:27" ht="15.75" hidden="1" customHeight="1">
      <c r="A476" s="522"/>
      <c r="B476" s="522"/>
      <c r="C476" s="522"/>
      <c r="D476" s="522"/>
      <c r="E476" s="522"/>
      <c r="F476" s="522"/>
      <c r="G476" s="522"/>
      <c r="H476" s="522"/>
      <c r="I476" s="522"/>
      <c r="J476" s="522"/>
      <c r="K476" s="522"/>
      <c r="L476" s="522"/>
      <c r="M476" s="522"/>
      <c r="N476" s="522"/>
      <c r="O476" s="522"/>
      <c r="P476" s="522"/>
      <c r="Q476" s="522"/>
      <c r="R476" s="522"/>
      <c r="S476" s="522"/>
      <c r="T476" s="522"/>
      <c r="U476" s="522"/>
      <c r="V476" s="522"/>
      <c r="W476" s="522"/>
      <c r="X476" s="522"/>
      <c r="Y476" s="522"/>
      <c r="Z476" s="522"/>
      <c r="AA476" s="522"/>
    </row>
    <row r="477" spans="1:27" ht="15.75" hidden="1" customHeight="1">
      <c r="A477" s="522"/>
      <c r="B477" s="522"/>
      <c r="C477" s="522"/>
      <c r="D477" s="522"/>
      <c r="E477" s="522"/>
      <c r="F477" s="522"/>
      <c r="G477" s="522"/>
      <c r="H477" s="522"/>
      <c r="I477" s="522"/>
      <c r="J477" s="522"/>
      <c r="K477" s="522"/>
      <c r="L477" s="522"/>
      <c r="M477" s="522"/>
      <c r="N477" s="522"/>
      <c r="O477" s="522"/>
      <c r="P477" s="522"/>
      <c r="Q477" s="522"/>
      <c r="R477" s="522"/>
      <c r="S477" s="522"/>
      <c r="T477" s="522"/>
      <c r="U477" s="522"/>
      <c r="V477" s="522"/>
      <c r="W477" s="522"/>
      <c r="X477" s="522"/>
      <c r="Y477" s="522"/>
      <c r="Z477" s="522"/>
      <c r="AA477" s="522"/>
    </row>
    <row r="478" spans="1:27" ht="15.75" hidden="1" customHeight="1">
      <c r="A478" s="522"/>
      <c r="B478" s="522"/>
      <c r="C478" s="522"/>
      <c r="D478" s="522"/>
      <c r="E478" s="522"/>
      <c r="F478" s="522"/>
      <c r="G478" s="522"/>
      <c r="H478" s="522"/>
      <c r="I478" s="522"/>
      <c r="J478" s="522"/>
      <c r="K478" s="522"/>
      <c r="L478" s="522"/>
      <c r="M478" s="522"/>
      <c r="N478" s="522"/>
      <c r="O478" s="522"/>
      <c r="P478" s="522"/>
      <c r="Q478" s="522"/>
      <c r="R478" s="522"/>
      <c r="S478" s="522"/>
      <c r="T478" s="522"/>
      <c r="U478" s="522"/>
      <c r="V478" s="522"/>
      <c r="W478" s="522"/>
      <c r="X478" s="522"/>
      <c r="Y478" s="522"/>
      <c r="Z478" s="522"/>
      <c r="AA478" s="522"/>
    </row>
    <row r="479" spans="1:27" ht="15.75" hidden="1" customHeight="1">
      <c r="A479" s="522"/>
      <c r="B479" s="522"/>
      <c r="C479" s="522"/>
      <c r="D479" s="522"/>
      <c r="E479" s="522"/>
      <c r="F479" s="522"/>
      <c r="G479" s="522"/>
      <c r="H479" s="522"/>
      <c r="I479" s="522"/>
      <c r="J479" s="522"/>
      <c r="K479" s="522"/>
      <c r="L479" s="522"/>
      <c r="M479" s="522"/>
      <c r="N479" s="522"/>
      <c r="O479" s="522"/>
      <c r="P479" s="522"/>
      <c r="Q479" s="522"/>
      <c r="R479" s="522"/>
      <c r="S479" s="522"/>
      <c r="T479" s="522"/>
      <c r="U479" s="522"/>
      <c r="V479" s="522"/>
      <c r="W479" s="522"/>
      <c r="X479" s="522"/>
      <c r="Y479" s="522"/>
      <c r="Z479" s="522"/>
      <c r="AA479" s="522"/>
    </row>
    <row r="480" spans="1:27" ht="15.75" hidden="1" customHeight="1">
      <c r="A480" s="522"/>
      <c r="B480" s="522"/>
      <c r="C480" s="522"/>
      <c r="D480" s="522"/>
      <c r="E480" s="522"/>
      <c r="F480" s="522"/>
      <c r="G480" s="522"/>
      <c r="H480" s="522"/>
      <c r="I480" s="522"/>
      <c r="J480" s="522"/>
      <c r="K480" s="522"/>
      <c r="L480" s="522"/>
      <c r="M480" s="522"/>
      <c r="N480" s="522"/>
      <c r="O480" s="522"/>
      <c r="P480" s="522"/>
      <c r="Q480" s="522"/>
      <c r="R480" s="522"/>
      <c r="S480" s="522"/>
      <c r="T480" s="522"/>
      <c r="U480" s="522"/>
      <c r="V480" s="522"/>
      <c r="W480" s="522"/>
      <c r="X480" s="522"/>
      <c r="Y480" s="522"/>
      <c r="Z480" s="522"/>
      <c r="AA480" s="522"/>
    </row>
    <row r="481" spans="1:27" ht="15.75" hidden="1" customHeight="1">
      <c r="A481" s="522"/>
      <c r="B481" s="522"/>
      <c r="C481" s="522"/>
      <c r="D481" s="522"/>
      <c r="E481" s="522"/>
      <c r="F481" s="522"/>
      <c r="G481" s="522"/>
      <c r="H481" s="522"/>
      <c r="I481" s="522"/>
      <c r="J481" s="522"/>
      <c r="K481" s="522"/>
      <c r="L481" s="522"/>
      <c r="M481" s="522"/>
      <c r="N481" s="522"/>
      <c r="O481" s="522"/>
      <c r="P481" s="522"/>
      <c r="Q481" s="522"/>
      <c r="R481" s="522"/>
      <c r="S481" s="522"/>
      <c r="T481" s="522"/>
      <c r="U481" s="522"/>
      <c r="V481" s="522"/>
      <c r="W481" s="522"/>
      <c r="X481" s="522"/>
      <c r="Y481" s="522"/>
      <c r="Z481" s="522"/>
      <c r="AA481" s="522"/>
    </row>
    <row r="482" spans="1:27" ht="15.75" hidden="1" customHeight="1">
      <c r="A482" s="522"/>
      <c r="B482" s="522"/>
      <c r="C482" s="522"/>
      <c r="D482" s="522"/>
      <c r="E482" s="522"/>
      <c r="F482" s="522"/>
      <c r="G482" s="522"/>
      <c r="H482" s="522"/>
      <c r="I482" s="522"/>
      <c r="J482" s="522"/>
      <c r="K482" s="522"/>
      <c r="L482" s="522"/>
      <c r="M482" s="522"/>
      <c r="N482" s="522"/>
      <c r="O482" s="522"/>
      <c r="P482" s="522"/>
      <c r="Q482" s="522"/>
      <c r="R482" s="522"/>
      <c r="S482" s="522"/>
      <c r="T482" s="522"/>
      <c r="U482" s="522"/>
      <c r="V482" s="522"/>
      <c r="W482" s="522"/>
      <c r="X482" s="522"/>
      <c r="Y482" s="522"/>
      <c r="Z482" s="522"/>
      <c r="AA482" s="522"/>
    </row>
    <row r="483" spans="1:27" ht="15.75" hidden="1" customHeight="1">
      <c r="A483" s="522"/>
      <c r="B483" s="522"/>
      <c r="C483" s="522"/>
      <c r="D483" s="522"/>
      <c r="E483" s="522"/>
      <c r="F483" s="522"/>
      <c r="G483" s="522"/>
      <c r="H483" s="522"/>
      <c r="I483" s="522"/>
      <c r="J483" s="522"/>
      <c r="K483" s="522"/>
      <c r="L483" s="522"/>
      <c r="M483" s="522"/>
      <c r="N483" s="522"/>
      <c r="O483" s="522"/>
      <c r="P483" s="522"/>
      <c r="Q483" s="522"/>
      <c r="R483" s="522"/>
      <c r="S483" s="522"/>
      <c r="T483" s="522"/>
      <c r="U483" s="522"/>
      <c r="V483" s="522"/>
      <c r="W483" s="522"/>
      <c r="X483" s="522"/>
      <c r="Y483" s="522"/>
      <c r="Z483" s="522"/>
      <c r="AA483" s="522"/>
    </row>
    <row r="484" spans="1:27" ht="15.75" hidden="1" customHeight="1">
      <c r="A484" s="522"/>
      <c r="B484" s="522"/>
      <c r="C484" s="522"/>
      <c r="D484" s="522"/>
      <c r="E484" s="522"/>
      <c r="F484" s="522"/>
      <c r="G484" s="522"/>
      <c r="H484" s="522"/>
      <c r="I484" s="522"/>
      <c r="J484" s="522"/>
      <c r="K484" s="522"/>
      <c r="L484" s="522"/>
      <c r="M484" s="522"/>
      <c r="N484" s="522"/>
      <c r="O484" s="522"/>
      <c r="P484" s="522"/>
      <c r="Q484" s="522"/>
      <c r="R484" s="522"/>
      <c r="S484" s="522"/>
      <c r="T484" s="522"/>
      <c r="U484" s="522"/>
      <c r="V484" s="522"/>
      <c r="W484" s="522"/>
      <c r="X484" s="522"/>
      <c r="Y484" s="522"/>
      <c r="Z484" s="522"/>
      <c r="AA484" s="522"/>
    </row>
    <row r="485" spans="1:27" ht="15.75" hidden="1" customHeight="1">
      <c r="A485" s="522"/>
      <c r="B485" s="522"/>
      <c r="C485" s="522"/>
      <c r="D485" s="522"/>
      <c r="E485" s="522"/>
      <c r="F485" s="522"/>
      <c r="G485" s="522"/>
      <c r="H485" s="522"/>
      <c r="I485" s="522"/>
      <c r="J485" s="522"/>
      <c r="K485" s="522"/>
      <c r="L485" s="522"/>
      <c r="M485" s="522"/>
      <c r="N485" s="522"/>
      <c r="O485" s="522"/>
      <c r="P485" s="522"/>
      <c r="Q485" s="522"/>
      <c r="R485" s="522"/>
      <c r="S485" s="522"/>
      <c r="T485" s="522"/>
      <c r="U485" s="522"/>
      <c r="V485" s="522"/>
      <c r="W485" s="522"/>
      <c r="X485" s="522"/>
      <c r="Y485" s="522"/>
      <c r="Z485" s="522"/>
      <c r="AA485" s="522"/>
    </row>
    <row r="486" spans="1:27" ht="15.75" hidden="1" customHeight="1">
      <c r="A486" s="522"/>
      <c r="B486" s="522"/>
      <c r="C486" s="522"/>
      <c r="D486" s="522"/>
      <c r="E486" s="522"/>
      <c r="F486" s="522"/>
      <c r="G486" s="522"/>
      <c r="H486" s="522"/>
      <c r="I486" s="522"/>
      <c r="J486" s="522"/>
      <c r="K486" s="522"/>
      <c r="L486" s="522"/>
      <c r="M486" s="522"/>
      <c r="N486" s="522"/>
      <c r="O486" s="522"/>
      <c r="P486" s="522"/>
      <c r="Q486" s="522"/>
      <c r="R486" s="522"/>
      <c r="S486" s="522"/>
      <c r="T486" s="522"/>
      <c r="U486" s="522"/>
      <c r="V486" s="522"/>
      <c r="W486" s="522"/>
      <c r="X486" s="522"/>
      <c r="Y486" s="522"/>
      <c r="Z486" s="522"/>
      <c r="AA486" s="522"/>
    </row>
    <row r="487" spans="1:27" ht="15.75" hidden="1" customHeight="1">
      <c r="A487" s="522"/>
      <c r="B487" s="522"/>
      <c r="C487" s="522"/>
      <c r="D487" s="522"/>
      <c r="E487" s="522"/>
      <c r="F487" s="522"/>
      <c r="G487" s="522"/>
      <c r="H487" s="522"/>
      <c r="I487" s="522"/>
      <c r="J487" s="522"/>
      <c r="K487" s="522"/>
      <c r="L487" s="522"/>
      <c r="M487" s="522"/>
      <c r="N487" s="522"/>
      <c r="O487" s="522"/>
      <c r="P487" s="522"/>
      <c r="Q487" s="522"/>
      <c r="R487" s="522"/>
      <c r="S487" s="522"/>
      <c r="T487" s="522"/>
      <c r="U487" s="522"/>
      <c r="V487" s="522"/>
      <c r="W487" s="522"/>
      <c r="X487" s="522"/>
      <c r="Y487" s="522"/>
      <c r="Z487" s="522"/>
      <c r="AA487" s="522"/>
    </row>
    <row r="488" spans="1:27" ht="15.75" hidden="1" customHeight="1">
      <c r="A488" s="522"/>
      <c r="B488" s="522"/>
      <c r="C488" s="522"/>
      <c r="D488" s="522"/>
      <c r="E488" s="522"/>
      <c r="F488" s="522"/>
      <c r="G488" s="522"/>
      <c r="H488" s="522"/>
      <c r="I488" s="522"/>
      <c r="J488" s="522"/>
      <c r="K488" s="522"/>
      <c r="L488" s="522"/>
      <c r="M488" s="522"/>
      <c r="N488" s="522"/>
      <c r="O488" s="522"/>
      <c r="P488" s="522"/>
      <c r="Q488" s="522"/>
      <c r="R488" s="522"/>
      <c r="S488" s="522"/>
      <c r="T488" s="522"/>
      <c r="U488" s="522"/>
      <c r="V488" s="522"/>
      <c r="W488" s="522"/>
      <c r="X488" s="522"/>
      <c r="Y488" s="522"/>
      <c r="Z488" s="522"/>
      <c r="AA488" s="522"/>
    </row>
    <row r="489" spans="1:27" ht="15.75" hidden="1" customHeight="1">
      <c r="A489" s="522"/>
      <c r="B489" s="522"/>
      <c r="C489" s="522"/>
      <c r="D489" s="522"/>
      <c r="E489" s="522"/>
      <c r="F489" s="522"/>
      <c r="G489" s="522"/>
      <c r="H489" s="522"/>
      <c r="I489" s="522"/>
      <c r="J489" s="522"/>
      <c r="K489" s="522"/>
      <c r="L489" s="522"/>
      <c r="M489" s="522"/>
      <c r="N489" s="522"/>
      <c r="O489" s="522"/>
      <c r="P489" s="522"/>
      <c r="Q489" s="522"/>
      <c r="R489" s="522"/>
      <c r="S489" s="522"/>
      <c r="T489" s="522"/>
      <c r="U489" s="522"/>
      <c r="V489" s="522"/>
      <c r="W489" s="522"/>
      <c r="X489" s="522"/>
      <c r="Y489" s="522"/>
      <c r="Z489" s="522"/>
      <c r="AA489" s="522"/>
    </row>
    <row r="490" spans="1:27" ht="15.75" hidden="1" customHeight="1">
      <c r="A490" s="522"/>
      <c r="B490" s="522"/>
      <c r="C490" s="522"/>
      <c r="D490" s="522"/>
      <c r="E490" s="522"/>
      <c r="F490" s="522"/>
      <c r="G490" s="522"/>
      <c r="H490" s="522"/>
      <c r="I490" s="522"/>
      <c r="J490" s="522"/>
      <c r="K490" s="522"/>
      <c r="L490" s="522"/>
      <c r="M490" s="522"/>
      <c r="N490" s="522"/>
      <c r="O490" s="522"/>
      <c r="P490" s="522"/>
      <c r="Q490" s="522"/>
      <c r="R490" s="522"/>
      <c r="S490" s="522"/>
      <c r="T490" s="522"/>
      <c r="U490" s="522"/>
      <c r="V490" s="522"/>
      <c r="W490" s="522"/>
      <c r="X490" s="522"/>
      <c r="Y490" s="522"/>
      <c r="Z490" s="522"/>
      <c r="AA490" s="522"/>
    </row>
    <row r="491" spans="1:27" ht="15.75" hidden="1" customHeight="1">
      <c r="A491" s="522"/>
      <c r="B491" s="522"/>
      <c r="C491" s="522"/>
      <c r="D491" s="522"/>
      <c r="E491" s="522"/>
      <c r="F491" s="522"/>
      <c r="G491" s="522"/>
      <c r="H491" s="522"/>
      <c r="I491" s="522"/>
      <c r="J491" s="522"/>
      <c r="K491" s="522"/>
      <c r="L491" s="522"/>
      <c r="M491" s="522"/>
      <c r="N491" s="522"/>
      <c r="O491" s="522"/>
      <c r="P491" s="522"/>
      <c r="Q491" s="522"/>
      <c r="R491" s="522"/>
      <c r="S491" s="522"/>
      <c r="T491" s="522"/>
      <c r="U491" s="522"/>
      <c r="V491" s="522"/>
      <c r="W491" s="522"/>
      <c r="X491" s="522"/>
      <c r="Y491" s="522"/>
      <c r="Z491" s="522"/>
      <c r="AA491" s="522"/>
    </row>
    <row r="492" spans="1:27" ht="15.75" hidden="1" customHeight="1">
      <c r="A492" s="522"/>
      <c r="B492" s="522"/>
      <c r="C492" s="522"/>
      <c r="D492" s="522"/>
      <c r="E492" s="522"/>
      <c r="F492" s="522"/>
      <c r="G492" s="522"/>
      <c r="H492" s="522"/>
      <c r="I492" s="522"/>
      <c r="J492" s="522"/>
      <c r="K492" s="522"/>
      <c r="L492" s="522"/>
      <c r="M492" s="522"/>
      <c r="N492" s="522"/>
      <c r="O492" s="522"/>
      <c r="P492" s="522"/>
      <c r="Q492" s="522"/>
      <c r="R492" s="522"/>
      <c r="S492" s="522"/>
      <c r="T492" s="522"/>
      <c r="U492" s="522"/>
      <c r="V492" s="522"/>
      <c r="W492" s="522"/>
      <c r="X492" s="522"/>
      <c r="Y492" s="522"/>
      <c r="Z492" s="522"/>
      <c r="AA492" s="522"/>
    </row>
    <row r="493" spans="1:27" ht="15.75" hidden="1" customHeight="1">
      <c r="A493" s="522"/>
      <c r="B493" s="522"/>
      <c r="C493" s="522"/>
      <c r="D493" s="522"/>
      <c r="E493" s="522"/>
      <c r="F493" s="522"/>
      <c r="G493" s="522"/>
      <c r="H493" s="522"/>
      <c r="I493" s="522"/>
      <c r="J493" s="522"/>
      <c r="K493" s="522"/>
      <c r="L493" s="522"/>
      <c r="M493" s="522"/>
      <c r="N493" s="522"/>
      <c r="O493" s="522"/>
      <c r="P493" s="522"/>
      <c r="Q493" s="522"/>
      <c r="R493" s="522"/>
      <c r="S493" s="522"/>
      <c r="T493" s="522"/>
      <c r="U493" s="522"/>
      <c r="V493" s="522"/>
      <c r="W493" s="522"/>
      <c r="X493" s="522"/>
      <c r="Y493" s="522"/>
      <c r="Z493" s="522"/>
      <c r="AA493" s="522"/>
    </row>
    <row r="494" spans="1:27" ht="15.75" hidden="1" customHeight="1">
      <c r="A494" s="522"/>
      <c r="B494" s="522"/>
      <c r="C494" s="522"/>
      <c r="D494" s="522"/>
      <c r="E494" s="522"/>
      <c r="F494" s="522"/>
      <c r="G494" s="522"/>
      <c r="H494" s="522"/>
      <c r="I494" s="522"/>
      <c r="J494" s="522"/>
      <c r="K494" s="522"/>
      <c r="L494" s="522"/>
      <c r="M494" s="522"/>
      <c r="N494" s="522"/>
      <c r="O494" s="522"/>
      <c r="P494" s="522"/>
      <c r="Q494" s="522"/>
      <c r="R494" s="522"/>
      <c r="S494" s="522"/>
      <c r="T494" s="522"/>
      <c r="U494" s="522"/>
      <c r="V494" s="522"/>
      <c r="W494" s="522"/>
      <c r="X494" s="522"/>
      <c r="Y494" s="522"/>
      <c r="Z494" s="522"/>
      <c r="AA494" s="522"/>
    </row>
    <row r="495" spans="1:27" ht="15.75" hidden="1" customHeight="1">
      <c r="A495" s="522"/>
      <c r="B495" s="522"/>
      <c r="C495" s="522"/>
      <c r="D495" s="522"/>
      <c r="E495" s="522"/>
      <c r="F495" s="522"/>
      <c r="G495" s="522"/>
      <c r="H495" s="522"/>
      <c r="I495" s="522"/>
      <c r="J495" s="522"/>
      <c r="K495" s="522"/>
      <c r="L495" s="522"/>
      <c r="M495" s="522"/>
      <c r="N495" s="522"/>
      <c r="O495" s="522"/>
      <c r="P495" s="522"/>
      <c r="Q495" s="522"/>
      <c r="R495" s="522"/>
      <c r="S495" s="522"/>
      <c r="T495" s="522"/>
      <c r="U495" s="522"/>
      <c r="V495" s="522"/>
      <c r="W495" s="522"/>
      <c r="X495" s="522"/>
      <c r="Y495" s="522"/>
      <c r="Z495" s="522"/>
      <c r="AA495" s="522"/>
    </row>
    <row r="496" spans="1:27" ht="15.75" hidden="1" customHeight="1">
      <c r="A496" s="522"/>
      <c r="B496" s="522"/>
      <c r="C496" s="522"/>
      <c r="D496" s="522"/>
      <c r="E496" s="522"/>
      <c r="F496" s="522"/>
      <c r="G496" s="522"/>
      <c r="H496" s="522"/>
      <c r="I496" s="522"/>
      <c r="J496" s="522"/>
      <c r="K496" s="522"/>
      <c r="L496" s="522"/>
      <c r="M496" s="522"/>
      <c r="N496" s="522"/>
      <c r="O496" s="522"/>
      <c r="P496" s="522"/>
      <c r="Q496" s="522"/>
      <c r="R496" s="522"/>
      <c r="S496" s="522"/>
      <c r="T496" s="522"/>
      <c r="U496" s="522"/>
      <c r="V496" s="522"/>
      <c r="W496" s="522"/>
      <c r="X496" s="522"/>
      <c r="Y496" s="522"/>
      <c r="Z496" s="522"/>
      <c r="AA496" s="522"/>
    </row>
    <row r="497" spans="1:27" ht="15.75" hidden="1" customHeight="1">
      <c r="A497" s="522"/>
      <c r="B497" s="522"/>
      <c r="C497" s="522"/>
      <c r="D497" s="522"/>
      <c r="E497" s="522"/>
      <c r="F497" s="522"/>
      <c r="G497" s="522"/>
      <c r="H497" s="522"/>
      <c r="I497" s="522"/>
      <c r="J497" s="522"/>
      <c r="K497" s="522"/>
      <c r="L497" s="522"/>
      <c r="M497" s="522"/>
      <c r="N497" s="522"/>
      <c r="O497" s="522"/>
      <c r="P497" s="522"/>
      <c r="Q497" s="522"/>
      <c r="R497" s="522"/>
      <c r="S497" s="522"/>
      <c r="T497" s="522"/>
      <c r="U497" s="522"/>
      <c r="V497" s="522"/>
      <c r="W497" s="522"/>
      <c r="X497" s="522"/>
      <c r="Y497" s="522"/>
      <c r="Z497" s="522"/>
      <c r="AA497" s="522"/>
    </row>
    <row r="498" spans="1:27" ht="15.75" hidden="1" customHeight="1">
      <c r="A498" s="522"/>
      <c r="B498" s="522"/>
      <c r="C498" s="522"/>
      <c r="D498" s="522"/>
      <c r="E498" s="522"/>
      <c r="F498" s="522"/>
      <c r="G498" s="522"/>
      <c r="H498" s="522"/>
      <c r="I498" s="522"/>
      <c r="J498" s="522"/>
      <c r="K498" s="522"/>
      <c r="L498" s="522"/>
      <c r="M498" s="522"/>
      <c r="N498" s="522"/>
      <c r="O498" s="522"/>
      <c r="P498" s="522"/>
      <c r="Q498" s="522"/>
      <c r="R498" s="522"/>
      <c r="S498" s="522"/>
      <c r="T498" s="522"/>
      <c r="U498" s="522"/>
      <c r="V498" s="522"/>
      <c r="W498" s="522"/>
      <c r="X498" s="522"/>
      <c r="Y498" s="522"/>
      <c r="Z498" s="522"/>
      <c r="AA498" s="522"/>
    </row>
    <row r="499" spans="1:27" ht="15.75" hidden="1" customHeight="1">
      <c r="A499" s="522"/>
      <c r="B499" s="522"/>
      <c r="C499" s="522"/>
      <c r="D499" s="522"/>
      <c r="E499" s="522"/>
      <c r="F499" s="522"/>
      <c r="G499" s="522"/>
      <c r="H499" s="522"/>
      <c r="I499" s="522"/>
      <c r="J499" s="522"/>
      <c r="K499" s="522"/>
      <c r="L499" s="522"/>
      <c r="M499" s="522"/>
      <c r="N499" s="522"/>
      <c r="O499" s="522"/>
      <c r="P499" s="522"/>
      <c r="Q499" s="522"/>
      <c r="R499" s="522"/>
      <c r="S499" s="522"/>
      <c r="T499" s="522"/>
      <c r="U499" s="522"/>
      <c r="V499" s="522"/>
      <c r="W499" s="522"/>
      <c r="X499" s="522"/>
      <c r="Y499" s="522"/>
      <c r="Z499" s="522"/>
      <c r="AA499" s="522"/>
    </row>
    <row r="500" spans="1:27" ht="15.75" hidden="1" customHeight="1">
      <c r="A500" s="522"/>
      <c r="B500" s="522"/>
      <c r="C500" s="522"/>
      <c r="D500" s="522"/>
      <c r="E500" s="522"/>
      <c r="F500" s="522"/>
      <c r="G500" s="522"/>
      <c r="H500" s="522"/>
      <c r="I500" s="522"/>
      <c r="J500" s="522"/>
      <c r="K500" s="522"/>
      <c r="L500" s="522"/>
      <c r="M500" s="522"/>
      <c r="N500" s="522"/>
      <c r="O500" s="522"/>
      <c r="P500" s="522"/>
      <c r="Q500" s="522"/>
      <c r="R500" s="522"/>
      <c r="S500" s="522"/>
      <c r="T500" s="522"/>
      <c r="U500" s="522"/>
      <c r="V500" s="522"/>
      <c r="W500" s="522"/>
      <c r="X500" s="522"/>
      <c r="Y500" s="522"/>
      <c r="Z500" s="522"/>
      <c r="AA500" s="522"/>
    </row>
    <row r="501" spans="1:27" ht="15.75" hidden="1" customHeight="1">
      <c r="A501" s="522"/>
      <c r="B501" s="522"/>
      <c r="C501" s="522"/>
      <c r="D501" s="522"/>
      <c r="E501" s="522"/>
      <c r="F501" s="522"/>
      <c r="G501" s="522"/>
      <c r="H501" s="522"/>
      <c r="I501" s="522"/>
      <c r="J501" s="522"/>
      <c r="K501" s="522"/>
      <c r="L501" s="522"/>
      <c r="M501" s="522"/>
      <c r="N501" s="522"/>
      <c r="O501" s="522"/>
      <c r="P501" s="522"/>
      <c r="Q501" s="522"/>
      <c r="R501" s="522"/>
      <c r="S501" s="522"/>
      <c r="T501" s="522"/>
      <c r="U501" s="522"/>
      <c r="V501" s="522"/>
      <c r="W501" s="522"/>
      <c r="X501" s="522"/>
      <c r="Y501" s="522"/>
      <c r="Z501" s="522"/>
      <c r="AA501" s="522"/>
    </row>
    <row r="502" spans="1:27" ht="15.75" hidden="1" customHeight="1">
      <c r="A502" s="522"/>
      <c r="B502" s="522"/>
      <c r="C502" s="522"/>
      <c r="D502" s="522"/>
      <c r="E502" s="522"/>
      <c r="F502" s="522"/>
      <c r="G502" s="522"/>
      <c r="H502" s="522"/>
      <c r="I502" s="522"/>
      <c r="J502" s="522"/>
      <c r="K502" s="522"/>
      <c r="L502" s="522"/>
      <c r="M502" s="522"/>
      <c r="N502" s="522"/>
      <c r="O502" s="522"/>
      <c r="P502" s="522"/>
      <c r="Q502" s="522"/>
      <c r="R502" s="522"/>
      <c r="S502" s="522"/>
      <c r="T502" s="522"/>
      <c r="U502" s="522"/>
      <c r="V502" s="522"/>
      <c r="W502" s="522"/>
      <c r="X502" s="522"/>
      <c r="Y502" s="522"/>
      <c r="Z502" s="522"/>
      <c r="AA502" s="522"/>
    </row>
    <row r="503" spans="1:27" ht="15.75" hidden="1" customHeight="1">
      <c r="A503" s="522"/>
      <c r="B503" s="522"/>
      <c r="C503" s="522"/>
      <c r="D503" s="522"/>
      <c r="E503" s="522"/>
      <c r="F503" s="522"/>
      <c r="G503" s="522"/>
      <c r="H503" s="522"/>
      <c r="I503" s="522"/>
      <c r="J503" s="522"/>
      <c r="K503" s="522"/>
      <c r="L503" s="522"/>
      <c r="M503" s="522"/>
      <c r="N503" s="522"/>
      <c r="O503" s="522"/>
      <c r="P503" s="522"/>
      <c r="Q503" s="522"/>
      <c r="R503" s="522"/>
      <c r="S503" s="522"/>
      <c r="T503" s="522"/>
      <c r="U503" s="522"/>
      <c r="V503" s="522"/>
      <c r="W503" s="522"/>
      <c r="X503" s="522"/>
      <c r="Y503" s="522"/>
      <c r="Z503" s="522"/>
      <c r="AA503" s="522"/>
    </row>
    <row r="504" spans="1:27" ht="15.75" hidden="1" customHeight="1">
      <c r="A504" s="522"/>
      <c r="B504" s="522"/>
      <c r="C504" s="522"/>
      <c r="D504" s="522"/>
      <c r="E504" s="522"/>
      <c r="F504" s="522"/>
      <c r="G504" s="522"/>
      <c r="H504" s="522"/>
      <c r="I504" s="522"/>
      <c r="J504" s="522"/>
      <c r="K504" s="522"/>
      <c r="L504" s="522"/>
      <c r="M504" s="522"/>
      <c r="N504" s="522"/>
      <c r="O504" s="522"/>
      <c r="P504" s="522"/>
      <c r="Q504" s="522"/>
      <c r="R504" s="522"/>
      <c r="S504" s="522"/>
      <c r="T504" s="522"/>
      <c r="U504" s="522"/>
      <c r="V504" s="522"/>
      <c r="W504" s="522"/>
      <c r="X504" s="522"/>
      <c r="Y504" s="522"/>
      <c r="Z504" s="522"/>
      <c r="AA504" s="522"/>
    </row>
    <row r="505" spans="1:27" ht="15.75" hidden="1" customHeight="1">
      <c r="A505" s="522"/>
      <c r="B505" s="522"/>
      <c r="C505" s="522"/>
      <c r="D505" s="522"/>
      <c r="E505" s="522"/>
      <c r="F505" s="522"/>
      <c r="G505" s="522"/>
      <c r="H505" s="522"/>
      <c r="I505" s="522"/>
      <c r="J505" s="522"/>
      <c r="K505" s="522"/>
      <c r="L505" s="522"/>
      <c r="M505" s="522"/>
      <c r="N505" s="522"/>
      <c r="O505" s="522"/>
      <c r="P505" s="522"/>
      <c r="Q505" s="522"/>
      <c r="R505" s="522"/>
      <c r="S505" s="522"/>
      <c r="T505" s="522"/>
      <c r="U505" s="522"/>
      <c r="V505" s="522"/>
      <c r="W505" s="522"/>
      <c r="X505" s="522"/>
      <c r="Y505" s="522"/>
      <c r="Z505" s="522"/>
      <c r="AA505" s="522"/>
    </row>
    <row r="506" spans="1:27" ht="15.75" hidden="1" customHeight="1">
      <c r="A506" s="522"/>
      <c r="B506" s="522"/>
      <c r="C506" s="522"/>
      <c r="D506" s="522"/>
      <c r="E506" s="522"/>
      <c r="F506" s="522"/>
      <c r="G506" s="522"/>
      <c r="H506" s="522"/>
      <c r="I506" s="522"/>
      <c r="J506" s="522"/>
      <c r="K506" s="522"/>
      <c r="L506" s="522"/>
      <c r="M506" s="522"/>
      <c r="N506" s="522"/>
      <c r="O506" s="522"/>
      <c r="P506" s="522"/>
      <c r="Q506" s="522"/>
      <c r="R506" s="522"/>
      <c r="S506" s="522"/>
      <c r="T506" s="522"/>
      <c r="U506" s="522"/>
      <c r="V506" s="522"/>
      <c r="W506" s="522"/>
      <c r="X506" s="522"/>
      <c r="Y506" s="522"/>
      <c r="Z506" s="522"/>
      <c r="AA506" s="522"/>
    </row>
    <row r="507" spans="1:27" ht="15.75" hidden="1" customHeight="1">
      <c r="A507" s="522"/>
      <c r="B507" s="522"/>
      <c r="C507" s="522"/>
      <c r="D507" s="522"/>
      <c r="E507" s="522"/>
      <c r="F507" s="522"/>
      <c r="G507" s="522"/>
      <c r="H507" s="522"/>
      <c r="I507" s="522"/>
      <c r="J507" s="522"/>
      <c r="K507" s="522"/>
      <c r="L507" s="522"/>
      <c r="M507" s="522"/>
      <c r="N507" s="522"/>
      <c r="O507" s="522"/>
      <c r="P507" s="522"/>
      <c r="Q507" s="522"/>
      <c r="R507" s="522"/>
      <c r="S507" s="522"/>
      <c r="T507" s="522"/>
      <c r="U507" s="522"/>
      <c r="V507" s="522"/>
      <c r="W507" s="522"/>
      <c r="X507" s="522"/>
      <c r="Y507" s="522"/>
      <c r="Z507" s="522"/>
      <c r="AA507" s="522"/>
    </row>
    <row r="508" spans="1:27" ht="15.75" hidden="1" customHeight="1">
      <c r="A508" s="522"/>
      <c r="B508" s="522"/>
      <c r="C508" s="522"/>
      <c r="D508" s="522"/>
      <c r="E508" s="522"/>
      <c r="F508" s="522"/>
      <c r="G508" s="522"/>
      <c r="H508" s="522"/>
      <c r="I508" s="522"/>
      <c r="J508" s="522"/>
      <c r="K508" s="522"/>
      <c r="L508" s="522"/>
      <c r="M508" s="522"/>
      <c r="N508" s="522"/>
      <c r="O508" s="522"/>
      <c r="P508" s="522"/>
      <c r="Q508" s="522"/>
      <c r="R508" s="522"/>
      <c r="S508" s="522"/>
      <c r="T508" s="522"/>
      <c r="U508" s="522"/>
      <c r="V508" s="522"/>
      <c r="W508" s="522"/>
      <c r="X508" s="522"/>
      <c r="Y508" s="522"/>
      <c r="Z508" s="522"/>
      <c r="AA508" s="522"/>
    </row>
    <row r="509" spans="1:27" ht="15.75" hidden="1" customHeight="1">
      <c r="A509" s="522"/>
      <c r="B509" s="522"/>
      <c r="C509" s="522"/>
      <c r="D509" s="522"/>
      <c r="E509" s="522"/>
      <c r="F509" s="522"/>
      <c r="G509" s="522"/>
      <c r="H509" s="522"/>
      <c r="I509" s="522"/>
      <c r="J509" s="522"/>
      <c r="K509" s="522"/>
      <c r="L509" s="522"/>
      <c r="M509" s="522"/>
      <c r="N509" s="522"/>
      <c r="O509" s="522"/>
      <c r="P509" s="522"/>
      <c r="Q509" s="522"/>
      <c r="R509" s="522"/>
      <c r="S509" s="522"/>
      <c r="T509" s="522"/>
      <c r="U509" s="522"/>
      <c r="V509" s="522"/>
      <c r="W509" s="522"/>
      <c r="X509" s="522"/>
      <c r="Y509" s="522"/>
      <c r="Z509" s="522"/>
      <c r="AA509" s="522"/>
    </row>
    <row r="510" spans="1:27" ht="15.75" hidden="1" customHeight="1">
      <c r="A510" s="522"/>
      <c r="B510" s="522"/>
      <c r="C510" s="522"/>
      <c r="D510" s="522"/>
      <c r="E510" s="522"/>
      <c r="F510" s="522"/>
      <c r="G510" s="522"/>
      <c r="H510" s="522"/>
      <c r="I510" s="522"/>
      <c r="J510" s="522"/>
      <c r="K510" s="522"/>
      <c r="L510" s="522"/>
      <c r="M510" s="522"/>
      <c r="N510" s="522"/>
      <c r="O510" s="522"/>
      <c r="P510" s="522"/>
      <c r="Q510" s="522"/>
      <c r="R510" s="522"/>
      <c r="S510" s="522"/>
      <c r="T510" s="522"/>
      <c r="U510" s="522"/>
      <c r="V510" s="522"/>
      <c r="W510" s="522"/>
      <c r="X510" s="522"/>
      <c r="Y510" s="522"/>
      <c r="Z510" s="522"/>
      <c r="AA510" s="522"/>
    </row>
    <row r="511" spans="1:27" ht="15.75" hidden="1" customHeight="1">
      <c r="A511" s="522"/>
      <c r="B511" s="522"/>
      <c r="C511" s="522"/>
      <c r="D511" s="522"/>
      <c r="E511" s="522"/>
      <c r="F511" s="522"/>
      <c r="G511" s="522"/>
      <c r="H511" s="522"/>
      <c r="I511" s="522"/>
      <c r="J511" s="522"/>
      <c r="K511" s="522"/>
      <c r="L511" s="522"/>
      <c r="M511" s="522"/>
      <c r="N511" s="522"/>
      <c r="O511" s="522"/>
      <c r="P511" s="522"/>
      <c r="Q511" s="522"/>
      <c r="R511" s="522"/>
      <c r="S511" s="522"/>
      <c r="T511" s="522"/>
      <c r="U511" s="522"/>
      <c r="V511" s="522"/>
      <c r="W511" s="522"/>
      <c r="X511" s="522"/>
      <c r="Y511" s="522"/>
      <c r="Z511" s="522"/>
      <c r="AA511" s="522"/>
    </row>
    <row r="512" spans="1:27" ht="15.75" hidden="1" customHeight="1">
      <c r="A512" s="522"/>
      <c r="B512" s="522"/>
      <c r="C512" s="522"/>
      <c r="D512" s="522"/>
      <c r="E512" s="522"/>
      <c r="F512" s="522"/>
      <c r="G512" s="522"/>
      <c r="H512" s="522"/>
      <c r="I512" s="522"/>
      <c r="J512" s="522"/>
      <c r="K512" s="522"/>
      <c r="L512" s="522"/>
      <c r="M512" s="522"/>
      <c r="N512" s="522"/>
      <c r="O512" s="522"/>
      <c r="P512" s="522"/>
      <c r="Q512" s="522"/>
      <c r="R512" s="522"/>
      <c r="S512" s="522"/>
      <c r="T512" s="522"/>
      <c r="U512" s="522"/>
      <c r="V512" s="522"/>
      <c r="W512" s="522"/>
      <c r="X512" s="522"/>
      <c r="Y512" s="522"/>
      <c r="Z512" s="522"/>
      <c r="AA512" s="522"/>
    </row>
    <row r="513" spans="1:27" ht="15.75" hidden="1" customHeight="1">
      <c r="A513" s="522"/>
      <c r="B513" s="522"/>
      <c r="C513" s="522"/>
      <c r="D513" s="522"/>
      <c r="E513" s="522"/>
      <c r="F513" s="522"/>
      <c r="G513" s="522"/>
      <c r="H513" s="522"/>
      <c r="I513" s="522"/>
      <c r="J513" s="522"/>
      <c r="K513" s="522"/>
      <c r="L513" s="522"/>
      <c r="M513" s="522"/>
      <c r="N513" s="522"/>
      <c r="O513" s="522"/>
      <c r="P513" s="522"/>
      <c r="Q513" s="522"/>
      <c r="R513" s="522"/>
      <c r="S513" s="522"/>
      <c r="T513" s="522"/>
      <c r="U513" s="522"/>
      <c r="V513" s="522"/>
      <c r="W513" s="522"/>
      <c r="X513" s="522"/>
      <c r="Y513" s="522"/>
      <c r="Z513" s="522"/>
      <c r="AA513" s="522"/>
    </row>
    <row r="514" spans="1:27" ht="15.75" hidden="1" customHeight="1">
      <c r="A514" s="522"/>
      <c r="B514" s="522"/>
      <c r="C514" s="522"/>
      <c r="D514" s="522"/>
      <c r="E514" s="522"/>
      <c r="F514" s="522"/>
      <c r="G514" s="522"/>
      <c r="H514" s="522"/>
      <c r="I514" s="522"/>
      <c r="J514" s="522"/>
      <c r="K514" s="522"/>
      <c r="L514" s="522"/>
      <c r="M514" s="522"/>
      <c r="N514" s="522"/>
      <c r="O514" s="522"/>
      <c r="P514" s="522"/>
      <c r="Q514" s="522"/>
      <c r="R514" s="522"/>
      <c r="S514" s="522"/>
      <c r="T514" s="522"/>
      <c r="U514" s="522"/>
      <c r="V514" s="522"/>
      <c r="W514" s="522"/>
      <c r="X514" s="522"/>
      <c r="Y514" s="522"/>
      <c r="Z514" s="522"/>
      <c r="AA514" s="522"/>
    </row>
    <row r="515" spans="1:27" ht="15.75" hidden="1" customHeight="1">
      <c r="A515" s="522"/>
      <c r="B515" s="522"/>
      <c r="C515" s="522"/>
      <c r="D515" s="522"/>
      <c r="E515" s="522"/>
      <c r="F515" s="522"/>
      <c r="G515" s="522"/>
      <c r="H515" s="522"/>
      <c r="I515" s="522"/>
      <c r="J515" s="522"/>
      <c r="K515" s="522"/>
      <c r="L515" s="522"/>
      <c r="M515" s="522"/>
      <c r="N515" s="522"/>
      <c r="O515" s="522"/>
      <c r="P515" s="522"/>
      <c r="Q515" s="522"/>
      <c r="R515" s="522"/>
      <c r="S515" s="522"/>
      <c r="T515" s="522"/>
      <c r="U515" s="522"/>
      <c r="V515" s="522"/>
      <c r="W515" s="522"/>
      <c r="X515" s="522"/>
      <c r="Y515" s="522"/>
      <c r="Z515" s="522"/>
      <c r="AA515" s="522"/>
    </row>
    <row r="516" spans="1:27" ht="15.75" hidden="1" customHeight="1">
      <c r="A516" s="522"/>
      <c r="B516" s="522"/>
      <c r="C516" s="522"/>
      <c r="D516" s="522"/>
      <c r="E516" s="522"/>
      <c r="F516" s="522"/>
      <c r="G516" s="522"/>
      <c r="H516" s="522"/>
      <c r="I516" s="522"/>
      <c r="J516" s="522"/>
      <c r="K516" s="522"/>
      <c r="L516" s="522"/>
      <c r="M516" s="522"/>
      <c r="N516" s="522"/>
      <c r="O516" s="522"/>
      <c r="P516" s="522"/>
      <c r="Q516" s="522"/>
      <c r="R516" s="522"/>
      <c r="S516" s="522"/>
      <c r="T516" s="522"/>
      <c r="U516" s="522"/>
      <c r="V516" s="522"/>
      <c r="W516" s="522"/>
      <c r="X516" s="522"/>
      <c r="Y516" s="522"/>
      <c r="Z516" s="522"/>
      <c r="AA516" s="522"/>
    </row>
    <row r="517" spans="1:27" ht="15.75" hidden="1" customHeight="1">
      <c r="A517" s="522"/>
      <c r="B517" s="522"/>
      <c r="C517" s="522"/>
      <c r="D517" s="522"/>
      <c r="E517" s="522"/>
      <c r="F517" s="522"/>
      <c r="G517" s="522"/>
      <c r="H517" s="522"/>
      <c r="I517" s="522"/>
      <c r="J517" s="522"/>
      <c r="K517" s="522"/>
      <c r="L517" s="522"/>
      <c r="M517" s="522"/>
      <c r="N517" s="522"/>
      <c r="O517" s="522"/>
      <c r="P517" s="522"/>
      <c r="Q517" s="522"/>
      <c r="R517" s="522"/>
      <c r="S517" s="522"/>
      <c r="T517" s="522"/>
      <c r="U517" s="522"/>
      <c r="V517" s="522"/>
      <c r="W517" s="522"/>
      <c r="X517" s="522"/>
      <c r="Y517" s="522"/>
      <c r="Z517" s="522"/>
      <c r="AA517" s="522"/>
    </row>
    <row r="518" spans="1:27" ht="15.75" hidden="1" customHeight="1">
      <c r="A518" s="522"/>
      <c r="B518" s="522"/>
      <c r="C518" s="522"/>
      <c r="D518" s="522"/>
      <c r="E518" s="522"/>
      <c r="F518" s="522"/>
      <c r="G518" s="522"/>
      <c r="H518" s="522"/>
      <c r="I518" s="522"/>
      <c r="J518" s="522"/>
      <c r="K518" s="522"/>
      <c r="L518" s="522"/>
      <c r="M518" s="522"/>
      <c r="N518" s="522"/>
      <c r="O518" s="522"/>
      <c r="P518" s="522"/>
      <c r="Q518" s="522"/>
      <c r="R518" s="522"/>
      <c r="S518" s="522"/>
      <c r="T518" s="522"/>
      <c r="U518" s="522"/>
      <c r="V518" s="522"/>
      <c r="W518" s="522"/>
      <c r="X518" s="522"/>
      <c r="Y518" s="522"/>
      <c r="Z518" s="522"/>
      <c r="AA518" s="522"/>
    </row>
    <row r="519" spans="1:27" ht="15.75" hidden="1" customHeight="1">
      <c r="A519" s="522"/>
      <c r="B519" s="522"/>
      <c r="C519" s="522"/>
      <c r="D519" s="522"/>
      <c r="E519" s="522"/>
      <c r="F519" s="522"/>
      <c r="G519" s="522"/>
      <c r="H519" s="522"/>
      <c r="I519" s="522"/>
      <c r="J519" s="522"/>
      <c r="K519" s="522"/>
      <c r="L519" s="522"/>
      <c r="M519" s="522"/>
      <c r="N519" s="522"/>
      <c r="O519" s="522"/>
      <c r="P519" s="522"/>
      <c r="Q519" s="522"/>
      <c r="R519" s="522"/>
      <c r="S519" s="522"/>
      <c r="T519" s="522"/>
      <c r="U519" s="522"/>
      <c r="V519" s="522"/>
      <c r="W519" s="522"/>
      <c r="X519" s="522"/>
      <c r="Y519" s="522"/>
      <c r="Z519" s="522"/>
      <c r="AA519" s="522"/>
    </row>
    <row r="520" spans="1:27" ht="15.75" hidden="1" customHeight="1">
      <c r="A520" s="522"/>
      <c r="B520" s="522"/>
      <c r="C520" s="522"/>
      <c r="D520" s="522"/>
      <c r="E520" s="522"/>
      <c r="F520" s="522"/>
      <c r="G520" s="522"/>
      <c r="H520" s="522"/>
      <c r="I520" s="522"/>
      <c r="J520" s="522"/>
      <c r="K520" s="522"/>
      <c r="L520" s="522"/>
      <c r="M520" s="522"/>
      <c r="N520" s="522"/>
      <c r="O520" s="522"/>
      <c r="P520" s="522"/>
      <c r="Q520" s="522"/>
      <c r="R520" s="522"/>
      <c r="S520" s="522"/>
      <c r="T520" s="522"/>
      <c r="U520" s="522"/>
      <c r="V520" s="522"/>
      <c r="W520" s="522"/>
      <c r="X520" s="522"/>
      <c r="Y520" s="522"/>
      <c r="Z520" s="522"/>
      <c r="AA520" s="522"/>
    </row>
    <row r="521" spans="1:27" ht="15.75" hidden="1" customHeight="1">
      <c r="A521" s="522"/>
      <c r="B521" s="522"/>
      <c r="C521" s="522"/>
      <c r="D521" s="522"/>
      <c r="E521" s="522"/>
      <c r="F521" s="522"/>
      <c r="G521" s="522"/>
      <c r="H521" s="522"/>
      <c r="I521" s="522"/>
      <c r="J521" s="522"/>
      <c r="K521" s="522"/>
      <c r="L521" s="522"/>
      <c r="M521" s="522"/>
      <c r="N521" s="522"/>
      <c r="O521" s="522"/>
      <c r="P521" s="522"/>
      <c r="Q521" s="522"/>
      <c r="R521" s="522"/>
      <c r="S521" s="522"/>
      <c r="T521" s="522"/>
      <c r="U521" s="522"/>
      <c r="V521" s="522"/>
      <c r="W521" s="522"/>
      <c r="X521" s="522"/>
      <c r="Y521" s="522"/>
      <c r="Z521" s="522"/>
      <c r="AA521" s="522"/>
    </row>
    <row r="522" spans="1:27" ht="15.75" hidden="1" customHeight="1">
      <c r="A522" s="522"/>
      <c r="B522" s="522"/>
      <c r="C522" s="522"/>
      <c r="D522" s="522"/>
      <c r="E522" s="522"/>
      <c r="F522" s="522"/>
      <c r="G522" s="522"/>
      <c r="H522" s="522"/>
      <c r="I522" s="522"/>
      <c r="J522" s="522"/>
      <c r="K522" s="522"/>
      <c r="L522" s="522"/>
      <c r="M522" s="522"/>
      <c r="N522" s="522"/>
      <c r="O522" s="522"/>
      <c r="P522" s="522"/>
      <c r="Q522" s="522"/>
      <c r="R522" s="522"/>
      <c r="S522" s="522"/>
      <c r="T522" s="522"/>
      <c r="U522" s="522"/>
      <c r="V522" s="522"/>
      <c r="W522" s="522"/>
      <c r="X522" s="522"/>
      <c r="Y522" s="522"/>
      <c r="Z522" s="522"/>
      <c r="AA522" s="522"/>
    </row>
    <row r="523" spans="1:27" ht="15.75" hidden="1" customHeight="1">
      <c r="A523" s="522"/>
      <c r="B523" s="522"/>
      <c r="C523" s="522"/>
      <c r="D523" s="522"/>
      <c r="E523" s="522"/>
      <c r="F523" s="522"/>
      <c r="G523" s="522"/>
      <c r="H523" s="522"/>
      <c r="I523" s="522"/>
      <c r="J523" s="522"/>
      <c r="K523" s="522"/>
      <c r="L523" s="522"/>
      <c r="M523" s="522"/>
      <c r="N523" s="522"/>
      <c r="O523" s="522"/>
      <c r="P523" s="522"/>
      <c r="Q523" s="522"/>
      <c r="R523" s="522"/>
      <c r="S523" s="522"/>
      <c r="T523" s="522"/>
      <c r="U523" s="522"/>
      <c r="V523" s="522"/>
      <c r="W523" s="522"/>
      <c r="X523" s="522"/>
      <c r="Y523" s="522"/>
      <c r="Z523" s="522"/>
      <c r="AA523" s="522"/>
    </row>
    <row r="524" spans="1:27" ht="15.75" hidden="1" customHeight="1">
      <c r="A524" s="522"/>
      <c r="B524" s="522"/>
      <c r="C524" s="522"/>
      <c r="D524" s="522"/>
      <c r="E524" s="522"/>
      <c r="F524" s="522"/>
      <c r="G524" s="522"/>
      <c r="H524" s="522"/>
      <c r="I524" s="522"/>
      <c r="J524" s="522"/>
      <c r="K524" s="522"/>
      <c r="L524" s="522"/>
      <c r="M524" s="522"/>
      <c r="N524" s="522"/>
      <c r="O524" s="522"/>
      <c r="P524" s="522"/>
      <c r="Q524" s="522"/>
      <c r="R524" s="522"/>
      <c r="S524" s="522"/>
      <c r="T524" s="522"/>
      <c r="U524" s="522"/>
      <c r="V524" s="522"/>
      <c r="W524" s="522"/>
      <c r="X524" s="522"/>
      <c r="Y524" s="522"/>
      <c r="Z524" s="522"/>
      <c r="AA524" s="522"/>
    </row>
    <row r="525" spans="1:27" ht="15.75" hidden="1" customHeight="1">
      <c r="A525" s="522"/>
      <c r="B525" s="522"/>
      <c r="C525" s="522"/>
      <c r="D525" s="522"/>
      <c r="E525" s="522"/>
      <c r="F525" s="522"/>
      <c r="G525" s="522"/>
      <c r="H525" s="522"/>
      <c r="I525" s="522"/>
      <c r="J525" s="522"/>
      <c r="K525" s="522"/>
      <c r="L525" s="522"/>
      <c r="M525" s="522"/>
      <c r="N525" s="522"/>
      <c r="O525" s="522"/>
      <c r="P525" s="522"/>
      <c r="Q525" s="522"/>
      <c r="R525" s="522"/>
      <c r="S525" s="522"/>
      <c r="T525" s="522"/>
      <c r="U525" s="522"/>
      <c r="V525" s="522"/>
      <c r="W525" s="522"/>
      <c r="X525" s="522"/>
      <c r="Y525" s="522"/>
      <c r="Z525" s="522"/>
      <c r="AA525" s="522"/>
    </row>
    <row r="526" spans="1:27" ht="15.75" hidden="1" customHeight="1">
      <c r="A526" s="522"/>
      <c r="B526" s="522"/>
      <c r="C526" s="522"/>
      <c r="D526" s="522"/>
      <c r="E526" s="522"/>
      <c r="F526" s="522"/>
      <c r="G526" s="522"/>
      <c r="H526" s="522"/>
      <c r="I526" s="522"/>
      <c r="J526" s="522"/>
      <c r="K526" s="522"/>
      <c r="L526" s="522"/>
      <c r="M526" s="522"/>
      <c r="N526" s="522"/>
      <c r="O526" s="522"/>
      <c r="P526" s="522"/>
      <c r="Q526" s="522"/>
      <c r="R526" s="522"/>
      <c r="S526" s="522"/>
      <c r="T526" s="522"/>
      <c r="U526" s="522"/>
      <c r="V526" s="522"/>
      <c r="W526" s="522"/>
      <c r="X526" s="522"/>
      <c r="Y526" s="522"/>
      <c r="Z526" s="522"/>
      <c r="AA526" s="522"/>
    </row>
    <row r="527" spans="1:27" ht="15.75" hidden="1" customHeight="1">
      <c r="A527" s="522"/>
      <c r="B527" s="522"/>
      <c r="C527" s="522"/>
      <c r="D527" s="522"/>
      <c r="E527" s="522"/>
      <c r="F527" s="522"/>
      <c r="G527" s="522"/>
      <c r="H527" s="522"/>
      <c r="I527" s="522"/>
      <c r="J527" s="522"/>
      <c r="K527" s="522"/>
      <c r="L527" s="522"/>
      <c r="M527" s="522"/>
      <c r="N527" s="522"/>
      <c r="O527" s="522"/>
      <c r="P527" s="522"/>
      <c r="Q527" s="522"/>
      <c r="R527" s="522"/>
      <c r="S527" s="522"/>
      <c r="T527" s="522"/>
      <c r="U527" s="522"/>
      <c r="V527" s="522"/>
      <c r="W527" s="522"/>
      <c r="X527" s="522"/>
      <c r="Y527" s="522"/>
      <c r="Z527" s="522"/>
      <c r="AA527" s="522"/>
    </row>
    <row r="528" spans="1:27" ht="15.75" hidden="1" customHeight="1">
      <c r="A528" s="522"/>
      <c r="B528" s="522"/>
      <c r="C528" s="522"/>
      <c r="D528" s="522"/>
      <c r="E528" s="522"/>
      <c r="F528" s="522"/>
      <c r="G528" s="522"/>
      <c r="H528" s="522"/>
      <c r="I528" s="522"/>
      <c r="J528" s="522"/>
      <c r="K528" s="522"/>
      <c r="L528" s="522"/>
      <c r="M528" s="522"/>
      <c r="N528" s="522"/>
      <c r="O528" s="522"/>
      <c r="P528" s="522"/>
      <c r="Q528" s="522"/>
      <c r="R528" s="522"/>
      <c r="S528" s="522"/>
      <c r="T528" s="522"/>
      <c r="U528" s="522"/>
      <c r="V528" s="522"/>
      <c r="W528" s="522"/>
      <c r="X528" s="522"/>
      <c r="Y528" s="522"/>
      <c r="Z528" s="522"/>
      <c r="AA528" s="522"/>
    </row>
    <row r="529" spans="1:27" ht="15.75" hidden="1" customHeight="1">
      <c r="A529" s="522"/>
      <c r="B529" s="522"/>
      <c r="C529" s="522"/>
      <c r="D529" s="522"/>
      <c r="E529" s="522"/>
      <c r="F529" s="522"/>
      <c r="G529" s="522"/>
      <c r="H529" s="522"/>
      <c r="I529" s="522"/>
      <c r="J529" s="522"/>
      <c r="K529" s="522"/>
      <c r="L529" s="522"/>
      <c r="M529" s="522"/>
      <c r="N529" s="522"/>
      <c r="O529" s="522"/>
      <c r="P529" s="522"/>
      <c r="Q529" s="522"/>
      <c r="R529" s="522"/>
      <c r="S529" s="522"/>
      <c r="T529" s="522"/>
      <c r="U529" s="522"/>
      <c r="V529" s="522"/>
      <c r="W529" s="522"/>
      <c r="X529" s="522"/>
      <c r="Y529" s="522"/>
      <c r="Z529" s="522"/>
      <c r="AA529" s="522"/>
    </row>
    <row r="530" spans="1:27" ht="15.75" hidden="1" customHeight="1">
      <c r="A530" s="522"/>
      <c r="B530" s="522"/>
      <c r="C530" s="522"/>
      <c r="D530" s="522"/>
      <c r="E530" s="522"/>
      <c r="F530" s="522"/>
      <c r="G530" s="522"/>
      <c r="H530" s="522"/>
      <c r="I530" s="522"/>
      <c r="J530" s="522"/>
      <c r="K530" s="522"/>
      <c r="L530" s="522"/>
      <c r="M530" s="522"/>
      <c r="N530" s="522"/>
      <c r="O530" s="522"/>
      <c r="P530" s="522"/>
      <c r="Q530" s="522"/>
      <c r="R530" s="522"/>
      <c r="S530" s="522"/>
      <c r="T530" s="522"/>
      <c r="U530" s="522"/>
      <c r="V530" s="522"/>
      <c r="W530" s="522"/>
      <c r="X530" s="522"/>
      <c r="Y530" s="522"/>
      <c r="Z530" s="522"/>
      <c r="AA530" s="522"/>
    </row>
    <row r="531" spans="1:27" ht="15.75" hidden="1" customHeight="1">
      <c r="A531" s="522"/>
      <c r="B531" s="522"/>
      <c r="C531" s="522"/>
      <c r="D531" s="522"/>
      <c r="E531" s="522"/>
      <c r="F531" s="522"/>
      <c r="G531" s="522"/>
      <c r="H531" s="522"/>
      <c r="I531" s="522"/>
      <c r="J531" s="522"/>
      <c r="K531" s="522"/>
      <c r="L531" s="522"/>
      <c r="M531" s="522"/>
      <c r="N531" s="522"/>
      <c r="O531" s="522"/>
      <c r="P531" s="522"/>
      <c r="Q531" s="522"/>
      <c r="R531" s="522"/>
      <c r="S531" s="522"/>
      <c r="T531" s="522"/>
      <c r="U531" s="522"/>
      <c r="V531" s="522"/>
      <c r="W531" s="522"/>
      <c r="X531" s="522"/>
      <c r="Y531" s="522"/>
      <c r="Z531" s="522"/>
      <c r="AA531" s="522"/>
    </row>
    <row r="532" spans="1:27" ht="15.75" hidden="1" customHeight="1">
      <c r="A532" s="522"/>
      <c r="B532" s="522"/>
      <c r="C532" s="522"/>
      <c r="D532" s="522"/>
      <c r="E532" s="522"/>
      <c r="F532" s="522"/>
      <c r="G532" s="522"/>
      <c r="H532" s="522"/>
      <c r="I532" s="522"/>
      <c r="J532" s="522"/>
      <c r="K532" s="522"/>
      <c r="L532" s="522"/>
      <c r="M532" s="522"/>
      <c r="N532" s="522"/>
      <c r="O532" s="522"/>
      <c r="P532" s="522"/>
      <c r="Q532" s="522"/>
      <c r="R532" s="522"/>
      <c r="S532" s="522"/>
      <c r="T532" s="522"/>
      <c r="U532" s="522"/>
      <c r="V532" s="522"/>
      <c r="W532" s="522"/>
      <c r="X532" s="522"/>
      <c r="Y532" s="522"/>
      <c r="Z532" s="522"/>
      <c r="AA532" s="522"/>
    </row>
    <row r="533" spans="1:27" ht="15.75" hidden="1" customHeight="1">
      <c r="A533" s="522"/>
      <c r="B533" s="522"/>
      <c r="C533" s="522"/>
      <c r="D533" s="522"/>
      <c r="E533" s="522"/>
      <c r="F533" s="522"/>
      <c r="G533" s="522"/>
      <c r="H533" s="522"/>
      <c r="I533" s="522"/>
      <c r="J533" s="522"/>
      <c r="K533" s="522"/>
      <c r="L533" s="522"/>
      <c r="M533" s="522"/>
      <c r="N533" s="522"/>
      <c r="O533" s="522"/>
      <c r="P533" s="522"/>
      <c r="Q533" s="522"/>
      <c r="R533" s="522"/>
      <c r="S533" s="522"/>
      <c r="T533" s="522"/>
      <c r="U533" s="522"/>
      <c r="V533" s="522"/>
      <c r="W533" s="522"/>
      <c r="X533" s="522"/>
      <c r="Y533" s="522"/>
      <c r="Z533" s="522"/>
      <c r="AA533" s="522"/>
    </row>
    <row r="534" spans="1:27" ht="15.75" hidden="1" customHeight="1">
      <c r="A534" s="522"/>
      <c r="B534" s="522"/>
      <c r="C534" s="522"/>
      <c r="D534" s="522"/>
      <c r="E534" s="522"/>
      <c r="F534" s="522"/>
      <c r="G534" s="522"/>
      <c r="H534" s="522"/>
      <c r="I534" s="522"/>
      <c r="J534" s="522"/>
      <c r="K534" s="522"/>
      <c r="L534" s="522"/>
      <c r="M534" s="522"/>
      <c r="N534" s="522"/>
      <c r="O534" s="522"/>
      <c r="P534" s="522"/>
      <c r="Q534" s="522"/>
      <c r="R534" s="522"/>
      <c r="S534" s="522"/>
      <c r="T534" s="522"/>
      <c r="U534" s="522"/>
      <c r="V534" s="522"/>
      <c r="W534" s="522"/>
      <c r="X534" s="522"/>
      <c r="Y534" s="522"/>
      <c r="Z534" s="522"/>
      <c r="AA534" s="522"/>
    </row>
    <row r="535" spans="1:27" ht="15.75" hidden="1" customHeight="1">
      <c r="A535" s="522"/>
      <c r="B535" s="522"/>
      <c r="C535" s="522"/>
      <c r="D535" s="522"/>
      <c r="E535" s="522"/>
      <c r="F535" s="522"/>
      <c r="G535" s="522"/>
      <c r="H535" s="522"/>
      <c r="I535" s="522"/>
      <c r="J535" s="522"/>
      <c r="K535" s="522"/>
      <c r="L535" s="522"/>
      <c r="M535" s="522"/>
      <c r="N535" s="522"/>
      <c r="O535" s="522"/>
      <c r="P535" s="522"/>
      <c r="Q535" s="522"/>
      <c r="R535" s="522"/>
      <c r="S535" s="522"/>
      <c r="T535" s="522"/>
      <c r="U535" s="522"/>
      <c r="V535" s="522"/>
      <c r="W535" s="522"/>
      <c r="X535" s="522"/>
      <c r="Y535" s="522"/>
      <c r="Z535" s="522"/>
      <c r="AA535" s="522"/>
    </row>
    <row r="536" spans="1:27" ht="15.75" hidden="1" customHeight="1">
      <c r="A536" s="522"/>
      <c r="B536" s="522"/>
      <c r="C536" s="522"/>
      <c r="D536" s="522"/>
      <c r="E536" s="522"/>
      <c r="F536" s="522"/>
      <c r="G536" s="522"/>
      <c r="H536" s="522"/>
      <c r="I536" s="522"/>
      <c r="J536" s="522"/>
      <c r="K536" s="522"/>
      <c r="L536" s="522"/>
      <c r="M536" s="522"/>
      <c r="N536" s="522"/>
      <c r="O536" s="522"/>
      <c r="P536" s="522"/>
      <c r="Q536" s="522"/>
      <c r="R536" s="522"/>
      <c r="S536" s="522"/>
      <c r="T536" s="522"/>
      <c r="U536" s="522"/>
      <c r="V536" s="522"/>
      <c r="W536" s="522"/>
      <c r="X536" s="522"/>
      <c r="Y536" s="522"/>
      <c r="Z536" s="522"/>
      <c r="AA536" s="522"/>
    </row>
    <row r="537" spans="1:27" ht="15.75" hidden="1" customHeight="1">
      <c r="A537" s="522"/>
      <c r="B537" s="522"/>
      <c r="C537" s="522"/>
      <c r="D537" s="522"/>
      <c r="E537" s="522"/>
      <c r="F537" s="522"/>
      <c r="G537" s="522"/>
      <c r="H537" s="522"/>
      <c r="I537" s="522"/>
      <c r="J537" s="522"/>
      <c r="K537" s="522"/>
      <c r="L537" s="522"/>
      <c r="M537" s="522"/>
      <c r="N537" s="522"/>
      <c r="O537" s="522"/>
      <c r="P537" s="522"/>
      <c r="Q537" s="522"/>
      <c r="R537" s="522"/>
      <c r="S537" s="522"/>
      <c r="T537" s="522"/>
      <c r="U537" s="522"/>
      <c r="V537" s="522"/>
      <c r="W537" s="522"/>
      <c r="X537" s="522"/>
      <c r="Y537" s="522"/>
      <c r="Z537" s="522"/>
      <c r="AA537" s="522"/>
    </row>
    <row r="538" spans="1:27" ht="15.75" hidden="1" customHeight="1">
      <c r="A538" s="522"/>
      <c r="B538" s="522"/>
      <c r="C538" s="522"/>
      <c r="D538" s="522"/>
      <c r="E538" s="522"/>
      <c r="F538" s="522"/>
      <c r="G538" s="522"/>
      <c r="H538" s="522"/>
      <c r="I538" s="522"/>
      <c r="J538" s="522"/>
      <c r="K538" s="522"/>
      <c r="L538" s="522"/>
      <c r="M538" s="522"/>
      <c r="N538" s="522"/>
      <c r="O538" s="522"/>
      <c r="P538" s="522"/>
      <c r="Q538" s="522"/>
      <c r="R538" s="522"/>
      <c r="S538" s="522"/>
      <c r="T538" s="522"/>
      <c r="U538" s="522"/>
      <c r="V538" s="522"/>
      <c r="W538" s="522"/>
      <c r="X538" s="522"/>
      <c r="Y538" s="522"/>
      <c r="Z538" s="522"/>
      <c r="AA538" s="522"/>
    </row>
    <row r="539" spans="1:27" ht="15.75" hidden="1" customHeight="1">
      <c r="A539" s="522"/>
      <c r="B539" s="522"/>
      <c r="C539" s="522"/>
      <c r="D539" s="522"/>
      <c r="E539" s="522"/>
      <c r="F539" s="522"/>
      <c r="G539" s="522"/>
      <c r="H539" s="522"/>
      <c r="I539" s="522"/>
      <c r="J539" s="522"/>
      <c r="K539" s="522"/>
      <c r="L539" s="522"/>
      <c r="M539" s="522"/>
      <c r="N539" s="522"/>
      <c r="O539" s="522"/>
      <c r="P539" s="522"/>
      <c r="Q539" s="522"/>
      <c r="R539" s="522"/>
      <c r="S539" s="522"/>
      <c r="T539" s="522"/>
      <c r="U539" s="522"/>
      <c r="V539" s="522"/>
      <c r="W539" s="522"/>
      <c r="X539" s="522"/>
      <c r="Y539" s="522"/>
      <c r="Z539" s="522"/>
      <c r="AA539" s="522"/>
    </row>
    <row r="540" spans="1:27" ht="15.75" hidden="1" customHeight="1">
      <c r="A540" s="522"/>
      <c r="B540" s="522"/>
      <c r="C540" s="522"/>
      <c r="D540" s="522"/>
      <c r="E540" s="522"/>
      <c r="F540" s="522"/>
      <c r="G540" s="522"/>
      <c r="H540" s="522"/>
      <c r="I540" s="522"/>
      <c r="J540" s="522"/>
      <c r="K540" s="522"/>
      <c r="L540" s="522"/>
      <c r="M540" s="522"/>
      <c r="N540" s="522"/>
      <c r="O540" s="522"/>
      <c r="P540" s="522"/>
      <c r="Q540" s="522"/>
      <c r="R540" s="522"/>
      <c r="S540" s="522"/>
      <c r="T540" s="522"/>
      <c r="U540" s="522"/>
      <c r="V540" s="522"/>
      <c r="W540" s="522"/>
      <c r="X540" s="522"/>
      <c r="Y540" s="522"/>
      <c r="Z540" s="522"/>
      <c r="AA540" s="522"/>
    </row>
    <row r="541" spans="1:27" ht="15.75" hidden="1" customHeight="1">
      <c r="A541" s="522"/>
      <c r="B541" s="522"/>
      <c r="C541" s="522"/>
      <c r="D541" s="522"/>
      <c r="E541" s="522"/>
      <c r="F541" s="522"/>
      <c r="G541" s="522"/>
      <c r="H541" s="522"/>
      <c r="I541" s="522"/>
      <c r="J541" s="522"/>
      <c r="K541" s="522"/>
      <c r="L541" s="522"/>
      <c r="M541" s="522"/>
      <c r="N541" s="522"/>
      <c r="O541" s="522"/>
      <c r="P541" s="522"/>
      <c r="Q541" s="522"/>
      <c r="R541" s="522"/>
      <c r="S541" s="522"/>
      <c r="T541" s="522"/>
      <c r="U541" s="522"/>
      <c r="V541" s="522"/>
      <c r="W541" s="522"/>
      <c r="X541" s="522"/>
      <c r="Y541" s="522"/>
      <c r="Z541" s="522"/>
      <c r="AA541" s="522"/>
    </row>
    <row r="542" spans="1:27" ht="15.75" hidden="1" customHeight="1">
      <c r="A542" s="522"/>
      <c r="B542" s="522"/>
      <c r="C542" s="522"/>
      <c r="D542" s="522"/>
      <c r="E542" s="522"/>
      <c r="F542" s="522"/>
      <c r="G542" s="522"/>
      <c r="H542" s="522"/>
      <c r="I542" s="522"/>
      <c r="J542" s="522"/>
      <c r="K542" s="522"/>
      <c r="L542" s="522"/>
      <c r="M542" s="522"/>
      <c r="N542" s="522"/>
      <c r="O542" s="522"/>
      <c r="P542" s="522"/>
      <c r="Q542" s="522"/>
      <c r="R542" s="522"/>
      <c r="S542" s="522"/>
      <c r="T542" s="522"/>
      <c r="U542" s="522"/>
      <c r="V542" s="522"/>
      <c r="W542" s="522"/>
      <c r="X542" s="522"/>
      <c r="Y542" s="522"/>
      <c r="Z542" s="522"/>
      <c r="AA542" s="522"/>
    </row>
    <row r="543" spans="1:27" ht="15.75" hidden="1" customHeight="1">
      <c r="A543" s="522"/>
      <c r="B543" s="522"/>
      <c r="C543" s="522"/>
      <c r="D543" s="522"/>
      <c r="E543" s="522"/>
      <c r="F543" s="522"/>
      <c r="G543" s="522"/>
      <c r="H543" s="522"/>
      <c r="I543" s="522"/>
      <c r="J543" s="522"/>
      <c r="K543" s="522"/>
      <c r="L543" s="522"/>
      <c r="M543" s="522"/>
      <c r="N543" s="522"/>
      <c r="O543" s="522"/>
      <c r="P543" s="522"/>
      <c r="Q543" s="522"/>
      <c r="R543" s="522"/>
      <c r="S543" s="522"/>
      <c r="T543" s="522"/>
      <c r="U543" s="522"/>
      <c r="V543" s="522"/>
      <c r="W543" s="522"/>
      <c r="X543" s="522"/>
      <c r="Y543" s="522"/>
      <c r="Z543" s="522"/>
      <c r="AA543" s="522"/>
    </row>
    <row r="544" spans="1:27" ht="15.75" hidden="1" customHeight="1">
      <c r="A544" s="522"/>
      <c r="B544" s="522"/>
      <c r="C544" s="522"/>
      <c r="D544" s="522"/>
      <c r="E544" s="522"/>
      <c r="F544" s="522"/>
      <c r="G544" s="522"/>
      <c r="H544" s="522"/>
      <c r="I544" s="522"/>
      <c r="J544" s="522"/>
      <c r="K544" s="522"/>
      <c r="L544" s="522"/>
      <c r="M544" s="522"/>
      <c r="N544" s="522"/>
      <c r="O544" s="522"/>
      <c r="P544" s="522"/>
      <c r="Q544" s="522"/>
      <c r="R544" s="522"/>
      <c r="S544" s="522"/>
      <c r="T544" s="522"/>
      <c r="U544" s="522"/>
      <c r="V544" s="522"/>
      <c r="W544" s="522"/>
      <c r="X544" s="522"/>
      <c r="Y544" s="522"/>
      <c r="Z544" s="522"/>
      <c r="AA544" s="522"/>
    </row>
    <row r="545" spans="1:27" ht="15.75" hidden="1" customHeight="1">
      <c r="A545" s="522"/>
      <c r="B545" s="522"/>
      <c r="C545" s="522"/>
      <c r="D545" s="522"/>
      <c r="E545" s="522"/>
      <c r="F545" s="522"/>
      <c r="G545" s="522"/>
      <c r="H545" s="522"/>
      <c r="I545" s="522"/>
      <c r="J545" s="522"/>
      <c r="K545" s="522"/>
      <c r="L545" s="522"/>
      <c r="M545" s="522"/>
      <c r="N545" s="522"/>
      <c r="O545" s="522"/>
      <c r="P545" s="522"/>
      <c r="Q545" s="522"/>
      <c r="R545" s="522"/>
      <c r="S545" s="522"/>
      <c r="T545" s="522"/>
      <c r="U545" s="522"/>
      <c r="V545" s="522"/>
      <c r="W545" s="522"/>
      <c r="X545" s="522"/>
      <c r="Y545" s="522"/>
      <c r="Z545" s="522"/>
      <c r="AA545" s="522"/>
    </row>
    <row r="546" spans="1:27" ht="15.75" hidden="1" customHeight="1">
      <c r="A546" s="522"/>
      <c r="B546" s="522"/>
      <c r="C546" s="522"/>
      <c r="D546" s="522"/>
      <c r="E546" s="522"/>
      <c r="F546" s="522"/>
      <c r="G546" s="522"/>
      <c r="H546" s="522"/>
      <c r="I546" s="522"/>
      <c r="J546" s="522"/>
      <c r="K546" s="522"/>
      <c r="L546" s="522"/>
      <c r="M546" s="522"/>
      <c r="N546" s="522"/>
      <c r="O546" s="522"/>
      <c r="P546" s="522"/>
      <c r="Q546" s="522"/>
      <c r="R546" s="522"/>
      <c r="S546" s="522"/>
      <c r="T546" s="522"/>
      <c r="U546" s="522"/>
      <c r="V546" s="522"/>
      <c r="W546" s="522"/>
      <c r="X546" s="522"/>
      <c r="Y546" s="522"/>
      <c r="Z546" s="522"/>
      <c r="AA546" s="522"/>
    </row>
    <row r="547" spans="1:27" ht="15.75" hidden="1" customHeight="1">
      <c r="A547" s="522"/>
      <c r="B547" s="522"/>
      <c r="C547" s="522"/>
      <c r="D547" s="522"/>
      <c r="E547" s="522"/>
      <c r="F547" s="522"/>
      <c r="G547" s="522"/>
      <c r="H547" s="522"/>
      <c r="I547" s="522"/>
      <c r="J547" s="522"/>
      <c r="K547" s="522"/>
      <c r="L547" s="522"/>
      <c r="M547" s="522"/>
      <c r="N547" s="522"/>
      <c r="O547" s="522"/>
      <c r="P547" s="522"/>
      <c r="Q547" s="522"/>
      <c r="R547" s="522"/>
      <c r="S547" s="522"/>
      <c r="T547" s="522"/>
      <c r="U547" s="522"/>
      <c r="V547" s="522"/>
      <c r="W547" s="522"/>
      <c r="X547" s="522"/>
      <c r="Y547" s="522"/>
      <c r="Z547" s="522"/>
      <c r="AA547" s="522"/>
    </row>
    <row r="548" spans="1:27" ht="15.75" hidden="1" customHeight="1">
      <c r="A548" s="522"/>
      <c r="B548" s="522"/>
      <c r="C548" s="522"/>
      <c r="D548" s="522"/>
      <c r="E548" s="522"/>
      <c r="F548" s="522"/>
      <c r="G548" s="522"/>
      <c r="H548" s="522"/>
      <c r="I548" s="522"/>
      <c r="J548" s="522"/>
      <c r="K548" s="522"/>
      <c r="L548" s="522"/>
      <c r="M548" s="522"/>
      <c r="N548" s="522"/>
      <c r="O548" s="522"/>
      <c r="P548" s="522"/>
      <c r="Q548" s="522"/>
      <c r="R548" s="522"/>
      <c r="S548" s="522"/>
      <c r="T548" s="522"/>
      <c r="U548" s="522"/>
      <c r="V548" s="522"/>
      <c r="W548" s="522"/>
      <c r="X548" s="522"/>
      <c r="Y548" s="522"/>
      <c r="Z548" s="522"/>
      <c r="AA548" s="522"/>
    </row>
    <row r="549" spans="1:27" ht="15.75" hidden="1" customHeight="1">
      <c r="A549" s="522"/>
      <c r="B549" s="522"/>
      <c r="C549" s="522"/>
      <c r="D549" s="522"/>
      <c r="E549" s="522"/>
      <c r="F549" s="522"/>
      <c r="G549" s="522"/>
      <c r="H549" s="522"/>
      <c r="I549" s="522"/>
      <c r="J549" s="522"/>
      <c r="K549" s="522"/>
      <c r="L549" s="522"/>
      <c r="M549" s="522"/>
      <c r="N549" s="522"/>
      <c r="O549" s="522"/>
      <c r="P549" s="522"/>
      <c r="Q549" s="522"/>
      <c r="R549" s="522"/>
      <c r="S549" s="522"/>
      <c r="T549" s="522"/>
      <c r="U549" s="522"/>
      <c r="V549" s="522"/>
      <c r="W549" s="522"/>
      <c r="X549" s="522"/>
      <c r="Y549" s="522"/>
      <c r="Z549" s="522"/>
      <c r="AA549" s="522"/>
    </row>
    <row r="550" spans="1:27" ht="15.75" hidden="1" customHeight="1">
      <c r="A550" s="522"/>
      <c r="B550" s="522"/>
      <c r="C550" s="522"/>
      <c r="D550" s="522"/>
      <c r="E550" s="522"/>
      <c r="F550" s="522"/>
      <c r="G550" s="522"/>
      <c r="H550" s="522"/>
      <c r="I550" s="522"/>
      <c r="J550" s="522"/>
      <c r="K550" s="522"/>
      <c r="L550" s="522"/>
      <c r="M550" s="522"/>
      <c r="N550" s="522"/>
      <c r="O550" s="522"/>
      <c r="P550" s="522"/>
      <c r="Q550" s="522"/>
      <c r="R550" s="522"/>
      <c r="S550" s="522"/>
      <c r="T550" s="522"/>
      <c r="U550" s="522"/>
      <c r="V550" s="522"/>
      <c r="W550" s="522"/>
      <c r="X550" s="522"/>
      <c r="Y550" s="522"/>
      <c r="Z550" s="522"/>
      <c r="AA550" s="522"/>
    </row>
    <row r="551" spans="1:27" ht="15.75" hidden="1" customHeight="1">
      <c r="A551" s="522"/>
      <c r="B551" s="522"/>
      <c r="C551" s="522"/>
      <c r="D551" s="522"/>
      <c r="E551" s="522"/>
      <c r="F551" s="522"/>
      <c r="G551" s="522"/>
      <c r="H551" s="522"/>
      <c r="I551" s="522"/>
      <c r="J551" s="522"/>
      <c r="K551" s="522"/>
      <c r="L551" s="522"/>
      <c r="M551" s="522"/>
      <c r="N551" s="522"/>
      <c r="O551" s="522"/>
      <c r="P551" s="522"/>
      <c r="Q551" s="522"/>
      <c r="R551" s="522"/>
      <c r="S551" s="522"/>
      <c r="T551" s="522"/>
      <c r="U551" s="522"/>
      <c r="V551" s="522"/>
      <c r="W551" s="522"/>
      <c r="X551" s="522"/>
      <c r="Y551" s="522"/>
      <c r="Z551" s="522"/>
      <c r="AA551" s="522"/>
    </row>
    <row r="552" spans="1:27" ht="15.75" hidden="1" customHeight="1">
      <c r="A552" s="522"/>
      <c r="B552" s="522"/>
      <c r="C552" s="522"/>
      <c r="D552" s="522"/>
      <c r="E552" s="522"/>
      <c r="F552" s="522"/>
      <c r="G552" s="522"/>
      <c r="H552" s="522"/>
      <c r="I552" s="522"/>
      <c r="J552" s="522"/>
      <c r="K552" s="522"/>
      <c r="L552" s="522"/>
      <c r="M552" s="522"/>
      <c r="N552" s="522"/>
      <c r="O552" s="522"/>
      <c r="P552" s="522"/>
      <c r="Q552" s="522"/>
      <c r="R552" s="522"/>
      <c r="S552" s="522"/>
      <c r="T552" s="522"/>
      <c r="U552" s="522"/>
      <c r="V552" s="522"/>
      <c r="W552" s="522"/>
      <c r="X552" s="522"/>
      <c r="Y552" s="522"/>
      <c r="Z552" s="522"/>
      <c r="AA552" s="522"/>
    </row>
    <row r="553" spans="1:27" ht="15.75" hidden="1" customHeight="1">
      <c r="A553" s="522"/>
      <c r="B553" s="522"/>
      <c r="C553" s="522"/>
      <c r="D553" s="522"/>
      <c r="E553" s="522"/>
      <c r="F553" s="522"/>
      <c r="G553" s="522"/>
      <c r="H553" s="522"/>
      <c r="I553" s="522"/>
      <c r="J553" s="522"/>
      <c r="K553" s="522"/>
      <c r="L553" s="522"/>
      <c r="M553" s="522"/>
      <c r="N553" s="522"/>
      <c r="O553" s="522"/>
      <c r="P553" s="522"/>
      <c r="Q553" s="522"/>
      <c r="R553" s="522"/>
      <c r="S553" s="522"/>
      <c r="T553" s="522"/>
      <c r="U553" s="522"/>
      <c r="V553" s="522"/>
      <c r="W553" s="522"/>
      <c r="X553" s="522"/>
      <c r="Y553" s="522"/>
      <c r="Z553" s="522"/>
      <c r="AA553" s="522"/>
    </row>
    <row r="554" spans="1:27" ht="15.75" hidden="1" customHeight="1">
      <c r="A554" s="522"/>
      <c r="B554" s="522"/>
      <c r="C554" s="522"/>
      <c r="D554" s="522"/>
      <c r="E554" s="522"/>
      <c r="F554" s="522"/>
      <c r="G554" s="522"/>
      <c r="H554" s="522"/>
      <c r="I554" s="522"/>
      <c r="J554" s="522"/>
      <c r="K554" s="522"/>
      <c r="L554" s="522"/>
      <c r="M554" s="522"/>
      <c r="N554" s="522"/>
      <c r="O554" s="522"/>
      <c r="P554" s="522"/>
      <c r="Q554" s="522"/>
      <c r="R554" s="522"/>
      <c r="S554" s="522"/>
      <c r="T554" s="522"/>
      <c r="U554" s="522"/>
      <c r="V554" s="522"/>
      <c r="W554" s="522"/>
      <c r="X554" s="522"/>
      <c r="Y554" s="522"/>
      <c r="Z554" s="522"/>
      <c r="AA554" s="522"/>
    </row>
    <row r="555" spans="1:27" ht="15.75" hidden="1" customHeight="1">
      <c r="A555" s="522"/>
      <c r="B555" s="522"/>
      <c r="C555" s="522"/>
      <c r="D555" s="522"/>
      <c r="E555" s="522"/>
      <c r="F555" s="522"/>
      <c r="G555" s="522"/>
      <c r="H555" s="522"/>
      <c r="I555" s="522"/>
      <c r="J555" s="522"/>
      <c r="K555" s="522"/>
      <c r="L555" s="522"/>
      <c r="M555" s="522"/>
      <c r="N555" s="522"/>
      <c r="O555" s="522"/>
      <c r="P555" s="522"/>
      <c r="Q555" s="522"/>
      <c r="R555" s="522"/>
      <c r="S555" s="522"/>
      <c r="T555" s="522"/>
      <c r="U555" s="522"/>
      <c r="V555" s="522"/>
      <c r="W555" s="522"/>
      <c r="X555" s="522"/>
      <c r="Y555" s="522"/>
      <c r="Z555" s="522"/>
      <c r="AA555" s="522"/>
    </row>
    <row r="556" spans="1:27" ht="15.75" hidden="1" customHeight="1">
      <c r="A556" s="522"/>
      <c r="B556" s="522"/>
      <c r="C556" s="522"/>
      <c r="D556" s="522"/>
      <c r="E556" s="522"/>
      <c r="F556" s="522"/>
      <c r="G556" s="522"/>
      <c r="H556" s="522"/>
      <c r="I556" s="522"/>
      <c r="J556" s="522"/>
      <c r="K556" s="522"/>
      <c r="L556" s="522"/>
      <c r="M556" s="522"/>
      <c r="N556" s="522"/>
      <c r="O556" s="522"/>
      <c r="P556" s="522"/>
      <c r="Q556" s="522"/>
      <c r="R556" s="522"/>
      <c r="S556" s="522"/>
      <c r="T556" s="522"/>
      <c r="U556" s="522"/>
      <c r="V556" s="522"/>
      <c r="W556" s="522"/>
      <c r="X556" s="522"/>
      <c r="Y556" s="522"/>
      <c r="Z556" s="522"/>
      <c r="AA556" s="522"/>
    </row>
    <row r="557" spans="1:27" ht="15.75" hidden="1" customHeight="1">
      <c r="A557" s="522"/>
      <c r="B557" s="522"/>
      <c r="C557" s="522"/>
      <c r="D557" s="522"/>
      <c r="E557" s="522"/>
      <c r="F557" s="522"/>
      <c r="G557" s="522"/>
      <c r="H557" s="522"/>
      <c r="I557" s="522"/>
      <c r="J557" s="522"/>
      <c r="K557" s="522"/>
      <c r="L557" s="522"/>
      <c r="M557" s="522"/>
      <c r="N557" s="522"/>
      <c r="O557" s="522"/>
      <c r="P557" s="522"/>
      <c r="Q557" s="522"/>
      <c r="R557" s="522"/>
      <c r="S557" s="522"/>
      <c r="T557" s="522"/>
      <c r="U557" s="522"/>
      <c r="V557" s="522"/>
      <c r="W557" s="522"/>
      <c r="X557" s="522"/>
      <c r="Y557" s="522"/>
      <c r="Z557" s="522"/>
      <c r="AA557" s="522"/>
    </row>
    <row r="558" spans="1:27" ht="15.75" hidden="1" customHeight="1">
      <c r="A558" s="522"/>
      <c r="B558" s="522"/>
      <c r="C558" s="522"/>
      <c r="D558" s="522"/>
      <c r="E558" s="522"/>
      <c r="F558" s="522"/>
      <c r="G558" s="522"/>
      <c r="H558" s="522"/>
      <c r="I558" s="522"/>
      <c r="J558" s="522"/>
      <c r="K558" s="522"/>
      <c r="L558" s="522"/>
      <c r="M558" s="522"/>
      <c r="N558" s="522"/>
      <c r="O558" s="522"/>
      <c r="P558" s="522"/>
      <c r="Q558" s="522"/>
      <c r="R558" s="522"/>
      <c r="S558" s="522"/>
      <c r="T558" s="522"/>
      <c r="U558" s="522"/>
      <c r="V558" s="522"/>
      <c r="W558" s="522"/>
      <c r="X558" s="522"/>
      <c r="Y558" s="522"/>
      <c r="Z558" s="522"/>
      <c r="AA558" s="522"/>
    </row>
    <row r="559" spans="1:27" ht="15.75" hidden="1" customHeight="1">
      <c r="A559" s="522"/>
      <c r="B559" s="522"/>
      <c r="C559" s="522"/>
      <c r="D559" s="522"/>
      <c r="E559" s="522"/>
      <c r="F559" s="522"/>
      <c r="G559" s="522"/>
      <c r="H559" s="522"/>
      <c r="I559" s="522"/>
      <c r="J559" s="522"/>
      <c r="K559" s="522"/>
      <c r="L559" s="522"/>
      <c r="M559" s="522"/>
      <c r="N559" s="522"/>
      <c r="O559" s="522"/>
      <c r="P559" s="522"/>
      <c r="Q559" s="522"/>
      <c r="R559" s="522"/>
      <c r="S559" s="522"/>
      <c r="T559" s="522"/>
      <c r="U559" s="522"/>
      <c r="V559" s="522"/>
      <c r="W559" s="522"/>
      <c r="X559" s="522"/>
      <c r="Y559" s="522"/>
      <c r="Z559" s="522"/>
      <c r="AA559" s="522"/>
    </row>
    <row r="560" spans="1:27" ht="15.75" hidden="1" customHeight="1">
      <c r="A560" s="522"/>
      <c r="B560" s="522"/>
      <c r="C560" s="522"/>
      <c r="D560" s="522"/>
      <c r="E560" s="522"/>
      <c r="F560" s="522"/>
      <c r="G560" s="522"/>
      <c r="H560" s="522"/>
      <c r="I560" s="522"/>
      <c r="J560" s="522"/>
      <c r="K560" s="522"/>
      <c r="L560" s="522"/>
      <c r="M560" s="522"/>
      <c r="N560" s="522"/>
      <c r="O560" s="522"/>
      <c r="P560" s="522"/>
      <c r="Q560" s="522"/>
      <c r="R560" s="522"/>
      <c r="S560" s="522"/>
      <c r="T560" s="522"/>
      <c r="U560" s="522"/>
      <c r="V560" s="522"/>
      <c r="W560" s="522"/>
      <c r="X560" s="522"/>
      <c r="Y560" s="522"/>
      <c r="Z560" s="522"/>
      <c r="AA560" s="522"/>
    </row>
    <row r="561" spans="1:27" ht="15.75" hidden="1" customHeight="1">
      <c r="A561" s="522"/>
      <c r="B561" s="522"/>
      <c r="C561" s="522"/>
      <c r="D561" s="522"/>
      <c r="E561" s="522"/>
      <c r="F561" s="522"/>
      <c r="G561" s="522"/>
      <c r="H561" s="522"/>
      <c r="I561" s="522"/>
      <c r="J561" s="522"/>
      <c r="K561" s="522"/>
      <c r="L561" s="522"/>
      <c r="M561" s="522"/>
      <c r="N561" s="522"/>
      <c r="O561" s="522"/>
      <c r="P561" s="522"/>
      <c r="Q561" s="522"/>
      <c r="R561" s="522"/>
      <c r="S561" s="522"/>
      <c r="T561" s="522"/>
      <c r="U561" s="522"/>
      <c r="V561" s="522"/>
      <c r="W561" s="522"/>
      <c r="X561" s="522"/>
      <c r="Y561" s="522"/>
      <c r="Z561" s="522"/>
      <c r="AA561" s="522"/>
    </row>
    <row r="562" spans="1:27" ht="15.75" hidden="1" customHeight="1">
      <c r="A562" s="522"/>
      <c r="B562" s="522"/>
      <c r="C562" s="522"/>
      <c r="D562" s="522"/>
      <c r="E562" s="522"/>
      <c r="F562" s="522"/>
      <c r="G562" s="522"/>
      <c r="H562" s="522"/>
      <c r="I562" s="522"/>
      <c r="J562" s="522"/>
      <c r="K562" s="522"/>
      <c r="L562" s="522"/>
      <c r="M562" s="522"/>
      <c r="N562" s="522"/>
      <c r="O562" s="522"/>
      <c r="P562" s="522"/>
      <c r="Q562" s="522"/>
      <c r="R562" s="522"/>
      <c r="S562" s="522"/>
      <c r="T562" s="522"/>
      <c r="U562" s="522"/>
      <c r="V562" s="522"/>
      <c r="W562" s="522"/>
      <c r="X562" s="522"/>
      <c r="Y562" s="522"/>
      <c r="Z562" s="522"/>
      <c r="AA562" s="522"/>
    </row>
    <row r="563" spans="1:27" ht="15.75" hidden="1" customHeight="1">
      <c r="A563" s="522"/>
      <c r="B563" s="522"/>
      <c r="C563" s="522"/>
      <c r="D563" s="522"/>
      <c r="E563" s="522"/>
      <c r="F563" s="522"/>
      <c r="G563" s="522"/>
      <c r="H563" s="522"/>
      <c r="I563" s="522"/>
      <c r="J563" s="522"/>
      <c r="K563" s="522"/>
      <c r="L563" s="522"/>
      <c r="M563" s="522"/>
      <c r="N563" s="522"/>
      <c r="O563" s="522"/>
      <c r="P563" s="522"/>
      <c r="Q563" s="522"/>
      <c r="R563" s="522"/>
      <c r="S563" s="522"/>
      <c r="T563" s="522"/>
      <c r="U563" s="522"/>
      <c r="V563" s="522"/>
      <c r="W563" s="522"/>
      <c r="X563" s="522"/>
      <c r="Y563" s="522"/>
      <c r="Z563" s="522"/>
      <c r="AA563" s="522"/>
    </row>
    <row r="564" spans="1:27" ht="15.75" hidden="1" customHeight="1">
      <c r="A564" s="522"/>
      <c r="B564" s="522"/>
      <c r="C564" s="522"/>
      <c r="D564" s="522"/>
      <c r="E564" s="522"/>
      <c r="F564" s="522"/>
      <c r="G564" s="522"/>
      <c r="H564" s="522"/>
      <c r="I564" s="522"/>
      <c r="J564" s="522"/>
      <c r="K564" s="522"/>
      <c r="L564" s="522"/>
      <c r="M564" s="522"/>
      <c r="N564" s="522"/>
      <c r="O564" s="522"/>
      <c r="P564" s="522"/>
      <c r="Q564" s="522"/>
      <c r="R564" s="522"/>
      <c r="S564" s="522"/>
      <c r="T564" s="522"/>
      <c r="U564" s="522"/>
      <c r="V564" s="522"/>
      <c r="W564" s="522"/>
      <c r="X564" s="522"/>
      <c r="Y564" s="522"/>
      <c r="Z564" s="522"/>
      <c r="AA564" s="522"/>
    </row>
    <row r="565" spans="1:27" ht="15.75" hidden="1" customHeight="1">
      <c r="A565" s="522"/>
      <c r="B565" s="522"/>
      <c r="C565" s="522"/>
      <c r="D565" s="522"/>
      <c r="E565" s="522"/>
      <c r="F565" s="522"/>
      <c r="G565" s="522"/>
      <c r="H565" s="522"/>
      <c r="I565" s="522"/>
      <c r="J565" s="522"/>
      <c r="K565" s="522"/>
      <c r="L565" s="522"/>
      <c r="M565" s="522"/>
      <c r="N565" s="522"/>
      <c r="O565" s="522"/>
      <c r="P565" s="522"/>
      <c r="Q565" s="522"/>
      <c r="R565" s="522"/>
      <c r="S565" s="522"/>
      <c r="T565" s="522"/>
      <c r="U565" s="522"/>
      <c r="V565" s="522"/>
      <c r="W565" s="522"/>
      <c r="X565" s="522"/>
      <c r="Y565" s="522"/>
      <c r="Z565" s="522"/>
      <c r="AA565" s="522"/>
    </row>
    <row r="566" spans="1:27" ht="15.75" hidden="1" customHeight="1">
      <c r="A566" s="522"/>
      <c r="B566" s="522"/>
      <c r="C566" s="522"/>
      <c r="D566" s="522"/>
      <c r="E566" s="522"/>
      <c r="F566" s="522"/>
      <c r="G566" s="522"/>
      <c r="H566" s="522"/>
      <c r="I566" s="522"/>
      <c r="J566" s="522"/>
      <c r="K566" s="522"/>
      <c r="L566" s="522"/>
      <c r="M566" s="522"/>
      <c r="N566" s="522"/>
      <c r="O566" s="522"/>
      <c r="P566" s="522"/>
      <c r="Q566" s="522"/>
      <c r="R566" s="522"/>
      <c r="S566" s="522"/>
      <c r="T566" s="522"/>
      <c r="U566" s="522"/>
      <c r="V566" s="522"/>
      <c r="W566" s="522"/>
      <c r="X566" s="522"/>
      <c r="Y566" s="522"/>
      <c r="Z566" s="522"/>
      <c r="AA566" s="522"/>
    </row>
    <row r="567" spans="1:27" ht="15.75" hidden="1" customHeight="1">
      <c r="A567" s="522"/>
      <c r="B567" s="522"/>
      <c r="C567" s="522"/>
      <c r="D567" s="522"/>
      <c r="E567" s="522"/>
      <c r="F567" s="522"/>
      <c r="G567" s="522"/>
      <c r="H567" s="522"/>
      <c r="I567" s="522"/>
      <c r="J567" s="522"/>
      <c r="K567" s="522"/>
      <c r="L567" s="522"/>
      <c r="M567" s="522"/>
      <c r="N567" s="522"/>
      <c r="O567" s="522"/>
      <c r="P567" s="522"/>
      <c r="Q567" s="522"/>
      <c r="R567" s="522"/>
      <c r="S567" s="522"/>
      <c r="T567" s="522"/>
      <c r="U567" s="522"/>
      <c r="V567" s="522"/>
      <c r="W567" s="522"/>
      <c r="X567" s="522"/>
      <c r="Y567" s="522"/>
      <c r="Z567" s="522"/>
      <c r="AA567" s="522"/>
    </row>
    <row r="568" spans="1:27" ht="15.75" hidden="1" customHeight="1">
      <c r="A568" s="522"/>
      <c r="B568" s="522"/>
      <c r="C568" s="522"/>
      <c r="D568" s="522"/>
      <c r="E568" s="522"/>
      <c r="F568" s="522"/>
      <c r="G568" s="522"/>
      <c r="H568" s="522"/>
      <c r="I568" s="522"/>
      <c r="J568" s="522"/>
      <c r="K568" s="522"/>
      <c r="L568" s="522"/>
      <c r="M568" s="522"/>
      <c r="N568" s="522"/>
      <c r="O568" s="522"/>
      <c r="P568" s="522"/>
      <c r="Q568" s="522"/>
      <c r="R568" s="522"/>
      <c r="S568" s="522"/>
      <c r="T568" s="522"/>
      <c r="U568" s="522"/>
      <c r="V568" s="522"/>
      <c r="W568" s="522"/>
      <c r="X568" s="522"/>
      <c r="Y568" s="522"/>
      <c r="Z568" s="522"/>
      <c r="AA568" s="522"/>
    </row>
    <row r="569" spans="1:27" ht="15.75" hidden="1" customHeight="1">
      <c r="A569" s="522"/>
      <c r="B569" s="522"/>
      <c r="C569" s="522"/>
      <c r="D569" s="522"/>
      <c r="E569" s="522"/>
      <c r="F569" s="522"/>
      <c r="G569" s="522"/>
      <c r="H569" s="522"/>
      <c r="I569" s="522"/>
      <c r="J569" s="522"/>
      <c r="K569" s="522"/>
      <c r="L569" s="522"/>
      <c r="M569" s="522"/>
      <c r="N569" s="522"/>
      <c r="O569" s="522"/>
      <c r="P569" s="522"/>
      <c r="Q569" s="522"/>
      <c r="R569" s="522"/>
      <c r="S569" s="522"/>
      <c r="T569" s="522"/>
      <c r="U569" s="522"/>
      <c r="V569" s="522"/>
      <c r="W569" s="522"/>
      <c r="X569" s="522"/>
      <c r="Y569" s="522"/>
      <c r="Z569" s="522"/>
      <c r="AA569" s="522"/>
    </row>
    <row r="570" spans="1:27" ht="15.75" hidden="1" customHeight="1">
      <c r="A570" s="522"/>
      <c r="B570" s="522"/>
      <c r="C570" s="522"/>
      <c r="D570" s="522"/>
      <c r="E570" s="522"/>
      <c r="F570" s="522"/>
      <c r="G570" s="522"/>
      <c r="H570" s="522"/>
      <c r="I570" s="522"/>
      <c r="J570" s="522"/>
      <c r="K570" s="522"/>
      <c r="L570" s="522"/>
      <c r="M570" s="522"/>
      <c r="N570" s="522"/>
      <c r="O570" s="522"/>
      <c r="P570" s="522"/>
      <c r="Q570" s="522"/>
      <c r="R570" s="522"/>
      <c r="S570" s="522"/>
      <c r="T570" s="522"/>
      <c r="U570" s="522"/>
      <c r="V570" s="522"/>
      <c r="W570" s="522"/>
      <c r="X570" s="522"/>
      <c r="Y570" s="522"/>
      <c r="Z570" s="522"/>
      <c r="AA570" s="522"/>
    </row>
    <row r="571" spans="1:27" ht="15.75" hidden="1" customHeight="1">
      <c r="A571" s="522"/>
      <c r="B571" s="522"/>
      <c r="C571" s="522"/>
      <c r="D571" s="522"/>
      <c r="E571" s="522"/>
      <c r="F571" s="522"/>
      <c r="G571" s="522"/>
      <c r="H571" s="522"/>
      <c r="I571" s="522"/>
      <c r="J571" s="522"/>
      <c r="K571" s="522"/>
      <c r="L571" s="522"/>
      <c r="M571" s="522"/>
      <c r="N571" s="522"/>
      <c r="O571" s="522"/>
      <c r="P571" s="522"/>
      <c r="Q571" s="522"/>
      <c r="R571" s="522"/>
      <c r="S571" s="522"/>
      <c r="T571" s="522"/>
      <c r="U571" s="522"/>
      <c r="V571" s="522"/>
      <c r="W571" s="522"/>
      <c r="X571" s="522"/>
      <c r="Y571" s="522"/>
      <c r="Z571" s="522"/>
      <c r="AA571" s="522"/>
    </row>
    <row r="572" spans="1:27" ht="15.75" hidden="1" customHeight="1">
      <c r="A572" s="522"/>
      <c r="B572" s="522"/>
      <c r="C572" s="522"/>
      <c r="D572" s="522"/>
      <c r="E572" s="522"/>
      <c r="F572" s="522"/>
      <c r="G572" s="522"/>
      <c r="H572" s="522"/>
      <c r="I572" s="522"/>
      <c r="J572" s="522"/>
      <c r="K572" s="522"/>
      <c r="L572" s="522"/>
      <c r="M572" s="522"/>
      <c r="N572" s="522"/>
      <c r="O572" s="522"/>
      <c r="P572" s="522"/>
      <c r="Q572" s="522"/>
      <c r="R572" s="522"/>
      <c r="S572" s="522"/>
      <c r="T572" s="522"/>
      <c r="U572" s="522"/>
      <c r="V572" s="522"/>
      <c r="W572" s="522"/>
      <c r="X572" s="522"/>
      <c r="Y572" s="522"/>
      <c r="Z572" s="522"/>
      <c r="AA572" s="522"/>
    </row>
    <row r="573" spans="1:27" ht="15.75" hidden="1" customHeight="1">
      <c r="A573" s="522"/>
      <c r="B573" s="522"/>
      <c r="C573" s="522"/>
      <c r="D573" s="522"/>
      <c r="E573" s="522"/>
      <c r="F573" s="522"/>
      <c r="G573" s="522"/>
      <c r="H573" s="522"/>
      <c r="I573" s="522"/>
      <c r="J573" s="522"/>
      <c r="K573" s="522"/>
      <c r="L573" s="522"/>
      <c r="M573" s="522"/>
      <c r="N573" s="522"/>
      <c r="O573" s="522"/>
      <c r="P573" s="522"/>
      <c r="Q573" s="522"/>
      <c r="R573" s="522"/>
      <c r="S573" s="522"/>
      <c r="T573" s="522"/>
      <c r="U573" s="522"/>
      <c r="V573" s="522"/>
      <c r="W573" s="522"/>
      <c r="X573" s="522"/>
      <c r="Y573" s="522"/>
      <c r="Z573" s="522"/>
      <c r="AA573" s="522"/>
    </row>
    <row r="574" spans="1:27" ht="15.75" hidden="1" customHeight="1">
      <c r="A574" s="522"/>
      <c r="B574" s="522"/>
      <c r="C574" s="522"/>
      <c r="D574" s="522"/>
      <c r="E574" s="522"/>
      <c r="F574" s="522"/>
      <c r="G574" s="522"/>
      <c r="H574" s="522"/>
      <c r="I574" s="522"/>
      <c r="J574" s="522"/>
      <c r="K574" s="522"/>
      <c r="L574" s="522"/>
      <c r="M574" s="522"/>
      <c r="N574" s="522"/>
      <c r="O574" s="522"/>
      <c r="P574" s="522"/>
      <c r="Q574" s="522"/>
      <c r="R574" s="522"/>
      <c r="S574" s="522"/>
      <c r="T574" s="522"/>
      <c r="U574" s="522"/>
      <c r="V574" s="522"/>
      <c r="W574" s="522"/>
      <c r="X574" s="522"/>
      <c r="Y574" s="522"/>
      <c r="Z574" s="522"/>
      <c r="AA574" s="522"/>
    </row>
    <row r="575" spans="1:27" ht="15.75" hidden="1" customHeight="1">
      <c r="A575" s="522"/>
      <c r="B575" s="522"/>
      <c r="C575" s="522"/>
      <c r="D575" s="522"/>
      <c r="E575" s="522"/>
      <c r="F575" s="522"/>
      <c r="G575" s="522"/>
      <c r="H575" s="522"/>
      <c r="I575" s="522"/>
      <c r="J575" s="522"/>
      <c r="K575" s="522"/>
      <c r="L575" s="522"/>
      <c r="M575" s="522"/>
      <c r="N575" s="522"/>
      <c r="O575" s="522"/>
      <c r="P575" s="522"/>
      <c r="Q575" s="522"/>
      <c r="R575" s="522"/>
      <c r="S575" s="522"/>
      <c r="T575" s="522"/>
      <c r="U575" s="522"/>
      <c r="V575" s="522"/>
      <c r="W575" s="522"/>
      <c r="X575" s="522"/>
      <c r="Y575" s="522"/>
      <c r="Z575" s="522"/>
      <c r="AA575" s="522"/>
    </row>
    <row r="576" spans="1:27" ht="15.75" hidden="1" customHeight="1">
      <c r="A576" s="522"/>
      <c r="B576" s="522"/>
      <c r="C576" s="522"/>
      <c r="D576" s="522"/>
      <c r="E576" s="522"/>
      <c r="F576" s="522"/>
      <c r="G576" s="522"/>
      <c r="H576" s="522"/>
      <c r="I576" s="522"/>
      <c r="J576" s="522"/>
      <c r="K576" s="522"/>
      <c r="L576" s="522"/>
      <c r="M576" s="522"/>
      <c r="N576" s="522"/>
      <c r="O576" s="522"/>
      <c r="P576" s="522"/>
      <c r="Q576" s="522"/>
      <c r="R576" s="522"/>
      <c r="S576" s="522"/>
      <c r="T576" s="522"/>
      <c r="U576" s="522"/>
      <c r="V576" s="522"/>
      <c r="W576" s="522"/>
      <c r="X576" s="522"/>
      <c r="Y576" s="522"/>
      <c r="Z576" s="522"/>
      <c r="AA576" s="522"/>
    </row>
    <row r="577" spans="1:27" ht="15.75" hidden="1" customHeight="1">
      <c r="A577" s="522"/>
      <c r="B577" s="522"/>
      <c r="C577" s="522"/>
      <c r="D577" s="522"/>
      <c r="E577" s="522"/>
      <c r="F577" s="522"/>
      <c r="G577" s="522"/>
      <c r="H577" s="522"/>
      <c r="I577" s="522"/>
      <c r="J577" s="522"/>
      <c r="K577" s="522"/>
      <c r="L577" s="522"/>
      <c r="M577" s="522"/>
      <c r="N577" s="522"/>
      <c r="O577" s="522"/>
      <c r="P577" s="522"/>
      <c r="Q577" s="522"/>
      <c r="R577" s="522"/>
      <c r="S577" s="522"/>
      <c r="T577" s="522"/>
      <c r="U577" s="522"/>
      <c r="V577" s="522"/>
      <c r="W577" s="522"/>
      <c r="X577" s="522"/>
      <c r="Y577" s="522"/>
      <c r="Z577" s="522"/>
      <c r="AA577" s="522"/>
    </row>
    <row r="578" spans="1:27" ht="15.75" hidden="1" customHeight="1">
      <c r="A578" s="522"/>
      <c r="B578" s="522"/>
      <c r="C578" s="522"/>
      <c r="D578" s="522"/>
      <c r="E578" s="522"/>
      <c r="F578" s="522"/>
      <c r="G578" s="522"/>
      <c r="H578" s="522"/>
      <c r="I578" s="522"/>
      <c r="J578" s="522"/>
      <c r="K578" s="522"/>
      <c r="L578" s="522"/>
      <c r="M578" s="522"/>
      <c r="N578" s="522"/>
      <c r="O578" s="522"/>
      <c r="P578" s="522"/>
      <c r="Q578" s="522"/>
      <c r="R578" s="522"/>
      <c r="S578" s="522"/>
      <c r="T578" s="522"/>
      <c r="U578" s="522"/>
      <c r="V578" s="522"/>
      <c r="W578" s="522"/>
      <c r="X578" s="522"/>
      <c r="Y578" s="522"/>
      <c r="Z578" s="522"/>
      <c r="AA578" s="522"/>
    </row>
    <row r="579" spans="1:27" ht="15.75" hidden="1" customHeight="1">
      <c r="A579" s="522"/>
      <c r="B579" s="522"/>
      <c r="C579" s="522"/>
      <c r="D579" s="522"/>
      <c r="E579" s="522"/>
      <c r="F579" s="522"/>
      <c r="G579" s="522"/>
      <c r="H579" s="522"/>
      <c r="I579" s="522"/>
      <c r="J579" s="522"/>
      <c r="K579" s="522"/>
      <c r="L579" s="522"/>
      <c r="M579" s="522"/>
      <c r="N579" s="522"/>
      <c r="O579" s="522"/>
      <c r="P579" s="522"/>
      <c r="Q579" s="522"/>
      <c r="R579" s="522"/>
      <c r="S579" s="522"/>
      <c r="T579" s="522"/>
      <c r="U579" s="522"/>
      <c r="V579" s="522"/>
      <c r="W579" s="522"/>
      <c r="X579" s="522"/>
      <c r="Y579" s="522"/>
      <c r="Z579" s="522"/>
      <c r="AA579" s="522"/>
    </row>
    <row r="580" spans="1:27" ht="15.75" hidden="1" customHeight="1">
      <c r="A580" s="522"/>
      <c r="B580" s="522"/>
      <c r="C580" s="522"/>
      <c r="D580" s="522"/>
      <c r="E580" s="522"/>
      <c r="F580" s="522"/>
      <c r="G580" s="522"/>
      <c r="H580" s="522"/>
      <c r="I580" s="522"/>
      <c r="J580" s="522"/>
      <c r="K580" s="522"/>
      <c r="L580" s="522"/>
      <c r="M580" s="522"/>
      <c r="N580" s="522"/>
      <c r="O580" s="522"/>
      <c r="P580" s="522"/>
      <c r="Q580" s="522"/>
      <c r="R580" s="522"/>
      <c r="S580" s="522"/>
      <c r="T580" s="522"/>
      <c r="U580" s="522"/>
      <c r="V580" s="522"/>
      <c r="W580" s="522"/>
      <c r="X580" s="522"/>
      <c r="Y580" s="522"/>
      <c r="Z580" s="522"/>
      <c r="AA580" s="522"/>
    </row>
    <row r="581" spans="1:27" ht="15.75" hidden="1" customHeight="1">
      <c r="A581" s="522"/>
      <c r="B581" s="522"/>
      <c r="C581" s="522"/>
      <c r="D581" s="522"/>
      <c r="E581" s="522"/>
      <c r="F581" s="522"/>
      <c r="G581" s="522"/>
      <c r="H581" s="522"/>
      <c r="I581" s="522"/>
      <c r="J581" s="522"/>
      <c r="K581" s="522"/>
      <c r="L581" s="522"/>
      <c r="M581" s="522"/>
      <c r="N581" s="522"/>
      <c r="O581" s="522"/>
      <c r="P581" s="522"/>
      <c r="Q581" s="522"/>
      <c r="R581" s="522"/>
      <c r="S581" s="522"/>
      <c r="T581" s="522"/>
      <c r="U581" s="522"/>
      <c r="V581" s="522"/>
      <c r="W581" s="522"/>
      <c r="X581" s="522"/>
      <c r="Y581" s="522"/>
      <c r="Z581" s="522"/>
      <c r="AA581" s="522"/>
    </row>
    <row r="582" spans="1:27" ht="15.75" hidden="1" customHeight="1">
      <c r="A582" s="522"/>
      <c r="B582" s="522"/>
      <c r="C582" s="522"/>
      <c r="D582" s="522"/>
      <c r="E582" s="522"/>
      <c r="F582" s="522"/>
      <c r="G582" s="522"/>
      <c r="H582" s="522"/>
      <c r="I582" s="522"/>
      <c r="J582" s="522"/>
      <c r="K582" s="522"/>
      <c r="L582" s="522"/>
      <c r="M582" s="522"/>
      <c r="N582" s="522"/>
      <c r="O582" s="522"/>
      <c r="P582" s="522"/>
      <c r="Q582" s="522"/>
      <c r="R582" s="522"/>
      <c r="S582" s="522"/>
      <c r="T582" s="522"/>
      <c r="U582" s="522"/>
      <c r="V582" s="522"/>
      <c r="W582" s="522"/>
      <c r="X582" s="522"/>
      <c r="Y582" s="522"/>
      <c r="Z582" s="522"/>
      <c r="AA582" s="522"/>
    </row>
    <row r="583" spans="1:27" ht="15.75" hidden="1" customHeight="1">
      <c r="A583" s="522"/>
      <c r="B583" s="522"/>
      <c r="C583" s="522"/>
      <c r="D583" s="522"/>
      <c r="E583" s="522"/>
      <c r="F583" s="522"/>
      <c r="G583" s="522"/>
      <c r="H583" s="522"/>
      <c r="I583" s="522"/>
      <c r="J583" s="522"/>
      <c r="K583" s="522"/>
      <c r="L583" s="522"/>
      <c r="M583" s="522"/>
      <c r="N583" s="522"/>
      <c r="O583" s="522"/>
      <c r="P583" s="522"/>
      <c r="Q583" s="522"/>
      <c r="R583" s="522"/>
      <c r="S583" s="522"/>
      <c r="T583" s="522"/>
      <c r="U583" s="522"/>
      <c r="V583" s="522"/>
      <c r="W583" s="522"/>
      <c r="X583" s="522"/>
      <c r="Y583" s="522"/>
      <c r="Z583" s="522"/>
      <c r="AA583" s="522"/>
    </row>
    <row r="584" spans="1:27" ht="15.75" hidden="1" customHeight="1">
      <c r="A584" s="522"/>
      <c r="B584" s="522"/>
      <c r="C584" s="522"/>
      <c r="D584" s="522"/>
      <c r="E584" s="522"/>
      <c r="F584" s="522"/>
      <c r="G584" s="522"/>
      <c r="H584" s="522"/>
      <c r="I584" s="522"/>
      <c r="J584" s="522"/>
      <c r="K584" s="522"/>
      <c r="L584" s="522"/>
      <c r="M584" s="522"/>
      <c r="N584" s="522"/>
      <c r="O584" s="522"/>
      <c r="P584" s="522"/>
      <c r="Q584" s="522"/>
      <c r="R584" s="522"/>
      <c r="S584" s="522"/>
      <c r="T584" s="522"/>
      <c r="U584" s="522"/>
      <c r="V584" s="522"/>
      <c r="W584" s="522"/>
      <c r="X584" s="522"/>
      <c r="Y584" s="522"/>
      <c r="Z584" s="522"/>
      <c r="AA584" s="522"/>
    </row>
    <row r="585" spans="1:27" ht="15.75" hidden="1" customHeight="1">
      <c r="A585" s="522"/>
      <c r="B585" s="522"/>
      <c r="C585" s="522"/>
      <c r="D585" s="522"/>
      <c r="E585" s="522"/>
      <c r="F585" s="522"/>
      <c r="G585" s="522"/>
      <c r="H585" s="522"/>
      <c r="I585" s="522"/>
      <c r="J585" s="522"/>
      <c r="K585" s="522"/>
      <c r="L585" s="522"/>
      <c r="M585" s="522"/>
      <c r="N585" s="522"/>
      <c r="O585" s="522"/>
      <c r="P585" s="522"/>
      <c r="Q585" s="522"/>
      <c r="R585" s="522"/>
      <c r="S585" s="522"/>
      <c r="T585" s="522"/>
      <c r="U585" s="522"/>
      <c r="V585" s="522"/>
      <c r="W585" s="522"/>
      <c r="X585" s="522"/>
      <c r="Y585" s="522"/>
      <c r="Z585" s="522"/>
      <c r="AA585" s="522"/>
    </row>
    <row r="586" spans="1:27" ht="15.75" hidden="1" customHeight="1">
      <c r="A586" s="522"/>
      <c r="B586" s="522"/>
      <c r="C586" s="522"/>
      <c r="D586" s="522"/>
      <c r="E586" s="522"/>
      <c r="F586" s="522"/>
      <c r="G586" s="522"/>
      <c r="H586" s="522"/>
      <c r="I586" s="522"/>
      <c r="J586" s="522"/>
      <c r="K586" s="522"/>
      <c r="L586" s="522"/>
      <c r="M586" s="522"/>
      <c r="N586" s="522"/>
      <c r="O586" s="522"/>
      <c r="P586" s="522"/>
      <c r="Q586" s="522"/>
      <c r="R586" s="522"/>
      <c r="S586" s="522"/>
      <c r="T586" s="522"/>
      <c r="U586" s="522"/>
      <c r="V586" s="522"/>
      <c r="W586" s="522"/>
      <c r="X586" s="522"/>
      <c r="Y586" s="522"/>
      <c r="Z586" s="522"/>
      <c r="AA586" s="522"/>
    </row>
    <row r="587" spans="1:27" ht="15.75" hidden="1" customHeight="1">
      <c r="A587" s="522"/>
      <c r="B587" s="522"/>
      <c r="C587" s="522"/>
      <c r="D587" s="522"/>
      <c r="E587" s="522"/>
      <c r="F587" s="522"/>
      <c r="G587" s="522"/>
      <c r="H587" s="522"/>
      <c r="I587" s="522"/>
      <c r="J587" s="522"/>
      <c r="K587" s="522"/>
      <c r="L587" s="522"/>
      <c r="M587" s="522"/>
      <c r="N587" s="522"/>
      <c r="O587" s="522"/>
      <c r="P587" s="522"/>
      <c r="Q587" s="522"/>
      <c r="R587" s="522"/>
      <c r="S587" s="522"/>
      <c r="T587" s="522"/>
      <c r="U587" s="522"/>
      <c r="V587" s="522"/>
      <c r="W587" s="522"/>
      <c r="X587" s="522"/>
      <c r="Y587" s="522"/>
      <c r="Z587" s="522"/>
      <c r="AA587" s="522"/>
    </row>
    <row r="588" spans="1:27" ht="15.75" hidden="1" customHeight="1">
      <c r="A588" s="522"/>
      <c r="B588" s="522"/>
      <c r="C588" s="522"/>
      <c r="D588" s="522"/>
      <c r="E588" s="522"/>
      <c r="F588" s="522"/>
      <c r="G588" s="522"/>
      <c r="H588" s="522"/>
      <c r="I588" s="522"/>
      <c r="J588" s="522"/>
      <c r="K588" s="522"/>
      <c r="L588" s="522"/>
      <c r="M588" s="522"/>
      <c r="N588" s="522"/>
      <c r="O588" s="522"/>
      <c r="P588" s="522"/>
      <c r="Q588" s="522"/>
      <c r="R588" s="522"/>
      <c r="S588" s="522"/>
      <c r="T588" s="522"/>
      <c r="U588" s="522"/>
      <c r="V588" s="522"/>
      <c r="W588" s="522"/>
      <c r="X588" s="522"/>
      <c r="Y588" s="522"/>
      <c r="Z588" s="522"/>
      <c r="AA588" s="522"/>
    </row>
    <row r="589" spans="1:27" ht="15.75" hidden="1" customHeight="1">
      <c r="A589" s="522"/>
      <c r="B589" s="522"/>
      <c r="C589" s="522"/>
      <c r="D589" s="522"/>
      <c r="E589" s="522"/>
      <c r="F589" s="522"/>
      <c r="G589" s="522"/>
      <c r="H589" s="522"/>
      <c r="I589" s="522"/>
      <c r="J589" s="522"/>
      <c r="K589" s="522"/>
      <c r="L589" s="522"/>
      <c r="M589" s="522"/>
      <c r="N589" s="522"/>
      <c r="O589" s="522"/>
      <c r="P589" s="522"/>
      <c r="Q589" s="522"/>
      <c r="R589" s="522"/>
      <c r="S589" s="522"/>
      <c r="T589" s="522"/>
      <c r="U589" s="522"/>
      <c r="V589" s="522"/>
      <c r="W589" s="522"/>
      <c r="X589" s="522"/>
      <c r="Y589" s="522"/>
      <c r="Z589" s="522"/>
      <c r="AA589" s="522"/>
    </row>
    <row r="590" spans="1:27" ht="15.75" hidden="1" customHeight="1">
      <c r="A590" s="522"/>
      <c r="B590" s="522"/>
      <c r="C590" s="522"/>
      <c r="D590" s="522"/>
      <c r="E590" s="522"/>
      <c r="F590" s="522"/>
      <c r="G590" s="522"/>
      <c r="H590" s="522"/>
      <c r="I590" s="522"/>
      <c r="J590" s="522"/>
      <c r="K590" s="522"/>
      <c r="L590" s="522"/>
      <c r="M590" s="522"/>
      <c r="N590" s="522"/>
      <c r="O590" s="522"/>
      <c r="P590" s="522"/>
      <c r="Q590" s="522"/>
      <c r="R590" s="522"/>
      <c r="S590" s="522"/>
      <c r="T590" s="522"/>
      <c r="U590" s="522"/>
      <c r="V590" s="522"/>
      <c r="W590" s="522"/>
      <c r="X590" s="522"/>
      <c r="Y590" s="522"/>
      <c r="Z590" s="522"/>
      <c r="AA590" s="522"/>
    </row>
    <row r="591" spans="1:27" ht="15.75" hidden="1" customHeight="1">
      <c r="A591" s="522"/>
      <c r="B591" s="522"/>
      <c r="C591" s="522"/>
      <c r="D591" s="522"/>
      <c r="E591" s="522"/>
      <c r="F591" s="522"/>
      <c r="G591" s="522"/>
      <c r="H591" s="522"/>
      <c r="I591" s="522"/>
      <c r="J591" s="522"/>
      <c r="K591" s="522"/>
      <c r="L591" s="522"/>
      <c r="M591" s="522"/>
      <c r="N591" s="522"/>
      <c r="O591" s="522"/>
      <c r="P591" s="522"/>
      <c r="Q591" s="522"/>
      <c r="R591" s="522"/>
      <c r="S591" s="522"/>
      <c r="T591" s="522"/>
      <c r="U591" s="522"/>
      <c r="V591" s="522"/>
      <c r="W591" s="522"/>
      <c r="X591" s="522"/>
      <c r="Y591" s="522"/>
      <c r="Z591" s="522"/>
      <c r="AA591" s="522"/>
    </row>
    <row r="592" spans="1:27" ht="15.75" hidden="1" customHeight="1">
      <c r="A592" s="522"/>
      <c r="B592" s="522"/>
      <c r="C592" s="522"/>
      <c r="D592" s="522"/>
      <c r="E592" s="522"/>
      <c r="F592" s="522"/>
      <c r="G592" s="522"/>
      <c r="H592" s="522"/>
      <c r="I592" s="522"/>
      <c r="J592" s="522"/>
      <c r="K592" s="522"/>
      <c r="L592" s="522"/>
      <c r="M592" s="522"/>
      <c r="N592" s="522"/>
      <c r="O592" s="522"/>
      <c r="P592" s="522"/>
      <c r="Q592" s="522"/>
      <c r="R592" s="522"/>
      <c r="S592" s="522"/>
      <c r="T592" s="522"/>
      <c r="U592" s="522"/>
      <c r="V592" s="522"/>
      <c r="W592" s="522"/>
      <c r="X592" s="522"/>
      <c r="Y592" s="522"/>
      <c r="Z592" s="522"/>
      <c r="AA592" s="522"/>
    </row>
    <row r="593" spans="1:27" ht="15.75" hidden="1" customHeight="1">
      <c r="A593" s="522"/>
      <c r="B593" s="522"/>
      <c r="C593" s="522"/>
      <c r="D593" s="522"/>
      <c r="E593" s="522"/>
      <c r="F593" s="522"/>
      <c r="G593" s="522"/>
      <c r="H593" s="522"/>
      <c r="I593" s="522"/>
      <c r="J593" s="522"/>
      <c r="K593" s="522"/>
      <c r="L593" s="522"/>
      <c r="M593" s="522"/>
      <c r="N593" s="522"/>
      <c r="O593" s="522"/>
      <c r="P593" s="522"/>
      <c r="Q593" s="522"/>
      <c r="R593" s="522"/>
      <c r="S593" s="522"/>
      <c r="T593" s="522"/>
      <c r="U593" s="522"/>
      <c r="V593" s="522"/>
      <c r="W593" s="522"/>
      <c r="X593" s="522"/>
      <c r="Y593" s="522"/>
      <c r="Z593" s="522"/>
      <c r="AA593" s="522"/>
    </row>
    <row r="594" spans="1:27" ht="15.75" hidden="1" customHeight="1">
      <c r="A594" s="522"/>
      <c r="B594" s="522"/>
      <c r="C594" s="522"/>
      <c r="D594" s="522"/>
      <c r="E594" s="522"/>
      <c r="F594" s="522"/>
      <c r="G594" s="522"/>
      <c r="H594" s="522"/>
      <c r="I594" s="522"/>
      <c r="J594" s="522"/>
      <c r="K594" s="522"/>
      <c r="L594" s="522"/>
      <c r="M594" s="522"/>
      <c r="N594" s="522"/>
      <c r="O594" s="522"/>
      <c r="P594" s="522"/>
      <c r="Q594" s="522"/>
      <c r="R594" s="522"/>
      <c r="S594" s="522"/>
      <c r="T594" s="522"/>
      <c r="U594" s="522"/>
      <c r="V594" s="522"/>
      <c r="W594" s="522"/>
      <c r="X594" s="522"/>
      <c r="Y594" s="522"/>
      <c r="Z594" s="522"/>
      <c r="AA594" s="522"/>
    </row>
    <row r="595" spans="1:27" ht="15.75" hidden="1" customHeight="1">
      <c r="A595" s="522"/>
      <c r="B595" s="522"/>
      <c r="C595" s="522"/>
      <c r="D595" s="522"/>
      <c r="E595" s="522"/>
      <c r="F595" s="522"/>
      <c r="G595" s="522"/>
      <c r="H595" s="522"/>
      <c r="I595" s="522"/>
      <c r="J595" s="522"/>
      <c r="K595" s="522"/>
      <c r="L595" s="522"/>
      <c r="M595" s="522"/>
      <c r="N595" s="522"/>
      <c r="O595" s="522"/>
      <c r="P595" s="522"/>
      <c r="Q595" s="522"/>
      <c r="R595" s="522"/>
      <c r="S595" s="522"/>
      <c r="T595" s="522"/>
      <c r="U595" s="522"/>
      <c r="V595" s="522"/>
      <c r="W595" s="522"/>
      <c r="X595" s="522"/>
      <c r="Y595" s="522"/>
      <c r="Z595" s="522"/>
      <c r="AA595" s="522"/>
    </row>
    <row r="596" spans="1:27" ht="15.75" hidden="1" customHeight="1">
      <c r="A596" s="522"/>
      <c r="B596" s="522"/>
      <c r="C596" s="522"/>
      <c r="D596" s="522"/>
      <c r="E596" s="522"/>
      <c r="F596" s="522"/>
      <c r="G596" s="522"/>
      <c r="H596" s="522"/>
      <c r="I596" s="522"/>
      <c r="J596" s="522"/>
      <c r="K596" s="522"/>
      <c r="L596" s="522"/>
      <c r="M596" s="522"/>
      <c r="N596" s="522"/>
      <c r="O596" s="522"/>
      <c r="P596" s="522"/>
      <c r="Q596" s="522"/>
      <c r="R596" s="522"/>
      <c r="S596" s="522"/>
      <c r="T596" s="522"/>
      <c r="U596" s="522"/>
      <c r="V596" s="522"/>
      <c r="W596" s="522"/>
      <c r="X596" s="522"/>
      <c r="Y596" s="522"/>
      <c r="Z596" s="522"/>
      <c r="AA596" s="522"/>
    </row>
    <row r="597" spans="1:27" ht="15.75" hidden="1" customHeight="1">
      <c r="A597" s="522"/>
      <c r="B597" s="522"/>
      <c r="C597" s="522"/>
      <c r="D597" s="522"/>
      <c r="E597" s="522"/>
      <c r="F597" s="522"/>
      <c r="G597" s="522"/>
      <c r="H597" s="522"/>
      <c r="I597" s="522"/>
      <c r="J597" s="522"/>
      <c r="K597" s="522"/>
      <c r="L597" s="522"/>
      <c r="M597" s="522"/>
      <c r="N597" s="522"/>
      <c r="O597" s="522"/>
      <c r="P597" s="522"/>
      <c r="Q597" s="522"/>
      <c r="R597" s="522"/>
      <c r="S597" s="522"/>
      <c r="T597" s="522"/>
      <c r="U597" s="522"/>
      <c r="V597" s="522"/>
      <c r="W597" s="522"/>
      <c r="X597" s="522"/>
      <c r="Y597" s="522"/>
      <c r="Z597" s="522"/>
      <c r="AA597" s="522"/>
    </row>
    <row r="598" spans="1:27" ht="15.75" hidden="1" customHeight="1">
      <c r="A598" s="522"/>
      <c r="B598" s="522"/>
      <c r="C598" s="522"/>
      <c r="D598" s="522"/>
      <c r="E598" s="522"/>
      <c r="F598" s="522"/>
      <c r="G598" s="522"/>
      <c r="H598" s="522"/>
      <c r="I598" s="522"/>
      <c r="J598" s="522"/>
      <c r="K598" s="522"/>
      <c r="L598" s="522"/>
      <c r="M598" s="522"/>
      <c r="N598" s="522"/>
      <c r="O598" s="522"/>
      <c r="P598" s="522"/>
      <c r="Q598" s="522"/>
      <c r="R598" s="522"/>
      <c r="S598" s="522"/>
      <c r="T598" s="522"/>
      <c r="U598" s="522"/>
      <c r="V598" s="522"/>
      <c r="W598" s="522"/>
      <c r="X598" s="522"/>
      <c r="Y598" s="522"/>
      <c r="Z598" s="522"/>
      <c r="AA598" s="522"/>
    </row>
    <row r="599" spans="1:27" ht="15.75" hidden="1" customHeight="1">
      <c r="A599" s="522"/>
      <c r="B599" s="522"/>
      <c r="C599" s="522"/>
      <c r="D599" s="522"/>
      <c r="E599" s="522"/>
      <c r="F599" s="522"/>
      <c r="G599" s="522"/>
      <c r="H599" s="522"/>
      <c r="I599" s="522"/>
      <c r="J599" s="522"/>
      <c r="K599" s="522"/>
      <c r="L599" s="522"/>
      <c r="M599" s="522"/>
      <c r="N599" s="522"/>
      <c r="O599" s="522"/>
      <c r="P599" s="522"/>
      <c r="Q599" s="522"/>
      <c r="R599" s="522"/>
      <c r="S599" s="522"/>
      <c r="T599" s="522"/>
      <c r="U599" s="522"/>
      <c r="V599" s="522"/>
      <c r="W599" s="522"/>
      <c r="X599" s="522"/>
      <c r="Y599" s="522"/>
      <c r="Z599" s="522"/>
      <c r="AA599" s="522"/>
    </row>
    <row r="600" spans="1:27" ht="15.75" hidden="1" customHeight="1">
      <c r="A600" s="522"/>
      <c r="B600" s="522"/>
      <c r="C600" s="522"/>
      <c r="D600" s="522"/>
      <c r="E600" s="522"/>
      <c r="F600" s="522"/>
      <c r="G600" s="522"/>
      <c r="H600" s="522"/>
      <c r="I600" s="522"/>
      <c r="J600" s="522"/>
      <c r="K600" s="522"/>
      <c r="L600" s="522"/>
      <c r="M600" s="522"/>
      <c r="N600" s="522"/>
      <c r="O600" s="522"/>
      <c r="P600" s="522"/>
      <c r="Q600" s="522"/>
      <c r="R600" s="522"/>
      <c r="S600" s="522"/>
      <c r="T600" s="522"/>
      <c r="U600" s="522"/>
      <c r="V600" s="522"/>
      <c r="W600" s="522"/>
      <c r="X600" s="522"/>
      <c r="Y600" s="522"/>
      <c r="Z600" s="522"/>
      <c r="AA600" s="522"/>
    </row>
    <row r="601" spans="1:27" ht="15.75" hidden="1" customHeight="1">
      <c r="A601" s="522"/>
      <c r="B601" s="522"/>
      <c r="C601" s="522"/>
      <c r="D601" s="522"/>
      <c r="E601" s="522"/>
      <c r="F601" s="522"/>
      <c r="G601" s="522"/>
      <c r="H601" s="522"/>
      <c r="I601" s="522"/>
      <c r="J601" s="522"/>
      <c r="K601" s="522"/>
      <c r="L601" s="522"/>
      <c r="M601" s="522"/>
      <c r="N601" s="522"/>
      <c r="O601" s="522"/>
      <c r="P601" s="522"/>
      <c r="Q601" s="522"/>
      <c r="R601" s="522"/>
      <c r="S601" s="522"/>
      <c r="T601" s="522"/>
      <c r="U601" s="522"/>
      <c r="V601" s="522"/>
      <c r="W601" s="522"/>
      <c r="X601" s="522"/>
      <c r="Y601" s="522"/>
      <c r="Z601" s="522"/>
      <c r="AA601" s="522"/>
    </row>
    <row r="602" spans="1:27" ht="15.75" hidden="1" customHeight="1">
      <c r="A602" s="522"/>
      <c r="B602" s="522"/>
      <c r="C602" s="522"/>
      <c r="D602" s="522"/>
      <c r="E602" s="522"/>
      <c r="F602" s="522"/>
      <c r="G602" s="522"/>
      <c r="H602" s="522"/>
      <c r="I602" s="522"/>
      <c r="J602" s="522"/>
      <c r="K602" s="522"/>
      <c r="L602" s="522"/>
      <c r="M602" s="522"/>
      <c r="N602" s="522"/>
      <c r="O602" s="522"/>
      <c r="P602" s="522"/>
      <c r="Q602" s="522"/>
      <c r="R602" s="522"/>
      <c r="S602" s="522"/>
      <c r="T602" s="522"/>
      <c r="U602" s="522"/>
      <c r="V602" s="522"/>
      <c r="W602" s="522"/>
      <c r="X602" s="522"/>
      <c r="Y602" s="522"/>
      <c r="Z602" s="522"/>
      <c r="AA602" s="522"/>
    </row>
    <row r="603" spans="1:27" ht="15.75" hidden="1" customHeight="1">
      <c r="A603" s="522"/>
      <c r="B603" s="522"/>
      <c r="C603" s="522"/>
      <c r="D603" s="522"/>
      <c r="E603" s="522"/>
      <c r="F603" s="522"/>
      <c r="G603" s="522"/>
      <c r="H603" s="522"/>
      <c r="I603" s="522"/>
      <c r="J603" s="522"/>
      <c r="K603" s="522"/>
      <c r="L603" s="522"/>
      <c r="M603" s="522"/>
      <c r="N603" s="522"/>
      <c r="O603" s="522"/>
      <c r="P603" s="522"/>
      <c r="Q603" s="522"/>
      <c r="R603" s="522"/>
      <c r="S603" s="522"/>
      <c r="T603" s="522"/>
      <c r="U603" s="522"/>
      <c r="V603" s="522"/>
      <c r="W603" s="522"/>
      <c r="X603" s="522"/>
      <c r="Y603" s="522"/>
      <c r="Z603" s="522"/>
      <c r="AA603" s="522"/>
    </row>
    <row r="604" spans="1:27" ht="15.75" hidden="1" customHeight="1">
      <c r="A604" s="522"/>
      <c r="B604" s="522"/>
      <c r="C604" s="522"/>
      <c r="D604" s="522"/>
      <c r="E604" s="522"/>
      <c r="F604" s="522"/>
      <c r="G604" s="522"/>
      <c r="H604" s="522"/>
      <c r="I604" s="522"/>
      <c r="J604" s="522"/>
      <c r="K604" s="522"/>
      <c r="L604" s="522"/>
      <c r="M604" s="522"/>
      <c r="N604" s="522"/>
      <c r="O604" s="522"/>
      <c r="P604" s="522"/>
      <c r="Q604" s="522"/>
      <c r="R604" s="522"/>
      <c r="S604" s="522"/>
      <c r="T604" s="522"/>
      <c r="U604" s="522"/>
      <c r="V604" s="522"/>
      <c r="W604" s="522"/>
      <c r="X604" s="522"/>
      <c r="Y604" s="522"/>
      <c r="Z604" s="522"/>
      <c r="AA604" s="522"/>
    </row>
    <row r="605" spans="1:27" ht="15.75" hidden="1" customHeight="1">
      <c r="A605" s="522"/>
      <c r="B605" s="522"/>
      <c r="C605" s="522"/>
      <c r="D605" s="522"/>
      <c r="E605" s="522"/>
      <c r="F605" s="522"/>
      <c r="G605" s="522"/>
      <c r="H605" s="522"/>
      <c r="I605" s="522"/>
      <c r="J605" s="522"/>
      <c r="K605" s="522"/>
      <c r="L605" s="522"/>
      <c r="M605" s="522"/>
      <c r="N605" s="522"/>
      <c r="O605" s="522"/>
      <c r="P605" s="522"/>
      <c r="Q605" s="522"/>
      <c r="R605" s="522"/>
      <c r="S605" s="522"/>
      <c r="T605" s="522"/>
      <c r="U605" s="522"/>
      <c r="V605" s="522"/>
      <c r="W605" s="522"/>
      <c r="X605" s="522"/>
      <c r="Y605" s="522"/>
      <c r="Z605" s="522"/>
      <c r="AA605" s="522"/>
    </row>
    <row r="606" spans="1:27" ht="15.75" hidden="1" customHeight="1">
      <c r="A606" s="522"/>
      <c r="B606" s="522"/>
      <c r="C606" s="522"/>
      <c r="D606" s="522"/>
      <c r="E606" s="522"/>
      <c r="F606" s="522"/>
      <c r="G606" s="522"/>
      <c r="H606" s="522"/>
      <c r="I606" s="522"/>
      <c r="J606" s="522"/>
      <c r="K606" s="522"/>
      <c r="L606" s="522"/>
      <c r="M606" s="522"/>
      <c r="N606" s="522"/>
      <c r="O606" s="522"/>
      <c r="P606" s="522"/>
      <c r="Q606" s="522"/>
      <c r="R606" s="522"/>
      <c r="S606" s="522"/>
      <c r="T606" s="522"/>
      <c r="U606" s="522"/>
      <c r="V606" s="522"/>
      <c r="W606" s="522"/>
      <c r="X606" s="522"/>
      <c r="Y606" s="522"/>
      <c r="Z606" s="522"/>
      <c r="AA606" s="522"/>
    </row>
    <row r="607" spans="1:27" ht="15.75" hidden="1" customHeight="1">
      <c r="A607" s="522"/>
      <c r="B607" s="522"/>
      <c r="C607" s="522"/>
      <c r="D607" s="522"/>
      <c r="E607" s="522"/>
      <c r="F607" s="522"/>
      <c r="G607" s="522"/>
      <c r="H607" s="522"/>
      <c r="I607" s="522"/>
      <c r="J607" s="522"/>
      <c r="K607" s="522"/>
      <c r="L607" s="522"/>
      <c r="M607" s="522"/>
      <c r="N607" s="522"/>
      <c r="O607" s="522"/>
      <c r="P607" s="522"/>
      <c r="Q607" s="522"/>
      <c r="R607" s="522"/>
      <c r="S607" s="522"/>
      <c r="T607" s="522"/>
      <c r="U607" s="522"/>
      <c r="V607" s="522"/>
      <c r="W607" s="522"/>
      <c r="X607" s="522"/>
      <c r="Y607" s="522"/>
      <c r="Z607" s="522"/>
      <c r="AA607" s="522"/>
    </row>
    <row r="608" spans="1:27" ht="15.75" hidden="1" customHeight="1">
      <c r="A608" s="522"/>
      <c r="B608" s="522"/>
      <c r="C608" s="522"/>
      <c r="D608" s="522"/>
      <c r="E608" s="522"/>
      <c r="F608" s="522"/>
      <c r="G608" s="522"/>
      <c r="H608" s="522"/>
      <c r="I608" s="522"/>
      <c r="J608" s="522"/>
      <c r="K608" s="522"/>
      <c r="L608" s="522"/>
      <c r="M608" s="522"/>
      <c r="N608" s="522"/>
      <c r="O608" s="522"/>
      <c r="P608" s="522"/>
      <c r="Q608" s="522"/>
      <c r="R608" s="522"/>
      <c r="S608" s="522"/>
      <c r="T608" s="522"/>
      <c r="U608" s="522"/>
      <c r="V608" s="522"/>
      <c r="W608" s="522"/>
      <c r="X608" s="522"/>
      <c r="Y608" s="522"/>
      <c r="Z608" s="522"/>
      <c r="AA608" s="522"/>
    </row>
    <row r="609" spans="1:27" ht="15.75" hidden="1" customHeight="1">
      <c r="A609" s="522"/>
      <c r="B609" s="522"/>
      <c r="C609" s="522"/>
      <c r="D609" s="522"/>
      <c r="E609" s="522"/>
      <c r="F609" s="522"/>
      <c r="G609" s="522"/>
      <c r="H609" s="522"/>
      <c r="I609" s="522"/>
      <c r="J609" s="522"/>
      <c r="K609" s="522"/>
      <c r="L609" s="522"/>
      <c r="M609" s="522"/>
      <c r="N609" s="522"/>
      <c r="O609" s="522"/>
      <c r="P609" s="522"/>
      <c r="Q609" s="522"/>
      <c r="R609" s="522"/>
      <c r="S609" s="522"/>
      <c r="T609" s="522"/>
      <c r="U609" s="522"/>
      <c r="V609" s="522"/>
      <c r="W609" s="522"/>
      <c r="X609" s="522"/>
      <c r="Y609" s="522"/>
      <c r="Z609" s="522"/>
      <c r="AA609" s="522"/>
    </row>
    <row r="610" spans="1:27" ht="15.75" hidden="1" customHeight="1">
      <c r="A610" s="522"/>
      <c r="B610" s="522"/>
      <c r="C610" s="522"/>
      <c r="D610" s="522"/>
      <c r="E610" s="522"/>
      <c r="F610" s="522"/>
      <c r="G610" s="522"/>
      <c r="H610" s="522"/>
      <c r="I610" s="522"/>
      <c r="J610" s="522"/>
      <c r="K610" s="522"/>
      <c r="L610" s="522"/>
      <c r="M610" s="522"/>
      <c r="N610" s="522"/>
      <c r="O610" s="522"/>
      <c r="P610" s="522"/>
      <c r="Q610" s="522"/>
      <c r="R610" s="522"/>
      <c r="S610" s="522"/>
      <c r="T610" s="522"/>
      <c r="U610" s="522"/>
      <c r="V610" s="522"/>
      <c r="W610" s="522"/>
      <c r="X610" s="522"/>
      <c r="Y610" s="522"/>
      <c r="Z610" s="522"/>
      <c r="AA610" s="522"/>
    </row>
    <row r="611" spans="1:27" ht="15.75" hidden="1" customHeight="1">
      <c r="A611" s="522"/>
      <c r="B611" s="522"/>
      <c r="C611" s="522"/>
      <c r="D611" s="522"/>
      <c r="E611" s="522"/>
      <c r="F611" s="522"/>
      <c r="G611" s="522"/>
      <c r="H611" s="522"/>
      <c r="I611" s="522"/>
      <c r="J611" s="522"/>
      <c r="K611" s="522"/>
      <c r="L611" s="522"/>
      <c r="M611" s="522"/>
      <c r="N611" s="522"/>
      <c r="O611" s="522"/>
      <c r="P611" s="522"/>
      <c r="Q611" s="522"/>
      <c r="R611" s="522"/>
      <c r="S611" s="522"/>
      <c r="T611" s="522"/>
      <c r="U611" s="522"/>
      <c r="V611" s="522"/>
      <c r="W611" s="522"/>
      <c r="X611" s="522"/>
      <c r="Y611" s="522"/>
      <c r="Z611" s="522"/>
      <c r="AA611" s="522"/>
    </row>
    <row r="612" spans="1:27" ht="15.75" hidden="1" customHeight="1">
      <c r="A612" s="522"/>
      <c r="B612" s="522"/>
      <c r="C612" s="522"/>
      <c r="D612" s="522"/>
      <c r="E612" s="522"/>
      <c r="F612" s="522"/>
      <c r="G612" s="522"/>
      <c r="H612" s="522"/>
      <c r="I612" s="522"/>
      <c r="J612" s="522"/>
      <c r="K612" s="522"/>
      <c r="L612" s="522"/>
      <c r="M612" s="522"/>
      <c r="N612" s="522"/>
      <c r="O612" s="522"/>
      <c r="P612" s="522"/>
      <c r="Q612" s="522"/>
      <c r="R612" s="522"/>
      <c r="S612" s="522"/>
      <c r="T612" s="522"/>
      <c r="U612" s="522"/>
      <c r="V612" s="522"/>
      <c r="W612" s="522"/>
      <c r="X612" s="522"/>
      <c r="Y612" s="522"/>
      <c r="Z612" s="522"/>
      <c r="AA612" s="522"/>
    </row>
    <row r="613" spans="1:27" ht="15.75" hidden="1" customHeight="1">
      <c r="A613" s="522"/>
      <c r="B613" s="522"/>
      <c r="C613" s="522"/>
      <c r="D613" s="522"/>
      <c r="E613" s="522"/>
      <c r="F613" s="522"/>
      <c r="G613" s="522"/>
      <c r="H613" s="522"/>
      <c r="I613" s="522"/>
      <c r="J613" s="522"/>
      <c r="K613" s="522"/>
      <c r="L613" s="522"/>
      <c r="M613" s="522"/>
      <c r="N613" s="522"/>
      <c r="O613" s="522"/>
      <c r="P613" s="522"/>
      <c r="Q613" s="522"/>
      <c r="R613" s="522"/>
      <c r="S613" s="522"/>
      <c r="T613" s="522"/>
      <c r="U613" s="522"/>
      <c r="V613" s="522"/>
      <c r="W613" s="522"/>
      <c r="X613" s="522"/>
      <c r="Y613" s="522"/>
      <c r="Z613" s="522"/>
      <c r="AA613" s="522"/>
    </row>
    <row r="614" spans="1:27" ht="15.75" hidden="1" customHeight="1">
      <c r="A614" s="522"/>
      <c r="B614" s="522"/>
      <c r="C614" s="522"/>
      <c r="D614" s="522"/>
      <c r="E614" s="522"/>
      <c r="F614" s="522"/>
      <c r="G614" s="522"/>
      <c r="H614" s="522"/>
      <c r="I614" s="522"/>
      <c r="J614" s="522"/>
      <c r="K614" s="522"/>
      <c r="L614" s="522"/>
      <c r="M614" s="522"/>
      <c r="N614" s="522"/>
      <c r="O614" s="522"/>
      <c r="P614" s="522"/>
      <c r="Q614" s="522"/>
      <c r="R614" s="522"/>
      <c r="S614" s="522"/>
      <c r="T614" s="522"/>
      <c r="U614" s="522"/>
      <c r="V614" s="522"/>
      <c r="W614" s="522"/>
      <c r="X614" s="522"/>
      <c r="Y614" s="522"/>
      <c r="Z614" s="522"/>
      <c r="AA614" s="522"/>
    </row>
    <row r="615" spans="1:27" ht="15.75" hidden="1" customHeight="1">
      <c r="A615" s="522"/>
      <c r="B615" s="522"/>
      <c r="C615" s="522"/>
      <c r="D615" s="522"/>
      <c r="E615" s="522"/>
      <c r="F615" s="522"/>
      <c r="G615" s="522"/>
      <c r="H615" s="522"/>
      <c r="I615" s="522"/>
      <c r="J615" s="522"/>
      <c r="K615" s="522"/>
      <c r="L615" s="522"/>
      <c r="M615" s="522"/>
      <c r="N615" s="522"/>
      <c r="O615" s="522"/>
      <c r="P615" s="522"/>
      <c r="Q615" s="522"/>
      <c r="R615" s="522"/>
      <c r="S615" s="522"/>
      <c r="T615" s="522"/>
      <c r="U615" s="522"/>
      <c r="V615" s="522"/>
      <c r="W615" s="522"/>
      <c r="X615" s="522"/>
      <c r="Y615" s="522"/>
      <c r="Z615" s="522"/>
      <c r="AA615" s="522"/>
    </row>
    <row r="616" spans="1:27" ht="15.75" hidden="1" customHeight="1">
      <c r="A616" s="522"/>
      <c r="B616" s="522"/>
      <c r="C616" s="522"/>
      <c r="D616" s="522"/>
      <c r="E616" s="522"/>
      <c r="F616" s="522"/>
      <c r="G616" s="522"/>
      <c r="H616" s="522"/>
      <c r="I616" s="522"/>
      <c r="J616" s="522"/>
      <c r="K616" s="522"/>
      <c r="L616" s="522"/>
      <c r="M616" s="522"/>
      <c r="N616" s="522"/>
      <c r="O616" s="522"/>
      <c r="P616" s="522"/>
      <c r="Q616" s="522"/>
      <c r="R616" s="522"/>
      <c r="S616" s="522"/>
      <c r="T616" s="522"/>
      <c r="U616" s="522"/>
      <c r="V616" s="522"/>
      <c r="W616" s="522"/>
      <c r="X616" s="522"/>
      <c r="Y616" s="522"/>
      <c r="Z616" s="522"/>
      <c r="AA616" s="522"/>
    </row>
    <row r="617" spans="1:27" ht="15.75" hidden="1" customHeight="1">
      <c r="A617" s="522"/>
      <c r="B617" s="522"/>
      <c r="C617" s="522"/>
      <c r="D617" s="522"/>
      <c r="E617" s="522"/>
      <c r="F617" s="522"/>
      <c r="G617" s="522"/>
      <c r="H617" s="522"/>
      <c r="I617" s="522"/>
      <c r="J617" s="522"/>
      <c r="K617" s="522"/>
      <c r="L617" s="522"/>
      <c r="M617" s="522"/>
      <c r="N617" s="522"/>
      <c r="O617" s="522"/>
      <c r="P617" s="522"/>
      <c r="Q617" s="522"/>
      <c r="R617" s="522"/>
      <c r="S617" s="522"/>
      <c r="T617" s="522"/>
      <c r="U617" s="522"/>
      <c r="V617" s="522"/>
      <c r="W617" s="522"/>
      <c r="X617" s="522"/>
      <c r="Y617" s="522"/>
      <c r="Z617" s="522"/>
      <c r="AA617" s="522"/>
    </row>
    <row r="618" spans="1:27" ht="15.75" hidden="1" customHeight="1">
      <c r="A618" s="522"/>
      <c r="B618" s="522"/>
      <c r="C618" s="522"/>
      <c r="D618" s="522"/>
      <c r="E618" s="522"/>
      <c r="F618" s="522"/>
      <c r="G618" s="522"/>
      <c r="H618" s="522"/>
      <c r="I618" s="522"/>
      <c r="J618" s="522"/>
      <c r="K618" s="522"/>
      <c r="L618" s="522"/>
      <c r="M618" s="522"/>
      <c r="N618" s="522"/>
      <c r="O618" s="522"/>
      <c r="P618" s="522"/>
      <c r="Q618" s="522"/>
      <c r="R618" s="522"/>
      <c r="S618" s="522"/>
      <c r="T618" s="522"/>
      <c r="U618" s="522"/>
      <c r="V618" s="522"/>
      <c r="W618" s="522"/>
      <c r="X618" s="522"/>
      <c r="Y618" s="522"/>
      <c r="Z618" s="522"/>
      <c r="AA618" s="522"/>
    </row>
    <row r="619" spans="1:27" ht="15.75" hidden="1" customHeight="1">
      <c r="A619" s="522"/>
      <c r="B619" s="522"/>
      <c r="C619" s="522"/>
      <c r="D619" s="522"/>
      <c r="E619" s="522"/>
      <c r="F619" s="522"/>
      <c r="G619" s="522"/>
      <c r="H619" s="522"/>
      <c r="I619" s="522"/>
      <c r="J619" s="522"/>
      <c r="K619" s="522"/>
      <c r="L619" s="522"/>
      <c r="M619" s="522"/>
      <c r="N619" s="522"/>
      <c r="O619" s="522"/>
      <c r="P619" s="522"/>
      <c r="Q619" s="522"/>
      <c r="R619" s="522"/>
      <c r="S619" s="522"/>
      <c r="T619" s="522"/>
      <c r="U619" s="522"/>
      <c r="V619" s="522"/>
      <c r="W619" s="522"/>
      <c r="X619" s="522"/>
      <c r="Y619" s="522"/>
      <c r="Z619" s="522"/>
      <c r="AA619" s="522"/>
    </row>
    <row r="620" spans="1:27" ht="15.75" hidden="1" customHeight="1">
      <c r="A620" s="522"/>
      <c r="B620" s="522"/>
      <c r="C620" s="522"/>
      <c r="D620" s="522"/>
      <c r="E620" s="522"/>
      <c r="F620" s="522"/>
      <c r="G620" s="522"/>
      <c r="H620" s="522"/>
      <c r="I620" s="522"/>
      <c r="J620" s="522"/>
      <c r="K620" s="522"/>
      <c r="L620" s="522"/>
      <c r="M620" s="522"/>
      <c r="N620" s="522"/>
      <c r="O620" s="522"/>
      <c r="P620" s="522"/>
      <c r="Q620" s="522"/>
      <c r="R620" s="522"/>
      <c r="S620" s="522"/>
      <c r="T620" s="522"/>
      <c r="U620" s="522"/>
      <c r="V620" s="522"/>
      <c r="W620" s="522"/>
      <c r="X620" s="522"/>
      <c r="Y620" s="522"/>
      <c r="Z620" s="522"/>
      <c r="AA620" s="522"/>
    </row>
    <row r="621" spans="1:27" ht="15.75" hidden="1" customHeight="1">
      <c r="A621" s="522"/>
      <c r="B621" s="522"/>
      <c r="C621" s="522"/>
      <c r="D621" s="522"/>
      <c r="E621" s="522"/>
      <c r="F621" s="522"/>
      <c r="G621" s="522"/>
      <c r="H621" s="522"/>
      <c r="I621" s="522"/>
      <c r="J621" s="522"/>
      <c r="K621" s="522"/>
      <c r="L621" s="522"/>
      <c r="M621" s="522"/>
      <c r="N621" s="522"/>
      <c r="O621" s="522"/>
      <c r="P621" s="522"/>
      <c r="Q621" s="522"/>
      <c r="R621" s="522"/>
      <c r="S621" s="522"/>
      <c r="T621" s="522"/>
      <c r="U621" s="522"/>
      <c r="V621" s="522"/>
      <c r="W621" s="522"/>
      <c r="X621" s="522"/>
      <c r="Y621" s="522"/>
      <c r="Z621" s="522"/>
      <c r="AA621" s="522"/>
    </row>
    <row r="622" spans="1:27" ht="15.75" hidden="1" customHeight="1">
      <c r="A622" s="522"/>
      <c r="B622" s="522"/>
      <c r="C622" s="522"/>
      <c r="D622" s="522"/>
      <c r="E622" s="522"/>
      <c r="F622" s="522"/>
      <c r="G622" s="522"/>
      <c r="H622" s="522"/>
      <c r="I622" s="522"/>
      <c r="J622" s="522"/>
      <c r="K622" s="522"/>
      <c r="L622" s="522"/>
      <c r="M622" s="522"/>
      <c r="N622" s="522"/>
      <c r="O622" s="522"/>
      <c r="P622" s="522"/>
      <c r="Q622" s="522"/>
      <c r="R622" s="522"/>
      <c r="S622" s="522"/>
      <c r="T622" s="522"/>
      <c r="U622" s="522"/>
      <c r="V622" s="522"/>
      <c r="W622" s="522"/>
      <c r="X622" s="522"/>
      <c r="Y622" s="522"/>
      <c r="Z622" s="522"/>
      <c r="AA622" s="522"/>
    </row>
    <row r="623" spans="1:27" ht="15.75" hidden="1" customHeight="1">
      <c r="A623" s="522"/>
      <c r="B623" s="522"/>
      <c r="C623" s="522"/>
      <c r="D623" s="522"/>
      <c r="E623" s="522"/>
      <c r="F623" s="522"/>
      <c r="G623" s="522"/>
      <c r="H623" s="522"/>
      <c r="I623" s="522"/>
      <c r="J623" s="522"/>
      <c r="K623" s="522"/>
      <c r="L623" s="522"/>
      <c r="M623" s="522"/>
      <c r="N623" s="522"/>
      <c r="O623" s="522"/>
      <c r="P623" s="522"/>
      <c r="Q623" s="522"/>
      <c r="R623" s="522"/>
      <c r="S623" s="522"/>
      <c r="T623" s="522"/>
      <c r="U623" s="522"/>
      <c r="V623" s="522"/>
      <c r="W623" s="522"/>
      <c r="X623" s="522"/>
      <c r="Y623" s="522"/>
      <c r="Z623" s="522"/>
      <c r="AA623" s="522"/>
    </row>
    <row r="624" spans="1:27" ht="15.75" hidden="1" customHeight="1">
      <c r="A624" s="522"/>
      <c r="B624" s="522"/>
      <c r="C624" s="522"/>
      <c r="D624" s="522"/>
      <c r="E624" s="522"/>
      <c r="F624" s="522"/>
      <c r="G624" s="522"/>
      <c r="H624" s="522"/>
      <c r="I624" s="522"/>
      <c r="J624" s="522"/>
      <c r="K624" s="522"/>
      <c r="L624" s="522"/>
      <c r="M624" s="522"/>
      <c r="N624" s="522"/>
      <c r="O624" s="522"/>
      <c r="P624" s="522"/>
      <c r="Q624" s="522"/>
      <c r="R624" s="522"/>
      <c r="S624" s="522"/>
      <c r="T624" s="522"/>
      <c r="U624" s="522"/>
      <c r="V624" s="522"/>
      <c r="W624" s="522"/>
      <c r="X624" s="522"/>
      <c r="Y624" s="522"/>
      <c r="Z624" s="522"/>
      <c r="AA624" s="522"/>
    </row>
    <row r="625" spans="1:27" ht="15.75" hidden="1" customHeight="1">
      <c r="A625" s="522"/>
      <c r="B625" s="522"/>
      <c r="C625" s="522"/>
      <c r="D625" s="522"/>
      <c r="E625" s="522"/>
      <c r="F625" s="522"/>
      <c r="G625" s="522"/>
      <c r="H625" s="522"/>
      <c r="I625" s="522"/>
      <c r="J625" s="522"/>
      <c r="K625" s="522"/>
      <c r="L625" s="522"/>
      <c r="M625" s="522"/>
      <c r="N625" s="522"/>
      <c r="O625" s="522"/>
      <c r="P625" s="522"/>
      <c r="Q625" s="522"/>
      <c r="R625" s="522"/>
      <c r="S625" s="522"/>
      <c r="T625" s="522"/>
      <c r="U625" s="522"/>
      <c r="V625" s="522"/>
      <c r="W625" s="522"/>
      <c r="X625" s="522"/>
      <c r="Y625" s="522"/>
      <c r="Z625" s="522"/>
      <c r="AA625" s="522"/>
    </row>
    <row r="626" spans="1:27" ht="15.75" hidden="1" customHeight="1">
      <c r="A626" s="522"/>
      <c r="B626" s="522"/>
      <c r="C626" s="522"/>
      <c r="D626" s="522"/>
      <c r="E626" s="522"/>
      <c r="F626" s="522"/>
      <c r="G626" s="522"/>
      <c r="H626" s="522"/>
      <c r="I626" s="522"/>
      <c r="J626" s="522"/>
      <c r="K626" s="522"/>
      <c r="L626" s="522"/>
      <c r="M626" s="522"/>
      <c r="N626" s="522"/>
      <c r="O626" s="522"/>
      <c r="P626" s="522"/>
      <c r="Q626" s="522"/>
      <c r="R626" s="522"/>
      <c r="S626" s="522"/>
      <c r="T626" s="522"/>
      <c r="U626" s="522"/>
      <c r="V626" s="522"/>
      <c r="W626" s="522"/>
      <c r="X626" s="522"/>
      <c r="Y626" s="522"/>
      <c r="Z626" s="522"/>
      <c r="AA626" s="522"/>
    </row>
    <row r="627" spans="1:27" ht="15.75" hidden="1" customHeight="1">
      <c r="A627" s="522"/>
      <c r="B627" s="522"/>
      <c r="C627" s="522"/>
      <c r="D627" s="522"/>
      <c r="E627" s="522"/>
      <c r="F627" s="522"/>
      <c r="G627" s="522"/>
      <c r="H627" s="522"/>
      <c r="I627" s="522"/>
      <c r="J627" s="522"/>
      <c r="K627" s="522"/>
      <c r="L627" s="522"/>
      <c r="M627" s="522"/>
      <c r="N627" s="522"/>
      <c r="O627" s="522"/>
      <c r="P627" s="522"/>
      <c r="Q627" s="522"/>
      <c r="R627" s="522"/>
      <c r="S627" s="522"/>
      <c r="T627" s="522"/>
      <c r="U627" s="522"/>
      <c r="V627" s="522"/>
      <c r="W627" s="522"/>
      <c r="X627" s="522"/>
      <c r="Y627" s="522"/>
      <c r="Z627" s="522"/>
      <c r="AA627" s="522"/>
    </row>
    <row r="628" spans="1:27" ht="15.75" hidden="1" customHeight="1">
      <c r="A628" s="522"/>
      <c r="B628" s="522"/>
      <c r="C628" s="522"/>
      <c r="D628" s="522"/>
      <c r="E628" s="522"/>
      <c r="F628" s="522"/>
      <c r="G628" s="522"/>
      <c r="H628" s="522"/>
      <c r="I628" s="522"/>
      <c r="J628" s="522"/>
      <c r="K628" s="522"/>
      <c r="L628" s="522"/>
      <c r="M628" s="522"/>
      <c r="N628" s="522"/>
      <c r="O628" s="522"/>
      <c r="P628" s="522"/>
      <c r="Q628" s="522"/>
      <c r="R628" s="522"/>
      <c r="S628" s="522"/>
      <c r="T628" s="522"/>
      <c r="U628" s="522"/>
      <c r="V628" s="522"/>
      <c r="W628" s="522"/>
      <c r="X628" s="522"/>
      <c r="Y628" s="522"/>
      <c r="Z628" s="522"/>
      <c r="AA628" s="522"/>
    </row>
    <row r="629" spans="1:27" ht="15.75" hidden="1" customHeight="1">
      <c r="A629" s="522"/>
      <c r="B629" s="522"/>
      <c r="C629" s="522"/>
      <c r="D629" s="522"/>
      <c r="E629" s="522"/>
      <c r="F629" s="522"/>
      <c r="G629" s="522"/>
      <c r="H629" s="522"/>
      <c r="I629" s="522"/>
      <c r="J629" s="522"/>
      <c r="K629" s="522"/>
      <c r="L629" s="522"/>
      <c r="M629" s="522"/>
      <c r="N629" s="522"/>
      <c r="O629" s="522"/>
      <c r="P629" s="522"/>
      <c r="Q629" s="522"/>
      <c r="R629" s="522"/>
      <c r="S629" s="522"/>
      <c r="T629" s="522"/>
      <c r="U629" s="522"/>
      <c r="V629" s="522"/>
      <c r="W629" s="522"/>
      <c r="X629" s="522"/>
      <c r="Y629" s="522"/>
      <c r="Z629" s="522"/>
      <c r="AA629" s="522"/>
    </row>
    <row r="630" spans="1:27" ht="15.75" hidden="1" customHeight="1">
      <c r="A630" s="522"/>
      <c r="B630" s="522"/>
      <c r="C630" s="522"/>
      <c r="D630" s="522"/>
      <c r="E630" s="522"/>
      <c r="F630" s="522"/>
      <c r="G630" s="522"/>
      <c r="H630" s="522"/>
      <c r="I630" s="522"/>
      <c r="J630" s="522"/>
      <c r="K630" s="522"/>
      <c r="L630" s="522"/>
      <c r="M630" s="522"/>
      <c r="N630" s="522"/>
      <c r="O630" s="522"/>
      <c r="P630" s="522"/>
      <c r="Q630" s="522"/>
      <c r="R630" s="522"/>
      <c r="S630" s="522"/>
      <c r="T630" s="522"/>
      <c r="U630" s="522"/>
      <c r="V630" s="522"/>
      <c r="W630" s="522"/>
      <c r="X630" s="522"/>
      <c r="Y630" s="522"/>
      <c r="Z630" s="522"/>
      <c r="AA630" s="522"/>
    </row>
    <row r="631" spans="1:27" ht="15.75" hidden="1" customHeight="1">
      <c r="A631" s="522"/>
      <c r="B631" s="522"/>
      <c r="C631" s="522"/>
      <c r="D631" s="522"/>
      <c r="E631" s="522"/>
      <c r="F631" s="522"/>
      <c r="G631" s="522"/>
      <c r="H631" s="522"/>
      <c r="I631" s="522"/>
      <c r="J631" s="522"/>
      <c r="K631" s="522"/>
      <c r="L631" s="522"/>
      <c r="M631" s="522"/>
      <c r="N631" s="522"/>
      <c r="O631" s="522"/>
      <c r="P631" s="522"/>
      <c r="Q631" s="522"/>
      <c r="R631" s="522"/>
      <c r="S631" s="522"/>
      <c r="T631" s="522"/>
      <c r="U631" s="522"/>
      <c r="V631" s="522"/>
      <c r="W631" s="522"/>
      <c r="X631" s="522"/>
      <c r="Y631" s="522"/>
      <c r="Z631" s="522"/>
      <c r="AA631" s="522"/>
    </row>
    <row r="632" spans="1:27" ht="15.75" hidden="1" customHeight="1">
      <c r="A632" s="522"/>
      <c r="B632" s="522"/>
      <c r="C632" s="522"/>
      <c r="D632" s="522"/>
      <c r="E632" s="522"/>
      <c r="F632" s="522"/>
      <c r="G632" s="522"/>
      <c r="H632" s="522"/>
      <c r="I632" s="522"/>
      <c r="J632" s="522"/>
      <c r="K632" s="522"/>
      <c r="L632" s="522"/>
      <c r="M632" s="522"/>
      <c r="N632" s="522"/>
      <c r="O632" s="522"/>
      <c r="P632" s="522"/>
      <c r="Q632" s="522"/>
      <c r="R632" s="522"/>
      <c r="S632" s="522"/>
      <c r="T632" s="522"/>
      <c r="U632" s="522"/>
      <c r="V632" s="522"/>
      <c r="W632" s="522"/>
      <c r="X632" s="522"/>
      <c r="Y632" s="522"/>
      <c r="Z632" s="522"/>
      <c r="AA632" s="522"/>
    </row>
    <row r="633" spans="1:27" ht="15.75" hidden="1" customHeight="1">
      <c r="A633" s="522"/>
      <c r="B633" s="522"/>
      <c r="C633" s="522"/>
      <c r="D633" s="522"/>
      <c r="E633" s="522"/>
      <c r="F633" s="522"/>
      <c r="G633" s="522"/>
      <c r="H633" s="522"/>
      <c r="I633" s="522"/>
      <c r="J633" s="522"/>
      <c r="K633" s="522"/>
      <c r="L633" s="522"/>
      <c r="M633" s="522"/>
      <c r="N633" s="522"/>
      <c r="O633" s="522"/>
      <c r="P633" s="522"/>
      <c r="Q633" s="522"/>
      <c r="R633" s="522"/>
      <c r="S633" s="522"/>
      <c r="T633" s="522"/>
      <c r="U633" s="522"/>
      <c r="V633" s="522"/>
      <c r="W633" s="522"/>
      <c r="X633" s="522"/>
      <c r="Y633" s="522"/>
      <c r="Z633" s="522"/>
      <c r="AA633" s="522"/>
    </row>
    <row r="634" spans="1:27" ht="15.75" hidden="1" customHeight="1">
      <c r="A634" s="522"/>
      <c r="B634" s="522"/>
      <c r="C634" s="522"/>
      <c r="D634" s="522"/>
      <c r="E634" s="522"/>
      <c r="F634" s="522"/>
      <c r="G634" s="522"/>
      <c r="H634" s="522"/>
      <c r="I634" s="522"/>
      <c r="J634" s="522"/>
      <c r="K634" s="522"/>
      <c r="L634" s="522"/>
      <c r="M634" s="522"/>
      <c r="N634" s="522"/>
      <c r="O634" s="522"/>
      <c r="P634" s="522"/>
      <c r="Q634" s="522"/>
      <c r="R634" s="522"/>
      <c r="S634" s="522"/>
      <c r="T634" s="522"/>
      <c r="U634" s="522"/>
      <c r="V634" s="522"/>
      <c r="W634" s="522"/>
      <c r="X634" s="522"/>
      <c r="Y634" s="522"/>
      <c r="Z634" s="522"/>
      <c r="AA634" s="522"/>
    </row>
    <row r="635" spans="1:27" ht="15.75" hidden="1" customHeight="1">
      <c r="A635" s="522"/>
      <c r="B635" s="522"/>
      <c r="C635" s="522"/>
      <c r="D635" s="522"/>
      <c r="E635" s="522"/>
      <c r="F635" s="522"/>
      <c r="G635" s="522"/>
      <c r="H635" s="522"/>
      <c r="I635" s="522"/>
      <c r="J635" s="522"/>
      <c r="K635" s="522"/>
      <c r="L635" s="522"/>
      <c r="M635" s="522"/>
      <c r="N635" s="522"/>
      <c r="O635" s="522"/>
      <c r="P635" s="522"/>
      <c r="Q635" s="522"/>
      <c r="R635" s="522"/>
      <c r="S635" s="522"/>
      <c r="T635" s="522"/>
      <c r="U635" s="522"/>
      <c r="V635" s="522"/>
      <c r="W635" s="522"/>
      <c r="X635" s="522"/>
      <c r="Y635" s="522"/>
      <c r="Z635" s="522"/>
      <c r="AA635" s="522"/>
    </row>
    <row r="636" spans="1:27" ht="15.75" hidden="1" customHeight="1">
      <c r="A636" s="522"/>
      <c r="B636" s="522"/>
      <c r="C636" s="522"/>
      <c r="D636" s="522"/>
      <c r="E636" s="522"/>
      <c r="F636" s="522"/>
      <c r="G636" s="522"/>
      <c r="H636" s="522"/>
      <c r="I636" s="522"/>
      <c r="J636" s="522"/>
      <c r="K636" s="522"/>
      <c r="L636" s="522"/>
      <c r="M636" s="522"/>
      <c r="N636" s="522"/>
      <c r="O636" s="522"/>
      <c r="P636" s="522"/>
      <c r="Q636" s="522"/>
      <c r="R636" s="522"/>
      <c r="S636" s="522"/>
      <c r="T636" s="522"/>
      <c r="U636" s="522"/>
      <c r="V636" s="522"/>
      <c r="W636" s="522"/>
      <c r="X636" s="522"/>
      <c r="Y636" s="522"/>
      <c r="Z636" s="522"/>
      <c r="AA636" s="522"/>
    </row>
    <row r="637" spans="1:27" ht="15.75" hidden="1" customHeight="1">
      <c r="A637" s="522"/>
      <c r="B637" s="522"/>
      <c r="C637" s="522"/>
      <c r="D637" s="522"/>
      <c r="E637" s="522"/>
      <c r="F637" s="522"/>
      <c r="G637" s="522"/>
      <c r="H637" s="522"/>
      <c r="I637" s="522"/>
      <c r="J637" s="522"/>
      <c r="K637" s="522"/>
      <c r="L637" s="522"/>
      <c r="M637" s="522"/>
      <c r="N637" s="522"/>
      <c r="O637" s="522"/>
      <c r="P637" s="522"/>
      <c r="Q637" s="522"/>
      <c r="R637" s="522"/>
      <c r="S637" s="522"/>
      <c r="T637" s="522"/>
      <c r="U637" s="522"/>
      <c r="V637" s="522"/>
      <c r="W637" s="522"/>
      <c r="X637" s="522"/>
      <c r="Y637" s="522"/>
      <c r="Z637" s="522"/>
      <c r="AA637" s="522"/>
    </row>
    <row r="638" spans="1:27" ht="15.75" hidden="1" customHeight="1">
      <c r="A638" s="522"/>
      <c r="B638" s="522"/>
      <c r="C638" s="522"/>
      <c r="D638" s="522"/>
      <c r="E638" s="522"/>
      <c r="F638" s="522"/>
      <c r="G638" s="522"/>
      <c r="H638" s="522"/>
      <c r="I638" s="522"/>
      <c r="J638" s="522"/>
      <c r="K638" s="522"/>
      <c r="L638" s="522"/>
      <c r="M638" s="522"/>
      <c r="N638" s="522"/>
      <c r="O638" s="522"/>
      <c r="P638" s="522"/>
      <c r="Q638" s="522"/>
      <c r="R638" s="522"/>
      <c r="S638" s="522"/>
      <c r="T638" s="522"/>
      <c r="U638" s="522"/>
      <c r="V638" s="522"/>
      <c r="W638" s="522"/>
      <c r="X638" s="522"/>
      <c r="Y638" s="522"/>
      <c r="Z638" s="522"/>
      <c r="AA638" s="522"/>
    </row>
    <row r="639" spans="1:27" ht="15.75" hidden="1" customHeight="1">
      <c r="A639" s="522"/>
      <c r="B639" s="522"/>
      <c r="C639" s="522"/>
      <c r="D639" s="522"/>
      <c r="E639" s="522"/>
      <c r="F639" s="522"/>
      <c r="G639" s="522"/>
      <c r="H639" s="522"/>
      <c r="I639" s="522"/>
      <c r="J639" s="522"/>
      <c r="K639" s="522"/>
      <c r="L639" s="522"/>
      <c r="M639" s="522"/>
      <c r="N639" s="522"/>
      <c r="O639" s="522"/>
      <c r="P639" s="522"/>
      <c r="Q639" s="522"/>
      <c r="R639" s="522"/>
      <c r="S639" s="522"/>
      <c r="T639" s="522"/>
      <c r="U639" s="522"/>
      <c r="V639" s="522"/>
      <c r="W639" s="522"/>
      <c r="X639" s="522"/>
      <c r="Y639" s="522"/>
      <c r="Z639" s="522"/>
      <c r="AA639" s="522"/>
    </row>
    <row r="640" spans="1:27" ht="15.75" hidden="1" customHeight="1">
      <c r="A640" s="522"/>
      <c r="B640" s="522"/>
      <c r="C640" s="522"/>
      <c r="D640" s="522"/>
      <c r="E640" s="522"/>
      <c r="F640" s="522"/>
      <c r="G640" s="522"/>
      <c r="H640" s="522"/>
      <c r="I640" s="522"/>
      <c r="J640" s="522"/>
      <c r="K640" s="522"/>
      <c r="L640" s="522"/>
      <c r="M640" s="522"/>
      <c r="N640" s="522"/>
      <c r="O640" s="522"/>
      <c r="P640" s="522"/>
      <c r="Q640" s="522"/>
      <c r="R640" s="522"/>
      <c r="S640" s="522"/>
      <c r="T640" s="522"/>
      <c r="U640" s="522"/>
      <c r="V640" s="522"/>
      <c r="W640" s="522"/>
      <c r="X640" s="522"/>
      <c r="Y640" s="522"/>
      <c r="Z640" s="522"/>
      <c r="AA640" s="522"/>
    </row>
    <row r="641" spans="1:27" ht="15.75" hidden="1" customHeight="1">
      <c r="A641" s="522"/>
      <c r="B641" s="522"/>
      <c r="C641" s="522"/>
      <c r="D641" s="522"/>
      <c r="E641" s="522"/>
      <c r="F641" s="522"/>
      <c r="G641" s="522"/>
      <c r="H641" s="522"/>
      <c r="I641" s="522"/>
      <c r="J641" s="522"/>
      <c r="K641" s="522"/>
      <c r="L641" s="522"/>
      <c r="M641" s="522"/>
      <c r="N641" s="522"/>
      <c r="O641" s="522"/>
      <c r="P641" s="522"/>
      <c r="Q641" s="522"/>
      <c r="R641" s="522"/>
      <c r="S641" s="522"/>
      <c r="T641" s="522"/>
      <c r="U641" s="522"/>
      <c r="V641" s="522"/>
      <c r="W641" s="522"/>
      <c r="X641" s="522"/>
      <c r="Y641" s="522"/>
      <c r="Z641" s="522"/>
      <c r="AA641" s="522"/>
    </row>
    <row r="642" spans="1:27" ht="15.75" hidden="1" customHeight="1">
      <c r="A642" s="522"/>
      <c r="B642" s="522"/>
      <c r="C642" s="522"/>
      <c r="D642" s="522"/>
      <c r="E642" s="522"/>
      <c r="F642" s="522"/>
      <c r="G642" s="522"/>
      <c r="H642" s="522"/>
      <c r="I642" s="522"/>
      <c r="J642" s="522"/>
      <c r="K642" s="522"/>
      <c r="L642" s="522"/>
      <c r="M642" s="522"/>
      <c r="N642" s="522"/>
      <c r="O642" s="522"/>
      <c r="P642" s="522"/>
      <c r="Q642" s="522"/>
      <c r="R642" s="522"/>
      <c r="S642" s="522"/>
      <c r="T642" s="522"/>
      <c r="U642" s="522"/>
      <c r="V642" s="522"/>
      <c r="W642" s="522"/>
      <c r="X642" s="522"/>
      <c r="Y642" s="522"/>
      <c r="Z642" s="522"/>
      <c r="AA642" s="522"/>
    </row>
    <row r="643" spans="1:27" ht="15.75" hidden="1" customHeight="1">
      <c r="A643" s="522"/>
      <c r="B643" s="522"/>
      <c r="C643" s="522"/>
      <c r="D643" s="522"/>
      <c r="E643" s="522"/>
      <c r="F643" s="522"/>
      <c r="G643" s="522"/>
      <c r="H643" s="522"/>
      <c r="I643" s="522"/>
      <c r="J643" s="522"/>
      <c r="K643" s="522"/>
      <c r="L643" s="522"/>
      <c r="M643" s="522"/>
      <c r="N643" s="522"/>
      <c r="O643" s="522"/>
      <c r="P643" s="522"/>
      <c r="Q643" s="522"/>
      <c r="R643" s="522"/>
      <c r="S643" s="522"/>
      <c r="T643" s="522"/>
      <c r="U643" s="522"/>
      <c r="V643" s="522"/>
      <c r="W643" s="522"/>
      <c r="X643" s="522"/>
      <c r="Y643" s="522"/>
      <c r="Z643" s="522"/>
      <c r="AA643" s="522"/>
    </row>
    <row r="644" spans="1:27" ht="15.75" hidden="1" customHeight="1">
      <c r="A644" s="522"/>
      <c r="B644" s="522"/>
      <c r="C644" s="522"/>
      <c r="D644" s="522"/>
      <c r="E644" s="522"/>
      <c r="F644" s="522"/>
      <c r="G644" s="522"/>
      <c r="H644" s="522"/>
      <c r="I644" s="522"/>
      <c r="J644" s="522"/>
      <c r="K644" s="522"/>
      <c r="L644" s="522"/>
      <c r="M644" s="522"/>
      <c r="N644" s="522"/>
      <c r="O644" s="522"/>
      <c r="P644" s="522"/>
      <c r="Q644" s="522"/>
      <c r="R644" s="522"/>
      <c r="S644" s="522"/>
      <c r="T644" s="522"/>
      <c r="U644" s="522"/>
      <c r="V644" s="522"/>
      <c r="W644" s="522"/>
      <c r="X644" s="522"/>
      <c r="Y644" s="522"/>
      <c r="Z644" s="522"/>
      <c r="AA644" s="522"/>
    </row>
    <row r="645" spans="1:27" ht="15.75" hidden="1" customHeight="1">
      <c r="A645" s="522"/>
      <c r="B645" s="522"/>
      <c r="C645" s="522"/>
      <c r="D645" s="522"/>
      <c r="E645" s="522"/>
      <c r="F645" s="522"/>
      <c r="G645" s="522"/>
      <c r="H645" s="522"/>
      <c r="I645" s="522"/>
      <c r="J645" s="522"/>
      <c r="K645" s="522"/>
      <c r="L645" s="522"/>
      <c r="M645" s="522"/>
      <c r="N645" s="522"/>
      <c r="O645" s="522"/>
      <c r="P645" s="522"/>
      <c r="Q645" s="522"/>
      <c r="R645" s="522"/>
      <c r="S645" s="522"/>
      <c r="T645" s="522"/>
      <c r="U645" s="522"/>
      <c r="V645" s="522"/>
      <c r="W645" s="522"/>
      <c r="X645" s="522"/>
      <c r="Y645" s="522"/>
      <c r="Z645" s="522"/>
      <c r="AA645" s="522"/>
    </row>
    <row r="646" spans="1:27" ht="15.75" hidden="1" customHeight="1">
      <c r="A646" s="522"/>
      <c r="B646" s="522"/>
      <c r="C646" s="522"/>
      <c r="D646" s="522"/>
      <c r="E646" s="522"/>
      <c r="F646" s="522"/>
      <c r="G646" s="522"/>
      <c r="H646" s="522"/>
      <c r="I646" s="522"/>
      <c r="J646" s="522"/>
      <c r="K646" s="522"/>
      <c r="L646" s="522"/>
      <c r="M646" s="522"/>
      <c r="N646" s="522"/>
      <c r="O646" s="522"/>
      <c r="P646" s="522"/>
      <c r="Q646" s="522"/>
      <c r="R646" s="522"/>
      <c r="S646" s="522"/>
      <c r="T646" s="522"/>
      <c r="U646" s="522"/>
      <c r="V646" s="522"/>
      <c r="W646" s="522"/>
      <c r="X646" s="522"/>
      <c r="Y646" s="522"/>
      <c r="Z646" s="522"/>
      <c r="AA646" s="522"/>
    </row>
    <row r="647" spans="1:27" ht="15.75" hidden="1" customHeight="1">
      <c r="A647" s="522"/>
      <c r="B647" s="522"/>
      <c r="C647" s="522"/>
      <c r="D647" s="522"/>
      <c r="E647" s="522"/>
      <c r="F647" s="522"/>
      <c r="G647" s="522"/>
      <c r="H647" s="522"/>
      <c r="I647" s="522"/>
      <c r="J647" s="522"/>
      <c r="K647" s="522"/>
      <c r="L647" s="522"/>
      <c r="M647" s="522"/>
      <c r="N647" s="522"/>
      <c r="O647" s="522"/>
      <c r="P647" s="522"/>
      <c r="Q647" s="522"/>
      <c r="R647" s="522"/>
      <c r="S647" s="522"/>
      <c r="T647" s="522"/>
      <c r="U647" s="522"/>
      <c r="V647" s="522"/>
      <c r="W647" s="522"/>
      <c r="X647" s="522"/>
      <c r="Y647" s="522"/>
      <c r="Z647" s="522"/>
      <c r="AA647" s="522"/>
    </row>
    <row r="648" spans="1:27" ht="15.75" hidden="1" customHeight="1">
      <c r="A648" s="522"/>
      <c r="B648" s="522"/>
      <c r="C648" s="522"/>
      <c r="D648" s="522"/>
      <c r="E648" s="522"/>
      <c r="F648" s="522"/>
      <c r="G648" s="522"/>
      <c r="H648" s="522"/>
      <c r="I648" s="522"/>
      <c r="J648" s="522"/>
      <c r="K648" s="522"/>
      <c r="L648" s="522"/>
      <c r="M648" s="522"/>
      <c r="N648" s="522"/>
      <c r="O648" s="522"/>
      <c r="P648" s="522"/>
      <c r="Q648" s="522"/>
      <c r="R648" s="522"/>
      <c r="S648" s="522"/>
      <c r="T648" s="522"/>
      <c r="U648" s="522"/>
      <c r="V648" s="522"/>
      <c r="W648" s="522"/>
      <c r="X648" s="522"/>
      <c r="Y648" s="522"/>
      <c r="Z648" s="522"/>
      <c r="AA648" s="522"/>
    </row>
    <row r="649" spans="1:27" ht="15.75" hidden="1" customHeight="1">
      <c r="A649" s="522"/>
      <c r="B649" s="522"/>
      <c r="C649" s="522"/>
      <c r="D649" s="522"/>
      <c r="E649" s="522"/>
      <c r="F649" s="522"/>
      <c r="G649" s="522"/>
      <c r="H649" s="522"/>
      <c r="I649" s="522"/>
      <c r="J649" s="522"/>
      <c r="K649" s="522"/>
      <c r="L649" s="522"/>
      <c r="M649" s="522"/>
      <c r="N649" s="522"/>
      <c r="O649" s="522"/>
      <c r="P649" s="522"/>
      <c r="Q649" s="522"/>
      <c r="R649" s="522"/>
      <c r="S649" s="522"/>
      <c r="T649" s="522"/>
      <c r="U649" s="522"/>
      <c r="V649" s="522"/>
      <c r="W649" s="522"/>
      <c r="X649" s="522"/>
      <c r="Y649" s="522"/>
      <c r="Z649" s="522"/>
      <c r="AA649" s="522"/>
    </row>
    <row r="650" spans="1:27" ht="15.75" hidden="1" customHeight="1">
      <c r="A650" s="522"/>
      <c r="B650" s="522"/>
      <c r="C650" s="522"/>
      <c r="D650" s="522"/>
      <c r="E650" s="522"/>
      <c r="F650" s="522"/>
      <c r="G650" s="522"/>
      <c r="H650" s="522"/>
      <c r="I650" s="522"/>
      <c r="J650" s="522"/>
      <c r="K650" s="522"/>
      <c r="L650" s="522"/>
      <c r="M650" s="522"/>
      <c r="N650" s="522"/>
      <c r="O650" s="522"/>
      <c r="P650" s="522"/>
      <c r="Q650" s="522"/>
      <c r="R650" s="522"/>
      <c r="S650" s="522"/>
      <c r="T650" s="522"/>
      <c r="U650" s="522"/>
      <c r="V650" s="522"/>
      <c r="W650" s="522"/>
      <c r="X650" s="522"/>
      <c r="Y650" s="522"/>
      <c r="Z650" s="522"/>
      <c r="AA650" s="522"/>
    </row>
    <row r="651" spans="1:27" ht="15.75" hidden="1" customHeight="1">
      <c r="A651" s="522"/>
      <c r="B651" s="522"/>
      <c r="C651" s="522"/>
      <c r="D651" s="522"/>
      <c r="E651" s="522"/>
      <c r="F651" s="522"/>
      <c r="G651" s="522"/>
      <c r="H651" s="522"/>
      <c r="I651" s="522"/>
      <c r="J651" s="522"/>
      <c r="K651" s="522"/>
      <c r="L651" s="522"/>
      <c r="M651" s="522"/>
      <c r="N651" s="522"/>
      <c r="O651" s="522"/>
      <c r="P651" s="522"/>
      <c r="Q651" s="522"/>
      <c r="R651" s="522"/>
      <c r="S651" s="522"/>
      <c r="T651" s="522"/>
      <c r="U651" s="522"/>
      <c r="V651" s="522"/>
      <c r="W651" s="522"/>
      <c r="X651" s="522"/>
      <c r="Y651" s="522"/>
      <c r="Z651" s="522"/>
      <c r="AA651" s="522"/>
    </row>
    <row r="652" spans="1:27" ht="15.75" hidden="1" customHeight="1">
      <c r="A652" s="522"/>
      <c r="B652" s="522"/>
      <c r="C652" s="522"/>
      <c r="D652" s="522"/>
      <c r="E652" s="522"/>
      <c r="F652" s="522"/>
      <c r="G652" s="522"/>
      <c r="H652" s="522"/>
      <c r="I652" s="522"/>
      <c r="J652" s="522"/>
      <c r="K652" s="522"/>
      <c r="L652" s="522"/>
      <c r="M652" s="522"/>
      <c r="N652" s="522"/>
      <c r="O652" s="522"/>
      <c r="P652" s="522"/>
      <c r="Q652" s="522"/>
      <c r="R652" s="522"/>
      <c r="S652" s="522"/>
      <c r="T652" s="522"/>
      <c r="U652" s="522"/>
      <c r="V652" s="522"/>
      <c r="W652" s="522"/>
      <c r="X652" s="522"/>
      <c r="Y652" s="522"/>
      <c r="Z652" s="522"/>
      <c r="AA652" s="522"/>
    </row>
    <row r="653" spans="1:27" ht="15.75" hidden="1" customHeight="1">
      <c r="A653" s="522"/>
      <c r="B653" s="522"/>
      <c r="C653" s="522"/>
      <c r="D653" s="522"/>
      <c r="E653" s="522"/>
      <c r="F653" s="522"/>
      <c r="G653" s="522"/>
      <c r="H653" s="522"/>
      <c r="I653" s="522"/>
      <c r="J653" s="522"/>
      <c r="K653" s="522"/>
      <c r="L653" s="522"/>
      <c r="M653" s="522"/>
      <c r="N653" s="522"/>
      <c r="O653" s="522"/>
      <c r="P653" s="522"/>
      <c r="Q653" s="522"/>
      <c r="R653" s="522"/>
      <c r="S653" s="522"/>
      <c r="T653" s="522"/>
      <c r="U653" s="522"/>
      <c r="V653" s="522"/>
      <c r="W653" s="522"/>
      <c r="X653" s="522"/>
      <c r="Y653" s="522"/>
      <c r="Z653" s="522"/>
      <c r="AA653" s="522"/>
    </row>
    <row r="654" spans="1:27" ht="15.75" hidden="1" customHeight="1">
      <c r="A654" s="522"/>
      <c r="B654" s="522"/>
      <c r="C654" s="522"/>
      <c r="D654" s="522"/>
      <c r="E654" s="522"/>
      <c r="F654" s="522"/>
      <c r="G654" s="522"/>
      <c r="H654" s="522"/>
      <c r="I654" s="522"/>
      <c r="J654" s="522"/>
      <c r="K654" s="522"/>
      <c r="L654" s="522"/>
      <c r="M654" s="522"/>
      <c r="N654" s="522"/>
      <c r="O654" s="522"/>
      <c r="P654" s="522"/>
      <c r="Q654" s="522"/>
      <c r="R654" s="522"/>
      <c r="S654" s="522"/>
      <c r="T654" s="522"/>
      <c r="U654" s="522"/>
      <c r="V654" s="522"/>
      <c r="W654" s="522"/>
      <c r="X654" s="522"/>
      <c r="Y654" s="522"/>
      <c r="Z654" s="522"/>
      <c r="AA654" s="522"/>
    </row>
    <row r="655" spans="1:27" ht="15.75" hidden="1" customHeight="1">
      <c r="A655" s="522"/>
      <c r="B655" s="522"/>
      <c r="C655" s="522"/>
      <c r="D655" s="522"/>
      <c r="E655" s="522"/>
      <c r="F655" s="522"/>
      <c r="G655" s="522"/>
      <c r="H655" s="522"/>
      <c r="I655" s="522"/>
      <c r="J655" s="522"/>
      <c r="K655" s="522"/>
      <c r="L655" s="522"/>
      <c r="M655" s="522"/>
      <c r="N655" s="522"/>
      <c r="O655" s="522"/>
      <c r="P655" s="522"/>
      <c r="Q655" s="522"/>
      <c r="R655" s="522"/>
      <c r="S655" s="522"/>
      <c r="T655" s="522"/>
      <c r="U655" s="522"/>
      <c r="V655" s="522"/>
      <c r="W655" s="522"/>
      <c r="X655" s="522"/>
      <c r="Y655" s="522"/>
      <c r="Z655" s="522"/>
      <c r="AA655" s="522"/>
    </row>
    <row r="656" spans="1:27" ht="15.75" hidden="1" customHeight="1">
      <c r="A656" s="522"/>
      <c r="B656" s="522"/>
      <c r="C656" s="522"/>
      <c r="D656" s="522"/>
      <c r="E656" s="522"/>
      <c r="F656" s="522"/>
      <c r="G656" s="522"/>
      <c r="H656" s="522"/>
      <c r="I656" s="522"/>
      <c r="J656" s="522"/>
      <c r="K656" s="522"/>
      <c r="L656" s="522"/>
      <c r="M656" s="522"/>
      <c r="N656" s="522"/>
      <c r="O656" s="522"/>
      <c r="P656" s="522"/>
      <c r="Q656" s="522"/>
      <c r="R656" s="522"/>
      <c r="S656" s="522"/>
      <c r="T656" s="522"/>
      <c r="U656" s="522"/>
      <c r="V656" s="522"/>
      <c r="W656" s="522"/>
      <c r="X656" s="522"/>
      <c r="Y656" s="522"/>
      <c r="Z656" s="522"/>
      <c r="AA656" s="522"/>
    </row>
    <row r="657" spans="1:27" ht="15.75" hidden="1" customHeight="1">
      <c r="A657" s="522"/>
      <c r="B657" s="522"/>
      <c r="C657" s="522"/>
      <c r="D657" s="522"/>
      <c r="E657" s="522"/>
      <c r="F657" s="522"/>
      <c r="G657" s="522"/>
      <c r="H657" s="522"/>
      <c r="I657" s="522"/>
      <c r="J657" s="522"/>
      <c r="K657" s="522"/>
      <c r="L657" s="522"/>
      <c r="M657" s="522"/>
      <c r="N657" s="522"/>
      <c r="O657" s="522"/>
      <c r="P657" s="522"/>
      <c r="Q657" s="522"/>
      <c r="R657" s="522"/>
      <c r="S657" s="522"/>
      <c r="T657" s="522"/>
      <c r="U657" s="522"/>
      <c r="V657" s="522"/>
      <c r="W657" s="522"/>
      <c r="X657" s="522"/>
      <c r="Y657" s="522"/>
      <c r="Z657" s="522"/>
      <c r="AA657" s="522"/>
    </row>
    <row r="658" spans="1:27" ht="15.75" hidden="1" customHeight="1">
      <c r="A658" s="522"/>
      <c r="B658" s="522"/>
      <c r="C658" s="522"/>
      <c r="D658" s="522"/>
      <c r="E658" s="522"/>
      <c r="F658" s="522"/>
      <c r="G658" s="522"/>
      <c r="H658" s="522"/>
      <c r="I658" s="522"/>
      <c r="J658" s="522"/>
      <c r="K658" s="522"/>
      <c r="L658" s="522"/>
      <c r="M658" s="522"/>
      <c r="N658" s="522"/>
      <c r="O658" s="522"/>
      <c r="P658" s="522"/>
      <c r="Q658" s="522"/>
      <c r="R658" s="522"/>
      <c r="S658" s="522"/>
      <c r="T658" s="522"/>
      <c r="U658" s="522"/>
      <c r="V658" s="522"/>
      <c r="W658" s="522"/>
      <c r="X658" s="522"/>
      <c r="Y658" s="522"/>
      <c r="Z658" s="522"/>
      <c r="AA658" s="522"/>
    </row>
    <row r="659" spans="1:27" ht="15.75" hidden="1" customHeight="1">
      <c r="A659" s="522"/>
      <c r="B659" s="522"/>
      <c r="C659" s="522"/>
      <c r="D659" s="522"/>
      <c r="E659" s="522"/>
      <c r="F659" s="522"/>
      <c r="G659" s="522"/>
      <c r="H659" s="522"/>
      <c r="I659" s="522"/>
      <c r="J659" s="522"/>
      <c r="K659" s="522"/>
      <c r="L659" s="522"/>
      <c r="M659" s="522"/>
      <c r="N659" s="522"/>
      <c r="O659" s="522"/>
      <c r="P659" s="522"/>
      <c r="Q659" s="522"/>
      <c r="R659" s="522"/>
      <c r="S659" s="522"/>
      <c r="T659" s="522"/>
      <c r="U659" s="522"/>
      <c r="V659" s="522"/>
      <c r="W659" s="522"/>
      <c r="X659" s="522"/>
      <c r="Y659" s="522"/>
      <c r="Z659" s="522"/>
      <c r="AA659" s="522"/>
    </row>
    <row r="660" spans="1:27" ht="15.75" hidden="1" customHeight="1">
      <c r="A660" s="522"/>
      <c r="B660" s="522"/>
      <c r="C660" s="522"/>
      <c r="D660" s="522"/>
      <c r="E660" s="522"/>
      <c r="F660" s="522"/>
      <c r="G660" s="522"/>
      <c r="H660" s="522"/>
      <c r="I660" s="522"/>
      <c r="J660" s="522"/>
      <c r="K660" s="522"/>
      <c r="L660" s="522"/>
      <c r="M660" s="522"/>
      <c r="N660" s="522"/>
      <c r="O660" s="522"/>
      <c r="P660" s="522"/>
      <c r="Q660" s="522"/>
      <c r="R660" s="522"/>
      <c r="S660" s="522"/>
      <c r="T660" s="522"/>
      <c r="U660" s="522"/>
      <c r="V660" s="522"/>
      <c r="W660" s="522"/>
      <c r="X660" s="522"/>
      <c r="Y660" s="522"/>
      <c r="Z660" s="522"/>
      <c r="AA660" s="522"/>
    </row>
    <row r="661" spans="1:27" ht="15.75" hidden="1" customHeight="1">
      <c r="A661" s="522"/>
      <c r="B661" s="522"/>
      <c r="C661" s="522"/>
      <c r="D661" s="522"/>
      <c r="E661" s="522"/>
      <c r="F661" s="522"/>
      <c r="G661" s="522"/>
      <c r="H661" s="522"/>
      <c r="I661" s="522"/>
      <c r="J661" s="522"/>
      <c r="K661" s="522"/>
      <c r="L661" s="522"/>
      <c r="M661" s="522"/>
      <c r="N661" s="522"/>
      <c r="O661" s="522"/>
      <c r="P661" s="522"/>
      <c r="Q661" s="522"/>
      <c r="R661" s="522"/>
      <c r="S661" s="522"/>
      <c r="T661" s="522"/>
      <c r="U661" s="522"/>
      <c r="V661" s="522"/>
      <c r="W661" s="522"/>
      <c r="X661" s="522"/>
      <c r="Y661" s="522"/>
      <c r="Z661" s="522"/>
      <c r="AA661" s="522"/>
    </row>
    <row r="662" spans="1:27" ht="15.75" hidden="1" customHeight="1">
      <c r="A662" s="522"/>
      <c r="B662" s="522"/>
      <c r="C662" s="522"/>
      <c r="D662" s="522"/>
      <c r="E662" s="522"/>
      <c r="F662" s="522"/>
      <c r="G662" s="522"/>
      <c r="H662" s="522"/>
      <c r="I662" s="522"/>
      <c r="J662" s="522"/>
      <c r="K662" s="522"/>
      <c r="L662" s="522"/>
      <c r="M662" s="522"/>
      <c r="N662" s="522"/>
      <c r="O662" s="522"/>
      <c r="P662" s="522"/>
      <c r="Q662" s="522"/>
      <c r="R662" s="522"/>
      <c r="S662" s="522"/>
      <c r="T662" s="522"/>
      <c r="U662" s="522"/>
      <c r="V662" s="522"/>
      <c r="W662" s="522"/>
      <c r="X662" s="522"/>
      <c r="Y662" s="522"/>
      <c r="Z662" s="522"/>
      <c r="AA662" s="522"/>
    </row>
    <row r="663" spans="1:27" ht="15.75" hidden="1" customHeight="1">
      <c r="A663" s="522"/>
      <c r="B663" s="522"/>
      <c r="C663" s="522"/>
      <c r="D663" s="522"/>
      <c r="E663" s="522"/>
      <c r="F663" s="522"/>
      <c r="G663" s="522"/>
      <c r="H663" s="522"/>
      <c r="I663" s="522"/>
      <c r="J663" s="522"/>
      <c r="K663" s="522"/>
      <c r="L663" s="522"/>
      <c r="M663" s="522"/>
      <c r="N663" s="522"/>
      <c r="O663" s="522"/>
      <c r="P663" s="522"/>
      <c r="Q663" s="522"/>
      <c r="R663" s="522"/>
      <c r="S663" s="522"/>
      <c r="T663" s="522"/>
      <c r="U663" s="522"/>
      <c r="V663" s="522"/>
      <c r="W663" s="522"/>
      <c r="X663" s="522"/>
      <c r="Y663" s="522"/>
      <c r="Z663" s="522"/>
      <c r="AA663" s="522"/>
    </row>
    <row r="664" spans="1:27" ht="15.75" hidden="1" customHeight="1">
      <c r="A664" s="522"/>
      <c r="B664" s="522"/>
      <c r="C664" s="522"/>
      <c r="D664" s="522"/>
      <c r="E664" s="522"/>
      <c r="F664" s="522"/>
      <c r="G664" s="522"/>
      <c r="H664" s="522"/>
      <c r="I664" s="522"/>
      <c r="J664" s="522"/>
      <c r="K664" s="522"/>
      <c r="L664" s="522"/>
      <c r="M664" s="522"/>
      <c r="N664" s="522"/>
      <c r="O664" s="522"/>
      <c r="P664" s="522"/>
      <c r="Q664" s="522"/>
      <c r="R664" s="522"/>
      <c r="S664" s="522"/>
      <c r="T664" s="522"/>
      <c r="U664" s="522"/>
      <c r="V664" s="522"/>
      <c r="W664" s="522"/>
      <c r="X664" s="522"/>
      <c r="Y664" s="522"/>
      <c r="Z664" s="522"/>
      <c r="AA664" s="522"/>
    </row>
    <row r="665" spans="1:27" ht="15.75" hidden="1" customHeight="1">
      <c r="A665" s="522"/>
      <c r="B665" s="522"/>
      <c r="C665" s="522"/>
      <c r="D665" s="522"/>
      <c r="E665" s="522"/>
      <c r="F665" s="522"/>
      <c r="G665" s="522"/>
      <c r="H665" s="522"/>
      <c r="I665" s="522"/>
      <c r="J665" s="522"/>
      <c r="K665" s="522"/>
      <c r="L665" s="522"/>
      <c r="M665" s="522"/>
      <c r="N665" s="522"/>
      <c r="O665" s="522"/>
      <c r="P665" s="522"/>
      <c r="Q665" s="522"/>
      <c r="R665" s="522"/>
      <c r="S665" s="522"/>
      <c r="T665" s="522"/>
      <c r="U665" s="522"/>
      <c r="V665" s="522"/>
      <c r="W665" s="522"/>
      <c r="X665" s="522"/>
      <c r="Y665" s="522"/>
      <c r="Z665" s="522"/>
      <c r="AA665" s="522"/>
    </row>
    <row r="666" spans="1:27" ht="15.75" hidden="1" customHeight="1">
      <c r="A666" s="522"/>
      <c r="B666" s="522"/>
      <c r="C666" s="522"/>
      <c r="D666" s="522"/>
      <c r="E666" s="522"/>
      <c r="F666" s="522"/>
      <c r="G666" s="522"/>
      <c r="H666" s="522"/>
      <c r="I666" s="522"/>
      <c r="J666" s="522"/>
      <c r="K666" s="522"/>
      <c r="L666" s="522"/>
      <c r="M666" s="522"/>
      <c r="N666" s="522"/>
      <c r="O666" s="522"/>
      <c r="P666" s="522"/>
      <c r="Q666" s="522"/>
      <c r="R666" s="522"/>
      <c r="S666" s="522"/>
      <c r="T666" s="522"/>
      <c r="U666" s="522"/>
      <c r="V666" s="522"/>
      <c r="W666" s="522"/>
      <c r="X666" s="522"/>
      <c r="Y666" s="522"/>
      <c r="Z666" s="522"/>
      <c r="AA666" s="522"/>
    </row>
    <row r="667" spans="1:27" ht="15.75" hidden="1" customHeight="1">
      <c r="A667" s="522"/>
      <c r="B667" s="522"/>
      <c r="C667" s="522"/>
      <c r="D667" s="522"/>
      <c r="E667" s="522"/>
      <c r="F667" s="522"/>
      <c r="G667" s="522"/>
      <c r="H667" s="522"/>
      <c r="I667" s="522"/>
      <c r="J667" s="522"/>
      <c r="K667" s="522"/>
      <c r="L667" s="522"/>
      <c r="M667" s="522"/>
      <c r="N667" s="522"/>
      <c r="O667" s="522"/>
      <c r="P667" s="522"/>
      <c r="Q667" s="522"/>
      <c r="R667" s="522"/>
      <c r="S667" s="522"/>
      <c r="T667" s="522"/>
      <c r="U667" s="522"/>
      <c r="V667" s="522"/>
      <c r="W667" s="522"/>
      <c r="X667" s="522"/>
      <c r="Y667" s="522"/>
      <c r="Z667" s="522"/>
      <c r="AA667" s="522"/>
    </row>
    <row r="668" spans="1:27" ht="15.75" hidden="1" customHeight="1">
      <c r="A668" s="522"/>
      <c r="B668" s="522"/>
      <c r="C668" s="522"/>
      <c r="D668" s="522"/>
      <c r="E668" s="522"/>
      <c r="F668" s="522"/>
      <c r="G668" s="522"/>
      <c r="H668" s="522"/>
      <c r="I668" s="522"/>
      <c r="J668" s="522"/>
      <c r="K668" s="522"/>
      <c r="L668" s="522"/>
      <c r="M668" s="522"/>
      <c r="N668" s="522"/>
      <c r="O668" s="522"/>
      <c r="P668" s="522"/>
      <c r="Q668" s="522"/>
      <c r="R668" s="522"/>
      <c r="S668" s="522"/>
      <c r="T668" s="522"/>
      <c r="U668" s="522"/>
      <c r="V668" s="522"/>
      <c r="W668" s="522"/>
      <c r="X668" s="522"/>
      <c r="Y668" s="522"/>
      <c r="Z668" s="522"/>
      <c r="AA668" s="522"/>
    </row>
    <row r="669" spans="1:27" ht="15.75" hidden="1" customHeight="1">
      <c r="A669" s="522"/>
      <c r="B669" s="522"/>
      <c r="C669" s="522"/>
      <c r="D669" s="522"/>
      <c r="E669" s="522"/>
      <c r="F669" s="522"/>
      <c r="G669" s="522"/>
      <c r="H669" s="522"/>
      <c r="I669" s="522"/>
      <c r="J669" s="522"/>
      <c r="K669" s="522"/>
      <c r="L669" s="522"/>
      <c r="M669" s="522"/>
      <c r="N669" s="522"/>
      <c r="O669" s="522"/>
      <c r="P669" s="522"/>
      <c r="Q669" s="522"/>
      <c r="R669" s="522"/>
      <c r="S669" s="522"/>
      <c r="T669" s="522"/>
      <c r="U669" s="522"/>
      <c r="V669" s="522"/>
      <c r="W669" s="522"/>
      <c r="X669" s="522"/>
      <c r="Y669" s="522"/>
      <c r="Z669" s="522"/>
      <c r="AA669" s="522"/>
    </row>
    <row r="670" spans="1:27" ht="15.75" hidden="1" customHeight="1">
      <c r="A670" s="522"/>
      <c r="B670" s="522"/>
      <c r="C670" s="522"/>
      <c r="D670" s="522"/>
      <c r="E670" s="522"/>
      <c r="F670" s="522"/>
      <c r="G670" s="522"/>
      <c r="H670" s="522"/>
      <c r="I670" s="522"/>
      <c r="J670" s="522"/>
      <c r="K670" s="522"/>
      <c r="L670" s="522"/>
      <c r="M670" s="522"/>
      <c r="N670" s="522"/>
      <c r="O670" s="522"/>
      <c r="P670" s="522"/>
      <c r="Q670" s="522"/>
      <c r="R670" s="522"/>
      <c r="S670" s="522"/>
      <c r="T670" s="522"/>
      <c r="U670" s="522"/>
      <c r="V670" s="522"/>
      <c r="W670" s="522"/>
      <c r="X670" s="522"/>
      <c r="Y670" s="522"/>
      <c r="Z670" s="522"/>
      <c r="AA670" s="522"/>
    </row>
    <row r="671" spans="1:27" ht="15.75" hidden="1" customHeight="1">
      <c r="A671" s="522"/>
      <c r="B671" s="522"/>
      <c r="C671" s="522"/>
      <c r="D671" s="522"/>
      <c r="E671" s="522"/>
      <c r="F671" s="522"/>
      <c r="G671" s="522"/>
      <c r="H671" s="522"/>
      <c r="I671" s="522"/>
      <c r="J671" s="522"/>
      <c r="K671" s="522"/>
      <c r="L671" s="522"/>
      <c r="M671" s="522"/>
      <c r="N671" s="522"/>
      <c r="O671" s="522"/>
      <c r="P671" s="522"/>
      <c r="Q671" s="522"/>
      <c r="R671" s="522"/>
      <c r="S671" s="522"/>
      <c r="T671" s="522"/>
      <c r="U671" s="522"/>
      <c r="V671" s="522"/>
      <c r="W671" s="522"/>
      <c r="X671" s="522"/>
      <c r="Y671" s="522"/>
      <c r="Z671" s="522"/>
      <c r="AA671" s="522"/>
    </row>
    <row r="672" spans="1:27" ht="15.75" hidden="1" customHeight="1">
      <c r="A672" s="522"/>
      <c r="B672" s="522"/>
      <c r="C672" s="522"/>
      <c r="D672" s="522"/>
      <c r="E672" s="522"/>
      <c r="F672" s="522"/>
      <c r="G672" s="522"/>
      <c r="H672" s="522"/>
      <c r="I672" s="522"/>
      <c r="J672" s="522"/>
      <c r="K672" s="522"/>
      <c r="L672" s="522"/>
      <c r="M672" s="522"/>
      <c r="N672" s="522"/>
      <c r="O672" s="522"/>
      <c r="P672" s="522"/>
      <c r="Q672" s="522"/>
      <c r="R672" s="522"/>
      <c r="S672" s="522"/>
      <c r="T672" s="522"/>
      <c r="U672" s="522"/>
      <c r="V672" s="522"/>
      <c r="W672" s="522"/>
      <c r="X672" s="522"/>
      <c r="Y672" s="522"/>
      <c r="Z672" s="522"/>
      <c r="AA672" s="522"/>
    </row>
    <row r="673" spans="1:27" ht="15.75" hidden="1" customHeight="1">
      <c r="A673" s="522"/>
      <c r="B673" s="522"/>
      <c r="C673" s="522"/>
      <c r="D673" s="522"/>
      <c r="E673" s="522"/>
      <c r="F673" s="522"/>
      <c r="G673" s="522"/>
      <c r="H673" s="522"/>
      <c r="I673" s="522"/>
      <c r="J673" s="522"/>
      <c r="K673" s="522"/>
      <c r="L673" s="522"/>
      <c r="M673" s="522"/>
      <c r="N673" s="522"/>
      <c r="O673" s="522"/>
      <c r="P673" s="522"/>
      <c r="Q673" s="522"/>
      <c r="R673" s="522"/>
      <c r="S673" s="522"/>
      <c r="T673" s="522"/>
      <c r="U673" s="522"/>
      <c r="V673" s="522"/>
      <c r="W673" s="522"/>
      <c r="X673" s="522"/>
      <c r="Y673" s="522"/>
      <c r="Z673" s="522"/>
      <c r="AA673" s="522"/>
    </row>
    <row r="674" spans="1:27" ht="15.75" hidden="1" customHeight="1">
      <c r="A674" s="522"/>
      <c r="B674" s="522"/>
      <c r="C674" s="522"/>
      <c r="D674" s="522"/>
      <c r="E674" s="522"/>
      <c r="F674" s="522"/>
      <c r="G674" s="522"/>
      <c r="H674" s="522"/>
      <c r="I674" s="522"/>
      <c r="J674" s="522"/>
      <c r="K674" s="522"/>
      <c r="L674" s="522"/>
      <c r="M674" s="522"/>
      <c r="N674" s="522"/>
      <c r="O674" s="522"/>
      <c r="P674" s="522"/>
      <c r="Q674" s="522"/>
      <c r="R674" s="522"/>
      <c r="S674" s="522"/>
      <c r="T674" s="522"/>
      <c r="U674" s="522"/>
      <c r="V674" s="522"/>
      <c r="W674" s="522"/>
      <c r="X674" s="522"/>
      <c r="Y674" s="522"/>
      <c r="Z674" s="522"/>
      <c r="AA674" s="522"/>
    </row>
    <row r="675" spans="1:27" ht="15.75" hidden="1" customHeight="1">
      <c r="A675" s="522"/>
      <c r="B675" s="522"/>
      <c r="C675" s="522"/>
      <c r="D675" s="522"/>
      <c r="E675" s="522"/>
      <c r="F675" s="522"/>
      <c r="G675" s="522"/>
      <c r="H675" s="522"/>
      <c r="I675" s="522"/>
      <c r="J675" s="522"/>
      <c r="K675" s="522"/>
      <c r="L675" s="522"/>
      <c r="M675" s="522"/>
      <c r="N675" s="522"/>
      <c r="O675" s="522"/>
      <c r="P675" s="522"/>
      <c r="Q675" s="522"/>
      <c r="R675" s="522"/>
      <c r="S675" s="522"/>
      <c r="T675" s="522"/>
      <c r="U675" s="522"/>
      <c r="V675" s="522"/>
      <c r="W675" s="522"/>
      <c r="X675" s="522"/>
      <c r="Y675" s="522"/>
      <c r="Z675" s="522"/>
      <c r="AA675" s="522"/>
    </row>
    <row r="676" spans="1:27" ht="15.75" hidden="1" customHeight="1">
      <c r="A676" s="522"/>
      <c r="B676" s="522"/>
      <c r="C676" s="522"/>
      <c r="D676" s="522"/>
      <c r="E676" s="522"/>
      <c r="F676" s="522"/>
      <c r="G676" s="522"/>
      <c r="H676" s="522"/>
      <c r="I676" s="522"/>
      <c r="J676" s="522"/>
      <c r="K676" s="522"/>
      <c r="L676" s="522"/>
      <c r="M676" s="522"/>
      <c r="N676" s="522"/>
      <c r="O676" s="522"/>
      <c r="P676" s="522"/>
      <c r="Q676" s="522"/>
      <c r="R676" s="522"/>
      <c r="S676" s="522"/>
      <c r="T676" s="522"/>
      <c r="U676" s="522"/>
      <c r="V676" s="522"/>
      <c r="W676" s="522"/>
      <c r="X676" s="522"/>
      <c r="Y676" s="522"/>
      <c r="Z676" s="522"/>
      <c r="AA676" s="522"/>
    </row>
    <row r="677" spans="1:27" ht="15.75" hidden="1" customHeight="1">
      <c r="A677" s="522"/>
      <c r="B677" s="522"/>
      <c r="C677" s="522"/>
      <c r="D677" s="522"/>
      <c r="E677" s="522"/>
      <c r="F677" s="522"/>
      <c r="G677" s="522"/>
      <c r="H677" s="522"/>
      <c r="I677" s="522"/>
      <c r="J677" s="522"/>
      <c r="K677" s="522"/>
      <c r="L677" s="522"/>
      <c r="M677" s="522"/>
      <c r="N677" s="522"/>
      <c r="O677" s="522"/>
      <c r="P677" s="522"/>
      <c r="Q677" s="522"/>
      <c r="R677" s="522"/>
      <c r="S677" s="522"/>
      <c r="T677" s="522"/>
      <c r="U677" s="522"/>
      <c r="V677" s="522"/>
      <c r="W677" s="522"/>
      <c r="X677" s="522"/>
      <c r="Y677" s="522"/>
      <c r="Z677" s="522"/>
      <c r="AA677" s="522"/>
    </row>
    <row r="678" spans="1:27" ht="15.75" hidden="1" customHeight="1">
      <c r="A678" s="522"/>
      <c r="B678" s="522"/>
      <c r="C678" s="522"/>
      <c r="D678" s="522"/>
      <c r="E678" s="522"/>
      <c r="F678" s="522"/>
      <c r="G678" s="522"/>
      <c r="H678" s="522"/>
      <c r="I678" s="522"/>
      <c r="J678" s="522"/>
      <c r="K678" s="522"/>
      <c r="L678" s="522"/>
      <c r="M678" s="522"/>
      <c r="N678" s="522"/>
      <c r="O678" s="522"/>
      <c r="P678" s="522"/>
      <c r="Q678" s="522"/>
      <c r="R678" s="522"/>
      <c r="S678" s="522"/>
      <c r="T678" s="522"/>
      <c r="U678" s="522"/>
      <c r="V678" s="522"/>
      <c r="W678" s="522"/>
      <c r="X678" s="522"/>
      <c r="Y678" s="522"/>
      <c r="Z678" s="522"/>
      <c r="AA678" s="522"/>
    </row>
    <row r="679" spans="1:27" ht="15.75" hidden="1" customHeight="1">
      <c r="A679" s="522"/>
      <c r="B679" s="522"/>
      <c r="C679" s="522"/>
      <c r="D679" s="522"/>
      <c r="E679" s="522"/>
      <c r="F679" s="522"/>
      <c r="G679" s="522"/>
      <c r="H679" s="522"/>
      <c r="I679" s="522"/>
      <c r="J679" s="522"/>
      <c r="K679" s="522"/>
      <c r="L679" s="522"/>
      <c r="M679" s="522"/>
      <c r="N679" s="522"/>
      <c r="O679" s="522"/>
      <c r="P679" s="522"/>
      <c r="Q679" s="522"/>
      <c r="R679" s="522"/>
      <c r="S679" s="522"/>
      <c r="T679" s="522"/>
      <c r="U679" s="522"/>
      <c r="V679" s="522"/>
      <c r="W679" s="522"/>
      <c r="X679" s="522"/>
      <c r="Y679" s="522"/>
      <c r="Z679" s="522"/>
      <c r="AA679" s="522"/>
    </row>
    <row r="680" spans="1:27" ht="15.75" hidden="1" customHeight="1">
      <c r="A680" s="522"/>
      <c r="B680" s="522"/>
      <c r="C680" s="522"/>
      <c r="D680" s="522"/>
      <c r="E680" s="522"/>
      <c r="F680" s="522"/>
      <c r="G680" s="522"/>
      <c r="H680" s="522"/>
      <c r="I680" s="522"/>
      <c r="J680" s="522"/>
      <c r="K680" s="522"/>
      <c r="L680" s="522"/>
      <c r="M680" s="522"/>
      <c r="N680" s="522"/>
      <c r="O680" s="522"/>
      <c r="P680" s="522"/>
      <c r="Q680" s="522"/>
      <c r="R680" s="522"/>
      <c r="S680" s="522"/>
      <c r="T680" s="522"/>
      <c r="U680" s="522"/>
      <c r="V680" s="522"/>
      <c r="W680" s="522"/>
      <c r="X680" s="522"/>
      <c r="Y680" s="522"/>
      <c r="Z680" s="522"/>
      <c r="AA680" s="522"/>
    </row>
    <row r="681" spans="1:27" ht="15.75" hidden="1" customHeight="1">
      <c r="A681" s="522"/>
      <c r="B681" s="522"/>
      <c r="C681" s="522"/>
      <c r="D681" s="522"/>
      <c r="E681" s="522"/>
      <c r="F681" s="522"/>
      <c r="G681" s="522"/>
      <c r="H681" s="522"/>
      <c r="I681" s="522"/>
      <c r="J681" s="522"/>
      <c r="K681" s="522"/>
      <c r="L681" s="522"/>
      <c r="M681" s="522"/>
      <c r="N681" s="522"/>
      <c r="O681" s="522"/>
      <c r="P681" s="522"/>
      <c r="Q681" s="522"/>
      <c r="R681" s="522"/>
      <c r="S681" s="522"/>
      <c r="T681" s="522"/>
      <c r="U681" s="522"/>
      <c r="V681" s="522"/>
      <c r="W681" s="522"/>
      <c r="X681" s="522"/>
      <c r="Y681" s="522"/>
      <c r="Z681" s="522"/>
      <c r="AA681" s="522"/>
    </row>
    <row r="682" spans="1:27" ht="15.75" hidden="1" customHeight="1">
      <c r="A682" s="522"/>
      <c r="B682" s="522"/>
      <c r="C682" s="522"/>
      <c r="D682" s="522"/>
      <c r="E682" s="522"/>
      <c r="F682" s="522"/>
      <c r="G682" s="522"/>
      <c r="H682" s="522"/>
      <c r="I682" s="522"/>
      <c r="J682" s="522"/>
      <c r="K682" s="522"/>
      <c r="L682" s="522"/>
      <c r="M682" s="522"/>
      <c r="N682" s="522"/>
      <c r="O682" s="522"/>
      <c r="P682" s="522"/>
      <c r="Q682" s="522"/>
      <c r="R682" s="522"/>
      <c r="S682" s="522"/>
      <c r="T682" s="522"/>
      <c r="U682" s="522"/>
      <c r="V682" s="522"/>
      <c r="W682" s="522"/>
      <c r="X682" s="522"/>
      <c r="Y682" s="522"/>
      <c r="Z682" s="522"/>
      <c r="AA682" s="522"/>
    </row>
    <row r="683" spans="1:27" ht="15.75" hidden="1" customHeight="1">
      <c r="A683" s="522"/>
      <c r="B683" s="522"/>
      <c r="C683" s="522"/>
      <c r="D683" s="522"/>
      <c r="E683" s="522"/>
      <c r="F683" s="522"/>
      <c r="G683" s="522"/>
      <c r="H683" s="522"/>
      <c r="I683" s="522"/>
      <c r="J683" s="522"/>
      <c r="K683" s="522"/>
      <c r="L683" s="522"/>
      <c r="M683" s="522"/>
      <c r="N683" s="522"/>
      <c r="O683" s="522"/>
      <c r="P683" s="522"/>
      <c r="Q683" s="522"/>
      <c r="R683" s="522"/>
      <c r="S683" s="522"/>
      <c r="T683" s="522"/>
      <c r="U683" s="522"/>
      <c r="V683" s="522"/>
      <c r="W683" s="522"/>
      <c r="X683" s="522"/>
      <c r="Y683" s="522"/>
      <c r="Z683" s="522"/>
      <c r="AA683" s="522"/>
    </row>
    <row r="684" spans="1:27" ht="15.75" hidden="1" customHeight="1">
      <c r="A684" s="522"/>
      <c r="B684" s="522"/>
      <c r="C684" s="522"/>
      <c r="D684" s="522"/>
      <c r="E684" s="522"/>
      <c r="F684" s="522"/>
      <c r="G684" s="522"/>
      <c r="H684" s="522"/>
      <c r="I684" s="522"/>
      <c r="J684" s="522"/>
      <c r="K684" s="522"/>
      <c r="L684" s="522"/>
      <c r="M684" s="522"/>
      <c r="N684" s="522"/>
      <c r="O684" s="522"/>
      <c r="P684" s="522"/>
      <c r="Q684" s="522"/>
      <c r="R684" s="522"/>
      <c r="S684" s="522"/>
      <c r="T684" s="522"/>
      <c r="U684" s="522"/>
      <c r="V684" s="522"/>
      <c r="W684" s="522"/>
      <c r="X684" s="522"/>
      <c r="Y684" s="522"/>
      <c r="Z684" s="522"/>
      <c r="AA684" s="522"/>
    </row>
    <row r="685" spans="1:27" ht="15.75" hidden="1" customHeight="1">
      <c r="A685" s="522"/>
      <c r="B685" s="522"/>
      <c r="C685" s="522"/>
      <c r="D685" s="522"/>
      <c r="E685" s="522"/>
      <c r="F685" s="522"/>
      <c r="G685" s="522"/>
      <c r="H685" s="522"/>
      <c r="I685" s="522"/>
      <c r="J685" s="522"/>
      <c r="K685" s="522"/>
      <c r="L685" s="522"/>
      <c r="M685" s="522"/>
      <c r="N685" s="522"/>
      <c r="O685" s="522"/>
      <c r="P685" s="522"/>
      <c r="Q685" s="522"/>
      <c r="R685" s="522"/>
      <c r="S685" s="522"/>
      <c r="T685" s="522"/>
      <c r="U685" s="522"/>
      <c r="V685" s="522"/>
      <c r="W685" s="522"/>
      <c r="X685" s="522"/>
      <c r="Y685" s="522"/>
      <c r="Z685" s="522"/>
      <c r="AA685" s="522"/>
    </row>
    <row r="686" spans="1:27" ht="15.75" hidden="1" customHeight="1">
      <c r="A686" s="522"/>
      <c r="B686" s="522"/>
      <c r="C686" s="522"/>
      <c r="D686" s="522"/>
      <c r="E686" s="522"/>
      <c r="F686" s="522"/>
      <c r="G686" s="522"/>
      <c r="H686" s="522"/>
      <c r="I686" s="522"/>
      <c r="J686" s="522"/>
      <c r="K686" s="522"/>
      <c r="L686" s="522"/>
      <c r="M686" s="522"/>
      <c r="N686" s="522"/>
      <c r="O686" s="522"/>
      <c r="P686" s="522"/>
      <c r="Q686" s="522"/>
      <c r="R686" s="522"/>
      <c r="S686" s="522"/>
      <c r="T686" s="522"/>
      <c r="U686" s="522"/>
      <c r="V686" s="522"/>
      <c r="W686" s="522"/>
      <c r="X686" s="522"/>
      <c r="Y686" s="522"/>
      <c r="Z686" s="522"/>
      <c r="AA686" s="522"/>
    </row>
    <row r="687" spans="1:27" ht="15.75" hidden="1" customHeight="1">
      <c r="A687" s="522"/>
      <c r="B687" s="522"/>
      <c r="C687" s="522"/>
      <c r="D687" s="522"/>
      <c r="E687" s="522"/>
      <c r="F687" s="522"/>
      <c r="G687" s="522"/>
      <c r="H687" s="522"/>
      <c r="I687" s="522"/>
      <c r="J687" s="522"/>
      <c r="K687" s="522"/>
      <c r="L687" s="522"/>
      <c r="M687" s="522"/>
      <c r="N687" s="522"/>
      <c r="O687" s="522"/>
      <c r="P687" s="522"/>
      <c r="Q687" s="522"/>
      <c r="R687" s="522"/>
      <c r="S687" s="522"/>
      <c r="T687" s="522"/>
      <c r="U687" s="522"/>
      <c r="V687" s="522"/>
      <c r="W687" s="522"/>
      <c r="X687" s="522"/>
      <c r="Y687" s="522"/>
      <c r="Z687" s="522"/>
      <c r="AA687" s="522"/>
    </row>
    <row r="688" spans="1:27" ht="15.75" hidden="1" customHeight="1">
      <c r="A688" s="522"/>
      <c r="B688" s="522"/>
      <c r="C688" s="522"/>
      <c r="D688" s="522"/>
      <c r="E688" s="522"/>
      <c r="F688" s="522"/>
      <c r="G688" s="522"/>
      <c r="H688" s="522"/>
      <c r="I688" s="522"/>
      <c r="J688" s="522"/>
      <c r="K688" s="522"/>
      <c r="L688" s="522"/>
      <c r="M688" s="522"/>
      <c r="N688" s="522"/>
      <c r="O688" s="522"/>
      <c r="P688" s="522"/>
      <c r="Q688" s="522"/>
      <c r="R688" s="522"/>
      <c r="S688" s="522"/>
      <c r="T688" s="522"/>
      <c r="U688" s="522"/>
      <c r="V688" s="522"/>
      <c r="W688" s="522"/>
      <c r="X688" s="522"/>
      <c r="Y688" s="522"/>
      <c r="Z688" s="522"/>
      <c r="AA688" s="522"/>
    </row>
    <row r="689" spans="1:27" ht="15.75" hidden="1" customHeight="1">
      <c r="A689" s="522"/>
      <c r="B689" s="522"/>
      <c r="C689" s="522"/>
      <c r="D689" s="522"/>
      <c r="E689" s="522"/>
      <c r="F689" s="522"/>
      <c r="G689" s="522"/>
      <c r="H689" s="522"/>
      <c r="I689" s="522"/>
      <c r="J689" s="522"/>
      <c r="K689" s="522"/>
      <c r="L689" s="522"/>
      <c r="M689" s="522"/>
      <c r="N689" s="522"/>
      <c r="O689" s="522"/>
      <c r="P689" s="522"/>
      <c r="Q689" s="522"/>
      <c r="R689" s="522"/>
      <c r="S689" s="522"/>
      <c r="T689" s="522"/>
      <c r="U689" s="522"/>
      <c r="V689" s="522"/>
      <c r="W689" s="522"/>
      <c r="X689" s="522"/>
      <c r="Y689" s="522"/>
      <c r="Z689" s="522"/>
      <c r="AA689" s="522"/>
    </row>
    <row r="690" spans="1:27" ht="15.75" hidden="1" customHeight="1">
      <c r="A690" s="522"/>
      <c r="B690" s="522"/>
      <c r="C690" s="522"/>
      <c r="D690" s="522"/>
      <c r="E690" s="522"/>
      <c r="F690" s="522"/>
      <c r="G690" s="522"/>
      <c r="H690" s="522"/>
      <c r="I690" s="522"/>
      <c r="J690" s="522"/>
      <c r="K690" s="522"/>
      <c r="L690" s="522"/>
      <c r="M690" s="522"/>
      <c r="N690" s="522"/>
      <c r="O690" s="522"/>
      <c r="P690" s="522"/>
      <c r="Q690" s="522"/>
      <c r="R690" s="522"/>
      <c r="S690" s="522"/>
      <c r="T690" s="522"/>
      <c r="U690" s="522"/>
      <c r="V690" s="522"/>
      <c r="W690" s="522"/>
      <c r="X690" s="522"/>
      <c r="Y690" s="522"/>
      <c r="Z690" s="522"/>
      <c r="AA690" s="522"/>
    </row>
    <row r="691" spans="1:27" ht="15.75" hidden="1" customHeight="1">
      <c r="A691" s="522"/>
      <c r="B691" s="522"/>
      <c r="C691" s="522"/>
      <c r="D691" s="522"/>
      <c r="E691" s="522"/>
      <c r="F691" s="522"/>
      <c r="G691" s="522"/>
      <c r="H691" s="522"/>
      <c r="I691" s="522"/>
      <c r="J691" s="522"/>
      <c r="K691" s="522"/>
      <c r="L691" s="522"/>
      <c r="M691" s="522"/>
      <c r="N691" s="522"/>
      <c r="O691" s="522"/>
      <c r="P691" s="522"/>
      <c r="Q691" s="522"/>
      <c r="R691" s="522"/>
      <c r="S691" s="522"/>
      <c r="T691" s="522"/>
      <c r="U691" s="522"/>
      <c r="V691" s="522"/>
      <c r="W691" s="522"/>
      <c r="X691" s="522"/>
      <c r="Y691" s="522"/>
      <c r="Z691" s="522"/>
      <c r="AA691" s="522"/>
    </row>
    <row r="692" spans="1:27" ht="15.75" hidden="1" customHeight="1">
      <c r="A692" s="522"/>
      <c r="B692" s="522"/>
      <c r="C692" s="522"/>
      <c r="D692" s="522"/>
      <c r="E692" s="522"/>
      <c r="F692" s="522"/>
      <c r="G692" s="522"/>
      <c r="H692" s="522"/>
      <c r="I692" s="522"/>
      <c r="J692" s="522"/>
      <c r="K692" s="522"/>
      <c r="L692" s="522"/>
      <c r="M692" s="522"/>
      <c r="N692" s="522"/>
      <c r="O692" s="522"/>
      <c r="P692" s="522"/>
      <c r="Q692" s="522"/>
      <c r="R692" s="522"/>
      <c r="S692" s="522"/>
      <c r="T692" s="522"/>
      <c r="U692" s="522"/>
      <c r="V692" s="522"/>
      <c r="W692" s="522"/>
      <c r="X692" s="522"/>
      <c r="Y692" s="522"/>
      <c r="Z692" s="522"/>
      <c r="AA692" s="522"/>
    </row>
    <row r="693" spans="1:27" ht="15.75" hidden="1" customHeight="1">
      <c r="A693" s="522"/>
      <c r="B693" s="522"/>
      <c r="C693" s="522"/>
      <c r="D693" s="522"/>
      <c r="E693" s="522"/>
      <c r="F693" s="522"/>
      <c r="G693" s="522"/>
      <c r="H693" s="522"/>
      <c r="I693" s="522"/>
      <c r="J693" s="522"/>
      <c r="K693" s="522"/>
      <c r="L693" s="522"/>
      <c r="M693" s="522"/>
      <c r="N693" s="522"/>
      <c r="O693" s="522"/>
      <c r="P693" s="522"/>
      <c r="Q693" s="522"/>
      <c r="R693" s="522"/>
      <c r="S693" s="522"/>
      <c r="T693" s="522"/>
      <c r="U693" s="522"/>
      <c r="V693" s="522"/>
      <c r="W693" s="522"/>
      <c r="X693" s="522"/>
      <c r="Y693" s="522"/>
      <c r="Z693" s="522"/>
      <c r="AA693" s="522"/>
    </row>
    <row r="694" spans="1:27" ht="15.75" hidden="1" customHeight="1">
      <c r="A694" s="522"/>
      <c r="B694" s="522"/>
      <c r="C694" s="522"/>
      <c r="D694" s="522"/>
      <c r="E694" s="522"/>
      <c r="F694" s="522"/>
      <c r="G694" s="522"/>
      <c r="H694" s="522"/>
      <c r="I694" s="522"/>
      <c r="J694" s="522"/>
      <c r="K694" s="522"/>
      <c r="L694" s="522"/>
      <c r="M694" s="522"/>
      <c r="N694" s="522"/>
      <c r="O694" s="522"/>
      <c r="P694" s="522"/>
      <c r="Q694" s="522"/>
      <c r="R694" s="522"/>
      <c r="S694" s="522"/>
      <c r="T694" s="522"/>
      <c r="U694" s="522"/>
      <c r="V694" s="522"/>
      <c r="W694" s="522"/>
      <c r="X694" s="522"/>
      <c r="Y694" s="522"/>
      <c r="Z694" s="522"/>
      <c r="AA694" s="522"/>
    </row>
    <row r="695" spans="1:27" ht="15.75" hidden="1" customHeight="1">
      <c r="A695" s="522"/>
      <c r="B695" s="522"/>
      <c r="C695" s="522"/>
      <c r="D695" s="522"/>
      <c r="E695" s="522"/>
      <c r="F695" s="522"/>
      <c r="G695" s="522"/>
      <c r="H695" s="522"/>
      <c r="I695" s="522"/>
      <c r="J695" s="522"/>
      <c r="K695" s="522"/>
      <c r="L695" s="522"/>
      <c r="M695" s="522"/>
      <c r="N695" s="522"/>
      <c r="O695" s="522"/>
      <c r="P695" s="522"/>
      <c r="Q695" s="522"/>
      <c r="R695" s="522"/>
      <c r="S695" s="522"/>
      <c r="T695" s="522"/>
      <c r="U695" s="522"/>
      <c r="V695" s="522"/>
      <c r="W695" s="522"/>
      <c r="X695" s="522"/>
      <c r="Y695" s="522"/>
      <c r="Z695" s="522"/>
      <c r="AA695" s="522"/>
    </row>
    <row r="696" spans="1:27" ht="15.75" hidden="1" customHeight="1">
      <c r="A696" s="522"/>
      <c r="B696" s="522"/>
      <c r="C696" s="522"/>
      <c r="D696" s="522"/>
      <c r="E696" s="522"/>
      <c r="F696" s="522"/>
      <c r="G696" s="522"/>
      <c r="H696" s="522"/>
      <c r="I696" s="522"/>
      <c r="J696" s="522"/>
      <c r="K696" s="522"/>
      <c r="L696" s="522"/>
      <c r="M696" s="522"/>
      <c r="N696" s="522"/>
      <c r="O696" s="522"/>
      <c r="P696" s="522"/>
      <c r="Q696" s="522"/>
      <c r="R696" s="522"/>
      <c r="S696" s="522"/>
      <c r="T696" s="522"/>
      <c r="U696" s="522"/>
      <c r="V696" s="522"/>
      <c r="W696" s="522"/>
      <c r="X696" s="522"/>
      <c r="Y696" s="522"/>
      <c r="Z696" s="522"/>
      <c r="AA696" s="522"/>
    </row>
    <row r="697" spans="1:27" ht="15.75" hidden="1" customHeight="1">
      <c r="A697" s="522"/>
      <c r="B697" s="522"/>
      <c r="C697" s="522"/>
      <c r="D697" s="522"/>
      <c r="E697" s="522"/>
      <c r="F697" s="522"/>
      <c r="G697" s="522"/>
      <c r="H697" s="522"/>
      <c r="I697" s="522"/>
      <c r="J697" s="522"/>
      <c r="K697" s="522"/>
      <c r="L697" s="522"/>
      <c r="M697" s="522"/>
      <c r="N697" s="522"/>
      <c r="O697" s="522"/>
      <c r="P697" s="522"/>
      <c r="Q697" s="522"/>
      <c r="R697" s="522"/>
      <c r="S697" s="522"/>
      <c r="T697" s="522"/>
      <c r="U697" s="522"/>
      <c r="V697" s="522"/>
      <c r="W697" s="522"/>
      <c r="X697" s="522"/>
      <c r="Y697" s="522"/>
      <c r="Z697" s="522"/>
      <c r="AA697" s="522"/>
    </row>
    <row r="698" spans="1:27" ht="15.75" hidden="1" customHeight="1">
      <c r="A698" s="522"/>
      <c r="B698" s="522"/>
      <c r="C698" s="522"/>
      <c r="D698" s="522"/>
      <c r="E698" s="522"/>
      <c r="F698" s="522"/>
      <c r="G698" s="522"/>
      <c r="H698" s="522"/>
      <c r="I698" s="522"/>
      <c r="J698" s="522"/>
      <c r="K698" s="522"/>
      <c r="L698" s="522"/>
      <c r="M698" s="522"/>
      <c r="N698" s="522"/>
      <c r="O698" s="522"/>
      <c r="P698" s="522"/>
      <c r="Q698" s="522"/>
      <c r="R698" s="522"/>
      <c r="S698" s="522"/>
      <c r="T698" s="522"/>
      <c r="U698" s="522"/>
      <c r="V698" s="522"/>
      <c r="W698" s="522"/>
      <c r="X698" s="522"/>
      <c r="Y698" s="522"/>
      <c r="Z698" s="522"/>
      <c r="AA698" s="522"/>
    </row>
    <row r="699" spans="1:27" ht="15.75" hidden="1" customHeight="1">
      <c r="A699" s="522"/>
      <c r="B699" s="522"/>
      <c r="C699" s="522"/>
      <c r="D699" s="522"/>
      <c r="E699" s="522"/>
      <c r="F699" s="522"/>
      <c r="G699" s="522"/>
      <c r="H699" s="522"/>
      <c r="I699" s="522"/>
      <c r="J699" s="522"/>
      <c r="K699" s="522"/>
      <c r="L699" s="522"/>
      <c r="M699" s="522"/>
      <c r="N699" s="522"/>
      <c r="O699" s="522"/>
      <c r="P699" s="522"/>
      <c r="Q699" s="522"/>
      <c r="R699" s="522"/>
      <c r="S699" s="522"/>
      <c r="T699" s="522"/>
      <c r="U699" s="522"/>
      <c r="V699" s="522"/>
      <c r="W699" s="522"/>
      <c r="X699" s="522"/>
      <c r="Y699" s="522"/>
      <c r="Z699" s="522"/>
      <c r="AA699" s="522"/>
    </row>
    <row r="700" spans="1:27" ht="15.75" hidden="1" customHeight="1">
      <c r="A700" s="522"/>
      <c r="B700" s="522"/>
      <c r="C700" s="522"/>
      <c r="D700" s="522"/>
      <c r="E700" s="522"/>
      <c r="F700" s="522"/>
      <c r="G700" s="522"/>
      <c r="H700" s="522"/>
      <c r="I700" s="522"/>
      <c r="J700" s="522"/>
      <c r="K700" s="522"/>
      <c r="L700" s="522"/>
      <c r="M700" s="522"/>
      <c r="N700" s="522"/>
      <c r="O700" s="522"/>
      <c r="P700" s="522"/>
      <c r="Q700" s="522"/>
      <c r="R700" s="522"/>
      <c r="S700" s="522"/>
      <c r="T700" s="522"/>
      <c r="U700" s="522"/>
      <c r="V700" s="522"/>
      <c r="W700" s="522"/>
      <c r="X700" s="522"/>
      <c r="Y700" s="522"/>
      <c r="Z700" s="522"/>
      <c r="AA700" s="522"/>
    </row>
    <row r="701" spans="1:27" ht="15.75" hidden="1" customHeight="1">
      <c r="A701" s="522"/>
      <c r="B701" s="522"/>
      <c r="C701" s="522"/>
      <c r="D701" s="522"/>
      <c r="E701" s="522"/>
      <c r="F701" s="522"/>
      <c r="G701" s="522"/>
      <c r="H701" s="522"/>
      <c r="I701" s="522"/>
      <c r="J701" s="522"/>
      <c r="K701" s="522"/>
      <c r="L701" s="522"/>
      <c r="M701" s="522"/>
      <c r="N701" s="522"/>
      <c r="O701" s="522"/>
      <c r="P701" s="522"/>
      <c r="Q701" s="522"/>
      <c r="R701" s="522"/>
      <c r="S701" s="522"/>
      <c r="T701" s="522"/>
      <c r="U701" s="522"/>
      <c r="V701" s="522"/>
      <c r="W701" s="522"/>
      <c r="X701" s="522"/>
      <c r="Y701" s="522"/>
      <c r="Z701" s="522"/>
      <c r="AA701" s="522"/>
    </row>
    <row r="702" spans="1:27" ht="15.75" hidden="1" customHeight="1">
      <c r="A702" s="522"/>
      <c r="B702" s="522"/>
      <c r="C702" s="522"/>
      <c r="D702" s="522"/>
      <c r="E702" s="522"/>
      <c r="F702" s="522"/>
      <c r="G702" s="522"/>
      <c r="H702" s="522"/>
      <c r="I702" s="522"/>
      <c r="J702" s="522"/>
      <c r="K702" s="522"/>
      <c r="L702" s="522"/>
      <c r="M702" s="522"/>
      <c r="N702" s="522"/>
      <c r="O702" s="522"/>
      <c r="P702" s="522"/>
      <c r="Q702" s="522"/>
      <c r="R702" s="522"/>
      <c r="S702" s="522"/>
      <c r="T702" s="522"/>
      <c r="U702" s="522"/>
      <c r="V702" s="522"/>
      <c r="W702" s="522"/>
      <c r="X702" s="522"/>
      <c r="Y702" s="522"/>
      <c r="Z702" s="522"/>
      <c r="AA702" s="522"/>
    </row>
    <row r="703" spans="1:27" ht="15.75" hidden="1" customHeight="1">
      <c r="A703" s="522"/>
      <c r="B703" s="522"/>
      <c r="C703" s="522"/>
      <c r="D703" s="522"/>
      <c r="E703" s="522"/>
      <c r="F703" s="522"/>
      <c r="G703" s="522"/>
      <c r="H703" s="522"/>
      <c r="I703" s="522"/>
      <c r="J703" s="522"/>
      <c r="K703" s="522"/>
      <c r="L703" s="522"/>
      <c r="M703" s="522"/>
      <c r="N703" s="522"/>
      <c r="O703" s="522"/>
      <c r="P703" s="522"/>
      <c r="Q703" s="522"/>
      <c r="R703" s="522"/>
      <c r="S703" s="522"/>
      <c r="T703" s="522"/>
      <c r="U703" s="522"/>
      <c r="V703" s="522"/>
      <c r="W703" s="522"/>
      <c r="X703" s="522"/>
      <c r="Y703" s="522"/>
      <c r="Z703" s="522"/>
      <c r="AA703" s="522"/>
    </row>
    <row r="704" spans="1:27" ht="15.75" hidden="1" customHeight="1">
      <c r="A704" s="522"/>
      <c r="B704" s="522"/>
      <c r="C704" s="522"/>
      <c r="D704" s="522"/>
      <c r="E704" s="522"/>
      <c r="F704" s="522"/>
      <c r="G704" s="522"/>
      <c r="H704" s="522"/>
      <c r="I704" s="522"/>
      <c r="J704" s="522"/>
      <c r="K704" s="522"/>
      <c r="L704" s="522"/>
      <c r="M704" s="522"/>
      <c r="N704" s="522"/>
      <c r="O704" s="522"/>
      <c r="P704" s="522"/>
      <c r="Q704" s="522"/>
      <c r="R704" s="522"/>
      <c r="S704" s="522"/>
      <c r="T704" s="522"/>
      <c r="U704" s="522"/>
      <c r="V704" s="522"/>
      <c r="W704" s="522"/>
      <c r="X704" s="522"/>
      <c r="Y704" s="522"/>
      <c r="Z704" s="522"/>
      <c r="AA704" s="522"/>
    </row>
    <row r="705" spans="1:27" ht="15.75" hidden="1" customHeight="1">
      <c r="A705" s="522"/>
      <c r="B705" s="522"/>
      <c r="C705" s="522"/>
      <c r="D705" s="522"/>
      <c r="E705" s="522"/>
      <c r="F705" s="522"/>
      <c r="G705" s="522"/>
      <c r="H705" s="522"/>
      <c r="I705" s="522"/>
      <c r="J705" s="522"/>
      <c r="K705" s="522"/>
      <c r="L705" s="522"/>
      <c r="M705" s="522"/>
      <c r="N705" s="522"/>
      <c r="O705" s="522"/>
      <c r="P705" s="522"/>
      <c r="Q705" s="522"/>
      <c r="R705" s="522"/>
      <c r="S705" s="522"/>
      <c r="T705" s="522"/>
      <c r="U705" s="522"/>
      <c r="V705" s="522"/>
      <c r="W705" s="522"/>
      <c r="X705" s="522"/>
      <c r="Y705" s="522"/>
      <c r="Z705" s="522"/>
      <c r="AA705" s="522"/>
    </row>
    <row r="706" spans="1:27" ht="15.75" hidden="1" customHeight="1">
      <c r="A706" s="522"/>
      <c r="B706" s="522"/>
      <c r="C706" s="522"/>
      <c r="D706" s="522"/>
      <c r="E706" s="522"/>
      <c r="F706" s="522"/>
      <c r="G706" s="522"/>
      <c r="H706" s="522"/>
      <c r="I706" s="522"/>
      <c r="J706" s="522"/>
      <c r="K706" s="522"/>
      <c r="L706" s="522"/>
      <c r="M706" s="522"/>
      <c r="N706" s="522"/>
      <c r="O706" s="522"/>
      <c r="P706" s="522"/>
      <c r="Q706" s="522"/>
      <c r="R706" s="522"/>
      <c r="S706" s="522"/>
      <c r="T706" s="522"/>
      <c r="U706" s="522"/>
      <c r="V706" s="522"/>
      <c r="W706" s="522"/>
      <c r="X706" s="522"/>
      <c r="Y706" s="522"/>
      <c r="Z706" s="522"/>
      <c r="AA706" s="522"/>
    </row>
    <row r="707" spans="1:27" ht="15.75" hidden="1" customHeight="1">
      <c r="A707" s="522"/>
      <c r="B707" s="522"/>
      <c r="C707" s="522"/>
      <c r="D707" s="522"/>
      <c r="E707" s="522"/>
      <c r="F707" s="522"/>
      <c r="G707" s="522"/>
      <c r="H707" s="522"/>
      <c r="I707" s="522"/>
      <c r="J707" s="522"/>
      <c r="K707" s="522"/>
      <c r="L707" s="522"/>
      <c r="M707" s="522"/>
      <c r="N707" s="522"/>
      <c r="O707" s="522"/>
      <c r="P707" s="522"/>
      <c r="Q707" s="522"/>
      <c r="R707" s="522"/>
      <c r="S707" s="522"/>
      <c r="T707" s="522"/>
      <c r="U707" s="522"/>
      <c r="V707" s="522"/>
      <c r="W707" s="522"/>
      <c r="X707" s="522"/>
      <c r="Y707" s="522"/>
      <c r="Z707" s="522"/>
      <c r="AA707" s="522"/>
    </row>
    <row r="708" spans="1:27" ht="15.75" hidden="1" customHeight="1">
      <c r="A708" s="522"/>
      <c r="B708" s="522"/>
      <c r="C708" s="522"/>
      <c r="D708" s="522"/>
      <c r="E708" s="522"/>
      <c r="F708" s="522"/>
      <c r="G708" s="522"/>
      <c r="H708" s="522"/>
      <c r="I708" s="522"/>
      <c r="J708" s="522"/>
      <c r="K708" s="522"/>
      <c r="L708" s="522"/>
      <c r="M708" s="522"/>
      <c r="N708" s="522"/>
      <c r="O708" s="522"/>
      <c r="P708" s="522"/>
      <c r="Q708" s="522"/>
      <c r="R708" s="522"/>
      <c r="S708" s="522"/>
      <c r="T708" s="522"/>
      <c r="U708" s="522"/>
      <c r="V708" s="522"/>
      <c r="W708" s="522"/>
      <c r="X708" s="522"/>
      <c r="Y708" s="522"/>
      <c r="Z708" s="522"/>
      <c r="AA708" s="522"/>
    </row>
    <row r="709" spans="1:27" ht="15.75" hidden="1" customHeight="1">
      <c r="A709" s="522"/>
      <c r="B709" s="522"/>
      <c r="C709" s="522"/>
      <c r="D709" s="522"/>
      <c r="E709" s="522"/>
      <c r="F709" s="522"/>
      <c r="G709" s="522"/>
      <c r="H709" s="522"/>
      <c r="I709" s="522"/>
      <c r="J709" s="522"/>
      <c r="K709" s="522"/>
      <c r="L709" s="522"/>
      <c r="M709" s="522"/>
      <c r="N709" s="522"/>
      <c r="O709" s="522"/>
      <c r="P709" s="522"/>
      <c r="Q709" s="522"/>
      <c r="R709" s="522"/>
      <c r="S709" s="522"/>
      <c r="T709" s="522"/>
      <c r="U709" s="522"/>
      <c r="V709" s="522"/>
      <c r="W709" s="522"/>
      <c r="X709" s="522"/>
      <c r="Y709" s="522"/>
      <c r="Z709" s="522"/>
      <c r="AA709" s="522"/>
    </row>
    <row r="710" spans="1:27" ht="15.75" hidden="1" customHeight="1">
      <c r="A710" s="522"/>
      <c r="B710" s="522"/>
      <c r="C710" s="522"/>
      <c r="D710" s="522"/>
      <c r="E710" s="522"/>
      <c r="F710" s="522"/>
      <c r="G710" s="522"/>
      <c r="H710" s="522"/>
      <c r="I710" s="522"/>
      <c r="J710" s="522"/>
      <c r="K710" s="522"/>
      <c r="L710" s="522"/>
      <c r="M710" s="522"/>
      <c r="N710" s="522"/>
      <c r="O710" s="522"/>
      <c r="P710" s="522"/>
      <c r="Q710" s="522"/>
      <c r="R710" s="522"/>
      <c r="S710" s="522"/>
      <c r="T710" s="522"/>
      <c r="U710" s="522"/>
      <c r="V710" s="522"/>
      <c r="W710" s="522"/>
      <c r="X710" s="522"/>
      <c r="Y710" s="522"/>
      <c r="Z710" s="522"/>
      <c r="AA710" s="522"/>
    </row>
    <row r="711" spans="1:27" ht="15.75" hidden="1" customHeight="1">
      <c r="A711" s="522"/>
      <c r="B711" s="522"/>
      <c r="C711" s="522"/>
      <c r="D711" s="522"/>
      <c r="E711" s="522"/>
      <c r="F711" s="522"/>
      <c r="G711" s="522"/>
      <c r="H711" s="522"/>
      <c r="I711" s="522"/>
      <c r="J711" s="522"/>
      <c r="K711" s="522"/>
      <c r="L711" s="522"/>
      <c r="M711" s="522"/>
      <c r="N711" s="522"/>
      <c r="O711" s="522"/>
      <c r="P711" s="522"/>
      <c r="Q711" s="522"/>
      <c r="R711" s="522"/>
      <c r="S711" s="522"/>
      <c r="T711" s="522"/>
      <c r="U711" s="522"/>
      <c r="V711" s="522"/>
      <c r="W711" s="522"/>
      <c r="X711" s="522"/>
      <c r="Y711" s="522"/>
      <c r="Z711" s="522"/>
      <c r="AA711" s="522"/>
    </row>
    <row r="712" spans="1:27" ht="15.75" hidden="1" customHeight="1">
      <c r="A712" s="522"/>
      <c r="B712" s="522"/>
      <c r="C712" s="522"/>
      <c r="D712" s="522"/>
      <c r="E712" s="522"/>
      <c r="F712" s="522"/>
      <c r="G712" s="522"/>
      <c r="H712" s="522"/>
      <c r="I712" s="522"/>
      <c r="J712" s="522"/>
      <c r="K712" s="522"/>
      <c r="L712" s="522"/>
      <c r="M712" s="522"/>
      <c r="N712" s="522"/>
      <c r="O712" s="522"/>
      <c r="P712" s="522"/>
      <c r="Q712" s="522"/>
      <c r="R712" s="522"/>
      <c r="S712" s="522"/>
      <c r="T712" s="522"/>
      <c r="U712" s="522"/>
      <c r="V712" s="522"/>
      <c r="W712" s="522"/>
      <c r="X712" s="522"/>
      <c r="Y712" s="522"/>
      <c r="Z712" s="522"/>
      <c r="AA712" s="522"/>
    </row>
    <row r="713" spans="1:27" ht="15.75" hidden="1" customHeight="1">
      <c r="A713" s="522"/>
      <c r="B713" s="522"/>
      <c r="C713" s="522"/>
      <c r="D713" s="522"/>
      <c r="E713" s="522"/>
      <c r="F713" s="522"/>
      <c r="G713" s="522"/>
      <c r="H713" s="522"/>
      <c r="I713" s="522"/>
      <c r="J713" s="522"/>
      <c r="K713" s="522"/>
      <c r="L713" s="522"/>
      <c r="M713" s="522"/>
      <c r="N713" s="522"/>
      <c r="O713" s="522"/>
      <c r="P713" s="522"/>
      <c r="Q713" s="522"/>
      <c r="R713" s="522"/>
      <c r="S713" s="522"/>
      <c r="T713" s="522"/>
      <c r="U713" s="522"/>
      <c r="V713" s="522"/>
      <c r="W713" s="522"/>
      <c r="X713" s="522"/>
      <c r="Y713" s="522"/>
      <c r="Z713" s="522"/>
      <c r="AA713" s="522"/>
    </row>
    <row r="714" spans="1:27" ht="15.75" hidden="1" customHeight="1">
      <c r="A714" s="522"/>
      <c r="B714" s="522"/>
      <c r="C714" s="522"/>
      <c r="D714" s="522"/>
      <c r="E714" s="522"/>
      <c r="F714" s="522"/>
      <c r="G714" s="522"/>
      <c r="H714" s="522"/>
      <c r="I714" s="522"/>
      <c r="J714" s="522"/>
      <c r="K714" s="522"/>
      <c r="L714" s="522"/>
      <c r="M714" s="522"/>
      <c r="N714" s="522"/>
      <c r="O714" s="522"/>
      <c r="P714" s="522"/>
      <c r="Q714" s="522"/>
      <c r="R714" s="522"/>
      <c r="S714" s="522"/>
      <c r="T714" s="522"/>
      <c r="U714" s="522"/>
      <c r="V714" s="522"/>
      <c r="W714" s="522"/>
      <c r="X714" s="522"/>
      <c r="Y714" s="522"/>
      <c r="Z714" s="522"/>
      <c r="AA714" s="522"/>
    </row>
    <row r="715" spans="1:27" ht="15.75" hidden="1" customHeight="1">
      <c r="A715" s="522"/>
      <c r="B715" s="522"/>
      <c r="C715" s="522"/>
      <c r="D715" s="522"/>
      <c r="E715" s="522"/>
      <c r="F715" s="522"/>
      <c r="G715" s="522"/>
      <c r="H715" s="522"/>
      <c r="I715" s="522"/>
      <c r="J715" s="522"/>
      <c r="K715" s="522"/>
      <c r="L715" s="522"/>
      <c r="M715" s="522"/>
      <c r="N715" s="522"/>
      <c r="O715" s="522"/>
      <c r="P715" s="522"/>
      <c r="Q715" s="522"/>
      <c r="R715" s="522"/>
      <c r="S715" s="522"/>
      <c r="T715" s="522"/>
      <c r="U715" s="522"/>
      <c r="V715" s="522"/>
      <c r="W715" s="522"/>
      <c r="X715" s="522"/>
      <c r="Y715" s="522"/>
      <c r="Z715" s="522"/>
      <c r="AA715" s="522"/>
    </row>
    <row r="716" spans="1:27" ht="15.75" hidden="1" customHeight="1">
      <c r="A716" s="522"/>
      <c r="B716" s="522"/>
      <c r="C716" s="522"/>
      <c r="D716" s="522"/>
      <c r="E716" s="522"/>
      <c r="F716" s="522"/>
      <c r="G716" s="522"/>
      <c r="H716" s="522"/>
      <c r="I716" s="522"/>
      <c r="J716" s="522"/>
      <c r="K716" s="522"/>
      <c r="L716" s="522"/>
      <c r="M716" s="522"/>
      <c r="N716" s="522"/>
      <c r="O716" s="522"/>
      <c r="P716" s="522"/>
      <c r="Q716" s="522"/>
      <c r="R716" s="522"/>
      <c r="S716" s="522"/>
      <c r="T716" s="522"/>
      <c r="U716" s="522"/>
      <c r="V716" s="522"/>
      <c r="W716" s="522"/>
      <c r="X716" s="522"/>
      <c r="Y716" s="522"/>
      <c r="Z716" s="522"/>
      <c r="AA716" s="522"/>
    </row>
    <row r="717" spans="1:27" ht="15.75" hidden="1" customHeight="1">
      <c r="A717" s="522"/>
      <c r="B717" s="522"/>
      <c r="C717" s="522"/>
      <c r="D717" s="522"/>
      <c r="E717" s="522"/>
      <c r="F717" s="522"/>
      <c r="G717" s="522"/>
      <c r="H717" s="522"/>
      <c r="I717" s="522"/>
      <c r="J717" s="522"/>
      <c r="K717" s="522"/>
      <c r="L717" s="522"/>
      <c r="M717" s="522"/>
      <c r="N717" s="522"/>
      <c r="O717" s="522"/>
      <c r="P717" s="522"/>
      <c r="Q717" s="522"/>
      <c r="R717" s="522"/>
      <c r="S717" s="522"/>
      <c r="T717" s="522"/>
      <c r="U717" s="522"/>
      <c r="V717" s="522"/>
      <c r="W717" s="522"/>
      <c r="X717" s="522"/>
      <c r="Y717" s="522"/>
      <c r="Z717" s="522"/>
      <c r="AA717" s="522"/>
    </row>
    <row r="718" spans="1:27" ht="15.75" hidden="1" customHeight="1">
      <c r="A718" s="522"/>
      <c r="B718" s="522"/>
      <c r="C718" s="522"/>
      <c r="D718" s="522"/>
      <c r="E718" s="522"/>
      <c r="F718" s="522"/>
      <c r="G718" s="522"/>
      <c r="H718" s="522"/>
      <c r="I718" s="522"/>
      <c r="J718" s="522"/>
      <c r="K718" s="522"/>
      <c r="L718" s="522"/>
      <c r="M718" s="522"/>
      <c r="N718" s="522"/>
      <c r="O718" s="522"/>
      <c r="P718" s="522"/>
      <c r="Q718" s="522"/>
      <c r="R718" s="522"/>
      <c r="S718" s="522"/>
      <c r="T718" s="522"/>
      <c r="U718" s="522"/>
      <c r="V718" s="522"/>
      <c r="W718" s="522"/>
      <c r="X718" s="522"/>
      <c r="Y718" s="522"/>
      <c r="Z718" s="522"/>
      <c r="AA718" s="522"/>
    </row>
    <row r="719" spans="1:27" ht="15.75" hidden="1" customHeight="1">
      <c r="A719" s="522"/>
      <c r="B719" s="522"/>
      <c r="C719" s="522"/>
      <c r="D719" s="522"/>
      <c r="E719" s="522"/>
      <c r="F719" s="522"/>
      <c r="G719" s="522"/>
      <c r="H719" s="522"/>
      <c r="I719" s="522"/>
      <c r="J719" s="522"/>
      <c r="K719" s="522"/>
      <c r="L719" s="522"/>
      <c r="M719" s="522"/>
      <c r="N719" s="522"/>
      <c r="O719" s="522"/>
      <c r="P719" s="522"/>
      <c r="Q719" s="522"/>
      <c r="R719" s="522"/>
      <c r="S719" s="522"/>
      <c r="T719" s="522"/>
      <c r="U719" s="522"/>
      <c r="V719" s="522"/>
      <c r="W719" s="522"/>
      <c r="X719" s="522"/>
      <c r="Y719" s="522"/>
      <c r="Z719" s="522"/>
      <c r="AA719" s="522"/>
    </row>
    <row r="720" spans="1:27" ht="15.75" hidden="1" customHeight="1">
      <c r="A720" s="522"/>
      <c r="B720" s="522"/>
      <c r="C720" s="522"/>
      <c r="D720" s="522"/>
      <c r="E720" s="522"/>
      <c r="F720" s="522"/>
      <c r="G720" s="522"/>
      <c r="H720" s="522"/>
      <c r="I720" s="522"/>
      <c r="J720" s="522"/>
      <c r="K720" s="522"/>
      <c r="L720" s="522"/>
      <c r="M720" s="522"/>
      <c r="N720" s="522"/>
      <c r="O720" s="522"/>
      <c r="P720" s="522"/>
      <c r="Q720" s="522"/>
      <c r="R720" s="522"/>
      <c r="S720" s="522"/>
      <c r="T720" s="522"/>
      <c r="U720" s="522"/>
      <c r="V720" s="522"/>
      <c r="W720" s="522"/>
      <c r="X720" s="522"/>
      <c r="Y720" s="522"/>
      <c r="Z720" s="522"/>
      <c r="AA720" s="522"/>
    </row>
    <row r="721" spans="1:27" ht="15.75" hidden="1" customHeight="1">
      <c r="A721" s="522"/>
      <c r="B721" s="522"/>
      <c r="C721" s="522"/>
      <c r="D721" s="522"/>
      <c r="E721" s="522"/>
      <c r="F721" s="522"/>
      <c r="G721" s="522"/>
      <c r="H721" s="522"/>
      <c r="I721" s="522"/>
      <c r="J721" s="522"/>
      <c r="K721" s="522"/>
      <c r="L721" s="522"/>
      <c r="M721" s="522"/>
      <c r="N721" s="522"/>
      <c r="O721" s="522"/>
      <c r="P721" s="522"/>
      <c r="Q721" s="522"/>
      <c r="R721" s="522"/>
      <c r="S721" s="522"/>
      <c r="T721" s="522"/>
      <c r="U721" s="522"/>
      <c r="V721" s="522"/>
      <c r="W721" s="522"/>
      <c r="X721" s="522"/>
      <c r="Y721" s="522"/>
      <c r="Z721" s="522"/>
      <c r="AA721" s="522"/>
    </row>
    <row r="722" spans="1:27" ht="15.75" hidden="1" customHeight="1">
      <c r="A722" s="522"/>
      <c r="B722" s="522"/>
      <c r="C722" s="522"/>
      <c r="D722" s="522"/>
      <c r="E722" s="522"/>
      <c r="F722" s="522"/>
      <c r="G722" s="522"/>
      <c r="H722" s="522"/>
      <c r="I722" s="522"/>
      <c r="J722" s="522"/>
      <c r="K722" s="522"/>
      <c r="L722" s="522"/>
      <c r="M722" s="522"/>
      <c r="N722" s="522"/>
      <c r="O722" s="522"/>
      <c r="P722" s="522"/>
      <c r="Q722" s="522"/>
      <c r="R722" s="522"/>
      <c r="S722" s="522"/>
      <c r="T722" s="522"/>
      <c r="U722" s="522"/>
      <c r="V722" s="522"/>
      <c r="W722" s="522"/>
      <c r="X722" s="522"/>
      <c r="Y722" s="522"/>
      <c r="Z722" s="522"/>
      <c r="AA722" s="522"/>
    </row>
    <row r="723" spans="1:27" ht="15.75" hidden="1" customHeight="1">
      <c r="A723" s="522"/>
      <c r="B723" s="522"/>
      <c r="C723" s="522"/>
      <c r="D723" s="522"/>
      <c r="E723" s="522"/>
      <c r="F723" s="522"/>
      <c r="G723" s="522"/>
      <c r="H723" s="522"/>
      <c r="I723" s="522"/>
      <c r="J723" s="522"/>
      <c r="K723" s="522"/>
      <c r="L723" s="522"/>
      <c r="M723" s="522"/>
      <c r="N723" s="522"/>
      <c r="O723" s="522"/>
      <c r="P723" s="522"/>
      <c r="Q723" s="522"/>
      <c r="R723" s="522"/>
      <c r="S723" s="522"/>
      <c r="T723" s="522"/>
      <c r="U723" s="522"/>
      <c r="V723" s="522"/>
      <c r="W723" s="522"/>
      <c r="X723" s="522"/>
      <c r="Y723" s="522"/>
      <c r="Z723" s="522"/>
      <c r="AA723" s="522"/>
    </row>
    <row r="724" spans="1:27" ht="15.75" hidden="1" customHeight="1">
      <c r="A724" s="522"/>
      <c r="B724" s="522"/>
      <c r="C724" s="522"/>
      <c r="D724" s="522"/>
      <c r="E724" s="522"/>
      <c r="F724" s="522"/>
      <c r="G724" s="522"/>
      <c r="H724" s="522"/>
      <c r="I724" s="522"/>
      <c r="J724" s="522"/>
      <c r="K724" s="522"/>
      <c r="L724" s="522"/>
      <c r="M724" s="522"/>
      <c r="N724" s="522"/>
      <c r="O724" s="522"/>
      <c r="P724" s="522"/>
      <c r="Q724" s="522"/>
      <c r="R724" s="522"/>
      <c r="S724" s="522"/>
      <c r="T724" s="522"/>
      <c r="U724" s="522"/>
      <c r="V724" s="522"/>
      <c r="W724" s="522"/>
      <c r="X724" s="522"/>
      <c r="Y724" s="522"/>
      <c r="Z724" s="522"/>
      <c r="AA724" s="522"/>
    </row>
    <row r="725" spans="1:27" ht="15.75" hidden="1" customHeight="1">
      <c r="A725" s="522"/>
      <c r="B725" s="522"/>
      <c r="C725" s="522"/>
      <c r="D725" s="522"/>
      <c r="E725" s="522"/>
      <c r="F725" s="522"/>
      <c r="G725" s="522"/>
      <c r="H725" s="522"/>
      <c r="I725" s="522"/>
      <c r="J725" s="522"/>
      <c r="K725" s="522"/>
      <c r="L725" s="522"/>
      <c r="M725" s="522"/>
      <c r="N725" s="522"/>
      <c r="O725" s="522"/>
      <c r="P725" s="522"/>
      <c r="Q725" s="522"/>
      <c r="R725" s="522"/>
      <c r="S725" s="522"/>
      <c r="T725" s="522"/>
      <c r="U725" s="522"/>
      <c r="V725" s="522"/>
      <c r="W725" s="522"/>
      <c r="X725" s="522"/>
      <c r="Y725" s="522"/>
      <c r="Z725" s="522"/>
      <c r="AA725" s="522"/>
    </row>
    <row r="726" spans="1:27" ht="15.75" hidden="1" customHeight="1">
      <c r="A726" s="522"/>
      <c r="B726" s="522"/>
      <c r="C726" s="522"/>
      <c r="D726" s="522"/>
      <c r="E726" s="522"/>
      <c r="F726" s="522"/>
      <c r="G726" s="522"/>
      <c r="H726" s="522"/>
      <c r="I726" s="522"/>
      <c r="J726" s="522"/>
      <c r="K726" s="522"/>
      <c r="L726" s="522"/>
      <c r="M726" s="522"/>
      <c r="N726" s="522"/>
      <c r="O726" s="522"/>
      <c r="P726" s="522"/>
      <c r="Q726" s="522"/>
      <c r="R726" s="522"/>
      <c r="S726" s="522"/>
      <c r="T726" s="522"/>
      <c r="U726" s="522"/>
      <c r="V726" s="522"/>
      <c r="W726" s="522"/>
      <c r="X726" s="522"/>
      <c r="Y726" s="522"/>
      <c r="Z726" s="522"/>
      <c r="AA726" s="522"/>
    </row>
    <row r="727" spans="1:27" ht="15.75" hidden="1" customHeight="1">
      <c r="A727" s="522"/>
      <c r="B727" s="522"/>
      <c r="C727" s="522"/>
      <c r="D727" s="522"/>
      <c r="E727" s="522"/>
      <c r="F727" s="522"/>
      <c r="G727" s="522"/>
      <c r="H727" s="522"/>
      <c r="I727" s="522"/>
      <c r="J727" s="522"/>
      <c r="K727" s="522"/>
      <c r="L727" s="522"/>
      <c r="M727" s="522"/>
      <c r="N727" s="522"/>
      <c r="O727" s="522"/>
      <c r="P727" s="522"/>
      <c r="Q727" s="522"/>
      <c r="R727" s="522"/>
      <c r="S727" s="522"/>
      <c r="T727" s="522"/>
      <c r="U727" s="522"/>
      <c r="V727" s="522"/>
      <c r="W727" s="522"/>
      <c r="X727" s="522"/>
      <c r="Y727" s="522"/>
      <c r="Z727" s="522"/>
      <c r="AA727" s="522"/>
    </row>
    <row r="728" spans="1:27" ht="15.75" hidden="1" customHeight="1">
      <c r="A728" s="522"/>
      <c r="B728" s="522"/>
      <c r="C728" s="522"/>
      <c r="D728" s="522"/>
      <c r="E728" s="522"/>
      <c r="F728" s="522"/>
      <c r="G728" s="522"/>
      <c r="H728" s="522"/>
      <c r="I728" s="522"/>
      <c r="J728" s="522"/>
      <c r="K728" s="522"/>
      <c r="L728" s="522"/>
      <c r="M728" s="522"/>
      <c r="N728" s="522"/>
      <c r="O728" s="522"/>
      <c r="P728" s="522"/>
      <c r="Q728" s="522"/>
      <c r="R728" s="522"/>
      <c r="S728" s="522"/>
      <c r="T728" s="522"/>
      <c r="U728" s="522"/>
      <c r="V728" s="522"/>
      <c r="W728" s="522"/>
      <c r="X728" s="522"/>
      <c r="Y728" s="522"/>
      <c r="Z728" s="522"/>
      <c r="AA728" s="522"/>
    </row>
    <row r="729" spans="1:27" ht="15.75" hidden="1" customHeight="1">
      <c r="A729" s="522"/>
      <c r="B729" s="522"/>
      <c r="C729" s="522"/>
      <c r="D729" s="522"/>
      <c r="E729" s="522"/>
      <c r="F729" s="522"/>
      <c r="G729" s="522"/>
      <c r="H729" s="522"/>
      <c r="I729" s="522"/>
      <c r="J729" s="522"/>
      <c r="K729" s="522"/>
      <c r="L729" s="522"/>
      <c r="M729" s="522"/>
      <c r="N729" s="522"/>
      <c r="O729" s="522"/>
      <c r="P729" s="522"/>
      <c r="Q729" s="522"/>
      <c r="R729" s="522"/>
      <c r="S729" s="522"/>
      <c r="T729" s="522"/>
      <c r="U729" s="522"/>
      <c r="V729" s="522"/>
      <c r="W729" s="522"/>
      <c r="X729" s="522"/>
      <c r="Y729" s="522"/>
      <c r="Z729" s="522"/>
      <c r="AA729" s="522"/>
    </row>
    <row r="730" spans="1:27" ht="15.75" hidden="1" customHeight="1">
      <c r="A730" s="522"/>
      <c r="B730" s="522"/>
      <c r="C730" s="522"/>
      <c r="D730" s="522"/>
      <c r="E730" s="522"/>
      <c r="F730" s="522"/>
      <c r="G730" s="522"/>
      <c r="H730" s="522"/>
      <c r="I730" s="522"/>
      <c r="J730" s="522"/>
      <c r="K730" s="522"/>
      <c r="L730" s="522"/>
      <c r="M730" s="522"/>
      <c r="N730" s="522"/>
      <c r="O730" s="522"/>
      <c r="P730" s="522"/>
      <c r="Q730" s="522"/>
      <c r="R730" s="522"/>
      <c r="S730" s="522"/>
      <c r="T730" s="522"/>
      <c r="U730" s="522"/>
      <c r="V730" s="522"/>
      <c r="W730" s="522"/>
      <c r="X730" s="522"/>
      <c r="Y730" s="522"/>
      <c r="Z730" s="522"/>
      <c r="AA730" s="522"/>
    </row>
    <row r="731" spans="1:27" ht="15.75" hidden="1" customHeight="1">
      <c r="A731" s="522"/>
      <c r="B731" s="522"/>
      <c r="C731" s="522"/>
      <c r="D731" s="522"/>
      <c r="E731" s="522"/>
      <c r="F731" s="522"/>
      <c r="G731" s="522"/>
      <c r="H731" s="522"/>
      <c r="I731" s="522"/>
      <c r="J731" s="522"/>
      <c r="K731" s="522"/>
      <c r="L731" s="522"/>
      <c r="M731" s="522"/>
      <c r="N731" s="522"/>
      <c r="O731" s="522"/>
      <c r="P731" s="522"/>
      <c r="Q731" s="522"/>
      <c r="R731" s="522"/>
      <c r="S731" s="522"/>
      <c r="T731" s="522"/>
      <c r="U731" s="522"/>
      <c r="V731" s="522"/>
      <c r="W731" s="522"/>
      <c r="X731" s="522"/>
      <c r="Y731" s="522"/>
      <c r="Z731" s="522"/>
      <c r="AA731" s="522"/>
    </row>
    <row r="732" spans="1:27" ht="15.75" hidden="1" customHeight="1">
      <c r="A732" s="522"/>
      <c r="B732" s="522"/>
      <c r="C732" s="522"/>
      <c r="D732" s="522"/>
      <c r="E732" s="522"/>
      <c r="F732" s="522"/>
      <c r="G732" s="522"/>
      <c r="H732" s="522"/>
      <c r="I732" s="522"/>
      <c r="J732" s="522"/>
      <c r="K732" s="522"/>
      <c r="L732" s="522"/>
      <c r="M732" s="522"/>
      <c r="N732" s="522"/>
      <c r="O732" s="522"/>
      <c r="P732" s="522"/>
      <c r="Q732" s="522"/>
      <c r="R732" s="522"/>
      <c r="S732" s="522"/>
      <c r="T732" s="522"/>
      <c r="U732" s="522"/>
      <c r="V732" s="522"/>
      <c r="W732" s="522"/>
      <c r="X732" s="522"/>
      <c r="Y732" s="522"/>
      <c r="Z732" s="522"/>
      <c r="AA732" s="522"/>
    </row>
    <row r="733" spans="1:27" ht="15.75" hidden="1" customHeight="1">
      <c r="A733" s="522"/>
      <c r="B733" s="522"/>
      <c r="C733" s="522"/>
      <c r="D733" s="522"/>
      <c r="E733" s="522"/>
      <c r="F733" s="522"/>
      <c r="G733" s="522"/>
      <c r="H733" s="522"/>
      <c r="I733" s="522"/>
      <c r="J733" s="522"/>
      <c r="K733" s="522"/>
      <c r="L733" s="522"/>
      <c r="M733" s="522"/>
      <c r="N733" s="522"/>
      <c r="O733" s="522"/>
      <c r="P733" s="522"/>
      <c r="Q733" s="522"/>
      <c r="R733" s="522"/>
      <c r="S733" s="522"/>
      <c r="T733" s="522"/>
      <c r="U733" s="522"/>
      <c r="V733" s="522"/>
      <c r="W733" s="522"/>
      <c r="X733" s="522"/>
      <c r="Y733" s="522"/>
      <c r="Z733" s="522"/>
      <c r="AA733" s="522"/>
    </row>
    <row r="734" spans="1:27" ht="15.75" hidden="1" customHeight="1">
      <c r="A734" s="522"/>
      <c r="B734" s="522"/>
      <c r="C734" s="522"/>
      <c r="D734" s="522"/>
      <c r="E734" s="522"/>
      <c r="F734" s="522"/>
      <c r="G734" s="522"/>
      <c r="H734" s="522"/>
      <c r="I734" s="522"/>
      <c r="J734" s="522"/>
      <c r="K734" s="522"/>
      <c r="L734" s="522"/>
      <c r="M734" s="522"/>
      <c r="N734" s="522"/>
      <c r="O734" s="522"/>
      <c r="P734" s="522"/>
      <c r="Q734" s="522"/>
      <c r="R734" s="522"/>
      <c r="S734" s="522"/>
      <c r="T734" s="522"/>
      <c r="U734" s="522"/>
      <c r="V734" s="522"/>
      <c r="W734" s="522"/>
      <c r="X734" s="522"/>
      <c r="Y734" s="522"/>
      <c r="Z734" s="522"/>
      <c r="AA734" s="522"/>
    </row>
    <row r="735" spans="1:27" ht="15.75" hidden="1" customHeight="1">
      <c r="A735" s="522"/>
      <c r="B735" s="522"/>
      <c r="C735" s="522"/>
      <c r="D735" s="522"/>
      <c r="E735" s="522"/>
      <c r="F735" s="522"/>
      <c r="G735" s="522"/>
      <c r="H735" s="522"/>
      <c r="I735" s="522"/>
      <c r="J735" s="522"/>
      <c r="K735" s="522"/>
      <c r="L735" s="522"/>
      <c r="M735" s="522"/>
      <c r="N735" s="522"/>
      <c r="O735" s="522"/>
      <c r="P735" s="522"/>
      <c r="Q735" s="522"/>
      <c r="R735" s="522"/>
      <c r="S735" s="522"/>
      <c r="T735" s="522"/>
      <c r="U735" s="522"/>
      <c r="V735" s="522"/>
      <c r="W735" s="522"/>
      <c r="X735" s="522"/>
      <c r="Y735" s="522"/>
      <c r="Z735" s="522"/>
      <c r="AA735" s="522"/>
    </row>
    <row r="736" spans="1:27" ht="15.75" hidden="1" customHeight="1">
      <c r="A736" s="522"/>
      <c r="B736" s="522"/>
      <c r="C736" s="522"/>
      <c r="D736" s="522"/>
      <c r="E736" s="522"/>
      <c r="F736" s="522"/>
      <c r="G736" s="522"/>
      <c r="H736" s="522"/>
      <c r="I736" s="522"/>
      <c r="J736" s="522"/>
      <c r="K736" s="522"/>
      <c r="L736" s="522"/>
      <c r="M736" s="522"/>
      <c r="N736" s="522"/>
      <c r="O736" s="522"/>
      <c r="P736" s="522"/>
      <c r="Q736" s="522"/>
      <c r="R736" s="522"/>
      <c r="S736" s="522"/>
      <c r="T736" s="522"/>
      <c r="U736" s="522"/>
      <c r="V736" s="522"/>
      <c r="W736" s="522"/>
      <c r="X736" s="522"/>
      <c r="Y736" s="522"/>
      <c r="Z736" s="522"/>
      <c r="AA736" s="522"/>
    </row>
    <row r="737" spans="1:27" ht="15.75" hidden="1" customHeight="1">
      <c r="A737" s="522"/>
      <c r="B737" s="522"/>
      <c r="C737" s="522"/>
      <c r="D737" s="522"/>
      <c r="E737" s="522"/>
      <c r="F737" s="522"/>
      <c r="G737" s="522"/>
      <c r="H737" s="522"/>
      <c r="I737" s="522"/>
      <c r="J737" s="522"/>
      <c r="K737" s="522"/>
      <c r="L737" s="522"/>
      <c r="M737" s="522"/>
      <c r="N737" s="522"/>
      <c r="O737" s="522"/>
      <c r="P737" s="522"/>
      <c r="Q737" s="522"/>
      <c r="R737" s="522"/>
      <c r="S737" s="522"/>
      <c r="T737" s="522"/>
      <c r="U737" s="522"/>
      <c r="V737" s="522"/>
      <c r="W737" s="522"/>
      <c r="X737" s="522"/>
      <c r="Y737" s="522"/>
      <c r="Z737" s="522"/>
      <c r="AA737" s="522"/>
    </row>
    <row r="738" spans="1:27" ht="15.75" hidden="1" customHeight="1">
      <c r="A738" s="522"/>
      <c r="B738" s="522"/>
      <c r="C738" s="522"/>
      <c r="D738" s="522"/>
      <c r="E738" s="522"/>
      <c r="F738" s="522"/>
      <c r="G738" s="522"/>
      <c r="H738" s="522"/>
      <c r="I738" s="522"/>
      <c r="J738" s="522"/>
      <c r="K738" s="522"/>
      <c r="L738" s="522"/>
      <c r="M738" s="522"/>
      <c r="N738" s="522"/>
      <c r="O738" s="522"/>
      <c r="P738" s="522"/>
      <c r="Q738" s="522"/>
      <c r="R738" s="522"/>
      <c r="S738" s="522"/>
      <c r="T738" s="522"/>
      <c r="U738" s="522"/>
      <c r="V738" s="522"/>
      <c r="W738" s="522"/>
      <c r="X738" s="522"/>
      <c r="Y738" s="522"/>
      <c r="Z738" s="522"/>
      <c r="AA738" s="522"/>
    </row>
    <row r="739" spans="1:27" ht="15.75" hidden="1" customHeight="1">
      <c r="A739" s="522"/>
      <c r="B739" s="522"/>
      <c r="C739" s="522"/>
      <c r="D739" s="522"/>
      <c r="E739" s="522"/>
      <c r="F739" s="522"/>
      <c r="G739" s="522"/>
      <c r="H739" s="522"/>
      <c r="I739" s="522"/>
      <c r="J739" s="522"/>
      <c r="K739" s="522"/>
      <c r="L739" s="522"/>
      <c r="M739" s="522"/>
      <c r="N739" s="522"/>
      <c r="O739" s="522"/>
      <c r="P739" s="522"/>
      <c r="Q739" s="522"/>
      <c r="R739" s="522"/>
      <c r="S739" s="522"/>
      <c r="T739" s="522"/>
      <c r="U739" s="522"/>
      <c r="V739" s="522"/>
      <c r="W739" s="522"/>
      <c r="X739" s="522"/>
      <c r="Y739" s="522"/>
      <c r="Z739" s="522"/>
      <c r="AA739" s="522"/>
    </row>
    <row r="740" spans="1:27" ht="15.75" hidden="1" customHeight="1">
      <c r="A740" s="522"/>
      <c r="B740" s="522"/>
      <c r="C740" s="522"/>
      <c r="D740" s="522"/>
      <c r="E740" s="522"/>
      <c r="F740" s="522"/>
      <c r="G740" s="522"/>
      <c r="H740" s="522"/>
      <c r="I740" s="522"/>
      <c r="J740" s="522"/>
      <c r="K740" s="522"/>
      <c r="L740" s="522"/>
      <c r="M740" s="522"/>
      <c r="N740" s="522"/>
      <c r="O740" s="522"/>
      <c r="P740" s="522"/>
      <c r="Q740" s="522"/>
      <c r="R740" s="522"/>
      <c r="S740" s="522"/>
      <c r="T740" s="522"/>
      <c r="U740" s="522"/>
      <c r="V740" s="522"/>
      <c r="W740" s="522"/>
      <c r="X740" s="522"/>
      <c r="Y740" s="522"/>
      <c r="Z740" s="522"/>
      <c r="AA740" s="522"/>
    </row>
    <row r="741" spans="1:27" ht="15.75" hidden="1" customHeight="1">
      <c r="A741" s="522"/>
      <c r="B741" s="522"/>
      <c r="C741" s="522"/>
      <c r="D741" s="522"/>
      <c r="E741" s="522"/>
      <c r="F741" s="522"/>
      <c r="G741" s="522"/>
      <c r="H741" s="522"/>
      <c r="I741" s="522"/>
      <c r="J741" s="522"/>
      <c r="K741" s="522"/>
      <c r="L741" s="522"/>
      <c r="M741" s="522"/>
      <c r="N741" s="522"/>
      <c r="O741" s="522"/>
      <c r="P741" s="522"/>
      <c r="Q741" s="522"/>
      <c r="R741" s="522"/>
      <c r="S741" s="522"/>
      <c r="T741" s="522"/>
      <c r="U741" s="522"/>
      <c r="V741" s="522"/>
      <c r="W741" s="522"/>
      <c r="X741" s="522"/>
      <c r="Y741" s="522"/>
      <c r="Z741" s="522"/>
      <c r="AA741" s="522"/>
    </row>
    <row r="742" spans="1:27" ht="15.75" hidden="1" customHeight="1">
      <c r="A742" s="522"/>
      <c r="B742" s="522"/>
      <c r="C742" s="522"/>
      <c r="D742" s="522"/>
      <c r="E742" s="522"/>
      <c r="F742" s="522"/>
      <c r="G742" s="522"/>
      <c r="H742" s="522"/>
      <c r="I742" s="522"/>
      <c r="J742" s="522"/>
      <c r="K742" s="522"/>
      <c r="L742" s="522"/>
      <c r="M742" s="522"/>
      <c r="N742" s="522"/>
      <c r="O742" s="522"/>
      <c r="P742" s="522"/>
      <c r="Q742" s="522"/>
      <c r="R742" s="522"/>
      <c r="S742" s="522"/>
      <c r="T742" s="522"/>
      <c r="U742" s="522"/>
      <c r="V742" s="522"/>
      <c r="W742" s="522"/>
      <c r="X742" s="522"/>
      <c r="Y742" s="522"/>
      <c r="Z742" s="522"/>
      <c r="AA742" s="522"/>
    </row>
    <row r="743" spans="1:27" ht="15.75" hidden="1" customHeight="1">
      <c r="A743" s="522"/>
      <c r="B743" s="522"/>
      <c r="C743" s="522"/>
      <c r="D743" s="522"/>
      <c r="E743" s="522"/>
      <c r="F743" s="522"/>
      <c r="G743" s="522"/>
      <c r="H743" s="522"/>
      <c r="I743" s="522"/>
      <c r="J743" s="522"/>
      <c r="K743" s="522"/>
      <c r="L743" s="522"/>
      <c r="M743" s="522"/>
      <c r="N743" s="522"/>
      <c r="O743" s="522"/>
      <c r="P743" s="522"/>
      <c r="Q743" s="522"/>
      <c r="R743" s="522"/>
      <c r="S743" s="522"/>
      <c r="T743" s="522"/>
      <c r="U743" s="522"/>
      <c r="V743" s="522"/>
      <c r="W743" s="522"/>
      <c r="X743" s="522"/>
      <c r="Y743" s="522"/>
      <c r="Z743" s="522"/>
      <c r="AA743" s="522"/>
    </row>
    <row r="744" spans="1:27" ht="15.75" hidden="1" customHeight="1">
      <c r="A744" s="522"/>
      <c r="B744" s="522"/>
      <c r="C744" s="522"/>
      <c r="D744" s="522"/>
      <c r="E744" s="522"/>
      <c r="F744" s="522"/>
      <c r="G744" s="522"/>
      <c r="H744" s="522"/>
      <c r="I744" s="522"/>
      <c r="J744" s="522"/>
      <c r="K744" s="522"/>
      <c r="L744" s="522"/>
      <c r="M744" s="522"/>
      <c r="N744" s="522"/>
      <c r="O744" s="522"/>
      <c r="P744" s="522"/>
      <c r="Q744" s="522"/>
      <c r="R744" s="522"/>
      <c r="S744" s="522"/>
      <c r="T744" s="522"/>
      <c r="U744" s="522"/>
      <c r="V744" s="522"/>
      <c r="W744" s="522"/>
      <c r="X744" s="522"/>
      <c r="Y744" s="522"/>
      <c r="Z744" s="522"/>
      <c r="AA744" s="522"/>
    </row>
    <row r="745" spans="1:27" ht="15.75" hidden="1" customHeight="1">
      <c r="A745" s="522"/>
      <c r="B745" s="522"/>
      <c r="C745" s="522"/>
      <c r="D745" s="522"/>
      <c r="E745" s="522"/>
      <c r="F745" s="522"/>
      <c r="G745" s="522"/>
      <c r="H745" s="522"/>
      <c r="I745" s="522"/>
      <c r="J745" s="522"/>
      <c r="K745" s="522"/>
      <c r="L745" s="522"/>
      <c r="M745" s="522"/>
      <c r="N745" s="522"/>
      <c r="O745" s="522"/>
      <c r="P745" s="522"/>
      <c r="Q745" s="522"/>
      <c r="R745" s="522"/>
      <c r="S745" s="522"/>
      <c r="T745" s="522"/>
      <c r="U745" s="522"/>
      <c r="V745" s="522"/>
      <c r="W745" s="522"/>
      <c r="X745" s="522"/>
      <c r="Y745" s="522"/>
      <c r="Z745" s="522"/>
      <c r="AA745" s="522"/>
    </row>
    <row r="746" spans="1:27" ht="15.75" hidden="1" customHeight="1">
      <c r="A746" s="522"/>
      <c r="B746" s="522"/>
      <c r="C746" s="522"/>
      <c r="D746" s="522"/>
      <c r="E746" s="522"/>
      <c r="F746" s="522"/>
      <c r="G746" s="522"/>
      <c r="H746" s="522"/>
      <c r="I746" s="522"/>
      <c r="J746" s="522"/>
      <c r="K746" s="522"/>
      <c r="L746" s="522"/>
      <c r="M746" s="522"/>
      <c r="N746" s="522"/>
      <c r="O746" s="522"/>
      <c r="P746" s="522"/>
      <c r="Q746" s="522"/>
      <c r="R746" s="522"/>
      <c r="S746" s="522"/>
      <c r="T746" s="522"/>
      <c r="U746" s="522"/>
      <c r="V746" s="522"/>
      <c r="W746" s="522"/>
      <c r="X746" s="522"/>
      <c r="Y746" s="522"/>
      <c r="Z746" s="522"/>
      <c r="AA746" s="522"/>
    </row>
    <row r="747" spans="1:27" ht="15.75" hidden="1" customHeight="1">
      <c r="A747" s="522"/>
      <c r="B747" s="522"/>
      <c r="C747" s="522"/>
      <c r="D747" s="522"/>
      <c r="E747" s="522"/>
      <c r="F747" s="522"/>
      <c r="G747" s="522"/>
      <c r="H747" s="522"/>
      <c r="I747" s="522"/>
      <c r="J747" s="522"/>
      <c r="K747" s="522"/>
      <c r="L747" s="522"/>
      <c r="M747" s="522"/>
      <c r="N747" s="522"/>
      <c r="O747" s="522"/>
      <c r="P747" s="522"/>
      <c r="Q747" s="522"/>
      <c r="R747" s="522"/>
      <c r="S747" s="522"/>
      <c r="T747" s="522"/>
      <c r="U747" s="522"/>
      <c r="V747" s="522"/>
      <c r="W747" s="522"/>
      <c r="X747" s="522"/>
      <c r="Y747" s="522"/>
      <c r="Z747" s="522"/>
      <c r="AA747" s="522"/>
    </row>
    <row r="748" spans="1:27" ht="15.75" hidden="1" customHeight="1">
      <c r="A748" s="522"/>
      <c r="B748" s="522"/>
      <c r="C748" s="522"/>
      <c r="D748" s="522"/>
      <c r="E748" s="522"/>
      <c r="F748" s="522"/>
      <c r="G748" s="522"/>
      <c r="H748" s="522"/>
      <c r="I748" s="522"/>
      <c r="J748" s="522"/>
      <c r="K748" s="522"/>
      <c r="L748" s="522"/>
      <c r="M748" s="522"/>
      <c r="N748" s="522"/>
      <c r="O748" s="522"/>
      <c r="P748" s="522"/>
      <c r="Q748" s="522"/>
      <c r="R748" s="522"/>
      <c r="S748" s="522"/>
      <c r="T748" s="522"/>
      <c r="U748" s="522"/>
      <c r="V748" s="522"/>
      <c r="W748" s="522"/>
      <c r="X748" s="522"/>
      <c r="Y748" s="522"/>
      <c r="Z748" s="522"/>
      <c r="AA748" s="522"/>
    </row>
    <row r="749" spans="1:27" ht="15.75" hidden="1" customHeight="1">
      <c r="A749" s="522"/>
      <c r="B749" s="522"/>
      <c r="C749" s="522"/>
      <c r="D749" s="522"/>
      <c r="E749" s="522"/>
      <c r="F749" s="522"/>
      <c r="G749" s="522"/>
      <c r="H749" s="522"/>
      <c r="I749" s="522"/>
      <c r="J749" s="522"/>
      <c r="K749" s="522"/>
      <c r="L749" s="522"/>
      <c r="M749" s="522"/>
      <c r="N749" s="522"/>
      <c r="O749" s="522"/>
      <c r="P749" s="522"/>
      <c r="Q749" s="522"/>
      <c r="R749" s="522"/>
      <c r="S749" s="522"/>
      <c r="T749" s="522"/>
      <c r="U749" s="522"/>
      <c r="V749" s="522"/>
      <c r="W749" s="522"/>
      <c r="X749" s="522"/>
      <c r="Y749" s="522"/>
      <c r="Z749" s="522"/>
      <c r="AA749" s="522"/>
    </row>
    <row r="750" spans="1:27" ht="15.75" hidden="1" customHeight="1">
      <c r="A750" s="522"/>
      <c r="B750" s="522"/>
      <c r="C750" s="522"/>
      <c r="D750" s="522"/>
      <c r="E750" s="522"/>
      <c r="F750" s="522"/>
      <c r="G750" s="522"/>
      <c r="H750" s="522"/>
      <c r="I750" s="522"/>
      <c r="J750" s="522"/>
      <c r="K750" s="522"/>
      <c r="L750" s="522"/>
      <c r="M750" s="522"/>
      <c r="N750" s="522"/>
      <c r="O750" s="522"/>
      <c r="P750" s="522"/>
      <c r="Q750" s="522"/>
      <c r="R750" s="522"/>
      <c r="S750" s="522"/>
      <c r="T750" s="522"/>
      <c r="U750" s="522"/>
      <c r="V750" s="522"/>
      <c r="W750" s="522"/>
      <c r="X750" s="522"/>
      <c r="Y750" s="522"/>
      <c r="Z750" s="522"/>
      <c r="AA750" s="522"/>
    </row>
    <row r="751" spans="1:27" ht="15.75" hidden="1" customHeight="1">
      <c r="A751" s="522"/>
      <c r="B751" s="522"/>
      <c r="C751" s="522"/>
      <c r="D751" s="522"/>
      <c r="E751" s="522"/>
      <c r="F751" s="522"/>
      <c r="G751" s="522"/>
      <c r="H751" s="522"/>
      <c r="I751" s="522"/>
      <c r="J751" s="522"/>
      <c r="K751" s="522"/>
      <c r="L751" s="522"/>
      <c r="M751" s="522"/>
      <c r="N751" s="522"/>
      <c r="O751" s="522"/>
      <c r="P751" s="522"/>
      <c r="Q751" s="522"/>
      <c r="R751" s="522"/>
      <c r="S751" s="522"/>
      <c r="T751" s="522"/>
      <c r="U751" s="522"/>
      <c r="V751" s="522"/>
      <c r="W751" s="522"/>
      <c r="X751" s="522"/>
      <c r="Y751" s="522"/>
      <c r="Z751" s="522"/>
      <c r="AA751" s="522"/>
    </row>
    <row r="752" spans="1:27" ht="15.75" hidden="1" customHeight="1">
      <c r="A752" s="522"/>
      <c r="B752" s="522"/>
      <c r="C752" s="522"/>
      <c r="D752" s="522"/>
      <c r="E752" s="522"/>
      <c r="F752" s="522"/>
      <c r="G752" s="522"/>
      <c r="H752" s="522"/>
      <c r="I752" s="522"/>
      <c r="J752" s="522"/>
      <c r="K752" s="522"/>
      <c r="L752" s="522"/>
      <c r="M752" s="522"/>
      <c r="N752" s="522"/>
      <c r="O752" s="522"/>
      <c r="P752" s="522"/>
      <c r="Q752" s="522"/>
      <c r="R752" s="522"/>
      <c r="S752" s="522"/>
      <c r="T752" s="522"/>
      <c r="U752" s="522"/>
      <c r="V752" s="522"/>
      <c r="W752" s="522"/>
      <c r="X752" s="522"/>
      <c r="Y752" s="522"/>
      <c r="Z752" s="522"/>
      <c r="AA752" s="522"/>
    </row>
    <row r="753" spans="1:27" ht="15.75" hidden="1" customHeight="1">
      <c r="A753" s="522"/>
      <c r="B753" s="522"/>
      <c r="C753" s="522"/>
      <c r="D753" s="522"/>
      <c r="E753" s="522"/>
      <c r="F753" s="522"/>
      <c r="G753" s="522"/>
      <c r="H753" s="522"/>
      <c r="I753" s="522"/>
      <c r="J753" s="522"/>
      <c r="K753" s="522"/>
      <c r="L753" s="522"/>
      <c r="M753" s="522"/>
      <c r="N753" s="522"/>
      <c r="O753" s="522"/>
      <c r="P753" s="522"/>
      <c r="Q753" s="522"/>
      <c r="R753" s="522"/>
      <c r="S753" s="522"/>
      <c r="T753" s="522"/>
      <c r="U753" s="522"/>
      <c r="V753" s="522"/>
      <c r="W753" s="522"/>
      <c r="X753" s="522"/>
      <c r="Y753" s="522"/>
      <c r="Z753" s="522"/>
      <c r="AA753" s="522"/>
    </row>
    <row r="754" spans="1:27" ht="15.75" hidden="1" customHeight="1">
      <c r="A754" s="522"/>
      <c r="B754" s="522"/>
      <c r="C754" s="522"/>
      <c r="D754" s="522"/>
      <c r="E754" s="522"/>
      <c r="F754" s="522"/>
      <c r="G754" s="522"/>
      <c r="H754" s="522"/>
      <c r="I754" s="522"/>
      <c r="J754" s="522"/>
      <c r="K754" s="522"/>
      <c r="L754" s="522"/>
      <c r="M754" s="522"/>
      <c r="N754" s="522"/>
      <c r="O754" s="522"/>
      <c r="P754" s="522"/>
      <c r="Q754" s="522"/>
      <c r="R754" s="522"/>
      <c r="S754" s="522"/>
      <c r="T754" s="522"/>
      <c r="U754" s="522"/>
      <c r="V754" s="522"/>
      <c r="W754" s="522"/>
      <c r="X754" s="522"/>
      <c r="Y754" s="522"/>
      <c r="Z754" s="522"/>
      <c r="AA754" s="522"/>
    </row>
    <row r="755" spans="1:27" ht="15.75" hidden="1" customHeight="1">
      <c r="A755" s="522"/>
      <c r="B755" s="522"/>
      <c r="C755" s="522"/>
      <c r="D755" s="522"/>
      <c r="E755" s="522"/>
      <c r="F755" s="522"/>
      <c r="G755" s="522"/>
      <c r="H755" s="522"/>
      <c r="I755" s="522"/>
      <c r="J755" s="522"/>
      <c r="K755" s="522"/>
      <c r="L755" s="522"/>
      <c r="M755" s="522"/>
      <c r="N755" s="522"/>
      <c r="O755" s="522"/>
      <c r="P755" s="522"/>
      <c r="Q755" s="522"/>
      <c r="R755" s="522"/>
      <c r="S755" s="522"/>
      <c r="T755" s="522"/>
      <c r="U755" s="522"/>
      <c r="V755" s="522"/>
      <c r="W755" s="522"/>
      <c r="X755" s="522"/>
      <c r="Y755" s="522"/>
      <c r="Z755" s="522"/>
      <c r="AA755" s="522"/>
    </row>
    <row r="756" spans="1:27" ht="15.75" hidden="1" customHeight="1">
      <c r="A756" s="522"/>
      <c r="B756" s="522"/>
      <c r="C756" s="522"/>
      <c r="D756" s="522"/>
      <c r="E756" s="522"/>
      <c r="F756" s="522"/>
      <c r="G756" s="522"/>
      <c r="H756" s="522"/>
      <c r="I756" s="522"/>
      <c r="J756" s="522"/>
      <c r="K756" s="522"/>
      <c r="L756" s="522"/>
      <c r="M756" s="522"/>
      <c r="N756" s="522"/>
      <c r="O756" s="522"/>
      <c r="P756" s="522"/>
      <c r="Q756" s="522"/>
      <c r="R756" s="522"/>
      <c r="S756" s="522"/>
      <c r="T756" s="522"/>
      <c r="U756" s="522"/>
      <c r="V756" s="522"/>
      <c r="W756" s="522"/>
      <c r="X756" s="522"/>
      <c r="Y756" s="522"/>
      <c r="Z756" s="522"/>
      <c r="AA756" s="522"/>
    </row>
    <row r="757" spans="1:27" ht="15.75" hidden="1" customHeight="1">
      <c r="A757" s="522"/>
      <c r="B757" s="522"/>
      <c r="C757" s="522"/>
      <c r="D757" s="522"/>
      <c r="E757" s="522"/>
      <c r="F757" s="522"/>
      <c r="G757" s="522"/>
      <c r="H757" s="522"/>
      <c r="I757" s="522"/>
      <c r="J757" s="522"/>
      <c r="K757" s="522"/>
      <c r="L757" s="522"/>
      <c r="M757" s="522"/>
      <c r="N757" s="522"/>
      <c r="O757" s="522"/>
      <c r="P757" s="522"/>
      <c r="Q757" s="522"/>
      <c r="R757" s="522"/>
      <c r="S757" s="522"/>
      <c r="T757" s="522"/>
      <c r="U757" s="522"/>
      <c r="V757" s="522"/>
      <c r="W757" s="522"/>
      <c r="X757" s="522"/>
      <c r="Y757" s="522"/>
      <c r="Z757" s="522"/>
      <c r="AA757" s="522"/>
    </row>
    <row r="758" spans="1:27" ht="15.75" hidden="1" customHeight="1">
      <c r="A758" s="522"/>
      <c r="B758" s="522"/>
      <c r="C758" s="522"/>
      <c r="D758" s="522"/>
      <c r="E758" s="522"/>
      <c r="F758" s="522"/>
      <c r="G758" s="522"/>
      <c r="H758" s="522"/>
      <c r="I758" s="522"/>
      <c r="J758" s="522"/>
      <c r="K758" s="522"/>
      <c r="L758" s="522"/>
      <c r="M758" s="522"/>
      <c r="N758" s="522"/>
      <c r="O758" s="522"/>
      <c r="P758" s="522"/>
      <c r="Q758" s="522"/>
      <c r="R758" s="522"/>
      <c r="S758" s="522"/>
      <c r="T758" s="522"/>
      <c r="U758" s="522"/>
      <c r="V758" s="522"/>
      <c r="W758" s="522"/>
      <c r="X758" s="522"/>
      <c r="Y758" s="522"/>
      <c r="Z758" s="522"/>
      <c r="AA758" s="522"/>
    </row>
    <row r="759" spans="1:27" ht="15.75" hidden="1" customHeight="1">
      <c r="A759" s="522"/>
      <c r="B759" s="522"/>
      <c r="C759" s="522"/>
      <c r="D759" s="522"/>
      <c r="E759" s="522"/>
      <c r="F759" s="522"/>
      <c r="G759" s="522"/>
      <c r="H759" s="522"/>
      <c r="I759" s="522"/>
      <c r="J759" s="522"/>
      <c r="K759" s="522"/>
      <c r="L759" s="522"/>
      <c r="M759" s="522"/>
      <c r="N759" s="522"/>
      <c r="O759" s="522"/>
      <c r="P759" s="522"/>
      <c r="Q759" s="522"/>
      <c r="R759" s="522"/>
      <c r="S759" s="522"/>
      <c r="T759" s="522"/>
      <c r="U759" s="522"/>
      <c r="V759" s="522"/>
      <c r="W759" s="522"/>
      <c r="X759" s="522"/>
      <c r="Y759" s="522"/>
      <c r="Z759" s="522"/>
      <c r="AA759" s="522"/>
    </row>
    <row r="760" spans="1:27" ht="15.75" hidden="1" customHeight="1">
      <c r="A760" s="522"/>
      <c r="B760" s="522"/>
      <c r="C760" s="522"/>
      <c r="D760" s="522"/>
      <c r="E760" s="522"/>
      <c r="F760" s="522"/>
      <c r="G760" s="522"/>
      <c r="H760" s="522"/>
      <c r="I760" s="522"/>
      <c r="J760" s="522"/>
      <c r="K760" s="522"/>
      <c r="L760" s="522"/>
      <c r="M760" s="522"/>
      <c r="N760" s="522"/>
      <c r="O760" s="522"/>
      <c r="P760" s="522"/>
      <c r="Q760" s="522"/>
      <c r="R760" s="522"/>
      <c r="S760" s="522"/>
      <c r="T760" s="522"/>
      <c r="U760" s="522"/>
      <c r="V760" s="522"/>
      <c r="W760" s="522"/>
      <c r="X760" s="522"/>
      <c r="Y760" s="522"/>
      <c r="Z760" s="522"/>
      <c r="AA760" s="522"/>
    </row>
    <row r="761" spans="1:27" ht="15.75" hidden="1" customHeight="1">
      <c r="A761" s="522"/>
      <c r="B761" s="522"/>
      <c r="C761" s="522"/>
      <c r="D761" s="522"/>
      <c r="E761" s="522"/>
      <c r="F761" s="522"/>
      <c r="G761" s="522"/>
      <c r="H761" s="522"/>
      <c r="I761" s="522"/>
      <c r="J761" s="522"/>
      <c r="K761" s="522"/>
      <c r="L761" s="522"/>
      <c r="M761" s="522"/>
      <c r="N761" s="522"/>
      <c r="O761" s="522"/>
      <c r="P761" s="522"/>
      <c r="Q761" s="522"/>
      <c r="R761" s="522"/>
      <c r="S761" s="522"/>
      <c r="T761" s="522"/>
      <c r="U761" s="522"/>
      <c r="V761" s="522"/>
      <c r="W761" s="522"/>
      <c r="X761" s="522"/>
      <c r="Y761" s="522"/>
      <c r="Z761" s="522"/>
      <c r="AA761" s="522"/>
    </row>
    <row r="762" spans="1:27" ht="15.75" hidden="1" customHeight="1">
      <c r="A762" s="522"/>
      <c r="B762" s="522"/>
      <c r="C762" s="522"/>
      <c r="D762" s="522"/>
      <c r="E762" s="522"/>
      <c r="F762" s="522"/>
      <c r="G762" s="522"/>
      <c r="H762" s="522"/>
      <c r="I762" s="522"/>
      <c r="J762" s="522"/>
      <c r="K762" s="522"/>
      <c r="L762" s="522"/>
      <c r="M762" s="522"/>
      <c r="N762" s="522"/>
      <c r="O762" s="522"/>
      <c r="P762" s="522"/>
      <c r="Q762" s="522"/>
      <c r="R762" s="522"/>
      <c r="S762" s="522"/>
      <c r="T762" s="522"/>
      <c r="U762" s="522"/>
      <c r="V762" s="522"/>
      <c r="W762" s="522"/>
      <c r="X762" s="522"/>
      <c r="Y762" s="522"/>
      <c r="Z762" s="522"/>
      <c r="AA762" s="522"/>
    </row>
    <row r="763" spans="1:27" ht="15.75" hidden="1" customHeight="1">
      <c r="A763" s="522"/>
      <c r="B763" s="522"/>
      <c r="C763" s="522"/>
      <c r="D763" s="522"/>
      <c r="E763" s="522"/>
      <c r="F763" s="522"/>
      <c r="G763" s="522"/>
      <c r="H763" s="522"/>
      <c r="I763" s="522"/>
      <c r="J763" s="522"/>
      <c r="K763" s="522"/>
      <c r="L763" s="522"/>
      <c r="M763" s="522"/>
      <c r="N763" s="522"/>
      <c r="O763" s="522"/>
      <c r="P763" s="522"/>
      <c r="Q763" s="522"/>
      <c r="R763" s="522"/>
      <c r="S763" s="522"/>
      <c r="T763" s="522"/>
      <c r="U763" s="522"/>
      <c r="V763" s="522"/>
      <c r="W763" s="522"/>
      <c r="X763" s="522"/>
      <c r="Y763" s="522"/>
      <c r="Z763" s="522"/>
      <c r="AA763" s="522"/>
    </row>
    <row r="764" spans="1:27" ht="15.75" hidden="1" customHeight="1">
      <c r="A764" s="522"/>
      <c r="B764" s="522"/>
      <c r="C764" s="522"/>
      <c r="D764" s="522"/>
      <c r="E764" s="522"/>
      <c r="F764" s="522"/>
      <c r="G764" s="522"/>
      <c r="H764" s="522"/>
      <c r="I764" s="522"/>
      <c r="J764" s="522"/>
      <c r="K764" s="522"/>
      <c r="L764" s="522"/>
      <c r="M764" s="522"/>
      <c r="N764" s="522"/>
      <c r="O764" s="522"/>
      <c r="P764" s="522"/>
      <c r="Q764" s="522"/>
      <c r="R764" s="522"/>
      <c r="S764" s="522"/>
      <c r="T764" s="522"/>
      <c r="U764" s="522"/>
      <c r="V764" s="522"/>
      <c r="W764" s="522"/>
      <c r="X764" s="522"/>
      <c r="Y764" s="522"/>
      <c r="Z764" s="522"/>
      <c r="AA764" s="522"/>
    </row>
    <row r="765" spans="1:27" ht="15.75" hidden="1" customHeight="1">
      <c r="A765" s="522"/>
      <c r="B765" s="522"/>
      <c r="C765" s="522"/>
      <c r="D765" s="522"/>
      <c r="E765" s="522"/>
      <c r="F765" s="522"/>
      <c r="G765" s="522"/>
      <c r="H765" s="522"/>
      <c r="I765" s="522"/>
      <c r="J765" s="522"/>
      <c r="K765" s="522"/>
      <c r="L765" s="522"/>
      <c r="M765" s="522"/>
      <c r="N765" s="522"/>
      <c r="O765" s="522"/>
      <c r="P765" s="522"/>
      <c r="Q765" s="522"/>
      <c r="R765" s="522"/>
      <c r="S765" s="522"/>
      <c r="T765" s="522"/>
      <c r="U765" s="522"/>
      <c r="V765" s="522"/>
      <c r="W765" s="522"/>
      <c r="X765" s="522"/>
      <c r="Y765" s="522"/>
      <c r="Z765" s="522"/>
      <c r="AA765" s="522"/>
    </row>
    <row r="766" spans="1:27" ht="15.75" hidden="1" customHeight="1">
      <c r="A766" s="522"/>
      <c r="B766" s="522"/>
      <c r="C766" s="522"/>
      <c r="D766" s="522"/>
      <c r="E766" s="522"/>
      <c r="F766" s="522"/>
      <c r="G766" s="522"/>
      <c r="H766" s="522"/>
      <c r="I766" s="522"/>
      <c r="J766" s="522"/>
      <c r="K766" s="522"/>
      <c r="L766" s="522"/>
      <c r="M766" s="522"/>
      <c r="N766" s="522"/>
      <c r="O766" s="522"/>
      <c r="P766" s="522"/>
      <c r="Q766" s="522"/>
      <c r="R766" s="522"/>
      <c r="S766" s="522"/>
      <c r="T766" s="522"/>
      <c r="U766" s="522"/>
      <c r="V766" s="522"/>
      <c r="W766" s="522"/>
      <c r="X766" s="522"/>
      <c r="Y766" s="522"/>
      <c r="Z766" s="522"/>
      <c r="AA766" s="522"/>
    </row>
    <row r="767" spans="1:27" ht="15.75" hidden="1" customHeight="1">
      <c r="A767" s="522"/>
      <c r="B767" s="522"/>
      <c r="C767" s="522"/>
      <c r="D767" s="522"/>
      <c r="E767" s="522"/>
      <c r="F767" s="522"/>
      <c r="G767" s="522"/>
      <c r="H767" s="522"/>
      <c r="I767" s="522"/>
      <c r="J767" s="522"/>
      <c r="K767" s="522"/>
      <c r="L767" s="522"/>
      <c r="M767" s="522"/>
      <c r="N767" s="522"/>
      <c r="O767" s="522"/>
      <c r="P767" s="522"/>
      <c r="Q767" s="522"/>
      <c r="R767" s="522"/>
      <c r="S767" s="522"/>
      <c r="T767" s="522"/>
      <c r="U767" s="522"/>
      <c r="V767" s="522"/>
      <c r="W767" s="522"/>
      <c r="X767" s="522"/>
      <c r="Y767" s="522"/>
      <c r="Z767" s="522"/>
      <c r="AA767" s="522"/>
    </row>
    <row r="768" spans="1:27" ht="15.75" hidden="1" customHeight="1">
      <c r="A768" s="522"/>
      <c r="B768" s="522"/>
      <c r="C768" s="522"/>
      <c r="D768" s="522"/>
      <c r="E768" s="522"/>
      <c r="F768" s="522"/>
      <c r="G768" s="522"/>
      <c r="H768" s="522"/>
      <c r="I768" s="522"/>
      <c r="J768" s="522"/>
      <c r="K768" s="522"/>
      <c r="L768" s="522"/>
      <c r="M768" s="522"/>
      <c r="N768" s="522"/>
      <c r="O768" s="522"/>
      <c r="P768" s="522"/>
      <c r="Q768" s="522"/>
      <c r="R768" s="522"/>
      <c r="S768" s="522"/>
      <c r="T768" s="522"/>
      <c r="U768" s="522"/>
      <c r="V768" s="522"/>
      <c r="W768" s="522"/>
      <c r="X768" s="522"/>
      <c r="Y768" s="522"/>
      <c r="Z768" s="522"/>
      <c r="AA768" s="522"/>
    </row>
    <row r="769" spans="1:27" ht="15.75" hidden="1" customHeight="1">
      <c r="A769" s="522"/>
      <c r="B769" s="522"/>
      <c r="C769" s="522"/>
      <c r="D769" s="522"/>
      <c r="E769" s="522"/>
      <c r="F769" s="522"/>
      <c r="G769" s="522"/>
      <c r="H769" s="522"/>
      <c r="I769" s="522"/>
      <c r="J769" s="522"/>
      <c r="K769" s="522"/>
      <c r="L769" s="522"/>
      <c r="M769" s="522"/>
      <c r="N769" s="522"/>
      <c r="O769" s="522"/>
      <c r="P769" s="522"/>
      <c r="Q769" s="522"/>
      <c r="R769" s="522"/>
      <c r="S769" s="522"/>
      <c r="T769" s="522"/>
      <c r="U769" s="522"/>
      <c r="V769" s="522"/>
      <c r="W769" s="522"/>
      <c r="X769" s="522"/>
      <c r="Y769" s="522"/>
      <c r="Z769" s="522"/>
      <c r="AA769" s="522"/>
    </row>
    <row r="770" spans="1:27" ht="15.75" hidden="1" customHeight="1">
      <c r="A770" s="522"/>
      <c r="B770" s="522"/>
      <c r="C770" s="522"/>
      <c r="D770" s="522"/>
      <c r="E770" s="522"/>
      <c r="F770" s="522"/>
      <c r="G770" s="522"/>
      <c r="H770" s="522"/>
      <c r="I770" s="522"/>
      <c r="J770" s="522"/>
      <c r="K770" s="522"/>
      <c r="L770" s="522"/>
      <c r="M770" s="522"/>
      <c r="N770" s="522"/>
      <c r="O770" s="522"/>
      <c r="P770" s="522"/>
      <c r="Q770" s="522"/>
      <c r="R770" s="522"/>
      <c r="S770" s="522"/>
      <c r="T770" s="522"/>
      <c r="U770" s="522"/>
      <c r="V770" s="522"/>
      <c r="W770" s="522"/>
      <c r="X770" s="522"/>
      <c r="Y770" s="522"/>
      <c r="Z770" s="522"/>
      <c r="AA770" s="522"/>
    </row>
    <row r="771" spans="1:27" ht="15.75" hidden="1" customHeight="1">
      <c r="A771" s="522"/>
      <c r="B771" s="522"/>
      <c r="C771" s="522"/>
      <c r="D771" s="522"/>
      <c r="E771" s="522"/>
      <c r="F771" s="522"/>
      <c r="G771" s="522"/>
      <c r="H771" s="522"/>
      <c r="I771" s="522"/>
      <c r="J771" s="522"/>
      <c r="K771" s="522"/>
      <c r="L771" s="522"/>
      <c r="M771" s="522"/>
      <c r="N771" s="522"/>
      <c r="O771" s="522"/>
      <c r="P771" s="522"/>
      <c r="Q771" s="522"/>
      <c r="R771" s="522"/>
      <c r="S771" s="522"/>
      <c r="T771" s="522"/>
      <c r="U771" s="522"/>
      <c r="V771" s="522"/>
      <c r="W771" s="522"/>
      <c r="X771" s="522"/>
      <c r="Y771" s="522"/>
      <c r="Z771" s="522"/>
      <c r="AA771" s="522"/>
    </row>
    <row r="772" spans="1:27" ht="15.75" hidden="1" customHeight="1">
      <c r="A772" s="522"/>
      <c r="B772" s="522"/>
      <c r="C772" s="522"/>
      <c r="D772" s="522"/>
      <c r="E772" s="522"/>
      <c r="F772" s="522"/>
      <c r="G772" s="522"/>
      <c r="H772" s="522"/>
      <c r="I772" s="522"/>
      <c r="J772" s="522"/>
      <c r="K772" s="522"/>
      <c r="L772" s="522"/>
      <c r="M772" s="522"/>
      <c r="N772" s="522"/>
      <c r="O772" s="522"/>
      <c r="P772" s="522"/>
      <c r="Q772" s="522"/>
      <c r="R772" s="522"/>
      <c r="S772" s="522"/>
      <c r="T772" s="522"/>
      <c r="U772" s="522"/>
      <c r="V772" s="522"/>
      <c r="W772" s="522"/>
      <c r="X772" s="522"/>
      <c r="Y772" s="522"/>
      <c r="Z772" s="522"/>
      <c r="AA772" s="522"/>
    </row>
    <row r="773" spans="1:27" ht="15.75" hidden="1" customHeight="1">
      <c r="A773" s="522"/>
      <c r="B773" s="522"/>
      <c r="C773" s="522"/>
      <c r="D773" s="522"/>
      <c r="E773" s="522"/>
      <c r="F773" s="522"/>
      <c r="G773" s="522"/>
      <c r="H773" s="522"/>
      <c r="I773" s="522"/>
      <c r="J773" s="522"/>
      <c r="K773" s="522"/>
      <c r="L773" s="522"/>
      <c r="M773" s="522"/>
      <c r="N773" s="522"/>
      <c r="O773" s="522"/>
      <c r="P773" s="522"/>
      <c r="Q773" s="522"/>
      <c r="R773" s="522"/>
      <c r="S773" s="522"/>
      <c r="T773" s="522"/>
      <c r="U773" s="522"/>
      <c r="V773" s="522"/>
      <c r="W773" s="522"/>
      <c r="X773" s="522"/>
      <c r="Y773" s="522"/>
      <c r="Z773" s="522"/>
      <c r="AA773" s="522"/>
    </row>
    <row r="774" spans="1:27" ht="15.75" hidden="1" customHeight="1">
      <c r="A774" s="522"/>
      <c r="B774" s="522"/>
      <c r="C774" s="522"/>
      <c r="D774" s="522"/>
      <c r="E774" s="522"/>
      <c r="F774" s="522"/>
      <c r="G774" s="522"/>
      <c r="H774" s="522"/>
      <c r="I774" s="522"/>
      <c r="J774" s="522"/>
      <c r="K774" s="522"/>
      <c r="L774" s="522"/>
      <c r="M774" s="522"/>
      <c r="N774" s="522"/>
      <c r="O774" s="522"/>
      <c r="P774" s="522"/>
      <c r="Q774" s="522"/>
      <c r="R774" s="522"/>
      <c r="S774" s="522"/>
      <c r="T774" s="522"/>
      <c r="U774" s="522"/>
      <c r="V774" s="522"/>
      <c r="W774" s="522"/>
      <c r="X774" s="522"/>
      <c r="Y774" s="522"/>
      <c r="Z774" s="522"/>
      <c r="AA774" s="522"/>
    </row>
    <row r="775" spans="1:27" ht="15.75" hidden="1" customHeight="1">
      <c r="A775" s="522"/>
      <c r="B775" s="522"/>
      <c r="C775" s="522"/>
      <c r="D775" s="522"/>
      <c r="E775" s="522"/>
      <c r="F775" s="522"/>
      <c r="G775" s="522"/>
      <c r="H775" s="522"/>
      <c r="I775" s="522"/>
      <c r="J775" s="522"/>
      <c r="K775" s="522"/>
      <c r="L775" s="522"/>
      <c r="M775" s="522"/>
      <c r="N775" s="522"/>
      <c r="O775" s="522"/>
      <c r="P775" s="522"/>
      <c r="Q775" s="522"/>
      <c r="R775" s="522"/>
      <c r="S775" s="522"/>
      <c r="T775" s="522"/>
      <c r="U775" s="522"/>
      <c r="V775" s="522"/>
      <c r="W775" s="522"/>
      <c r="X775" s="522"/>
      <c r="Y775" s="522"/>
      <c r="Z775" s="522"/>
      <c r="AA775" s="522"/>
    </row>
    <row r="776" spans="1:27" ht="15.75" hidden="1" customHeight="1">
      <c r="A776" s="522"/>
      <c r="B776" s="522"/>
      <c r="C776" s="522"/>
      <c r="D776" s="522"/>
      <c r="E776" s="522"/>
      <c r="F776" s="522"/>
      <c r="G776" s="522"/>
      <c r="H776" s="522"/>
      <c r="I776" s="522"/>
      <c r="J776" s="522"/>
      <c r="K776" s="522"/>
      <c r="L776" s="522"/>
      <c r="M776" s="522"/>
      <c r="N776" s="522"/>
      <c r="O776" s="522"/>
      <c r="P776" s="522"/>
      <c r="Q776" s="522"/>
      <c r="R776" s="522"/>
      <c r="S776" s="522"/>
      <c r="T776" s="522"/>
      <c r="U776" s="522"/>
      <c r="V776" s="522"/>
      <c r="W776" s="522"/>
      <c r="X776" s="522"/>
      <c r="Y776" s="522"/>
      <c r="Z776" s="522"/>
      <c r="AA776" s="522"/>
    </row>
    <row r="777" spans="1:27" ht="15.75" hidden="1" customHeight="1">
      <c r="A777" s="522"/>
      <c r="B777" s="522"/>
      <c r="C777" s="522"/>
      <c r="D777" s="522"/>
      <c r="E777" s="522"/>
      <c r="F777" s="522"/>
      <c r="G777" s="522"/>
      <c r="H777" s="522"/>
      <c r="I777" s="522"/>
      <c r="J777" s="522"/>
      <c r="K777" s="522"/>
      <c r="L777" s="522"/>
      <c r="M777" s="522"/>
      <c r="N777" s="522"/>
      <c r="O777" s="522"/>
      <c r="P777" s="522"/>
      <c r="Q777" s="522"/>
      <c r="R777" s="522"/>
      <c r="S777" s="522"/>
      <c r="T777" s="522"/>
      <c r="U777" s="522"/>
      <c r="V777" s="522"/>
      <c r="W777" s="522"/>
      <c r="X777" s="522"/>
      <c r="Y777" s="522"/>
      <c r="Z777" s="522"/>
      <c r="AA777" s="522"/>
    </row>
    <row r="778" spans="1:27" ht="15.75" hidden="1" customHeight="1">
      <c r="A778" s="522"/>
      <c r="B778" s="522"/>
      <c r="C778" s="522"/>
      <c r="D778" s="522"/>
      <c r="E778" s="522"/>
      <c r="F778" s="522"/>
      <c r="G778" s="522"/>
      <c r="H778" s="522"/>
      <c r="I778" s="522"/>
      <c r="J778" s="522"/>
      <c r="K778" s="522"/>
      <c r="L778" s="522"/>
      <c r="M778" s="522"/>
      <c r="N778" s="522"/>
      <c r="O778" s="522"/>
      <c r="P778" s="522"/>
      <c r="Q778" s="522"/>
      <c r="R778" s="522"/>
      <c r="S778" s="522"/>
      <c r="T778" s="522"/>
      <c r="U778" s="522"/>
      <c r="V778" s="522"/>
      <c r="W778" s="522"/>
      <c r="X778" s="522"/>
      <c r="Y778" s="522"/>
      <c r="Z778" s="522"/>
      <c r="AA778" s="522"/>
    </row>
    <row r="779" spans="1:27" ht="15.75" hidden="1" customHeight="1">
      <c r="A779" s="522"/>
      <c r="B779" s="522"/>
      <c r="C779" s="522"/>
      <c r="D779" s="522"/>
      <c r="E779" s="522"/>
      <c r="F779" s="522"/>
      <c r="G779" s="522"/>
      <c r="H779" s="522"/>
      <c r="I779" s="522"/>
      <c r="J779" s="522"/>
      <c r="K779" s="522"/>
      <c r="L779" s="522"/>
      <c r="M779" s="522"/>
      <c r="N779" s="522"/>
      <c r="O779" s="522"/>
      <c r="P779" s="522"/>
      <c r="Q779" s="522"/>
      <c r="R779" s="522"/>
      <c r="S779" s="522"/>
      <c r="T779" s="522"/>
      <c r="U779" s="522"/>
      <c r="V779" s="522"/>
      <c r="W779" s="522"/>
      <c r="X779" s="522"/>
      <c r="Y779" s="522"/>
      <c r="Z779" s="522"/>
      <c r="AA779" s="522"/>
    </row>
    <row r="780" spans="1:27" ht="15.75" hidden="1" customHeight="1">
      <c r="A780" s="522"/>
      <c r="B780" s="522"/>
      <c r="C780" s="522"/>
      <c r="D780" s="522"/>
      <c r="E780" s="522"/>
      <c r="F780" s="522"/>
      <c r="G780" s="522"/>
      <c r="H780" s="522"/>
      <c r="I780" s="522"/>
      <c r="J780" s="522"/>
      <c r="K780" s="522"/>
      <c r="L780" s="522"/>
      <c r="M780" s="522"/>
      <c r="N780" s="522"/>
      <c r="O780" s="522"/>
      <c r="P780" s="522"/>
      <c r="Q780" s="522"/>
      <c r="R780" s="522"/>
      <c r="S780" s="522"/>
      <c r="T780" s="522"/>
      <c r="U780" s="522"/>
      <c r="V780" s="522"/>
      <c r="W780" s="522"/>
      <c r="X780" s="522"/>
      <c r="Y780" s="522"/>
      <c r="Z780" s="522"/>
      <c r="AA780" s="522"/>
    </row>
    <row r="781" spans="1:27" ht="15.75" hidden="1" customHeight="1">
      <c r="A781" s="522"/>
      <c r="B781" s="522"/>
      <c r="C781" s="522"/>
      <c r="D781" s="522"/>
      <c r="E781" s="522"/>
      <c r="F781" s="522"/>
      <c r="G781" s="522"/>
      <c r="H781" s="522"/>
      <c r="I781" s="522"/>
      <c r="J781" s="522"/>
      <c r="K781" s="522"/>
      <c r="L781" s="522"/>
      <c r="M781" s="522"/>
      <c r="N781" s="522"/>
      <c r="O781" s="522"/>
      <c r="P781" s="522"/>
      <c r="Q781" s="522"/>
      <c r="R781" s="522"/>
      <c r="S781" s="522"/>
      <c r="T781" s="522"/>
      <c r="U781" s="522"/>
      <c r="V781" s="522"/>
      <c r="W781" s="522"/>
      <c r="X781" s="522"/>
      <c r="Y781" s="522"/>
      <c r="Z781" s="522"/>
      <c r="AA781" s="522"/>
    </row>
    <row r="782" spans="1:27" ht="15.75" hidden="1" customHeight="1">
      <c r="A782" s="522"/>
      <c r="B782" s="522"/>
      <c r="C782" s="522"/>
      <c r="D782" s="522"/>
      <c r="E782" s="522"/>
      <c r="F782" s="522"/>
      <c r="G782" s="522"/>
      <c r="H782" s="522"/>
      <c r="I782" s="522"/>
      <c r="J782" s="522"/>
      <c r="K782" s="522"/>
      <c r="L782" s="522"/>
      <c r="M782" s="522"/>
      <c r="N782" s="522"/>
      <c r="O782" s="522"/>
      <c r="P782" s="522"/>
      <c r="Q782" s="522"/>
      <c r="R782" s="522"/>
      <c r="S782" s="522"/>
      <c r="T782" s="522"/>
      <c r="U782" s="522"/>
      <c r="V782" s="522"/>
      <c r="W782" s="522"/>
      <c r="X782" s="522"/>
      <c r="Y782" s="522"/>
      <c r="Z782" s="522"/>
      <c r="AA782" s="522"/>
    </row>
    <row r="783" spans="1:27" ht="15.75" hidden="1" customHeight="1">
      <c r="A783" s="522"/>
      <c r="B783" s="522"/>
      <c r="C783" s="522"/>
      <c r="D783" s="522"/>
      <c r="E783" s="522"/>
      <c r="F783" s="522"/>
      <c r="G783" s="522"/>
      <c r="H783" s="522"/>
      <c r="I783" s="522"/>
      <c r="J783" s="522"/>
      <c r="K783" s="522"/>
      <c r="L783" s="522"/>
      <c r="M783" s="522"/>
      <c r="N783" s="522"/>
      <c r="O783" s="522"/>
      <c r="P783" s="522"/>
      <c r="Q783" s="522"/>
      <c r="R783" s="522"/>
      <c r="S783" s="522"/>
      <c r="T783" s="522"/>
      <c r="U783" s="522"/>
      <c r="V783" s="522"/>
      <c r="W783" s="522"/>
      <c r="X783" s="522"/>
      <c r="Y783" s="522"/>
      <c r="Z783" s="522"/>
      <c r="AA783" s="522"/>
    </row>
    <row r="784" spans="1:27" ht="15.75" hidden="1" customHeight="1">
      <c r="A784" s="522"/>
      <c r="B784" s="522"/>
      <c r="C784" s="522"/>
      <c r="D784" s="522"/>
      <c r="E784" s="522"/>
      <c r="F784" s="522"/>
      <c r="G784" s="522"/>
      <c r="H784" s="522"/>
      <c r="I784" s="522"/>
      <c r="J784" s="522"/>
      <c r="K784" s="522"/>
      <c r="L784" s="522"/>
      <c r="M784" s="522"/>
      <c r="N784" s="522"/>
      <c r="O784" s="522"/>
      <c r="P784" s="522"/>
      <c r="Q784" s="522"/>
      <c r="R784" s="522"/>
      <c r="S784" s="522"/>
      <c r="T784" s="522"/>
      <c r="U784" s="522"/>
      <c r="V784" s="522"/>
      <c r="W784" s="522"/>
      <c r="X784" s="522"/>
      <c r="Y784" s="522"/>
      <c r="Z784" s="522"/>
      <c r="AA784" s="522"/>
    </row>
    <row r="785" spans="1:27" ht="15.75" hidden="1" customHeight="1">
      <c r="A785" s="522"/>
      <c r="B785" s="522"/>
      <c r="C785" s="522"/>
      <c r="D785" s="522"/>
      <c r="E785" s="522"/>
      <c r="F785" s="522"/>
      <c r="G785" s="522"/>
      <c r="H785" s="522"/>
      <c r="I785" s="522"/>
      <c r="J785" s="522"/>
      <c r="K785" s="522"/>
      <c r="L785" s="522"/>
      <c r="M785" s="522"/>
      <c r="N785" s="522"/>
      <c r="O785" s="522"/>
      <c r="P785" s="522"/>
      <c r="Q785" s="522"/>
      <c r="R785" s="522"/>
      <c r="S785" s="522"/>
      <c r="T785" s="522"/>
      <c r="U785" s="522"/>
      <c r="V785" s="522"/>
      <c r="W785" s="522"/>
      <c r="X785" s="522"/>
      <c r="Y785" s="522"/>
      <c r="Z785" s="522"/>
      <c r="AA785" s="522"/>
    </row>
    <row r="786" spans="1:27" ht="15.75" hidden="1" customHeight="1">
      <c r="A786" s="522"/>
      <c r="B786" s="522"/>
      <c r="C786" s="522"/>
      <c r="D786" s="522"/>
      <c r="E786" s="522"/>
      <c r="F786" s="522"/>
      <c r="G786" s="522"/>
      <c r="H786" s="522"/>
      <c r="I786" s="522"/>
      <c r="J786" s="522"/>
      <c r="K786" s="522"/>
      <c r="L786" s="522"/>
      <c r="M786" s="522"/>
      <c r="N786" s="522"/>
      <c r="O786" s="522"/>
      <c r="P786" s="522"/>
      <c r="Q786" s="522"/>
      <c r="R786" s="522"/>
      <c r="S786" s="522"/>
      <c r="T786" s="522"/>
      <c r="U786" s="522"/>
      <c r="V786" s="522"/>
      <c r="W786" s="522"/>
      <c r="X786" s="522"/>
      <c r="Y786" s="522"/>
      <c r="Z786" s="522"/>
      <c r="AA786" s="522"/>
    </row>
    <row r="787" spans="1:27" ht="15.75" hidden="1" customHeight="1">
      <c r="A787" s="522"/>
      <c r="B787" s="522"/>
      <c r="C787" s="522"/>
      <c r="D787" s="522"/>
      <c r="E787" s="522"/>
      <c r="F787" s="522"/>
      <c r="G787" s="522"/>
      <c r="H787" s="522"/>
      <c r="I787" s="522"/>
      <c r="J787" s="522"/>
      <c r="K787" s="522"/>
      <c r="L787" s="522"/>
      <c r="M787" s="522"/>
      <c r="N787" s="522"/>
      <c r="O787" s="522"/>
      <c r="P787" s="522"/>
      <c r="Q787" s="522"/>
      <c r="R787" s="522"/>
      <c r="S787" s="522"/>
      <c r="T787" s="522"/>
      <c r="U787" s="522"/>
      <c r="V787" s="522"/>
      <c r="W787" s="522"/>
      <c r="X787" s="522"/>
      <c r="Y787" s="522"/>
      <c r="Z787" s="522"/>
      <c r="AA787" s="522"/>
    </row>
    <row r="788" spans="1:27" ht="15.75" hidden="1" customHeight="1">
      <c r="A788" s="522"/>
      <c r="B788" s="522"/>
      <c r="C788" s="522"/>
      <c r="D788" s="522"/>
      <c r="E788" s="522"/>
      <c r="F788" s="522"/>
      <c r="G788" s="522"/>
      <c r="H788" s="522"/>
      <c r="I788" s="522"/>
      <c r="J788" s="522"/>
      <c r="K788" s="522"/>
      <c r="L788" s="522"/>
      <c r="M788" s="522"/>
      <c r="N788" s="522"/>
      <c r="O788" s="522"/>
      <c r="P788" s="522"/>
      <c r="Q788" s="522"/>
      <c r="R788" s="522"/>
      <c r="S788" s="522"/>
      <c r="T788" s="522"/>
      <c r="U788" s="522"/>
      <c r="V788" s="522"/>
      <c r="W788" s="522"/>
      <c r="X788" s="522"/>
      <c r="Y788" s="522"/>
      <c r="Z788" s="522"/>
      <c r="AA788" s="522"/>
    </row>
    <row r="789" spans="1:27" ht="15.75" hidden="1" customHeight="1">
      <c r="A789" s="522"/>
      <c r="B789" s="522"/>
      <c r="C789" s="522"/>
      <c r="D789" s="522"/>
      <c r="E789" s="522"/>
      <c r="F789" s="522"/>
      <c r="G789" s="522"/>
      <c r="H789" s="522"/>
      <c r="I789" s="522"/>
      <c r="J789" s="522"/>
      <c r="K789" s="522"/>
      <c r="L789" s="522"/>
      <c r="M789" s="522"/>
      <c r="N789" s="522"/>
      <c r="O789" s="522"/>
      <c r="P789" s="522"/>
      <c r="Q789" s="522"/>
      <c r="R789" s="522"/>
      <c r="S789" s="522"/>
      <c r="T789" s="522"/>
      <c r="U789" s="522"/>
      <c r="V789" s="522"/>
      <c r="W789" s="522"/>
      <c r="X789" s="522"/>
      <c r="Y789" s="522"/>
      <c r="Z789" s="522"/>
      <c r="AA789" s="522"/>
    </row>
    <row r="790" spans="1:27" ht="15.75" hidden="1" customHeight="1">
      <c r="A790" s="522"/>
      <c r="B790" s="522"/>
      <c r="C790" s="522"/>
      <c r="D790" s="522"/>
      <c r="E790" s="522"/>
      <c r="F790" s="522"/>
      <c r="G790" s="522"/>
      <c r="H790" s="522"/>
      <c r="I790" s="522"/>
      <c r="J790" s="522"/>
      <c r="K790" s="522"/>
      <c r="L790" s="522"/>
      <c r="M790" s="522"/>
      <c r="N790" s="522"/>
      <c r="O790" s="522"/>
      <c r="P790" s="522"/>
      <c r="Q790" s="522"/>
      <c r="R790" s="522"/>
      <c r="S790" s="522"/>
      <c r="T790" s="522"/>
      <c r="U790" s="522"/>
      <c r="V790" s="522"/>
      <c r="W790" s="522"/>
      <c r="X790" s="522"/>
      <c r="Y790" s="522"/>
      <c r="Z790" s="522"/>
      <c r="AA790" s="522"/>
    </row>
    <row r="791" spans="1:27" ht="15.75" hidden="1" customHeight="1">
      <c r="A791" s="522"/>
      <c r="B791" s="522"/>
      <c r="C791" s="522"/>
      <c r="D791" s="522"/>
      <c r="E791" s="522"/>
      <c r="F791" s="522"/>
      <c r="G791" s="522"/>
      <c r="H791" s="522"/>
      <c r="I791" s="522"/>
      <c r="J791" s="522"/>
      <c r="K791" s="522"/>
      <c r="L791" s="522"/>
      <c r="M791" s="522"/>
      <c r="N791" s="522"/>
      <c r="O791" s="522"/>
      <c r="P791" s="522"/>
      <c r="Q791" s="522"/>
      <c r="R791" s="522"/>
      <c r="S791" s="522"/>
      <c r="T791" s="522"/>
      <c r="U791" s="522"/>
      <c r="V791" s="522"/>
      <c r="W791" s="522"/>
      <c r="X791" s="522"/>
      <c r="Y791" s="522"/>
      <c r="Z791" s="522"/>
      <c r="AA791" s="522"/>
    </row>
    <row r="792" spans="1:27" ht="15.75" hidden="1" customHeight="1">
      <c r="A792" s="522"/>
      <c r="B792" s="522"/>
      <c r="C792" s="522"/>
      <c r="D792" s="522"/>
      <c r="E792" s="522"/>
      <c r="F792" s="522"/>
      <c r="G792" s="522"/>
      <c r="H792" s="522"/>
      <c r="I792" s="522"/>
      <c r="J792" s="522"/>
      <c r="K792" s="522"/>
      <c r="L792" s="522"/>
      <c r="M792" s="522"/>
      <c r="N792" s="522"/>
      <c r="O792" s="522"/>
      <c r="P792" s="522"/>
      <c r="Q792" s="522"/>
      <c r="R792" s="522"/>
      <c r="S792" s="522"/>
      <c r="T792" s="522"/>
      <c r="U792" s="522"/>
      <c r="V792" s="522"/>
      <c r="W792" s="522"/>
      <c r="X792" s="522"/>
      <c r="Y792" s="522"/>
      <c r="Z792" s="522"/>
      <c r="AA792" s="522"/>
    </row>
    <row r="793" spans="1:27" ht="15.75" hidden="1" customHeight="1">
      <c r="A793" s="522"/>
      <c r="B793" s="522"/>
      <c r="C793" s="522"/>
      <c r="D793" s="522"/>
      <c r="E793" s="522"/>
      <c r="F793" s="522"/>
      <c r="G793" s="522"/>
      <c r="H793" s="522"/>
      <c r="I793" s="522"/>
      <c r="J793" s="522"/>
      <c r="K793" s="522"/>
      <c r="L793" s="522"/>
      <c r="M793" s="522"/>
      <c r="N793" s="522"/>
      <c r="O793" s="522"/>
      <c r="P793" s="522"/>
      <c r="Q793" s="522"/>
      <c r="R793" s="522"/>
      <c r="S793" s="522"/>
      <c r="T793" s="522"/>
      <c r="U793" s="522"/>
      <c r="V793" s="522"/>
      <c r="W793" s="522"/>
      <c r="X793" s="522"/>
      <c r="Y793" s="522"/>
      <c r="Z793" s="522"/>
      <c r="AA793" s="522"/>
    </row>
    <row r="794" spans="1:27" ht="15.75" hidden="1" customHeight="1">
      <c r="A794" s="522"/>
      <c r="B794" s="522"/>
      <c r="C794" s="522"/>
      <c r="D794" s="522"/>
      <c r="E794" s="522"/>
      <c r="F794" s="522"/>
      <c r="G794" s="522"/>
      <c r="H794" s="522"/>
      <c r="I794" s="522"/>
      <c r="J794" s="522"/>
      <c r="K794" s="522"/>
      <c r="L794" s="522"/>
      <c r="M794" s="522"/>
      <c r="N794" s="522"/>
      <c r="O794" s="522"/>
      <c r="P794" s="522"/>
      <c r="Q794" s="522"/>
      <c r="R794" s="522"/>
      <c r="S794" s="522"/>
      <c r="T794" s="522"/>
      <c r="U794" s="522"/>
      <c r="V794" s="522"/>
      <c r="W794" s="522"/>
      <c r="X794" s="522"/>
      <c r="Y794" s="522"/>
      <c r="Z794" s="522"/>
      <c r="AA794" s="522"/>
    </row>
    <row r="795" spans="1:27" ht="15.75" hidden="1" customHeight="1">
      <c r="A795" s="522"/>
      <c r="B795" s="522"/>
      <c r="C795" s="522"/>
      <c r="D795" s="522"/>
      <c r="E795" s="522"/>
      <c r="F795" s="522"/>
      <c r="G795" s="522"/>
      <c r="H795" s="522"/>
      <c r="I795" s="522"/>
      <c r="J795" s="522"/>
      <c r="K795" s="522"/>
      <c r="L795" s="522"/>
      <c r="M795" s="522"/>
      <c r="N795" s="522"/>
      <c r="O795" s="522"/>
      <c r="P795" s="522"/>
      <c r="Q795" s="522"/>
      <c r="R795" s="522"/>
      <c r="S795" s="522"/>
      <c r="T795" s="522"/>
      <c r="U795" s="522"/>
      <c r="V795" s="522"/>
      <c r="W795" s="522"/>
      <c r="X795" s="522"/>
      <c r="Y795" s="522"/>
      <c r="Z795" s="522"/>
      <c r="AA795" s="522"/>
    </row>
    <row r="796" spans="1:27" ht="15.75" hidden="1" customHeight="1">
      <c r="A796" s="522"/>
      <c r="B796" s="522"/>
      <c r="C796" s="522"/>
      <c r="D796" s="522"/>
      <c r="E796" s="522"/>
      <c r="F796" s="522"/>
      <c r="G796" s="522"/>
      <c r="H796" s="522"/>
      <c r="I796" s="522"/>
      <c r="J796" s="522"/>
      <c r="K796" s="522"/>
      <c r="L796" s="522"/>
      <c r="M796" s="522"/>
      <c r="N796" s="522"/>
      <c r="O796" s="522"/>
      <c r="P796" s="522"/>
      <c r="Q796" s="522"/>
      <c r="R796" s="522"/>
      <c r="S796" s="522"/>
      <c r="T796" s="522"/>
      <c r="U796" s="522"/>
      <c r="V796" s="522"/>
      <c r="W796" s="522"/>
      <c r="X796" s="522"/>
      <c r="Y796" s="522"/>
      <c r="Z796" s="522"/>
      <c r="AA796" s="522"/>
    </row>
    <row r="797" spans="1:27" ht="15.75" hidden="1" customHeight="1">
      <c r="A797" s="522"/>
      <c r="B797" s="522"/>
      <c r="C797" s="522"/>
      <c r="D797" s="522"/>
      <c r="E797" s="522"/>
      <c r="F797" s="522"/>
      <c r="G797" s="522"/>
      <c r="H797" s="522"/>
      <c r="I797" s="522"/>
      <c r="J797" s="522"/>
      <c r="K797" s="522"/>
      <c r="L797" s="522"/>
      <c r="M797" s="522"/>
      <c r="N797" s="522"/>
      <c r="O797" s="522"/>
      <c r="P797" s="522"/>
      <c r="Q797" s="522"/>
      <c r="R797" s="522"/>
      <c r="S797" s="522"/>
      <c r="T797" s="522"/>
      <c r="U797" s="522"/>
      <c r="V797" s="522"/>
      <c r="W797" s="522"/>
      <c r="X797" s="522"/>
      <c r="Y797" s="522"/>
      <c r="Z797" s="522"/>
      <c r="AA797" s="522"/>
    </row>
    <row r="798" spans="1:27" ht="15.75" hidden="1" customHeight="1">
      <c r="A798" s="522"/>
      <c r="B798" s="522"/>
      <c r="C798" s="522"/>
      <c r="D798" s="522"/>
      <c r="E798" s="522"/>
      <c r="F798" s="522"/>
      <c r="G798" s="522"/>
      <c r="H798" s="522"/>
      <c r="I798" s="522"/>
      <c r="J798" s="522"/>
      <c r="K798" s="522"/>
      <c r="L798" s="522"/>
      <c r="M798" s="522"/>
      <c r="N798" s="522"/>
      <c r="O798" s="522"/>
      <c r="P798" s="522"/>
      <c r="Q798" s="522"/>
      <c r="R798" s="522"/>
      <c r="S798" s="522"/>
      <c r="T798" s="522"/>
      <c r="U798" s="522"/>
      <c r="V798" s="522"/>
      <c r="W798" s="522"/>
      <c r="X798" s="522"/>
      <c r="Y798" s="522"/>
      <c r="Z798" s="522"/>
      <c r="AA798" s="522"/>
    </row>
    <row r="799" spans="1:27" ht="15.75" hidden="1" customHeight="1">
      <c r="A799" s="522"/>
      <c r="B799" s="522"/>
      <c r="C799" s="522"/>
      <c r="D799" s="522"/>
      <c r="E799" s="522"/>
      <c r="F799" s="522"/>
      <c r="G799" s="522"/>
      <c r="H799" s="522"/>
      <c r="I799" s="522"/>
      <c r="J799" s="522"/>
      <c r="K799" s="522"/>
      <c r="L799" s="522"/>
      <c r="M799" s="522"/>
      <c r="N799" s="522"/>
      <c r="O799" s="522"/>
      <c r="P799" s="522"/>
      <c r="Q799" s="522"/>
      <c r="R799" s="522"/>
      <c r="S799" s="522"/>
      <c r="T799" s="522"/>
      <c r="U799" s="522"/>
      <c r="V799" s="522"/>
      <c r="W799" s="522"/>
      <c r="X799" s="522"/>
      <c r="Y799" s="522"/>
      <c r="Z799" s="522"/>
      <c r="AA799" s="522"/>
    </row>
    <row r="800" spans="1:27" ht="15.75" hidden="1" customHeight="1">
      <c r="A800" s="522"/>
      <c r="B800" s="522"/>
      <c r="C800" s="522"/>
      <c r="D800" s="522"/>
      <c r="E800" s="522"/>
      <c r="F800" s="522"/>
      <c r="G800" s="522"/>
      <c r="H800" s="522"/>
      <c r="I800" s="522"/>
      <c r="J800" s="522"/>
      <c r="K800" s="522"/>
      <c r="L800" s="522"/>
      <c r="M800" s="522"/>
      <c r="N800" s="522"/>
      <c r="O800" s="522"/>
      <c r="P800" s="522"/>
      <c r="Q800" s="522"/>
      <c r="R800" s="522"/>
      <c r="S800" s="522"/>
      <c r="T800" s="522"/>
      <c r="U800" s="522"/>
      <c r="V800" s="522"/>
      <c r="W800" s="522"/>
      <c r="X800" s="522"/>
      <c r="Y800" s="522"/>
      <c r="Z800" s="522"/>
      <c r="AA800" s="522"/>
    </row>
    <row r="801" spans="1:27" ht="15.75" hidden="1" customHeight="1">
      <c r="A801" s="522"/>
      <c r="B801" s="522"/>
      <c r="C801" s="522"/>
      <c r="D801" s="522"/>
      <c r="E801" s="522"/>
      <c r="F801" s="522"/>
      <c r="G801" s="522"/>
      <c r="H801" s="522"/>
      <c r="I801" s="522"/>
      <c r="J801" s="522"/>
      <c r="K801" s="522"/>
      <c r="L801" s="522"/>
      <c r="M801" s="522"/>
      <c r="N801" s="522"/>
      <c r="O801" s="522"/>
      <c r="P801" s="522"/>
      <c r="Q801" s="522"/>
      <c r="R801" s="522"/>
      <c r="S801" s="522"/>
      <c r="T801" s="522"/>
      <c r="U801" s="522"/>
      <c r="V801" s="522"/>
      <c r="W801" s="522"/>
      <c r="X801" s="522"/>
      <c r="Y801" s="522"/>
      <c r="Z801" s="522"/>
      <c r="AA801" s="522"/>
    </row>
    <row r="802" spans="1:27" ht="15.75" hidden="1" customHeight="1">
      <c r="A802" s="522"/>
      <c r="B802" s="522"/>
      <c r="C802" s="522"/>
      <c r="D802" s="522"/>
      <c r="E802" s="522"/>
      <c r="F802" s="522"/>
      <c r="G802" s="522"/>
      <c r="H802" s="522"/>
      <c r="I802" s="522"/>
      <c r="J802" s="522"/>
      <c r="K802" s="522"/>
      <c r="L802" s="522"/>
      <c r="M802" s="522"/>
      <c r="N802" s="522"/>
      <c r="O802" s="522"/>
      <c r="P802" s="522"/>
      <c r="Q802" s="522"/>
      <c r="R802" s="522"/>
      <c r="S802" s="522"/>
      <c r="T802" s="522"/>
      <c r="U802" s="522"/>
      <c r="V802" s="522"/>
      <c r="W802" s="522"/>
      <c r="X802" s="522"/>
      <c r="Y802" s="522"/>
      <c r="Z802" s="522"/>
      <c r="AA802" s="522"/>
    </row>
    <row r="803" spans="1:27" ht="15.75" hidden="1" customHeight="1">
      <c r="A803" s="522"/>
      <c r="B803" s="522"/>
      <c r="C803" s="522"/>
      <c r="D803" s="522"/>
      <c r="E803" s="522"/>
      <c r="F803" s="522"/>
      <c r="G803" s="522"/>
      <c r="H803" s="522"/>
      <c r="I803" s="522"/>
      <c r="J803" s="522"/>
      <c r="K803" s="522"/>
      <c r="L803" s="522"/>
      <c r="M803" s="522"/>
      <c r="N803" s="522"/>
      <c r="O803" s="522"/>
      <c r="P803" s="522"/>
      <c r="Q803" s="522"/>
      <c r="R803" s="522"/>
      <c r="S803" s="522"/>
      <c r="T803" s="522"/>
      <c r="U803" s="522"/>
      <c r="V803" s="522"/>
      <c r="W803" s="522"/>
      <c r="X803" s="522"/>
      <c r="Y803" s="522"/>
      <c r="Z803" s="522"/>
      <c r="AA803" s="522"/>
    </row>
    <row r="804" spans="1:27" ht="15.75" hidden="1" customHeight="1">
      <c r="A804" s="522"/>
      <c r="B804" s="522"/>
      <c r="C804" s="522"/>
      <c r="D804" s="522"/>
      <c r="E804" s="522"/>
      <c r="F804" s="522"/>
      <c r="G804" s="522"/>
      <c r="H804" s="522"/>
      <c r="I804" s="522"/>
      <c r="J804" s="522"/>
      <c r="K804" s="522"/>
      <c r="L804" s="522"/>
      <c r="M804" s="522"/>
      <c r="N804" s="522"/>
      <c r="O804" s="522"/>
      <c r="P804" s="522"/>
      <c r="Q804" s="522"/>
      <c r="R804" s="522"/>
      <c r="S804" s="522"/>
      <c r="T804" s="522"/>
      <c r="U804" s="522"/>
      <c r="V804" s="522"/>
      <c r="W804" s="522"/>
      <c r="X804" s="522"/>
      <c r="Y804" s="522"/>
      <c r="Z804" s="522"/>
      <c r="AA804" s="522"/>
    </row>
    <row r="805" spans="1:27" ht="15.75" hidden="1" customHeight="1">
      <c r="A805" s="522"/>
      <c r="B805" s="522"/>
      <c r="C805" s="522"/>
      <c r="D805" s="522"/>
      <c r="E805" s="522"/>
      <c r="F805" s="522"/>
      <c r="G805" s="522"/>
      <c r="H805" s="522"/>
      <c r="I805" s="522"/>
      <c r="J805" s="522"/>
      <c r="K805" s="522"/>
      <c r="L805" s="522"/>
      <c r="M805" s="522"/>
      <c r="N805" s="522"/>
      <c r="O805" s="522"/>
      <c r="P805" s="522"/>
      <c r="Q805" s="522"/>
      <c r="R805" s="522"/>
      <c r="S805" s="522"/>
      <c r="T805" s="522"/>
      <c r="U805" s="522"/>
      <c r="V805" s="522"/>
      <c r="W805" s="522"/>
      <c r="X805" s="522"/>
      <c r="Y805" s="522"/>
      <c r="Z805" s="522"/>
      <c r="AA805" s="522"/>
    </row>
    <row r="806" spans="1:27" ht="15.75" hidden="1" customHeight="1">
      <c r="A806" s="522"/>
      <c r="B806" s="522"/>
      <c r="C806" s="522"/>
      <c r="D806" s="522"/>
      <c r="E806" s="522"/>
      <c r="F806" s="522"/>
      <c r="G806" s="522"/>
      <c r="H806" s="522"/>
      <c r="I806" s="522"/>
      <c r="J806" s="522"/>
      <c r="K806" s="522"/>
      <c r="L806" s="522"/>
      <c r="M806" s="522"/>
      <c r="N806" s="522"/>
      <c r="O806" s="522"/>
      <c r="P806" s="522"/>
      <c r="Q806" s="522"/>
      <c r="R806" s="522"/>
      <c r="S806" s="522"/>
      <c r="T806" s="522"/>
      <c r="U806" s="522"/>
      <c r="V806" s="522"/>
      <c r="W806" s="522"/>
      <c r="X806" s="522"/>
      <c r="Y806" s="522"/>
      <c r="Z806" s="522"/>
      <c r="AA806" s="522"/>
    </row>
    <row r="807" spans="1:27" ht="15.75" hidden="1" customHeight="1">
      <c r="A807" s="522"/>
      <c r="B807" s="522"/>
      <c r="C807" s="522"/>
      <c r="D807" s="522"/>
      <c r="E807" s="522"/>
      <c r="F807" s="522"/>
      <c r="G807" s="522"/>
      <c r="H807" s="522"/>
      <c r="I807" s="522"/>
      <c r="J807" s="522"/>
      <c r="K807" s="522"/>
      <c r="L807" s="522"/>
      <c r="M807" s="522"/>
      <c r="N807" s="522"/>
      <c r="O807" s="522"/>
      <c r="P807" s="522"/>
      <c r="Q807" s="522"/>
      <c r="R807" s="522"/>
      <c r="S807" s="522"/>
      <c r="T807" s="522"/>
      <c r="U807" s="522"/>
      <c r="V807" s="522"/>
      <c r="W807" s="522"/>
      <c r="X807" s="522"/>
      <c r="Y807" s="522"/>
      <c r="Z807" s="522"/>
      <c r="AA807" s="522"/>
    </row>
    <row r="808" spans="1:27" ht="15.75" hidden="1" customHeight="1">
      <c r="A808" s="522"/>
      <c r="B808" s="522"/>
      <c r="C808" s="522"/>
      <c r="D808" s="522"/>
      <c r="E808" s="522"/>
      <c r="F808" s="522"/>
      <c r="G808" s="522"/>
      <c r="H808" s="522"/>
      <c r="I808" s="522"/>
      <c r="J808" s="522"/>
      <c r="K808" s="522"/>
      <c r="L808" s="522"/>
      <c r="M808" s="522"/>
      <c r="N808" s="522"/>
      <c r="O808" s="522"/>
      <c r="P808" s="522"/>
      <c r="Q808" s="522"/>
      <c r="R808" s="522"/>
      <c r="S808" s="522"/>
      <c r="T808" s="522"/>
      <c r="U808" s="522"/>
      <c r="V808" s="522"/>
      <c r="W808" s="522"/>
      <c r="X808" s="522"/>
      <c r="Y808" s="522"/>
      <c r="Z808" s="522"/>
      <c r="AA808" s="522"/>
    </row>
    <row r="809" spans="1:27" ht="15.75" hidden="1" customHeight="1">
      <c r="A809" s="522"/>
      <c r="B809" s="522"/>
      <c r="C809" s="522"/>
      <c r="D809" s="522"/>
      <c r="E809" s="522"/>
      <c r="F809" s="522"/>
      <c r="G809" s="522"/>
      <c r="H809" s="522"/>
      <c r="I809" s="522"/>
      <c r="J809" s="522"/>
      <c r="K809" s="522"/>
      <c r="L809" s="522"/>
      <c r="M809" s="522"/>
      <c r="N809" s="522"/>
      <c r="O809" s="522"/>
      <c r="P809" s="522"/>
      <c r="Q809" s="522"/>
      <c r="R809" s="522"/>
      <c r="S809" s="522"/>
      <c r="T809" s="522"/>
      <c r="U809" s="522"/>
      <c r="V809" s="522"/>
      <c r="W809" s="522"/>
      <c r="X809" s="522"/>
      <c r="Y809" s="522"/>
      <c r="Z809" s="522"/>
      <c r="AA809" s="522"/>
    </row>
    <row r="810" spans="1:27" ht="15.75" hidden="1" customHeight="1">
      <c r="A810" s="522"/>
      <c r="B810" s="522"/>
      <c r="C810" s="522"/>
      <c r="D810" s="522"/>
      <c r="E810" s="522"/>
      <c r="F810" s="522"/>
      <c r="G810" s="522"/>
      <c r="H810" s="522"/>
      <c r="I810" s="522"/>
      <c r="J810" s="522"/>
      <c r="K810" s="522"/>
      <c r="L810" s="522"/>
      <c r="M810" s="522"/>
      <c r="N810" s="522"/>
      <c r="O810" s="522"/>
      <c r="P810" s="522"/>
      <c r="Q810" s="522"/>
      <c r="R810" s="522"/>
      <c r="S810" s="522"/>
      <c r="T810" s="522"/>
      <c r="U810" s="522"/>
      <c r="V810" s="522"/>
      <c r="W810" s="522"/>
      <c r="X810" s="522"/>
      <c r="Y810" s="522"/>
      <c r="Z810" s="522"/>
      <c r="AA810" s="522"/>
    </row>
    <row r="811" spans="1:27" ht="15.75" hidden="1" customHeight="1">
      <c r="A811" s="522"/>
      <c r="B811" s="522"/>
      <c r="C811" s="522"/>
      <c r="D811" s="522"/>
      <c r="E811" s="522"/>
      <c r="F811" s="522"/>
      <c r="G811" s="522"/>
      <c r="H811" s="522"/>
      <c r="I811" s="522"/>
      <c r="J811" s="522"/>
      <c r="K811" s="522"/>
      <c r="L811" s="522"/>
      <c r="M811" s="522"/>
      <c r="N811" s="522"/>
      <c r="O811" s="522"/>
      <c r="P811" s="522"/>
      <c r="Q811" s="522"/>
      <c r="R811" s="522"/>
      <c r="S811" s="522"/>
      <c r="T811" s="522"/>
      <c r="U811" s="522"/>
      <c r="V811" s="522"/>
      <c r="W811" s="522"/>
      <c r="X811" s="522"/>
      <c r="Y811" s="522"/>
      <c r="Z811" s="522"/>
      <c r="AA811" s="522"/>
    </row>
    <row r="812" spans="1:27" ht="15.75" hidden="1" customHeight="1">
      <c r="A812" s="522"/>
      <c r="B812" s="522"/>
      <c r="C812" s="522"/>
      <c r="D812" s="522"/>
      <c r="E812" s="522"/>
      <c r="F812" s="522"/>
      <c r="G812" s="522"/>
      <c r="H812" s="522"/>
      <c r="I812" s="522"/>
      <c r="J812" s="522"/>
      <c r="K812" s="522"/>
      <c r="L812" s="522"/>
      <c r="M812" s="522"/>
      <c r="N812" s="522"/>
      <c r="O812" s="522"/>
      <c r="P812" s="522"/>
      <c r="Q812" s="522"/>
      <c r="R812" s="522"/>
      <c r="S812" s="522"/>
      <c r="T812" s="522"/>
      <c r="U812" s="522"/>
      <c r="V812" s="522"/>
      <c r="W812" s="522"/>
      <c r="X812" s="522"/>
      <c r="Y812" s="522"/>
      <c r="Z812" s="522"/>
      <c r="AA812" s="522"/>
    </row>
    <row r="813" spans="1:27" ht="15.75" hidden="1" customHeight="1">
      <c r="A813" s="522"/>
      <c r="B813" s="522"/>
      <c r="C813" s="522"/>
      <c r="D813" s="522"/>
      <c r="E813" s="522"/>
      <c r="F813" s="522"/>
      <c r="G813" s="522"/>
      <c r="H813" s="522"/>
      <c r="I813" s="522"/>
      <c r="J813" s="522"/>
      <c r="K813" s="522"/>
      <c r="L813" s="522"/>
      <c r="M813" s="522"/>
      <c r="N813" s="522"/>
      <c r="O813" s="522"/>
      <c r="P813" s="522"/>
      <c r="Q813" s="522"/>
      <c r="R813" s="522"/>
      <c r="S813" s="522"/>
      <c r="T813" s="522"/>
      <c r="U813" s="522"/>
      <c r="V813" s="522"/>
      <c r="W813" s="522"/>
      <c r="X813" s="522"/>
      <c r="Y813" s="522"/>
      <c r="Z813" s="522"/>
      <c r="AA813" s="522"/>
    </row>
    <row r="814" spans="1:27" ht="15.75" hidden="1" customHeight="1">
      <c r="A814" s="522"/>
      <c r="B814" s="522"/>
      <c r="C814" s="522"/>
      <c r="D814" s="522"/>
      <c r="E814" s="522"/>
      <c r="F814" s="522"/>
      <c r="G814" s="522"/>
      <c r="H814" s="522"/>
      <c r="I814" s="522"/>
      <c r="J814" s="522"/>
      <c r="K814" s="522"/>
      <c r="L814" s="522"/>
      <c r="M814" s="522"/>
      <c r="N814" s="522"/>
      <c r="O814" s="522"/>
      <c r="P814" s="522"/>
      <c r="Q814" s="522"/>
      <c r="R814" s="522"/>
      <c r="S814" s="522"/>
      <c r="T814" s="522"/>
      <c r="U814" s="522"/>
      <c r="V814" s="522"/>
      <c r="W814" s="522"/>
      <c r="X814" s="522"/>
      <c r="Y814" s="522"/>
      <c r="Z814" s="522"/>
      <c r="AA814" s="522"/>
    </row>
    <row r="815" spans="1:27" ht="15.75" hidden="1" customHeight="1">
      <c r="A815" s="522"/>
      <c r="B815" s="522"/>
      <c r="C815" s="522"/>
      <c r="D815" s="522"/>
      <c r="E815" s="522"/>
      <c r="F815" s="522"/>
      <c r="G815" s="522"/>
      <c r="H815" s="522"/>
      <c r="I815" s="522"/>
      <c r="J815" s="522"/>
      <c r="K815" s="522"/>
      <c r="L815" s="522"/>
      <c r="M815" s="522"/>
      <c r="N815" s="522"/>
      <c r="O815" s="522"/>
      <c r="P815" s="522"/>
      <c r="Q815" s="522"/>
      <c r="R815" s="522"/>
      <c r="S815" s="522"/>
      <c r="T815" s="522"/>
      <c r="U815" s="522"/>
      <c r="V815" s="522"/>
      <c r="W815" s="522"/>
      <c r="X815" s="522"/>
      <c r="Y815" s="522"/>
      <c r="Z815" s="522"/>
      <c r="AA815" s="522"/>
    </row>
    <row r="816" spans="1:27" ht="15.75" hidden="1" customHeight="1">
      <c r="A816" s="522"/>
      <c r="B816" s="522"/>
      <c r="C816" s="522"/>
      <c r="D816" s="522"/>
      <c r="E816" s="522"/>
      <c r="F816" s="522"/>
      <c r="G816" s="522"/>
      <c r="H816" s="522"/>
      <c r="I816" s="522"/>
      <c r="J816" s="522"/>
      <c r="K816" s="522"/>
      <c r="L816" s="522"/>
      <c r="M816" s="522"/>
      <c r="N816" s="522"/>
      <c r="O816" s="522"/>
      <c r="P816" s="522"/>
      <c r="Q816" s="522"/>
      <c r="R816" s="522"/>
      <c r="S816" s="522"/>
      <c r="T816" s="522"/>
      <c r="U816" s="522"/>
      <c r="V816" s="522"/>
      <c r="W816" s="522"/>
      <c r="X816" s="522"/>
      <c r="Y816" s="522"/>
      <c r="Z816" s="522"/>
      <c r="AA816" s="522"/>
    </row>
    <row r="817" spans="1:27" ht="15.75" hidden="1" customHeight="1">
      <c r="A817" s="522"/>
      <c r="B817" s="522"/>
      <c r="C817" s="522"/>
      <c r="D817" s="522"/>
      <c r="E817" s="522"/>
      <c r="F817" s="522"/>
      <c r="G817" s="522"/>
      <c r="H817" s="522"/>
      <c r="I817" s="522"/>
      <c r="J817" s="522"/>
      <c r="K817" s="522"/>
      <c r="L817" s="522"/>
      <c r="M817" s="522"/>
      <c r="N817" s="522"/>
      <c r="O817" s="522"/>
      <c r="P817" s="522"/>
      <c r="Q817" s="522"/>
      <c r="R817" s="522"/>
      <c r="S817" s="522"/>
      <c r="T817" s="522"/>
      <c r="U817" s="522"/>
      <c r="V817" s="522"/>
      <c r="W817" s="522"/>
      <c r="X817" s="522"/>
      <c r="Y817" s="522"/>
      <c r="Z817" s="522"/>
      <c r="AA817" s="522"/>
    </row>
    <row r="818" spans="1:27" ht="15.75" hidden="1" customHeight="1">
      <c r="A818" s="522"/>
      <c r="B818" s="522"/>
      <c r="C818" s="522"/>
      <c r="D818" s="522"/>
      <c r="E818" s="522"/>
      <c r="F818" s="522"/>
      <c r="G818" s="522"/>
      <c r="H818" s="522"/>
      <c r="I818" s="522"/>
      <c r="J818" s="522"/>
      <c r="K818" s="522"/>
      <c r="L818" s="522"/>
      <c r="M818" s="522"/>
      <c r="N818" s="522"/>
      <c r="O818" s="522"/>
      <c r="P818" s="522"/>
      <c r="Q818" s="522"/>
      <c r="R818" s="522"/>
      <c r="S818" s="522"/>
      <c r="T818" s="522"/>
      <c r="U818" s="522"/>
      <c r="V818" s="522"/>
      <c r="W818" s="522"/>
      <c r="X818" s="522"/>
      <c r="Y818" s="522"/>
      <c r="Z818" s="522"/>
      <c r="AA818" s="522"/>
    </row>
    <row r="819" spans="1:27" ht="15.75" hidden="1" customHeight="1">
      <c r="A819" s="522"/>
      <c r="B819" s="522"/>
      <c r="C819" s="522"/>
      <c r="D819" s="522"/>
      <c r="E819" s="522"/>
      <c r="F819" s="522"/>
      <c r="G819" s="522"/>
      <c r="H819" s="522"/>
      <c r="I819" s="522"/>
      <c r="J819" s="522"/>
      <c r="K819" s="522"/>
      <c r="L819" s="522"/>
      <c r="M819" s="522"/>
      <c r="N819" s="522"/>
      <c r="O819" s="522"/>
      <c r="P819" s="522"/>
      <c r="Q819" s="522"/>
      <c r="R819" s="522"/>
      <c r="S819" s="522"/>
      <c r="T819" s="522"/>
      <c r="U819" s="522"/>
      <c r="V819" s="522"/>
      <c r="W819" s="522"/>
      <c r="X819" s="522"/>
      <c r="Y819" s="522"/>
      <c r="Z819" s="522"/>
      <c r="AA819" s="522"/>
    </row>
    <row r="820" spans="1:27" ht="15.75" hidden="1" customHeight="1">
      <c r="A820" s="522"/>
      <c r="B820" s="522"/>
      <c r="C820" s="522"/>
      <c r="D820" s="522"/>
      <c r="E820" s="522"/>
      <c r="F820" s="522"/>
      <c r="G820" s="522"/>
      <c r="H820" s="522"/>
      <c r="I820" s="522"/>
      <c r="J820" s="522"/>
      <c r="K820" s="522"/>
      <c r="L820" s="522"/>
      <c r="M820" s="522"/>
      <c r="N820" s="522"/>
      <c r="O820" s="522"/>
      <c r="P820" s="522"/>
      <c r="Q820" s="522"/>
      <c r="R820" s="522"/>
      <c r="S820" s="522"/>
      <c r="T820" s="522"/>
      <c r="U820" s="522"/>
      <c r="V820" s="522"/>
      <c r="W820" s="522"/>
      <c r="X820" s="522"/>
      <c r="Y820" s="522"/>
      <c r="Z820" s="522"/>
      <c r="AA820" s="522"/>
    </row>
    <row r="821" spans="1:27" ht="15.75" hidden="1" customHeight="1">
      <c r="A821" s="522"/>
      <c r="B821" s="522"/>
      <c r="C821" s="522"/>
      <c r="D821" s="522"/>
      <c r="E821" s="522"/>
      <c r="F821" s="522"/>
      <c r="G821" s="522"/>
      <c r="H821" s="522"/>
      <c r="I821" s="522"/>
      <c r="J821" s="522"/>
      <c r="K821" s="522"/>
      <c r="L821" s="522"/>
      <c r="M821" s="522"/>
      <c r="N821" s="522"/>
      <c r="O821" s="522"/>
      <c r="P821" s="522"/>
      <c r="Q821" s="522"/>
      <c r="R821" s="522"/>
      <c r="S821" s="522"/>
      <c r="T821" s="522"/>
      <c r="U821" s="522"/>
      <c r="V821" s="522"/>
      <c r="W821" s="522"/>
      <c r="X821" s="522"/>
      <c r="Y821" s="522"/>
      <c r="Z821" s="522"/>
      <c r="AA821" s="522"/>
    </row>
    <row r="822" spans="1:27" ht="15.75" hidden="1" customHeight="1">
      <c r="A822" s="522"/>
      <c r="B822" s="522"/>
      <c r="C822" s="522"/>
      <c r="D822" s="522"/>
      <c r="E822" s="522"/>
      <c r="F822" s="522"/>
      <c r="G822" s="522"/>
      <c r="H822" s="522"/>
      <c r="I822" s="522"/>
      <c r="J822" s="522"/>
      <c r="K822" s="522"/>
      <c r="L822" s="522"/>
      <c r="M822" s="522"/>
      <c r="N822" s="522"/>
      <c r="O822" s="522"/>
      <c r="P822" s="522"/>
      <c r="Q822" s="522"/>
      <c r="R822" s="522"/>
      <c r="S822" s="522"/>
      <c r="T822" s="522"/>
      <c r="U822" s="522"/>
      <c r="V822" s="522"/>
      <c r="W822" s="522"/>
      <c r="X822" s="522"/>
      <c r="Y822" s="522"/>
      <c r="Z822" s="522"/>
      <c r="AA822" s="522"/>
    </row>
    <row r="823" spans="1:27" ht="15.75" hidden="1" customHeight="1">
      <c r="A823" s="522"/>
      <c r="B823" s="522"/>
      <c r="C823" s="522"/>
      <c r="D823" s="522"/>
      <c r="E823" s="522"/>
      <c r="F823" s="522"/>
      <c r="G823" s="522"/>
      <c r="H823" s="522"/>
      <c r="I823" s="522"/>
      <c r="J823" s="522"/>
      <c r="K823" s="522"/>
      <c r="L823" s="522"/>
      <c r="M823" s="522"/>
      <c r="N823" s="522"/>
      <c r="O823" s="522"/>
      <c r="P823" s="522"/>
      <c r="Q823" s="522"/>
      <c r="R823" s="522"/>
      <c r="S823" s="522"/>
      <c r="T823" s="522"/>
      <c r="U823" s="522"/>
      <c r="V823" s="522"/>
      <c r="W823" s="522"/>
      <c r="X823" s="522"/>
      <c r="Y823" s="522"/>
      <c r="Z823" s="522"/>
      <c r="AA823" s="522"/>
    </row>
    <row r="824" spans="1:27" ht="15.75" hidden="1" customHeight="1">
      <c r="A824" s="522"/>
      <c r="B824" s="522"/>
      <c r="C824" s="522"/>
      <c r="D824" s="522"/>
      <c r="E824" s="522"/>
      <c r="F824" s="522"/>
      <c r="G824" s="522"/>
      <c r="H824" s="522"/>
      <c r="I824" s="522"/>
      <c r="J824" s="522"/>
      <c r="K824" s="522"/>
      <c r="L824" s="522"/>
      <c r="M824" s="522"/>
      <c r="N824" s="522"/>
      <c r="O824" s="522"/>
      <c r="P824" s="522"/>
      <c r="Q824" s="522"/>
      <c r="R824" s="522"/>
      <c r="S824" s="522"/>
      <c r="T824" s="522"/>
      <c r="U824" s="522"/>
      <c r="V824" s="522"/>
      <c r="W824" s="522"/>
      <c r="X824" s="522"/>
      <c r="Y824" s="522"/>
      <c r="Z824" s="522"/>
      <c r="AA824" s="522"/>
    </row>
    <row r="825" spans="1:27" ht="15.75" hidden="1" customHeight="1">
      <c r="A825" s="522"/>
      <c r="B825" s="522"/>
      <c r="C825" s="522"/>
      <c r="D825" s="522"/>
      <c r="E825" s="522"/>
      <c r="F825" s="522"/>
      <c r="G825" s="522"/>
      <c r="H825" s="522"/>
      <c r="I825" s="522"/>
      <c r="J825" s="522"/>
      <c r="K825" s="522"/>
      <c r="L825" s="522"/>
      <c r="M825" s="522"/>
      <c r="N825" s="522"/>
      <c r="O825" s="522"/>
      <c r="P825" s="522"/>
      <c r="Q825" s="522"/>
      <c r="R825" s="522"/>
      <c r="S825" s="522"/>
      <c r="T825" s="522"/>
      <c r="U825" s="522"/>
      <c r="V825" s="522"/>
      <c r="W825" s="522"/>
      <c r="X825" s="522"/>
      <c r="Y825" s="522"/>
      <c r="Z825" s="522"/>
      <c r="AA825" s="522"/>
    </row>
    <row r="826" spans="1:27" ht="15.75" hidden="1" customHeight="1">
      <c r="A826" s="522"/>
      <c r="B826" s="522"/>
      <c r="C826" s="522"/>
      <c r="D826" s="522"/>
      <c r="E826" s="522"/>
      <c r="F826" s="522"/>
      <c r="G826" s="522"/>
      <c r="H826" s="522"/>
      <c r="I826" s="522"/>
      <c r="J826" s="522"/>
      <c r="K826" s="522"/>
      <c r="L826" s="522"/>
      <c r="M826" s="522"/>
      <c r="N826" s="522"/>
      <c r="O826" s="522"/>
      <c r="P826" s="522"/>
      <c r="Q826" s="522"/>
      <c r="R826" s="522"/>
      <c r="S826" s="522"/>
      <c r="T826" s="522"/>
      <c r="U826" s="522"/>
      <c r="V826" s="522"/>
      <c r="W826" s="522"/>
      <c r="X826" s="522"/>
      <c r="Y826" s="522"/>
      <c r="Z826" s="522"/>
      <c r="AA826" s="522"/>
    </row>
    <row r="827" spans="1:27" ht="15.75" hidden="1" customHeight="1">
      <c r="A827" s="522"/>
      <c r="B827" s="522"/>
      <c r="C827" s="522"/>
      <c r="D827" s="522"/>
      <c r="E827" s="522"/>
      <c r="F827" s="522"/>
      <c r="G827" s="522"/>
      <c r="H827" s="522"/>
      <c r="I827" s="522"/>
      <c r="J827" s="522"/>
      <c r="K827" s="522"/>
      <c r="L827" s="522"/>
      <c r="M827" s="522"/>
      <c r="N827" s="522"/>
      <c r="O827" s="522"/>
      <c r="P827" s="522"/>
      <c r="Q827" s="522"/>
      <c r="R827" s="522"/>
      <c r="S827" s="522"/>
      <c r="T827" s="522"/>
      <c r="U827" s="522"/>
      <c r="V827" s="522"/>
      <c r="W827" s="522"/>
      <c r="X827" s="522"/>
      <c r="Y827" s="522"/>
      <c r="Z827" s="522"/>
      <c r="AA827" s="522"/>
    </row>
    <row r="828" spans="1:27" ht="15.75" hidden="1" customHeight="1">
      <c r="A828" s="522"/>
      <c r="B828" s="522"/>
      <c r="C828" s="522"/>
      <c r="D828" s="522"/>
      <c r="E828" s="522"/>
      <c r="F828" s="522"/>
      <c r="G828" s="522"/>
      <c r="H828" s="522"/>
      <c r="I828" s="522"/>
      <c r="J828" s="522"/>
      <c r="K828" s="522"/>
      <c r="L828" s="522"/>
      <c r="M828" s="522"/>
      <c r="N828" s="522"/>
      <c r="O828" s="522"/>
      <c r="P828" s="522"/>
      <c r="Q828" s="522"/>
      <c r="R828" s="522"/>
      <c r="S828" s="522"/>
      <c r="T828" s="522"/>
      <c r="U828" s="522"/>
      <c r="V828" s="522"/>
      <c r="W828" s="522"/>
      <c r="X828" s="522"/>
      <c r="Y828" s="522"/>
      <c r="Z828" s="522"/>
      <c r="AA828" s="522"/>
    </row>
    <row r="829" spans="1:27" ht="15.75" hidden="1" customHeight="1">
      <c r="A829" s="522"/>
      <c r="B829" s="522"/>
      <c r="C829" s="522"/>
      <c r="D829" s="522"/>
      <c r="E829" s="522"/>
      <c r="F829" s="522"/>
      <c r="G829" s="522"/>
      <c r="H829" s="522"/>
      <c r="I829" s="522"/>
      <c r="J829" s="522"/>
      <c r="K829" s="522"/>
      <c r="L829" s="522"/>
      <c r="M829" s="522"/>
      <c r="N829" s="522"/>
      <c r="O829" s="522"/>
      <c r="P829" s="522"/>
      <c r="Q829" s="522"/>
      <c r="R829" s="522"/>
      <c r="S829" s="522"/>
      <c r="T829" s="522"/>
      <c r="U829" s="522"/>
      <c r="V829" s="522"/>
      <c r="W829" s="522"/>
      <c r="X829" s="522"/>
      <c r="Y829" s="522"/>
      <c r="Z829" s="522"/>
      <c r="AA829" s="522"/>
    </row>
    <row r="830" spans="1:27" ht="15.75" hidden="1" customHeight="1">
      <c r="A830" s="522"/>
      <c r="B830" s="522"/>
      <c r="C830" s="522"/>
      <c r="D830" s="522"/>
      <c r="E830" s="522"/>
      <c r="F830" s="522"/>
      <c r="G830" s="522"/>
      <c r="H830" s="522"/>
      <c r="I830" s="522"/>
      <c r="J830" s="522"/>
      <c r="K830" s="522"/>
      <c r="L830" s="522"/>
      <c r="M830" s="522"/>
      <c r="N830" s="522"/>
      <c r="O830" s="522"/>
      <c r="P830" s="522"/>
      <c r="Q830" s="522"/>
      <c r="R830" s="522"/>
      <c r="S830" s="522"/>
      <c r="T830" s="522"/>
      <c r="U830" s="522"/>
      <c r="V830" s="522"/>
      <c r="W830" s="522"/>
      <c r="X830" s="522"/>
      <c r="Y830" s="522"/>
      <c r="Z830" s="522"/>
      <c r="AA830" s="522"/>
    </row>
    <row r="831" spans="1:27" ht="15.75" hidden="1" customHeight="1">
      <c r="A831" s="522"/>
      <c r="B831" s="522"/>
      <c r="C831" s="522"/>
      <c r="D831" s="522"/>
      <c r="E831" s="522"/>
      <c r="F831" s="522"/>
      <c r="G831" s="522"/>
      <c r="H831" s="522"/>
      <c r="I831" s="522"/>
      <c r="J831" s="522"/>
      <c r="K831" s="522"/>
      <c r="L831" s="522"/>
      <c r="M831" s="522"/>
      <c r="N831" s="522"/>
      <c r="O831" s="522"/>
      <c r="P831" s="522"/>
      <c r="Q831" s="522"/>
      <c r="R831" s="522"/>
      <c r="S831" s="522"/>
      <c r="T831" s="522"/>
      <c r="U831" s="522"/>
      <c r="V831" s="522"/>
      <c r="W831" s="522"/>
      <c r="X831" s="522"/>
      <c r="Y831" s="522"/>
      <c r="Z831" s="522"/>
      <c r="AA831" s="522"/>
    </row>
    <row r="832" spans="1:27" ht="15.75" hidden="1" customHeight="1">
      <c r="A832" s="522"/>
      <c r="B832" s="522"/>
      <c r="C832" s="522"/>
      <c r="D832" s="522"/>
      <c r="E832" s="522"/>
      <c r="F832" s="522"/>
      <c r="G832" s="522"/>
      <c r="H832" s="522"/>
      <c r="I832" s="522"/>
      <c r="J832" s="522"/>
      <c r="K832" s="522"/>
      <c r="L832" s="522"/>
      <c r="M832" s="522"/>
      <c r="N832" s="522"/>
      <c r="O832" s="522"/>
      <c r="P832" s="522"/>
      <c r="Q832" s="522"/>
      <c r="R832" s="522"/>
      <c r="S832" s="522"/>
      <c r="T832" s="522"/>
      <c r="U832" s="522"/>
      <c r="V832" s="522"/>
      <c r="W832" s="522"/>
      <c r="X832" s="522"/>
      <c r="Y832" s="522"/>
      <c r="Z832" s="522"/>
      <c r="AA832" s="522"/>
    </row>
    <row r="833" spans="1:27" ht="15.75" hidden="1" customHeight="1">
      <c r="A833" s="522"/>
      <c r="B833" s="522"/>
      <c r="C833" s="522"/>
      <c r="D833" s="522"/>
      <c r="E833" s="522"/>
      <c r="F833" s="522"/>
      <c r="G833" s="522"/>
      <c r="H833" s="522"/>
      <c r="I833" s="522"/>
      <c r="J833" s="522"/>
      <c r="K833" s="522"/>
      <c r="L833" s="522"/>
      <c r="M833" s="522"/>
      <c r="N833" s="522"/>
      <c r="O833" s="522"/>
      <c r="P833" s="522"/>
      <c r="Q833" s="522"/>
      <c r="R833" s="522"/>
      <c r="S833" s="522"/>
      <c r="T833" s="522"/>
      <c r="U833" s="522"/>
      <c r="V833" s="522"/>
      <c r="W833" s="522"/>
      <c r="X833" s="522"/>
      <c r="Y833" s="522"/>
      <c r="Z833" s="522"/>
      <c r="AA833" s="522"/>
    </row>
    <row r="834" spans="1:27" ht="15.75" hidden="1" customHeight="1">
      <c r="A834" s="522"/>
      <c r="B834" s="522"/>
      <c r="C834" s="522"/>
      <c r="D834" s="522"/>
      <c r="E834" s="522"/>
      <c r="F834" s="522"/>
      <c r="G834" s="522"/>
      <c r="H834" s="522"/>
      <c r="I834" s="522"/>
      <c r="J834" s="522"/>
      <c r="K834" s="522"/>
      <c r="L834" s="522"/>
      <c r="M834" s="522"/>
      <c r="N834" s="522"/>
      <c r="O834" s="522"/>
      <c r="P834" s="522"/>
      <c r="Q834" s="522"/>
      <c r="R834" s="522"/>
      <c r="S834" s="522"/>
      <c r="T834" s="522"/>
      <c r="U834" s="522"/>
      <c r="V834" s="522"/>
      <c r="W834" s="522"/>
      <c r="X834" s="522"/>
      <c r="Y834" s="522"/>
      <c r="Z834" s="522"/>
      <c r="AA834" s="522"/>
    </row>
    <row r="835" spans="1:27" ht="15.75" hidden="1" customHeight="1">
      <c r="A835" s="522"/>
      <c r="B835" s="522"/>
      <c r="C835" s="522"/>
      <c r="D835" s="522"/>
      <c r="E835" s="522"/>
      <c r="F835" s="522"/>
      <c r="G835" s="522"/>
      <c r="H835" s="522"/>
      <c r="I835" s="522"/>
      <c r="J835" s="522"/>
      <c r="K835" s="522"/>
      <c r="L835" s="522"/>
      <c r="M835" s="522"/>
      <c r="N835" s="522"/>
      <c r="O835" s="522"/>
      <c r="P835" s="522"/>
      <c r="Q835" s="522"/>
      <c r="R835" s="522"/>
      <c r="S835" s="522"/>
      <c r="T835" s="522"/>
      <c r="U835" s="522"/>
      <c r="V835" s="522"/>
      <c r="W835" s="522"/>
      <c r="X835" s="522"/>
      <c r="Y835" s="522"/>
      <c r="Z835" s="522"/>
      <c r="AA835" s="522"/>
    </row>
    <row r="836" spans="1:27" ht="15.75" hidden="1" customHeight="1">
      <c r="A836" s="522"/>
      <c r="B836" s="522"/>
      <c r="C836" s="522"/>
      <c r="D836" s="522"/>
      <c r="E836" s="522"/>
      <c r="F836" s="522"/>
      <c r="G836" s="522"/>
      <c r="H836" s="522"/>
      <c r="I836" s="522"/>
      <c r="J836" s="522"/>
      <c r="K836" s="522"/>
      <c r="L836" s="522"/>
      <c r="M836" s="522"/>
      <c r="N836" s="522"/>
      <c r="O836" s="522"/>
      <c r="P836" s="522"/>
      <c r="Q836" s="522"/>
      <c r="R836" s="522"/>
      <c r="S836" s="522"/>
      <c r="T836" s="522"/>
      <c r="U836" s="522"/>
      <c r="V836" s="522"/>
      <c r="W836" s="522"/>
      <c r="X836" s="522"/>
      <c r="Y836" s="522"/>
      <c r="Z836" s="522"/>
      <c r="AA836" s="522"/>
    </row>
    <row r="837" spans="1:27" ht="15.75" hidden="1" customHeight="1">
      <c r="A837" s="522"/>
      <c r="B837" s="522"/>
      <c r="C837" s="522"/>
      <c r="D837" s="522"/>
      <c r="E837" s="522"/>
      <c r="F837" s="522"/>
      <c r="G837" s="522"/>
      <c r="H837" s="522"/>
      <c r="I837" s="522"/>
      <c r="J837" s="522"/>
      <c r="K837" s="522"/>
      <c r="L837" s="522"/>
      <c r="M837" s="522"/>
      <c r="N837" s="522"/>
      <c r="O837" s="522"/>
      <c r="P837" s="522"/>
      <c r="Q837" s="522"/>
      <c r="R837" s="522"/>
      <c r="S837" s="522"/>
      <c r="T837" s="522"/>
      <c r="U837" s="522"/>
      <c r="V837" s="522"/>
      <c r="W837" s="522"/>
      <c r="X837" s="522"/>
      <c r="Y837" s="522"/>
      <c r="Z837" s="522"/>
      <c r="AA837" s="522"/>
    </row>
    <row r="838" spans="1:27" ht="15.75" hidden="1" customHeight="1">
      <c r="A838" s="522"/>
      <c r="B838" s="522"/>
      <c r="C838" s="522"/>
      <c r="D838" s="522"/>
      <c r="E838" s="522"/>
      <c r="F838" s="522"/>
      <c r="G838" s="522"/>
      <c r="H838" s="522"/>
      <c r="I838" s="522"/>
      <c r="J838" s="522"/>
      <c r="K838" s="522"/>
      <c r="L838" s="522"/>
      <c r="M838" s="522"/>
      <c r="N838" s="522"/>
      <c r="O838" s="522"/>
      <c r="P838" s="522"/>
      <c r="Q838" s="522"/>
      <c r="R838" s="522"/>
      <c r="S838" s="522"/>
      <c r="T838" s="522"/>
      <c r="U838" s="522"/>
      <c r="V838" s="522"/>
      <c r="W838" s="522"/>
      <c r="X838" s="522"/>
      <c r="Y838" s="522"/>
      <c r="Z838" s="522"/>
      <c r="AA838" s="522"/>
    </row>
    <row r="839" spans="1:27" ht="15.75" hidden="1" customHeight="1">
      <c r="A839" s="522"/>
      <c r="B839" s="522"/>
      <c r="C839" s="522"/>
      <c r="D839" s="522"/>
      <c r="E839" s="522"/>
      <c r="F839" s="522"/>
      <c r="G839" s="522"/>
      <c r="H839" s="522"/>
      <c r="I839" s="522"/>
      <c r="J839" s="522"/>
      <c r="K839" s="522"/>
      <c r="L839" s="522"/>
      <c r="M839" s="522"/>
      <c r="N839" s="522"/>
      <c r="O839" s="522"/>
      <c r="P839" s="522"/>
      <c r="Q839" s="522"/>
      <c r="R839" s="522"/>
      <c r="S839" s="522"/>
      <c r="T839" s="522"/>
      <c r="U839" s="522"/>
      <c r="V839" s="522"/>
      <c r="W839" s="522"/>
      <c r="X839" s="522"/>
      <c r="Y839" s="522"/>
      <c r="Z839" s="522"/>
      <c r="AA839" s="522"/>
    </row>
    <row r="840" spans="1:27" ht="15.75" hidden="1" customHeight="1">
      <c r="A840" s="522"/>
      <c r="B840" s="522"/>
      <c r="C840" s="522"/>
      <c r="D840" s="522"/>
      <c r="E840" s="522"/>
      <c r="F840" s="522"/>
      <c r="G840" s="522"/>
      <c r="H840" s="522"/>
      <c r="I840" s="522"/>
      <c r="J840" s="522"/>
      <c r="K840" s="522"/>
      <c r="L840" s="522"/>
      <c r="M840" s="522"/>
      <c r="N840" s="522"/>
      <c r="O840" s="522"/>
      <c r="P840" s="522"/>
      <c r="Q840" s="522"/>
      <c r="R840" s="522"/>
      <c r="S840" s="522"/>
      <c r="T840" s="522"/>
      <c r="U840" s="522"/>
      <c r="V840" s="522"/>
      <c r="W840" s="522"/>
      <c r="X840" s="522"/>
      <c r="Y840" s="522"/>
      <c r="Z840" s="522"/>
      <c r="AA840" s="522"/>
    </row>
    <row r="841" spans="1:27" ht="15.75" hidden="1" customHeight="1">
      <c r="A841" s="522"/>
      <c r="B841" s="522"/>
      <c r="C841" s="522"/>
      <c r="D841" s="522"/>
      <c r="E841" s="522"/>
      <c r="F841" s="522"/>
      <c r="G841" s="522"/>
      <c r="H841" s="522"/>
      <c r="I841" s="522"/>
      <c r="J841" s="522"/>
      <c r="K841" s="522"/>
      <c r="L841" s="522"/>
      <c r="M841" s="522"/>
      <c r="N841" s="522"/>
      <c r="O841" s="522"/>
      <c r="P841" s="522"/>
      <c r="Q841" s="522"/>
      <c r="R841" s="522"/>
      <c r="S841" s="522"/>
      <c r="T841" s="522"/>
      <c r="U841" s="522"/>
      <c r="V841" s="522"/>
      <c r="W841" s="522"/>
      <c r="X841" s="522"/>
      <c r="Y841" s="522"/>
      <c r="Z841" s="522"/>
      <c r="AA841" s="522"/>
    </row>
    <row r="842" spans="1:27" ht="15.75" hidden="1" customHeight="1">
      <c r="A842" s="522"/>
      <c r="B842" s="522"/>
      <c r="C842" s="522"/>
      <c r="D842" s="522"/>
      <c r="E842" s="522"/>
      <c r="F842" s="522"/>
      <c r="G842" s="522"/>
      <c r="H842" s="522"/>
      <c r="I842" s="522"/>
      <c r="J842" s="522"/>
      <c r="K842" s="522"/>
      <c r="L842" s="522"/>
      <c r="M842" s="522"/>
      <c r="N842" s="522"/>
      <c r="O842" s="522"/>
      <c r="P842" s="522"/>
      <c r="Q842" s="522"/>
      <c r="R842" s="522"/>
      <c r="S842" s="522"/>
      <c r="T842" s="522"/>
      <c r="U842" s="522"/>
      <c r="V842" s="522"/>
      <c r="W842" s="522"/>
      <c r="X842" s="522"/>
      <c r="Y842" s="522"/>
      <c r="Z842" s="522"/>
      <c r="AA842" s="522"/>
    </row>
    <row r="843" spans="1:27" ht="15.75" hidden="1" customHeight="1">
      <c r="A843" s="522"/>
      <c r="B843" s="522"/>
      <c r="C843" s="522"/>
      <c r="D843" s="522"/>
      <c r="E843" s="522"/>
      <c r="F843" s="522"/>
      <c r="G843" s="522"/>
      <c r="H843" s="522"/>
      <c r="I843" s="522"/>
      <c r="J843" s="522"/>
      <c r="K843" s="522"/>
      <c r="L843" s="522"/>
      <c r="M843" s="522"/>
      <c r="N843" s="522"/>
      <c r="O843" s="522"/>
      <c r="P843" s="522"/>
      <c r="Q843" s="522"/>
      <c r="R843" s="522"/>
      <c r="S843" s="522"/>
      <c r="T843" s="522"/>
      <c r="U843" s="522"/>
      <c r="V843" s="522"/>
      <c r="W843" s="522"/>
      <c r="X843" s="522"/>
      <c r="Y843" s="522"/>
      <c r="Z843" s="522"/>
      <c r="AA843" s="522"/>
    </row>
    <row r="844" spans="1:27" ht="15.75" hidden="1" customHeight="1">
      <c r="A844" s="522"/>
      <c r="B844" s="522"/>
      <c r="C844" s="522"/>
      <c r="D844" s="522"/>
      <c r="E844" s="522"/>
      <c r="F844" s="522"/>
      <c r="G844" s="522"/>
      <c r="H844" s="522"/>
      <c r="I844" s="522"/>
      <c r="J844" s="522"/>
      <c r="K844" s="522"/>
      <c r="L844" s="522"/>
      <c r="M844" s="522"/>
      <c r="N844" s="522"/>
      <c r="O844" s="522"/>
      <c r="P844" s="522"/>
      <c r="Q844" s="522"/>
      <c r="R844" s="522"/>
      <c r="S844" s="522"/>
      <c r="T844" s="522"/>
      <c r="U844" s="522"/>
      <c r="V844" s="522"/>
      <c r="W844" s="522"/>
      <c r="X844" s="522"/>
      <c r="Y844" s="522"/>
      <c r="Z844" s="522"/>
      <c r="AA844" s="522"/>
    </row>
    <row r="845" spans="1:27" ht="15.75" hidden="1" customHeight="1">
      <c r="A845" s="522"/>
      <c r="B845" s="522"/>
      <c r="C845" s="522"/>
      <c r="D845" s="522"/>
      <c r="E845" s="522"/>
      <c r="F845" s="522"/>
      <c r="G845" s="522"/>
      <c r="H845" s="522"/>
      <c r="I845" s="522"/>
      <c r="J845" s="522"/>
      <c r="K845" s="522"/>
      <c r="L845" s="522"/>
      <c r="M845" s="522"/>
      <c r="N845" s="522"/>
      <c r="O845" s="522"/>
      <c r="P845" s="522"/>
      <c r="Q845" s="522"/>
      <c r="R845" s="522"/>
      <c r="S845" s="522"/>
      <c r="T845" s="522"/>
      <c r="U845" s="522"/>
      <c r="V845" s="522"/>
      <c r="W845" s="522"/>
      <c r="X845" s="522"/>
      <c r="Y845" s="522"/>
      <c r="Z845" s="522"/>
      <c r="AA845" s="522"/>
    </row>
    <row r="846" spans="1:27" ht="15.75" hidden="1" customHeight="1">
      <c r="A846" s="522"/>
      <c r="B846" s="522"/>
      <c r="C846" s="522"/>
      <c r="D846" s="522"/>
      <c r="E846" s="522"/>
      <c r="F846" s="522"/>
      <c r="G846" s="522"/>
      <c r="H846" s="522"/>
      <c r="I846" s="522"/>
      <c r="J846" s="522"/>
      <c r="K846" s="522"/>
      <c r="L846" s="522"/>
      <c r="M846" s="522"/>
      <c r="N846" s="522"/>
      <c r="O846" s="522"/>
      <c r="P846" s="522"/>
      <c r="Q846" s="522"/>
      <c r="R846" s="522"/>
      <c r="S846" s="522"/>
      <c r="T846" s="522"/>
      <c r="U846" s="522"/>
      <c r="V846" s="522"/>
      <c r="W846" s="522"/>
      <c r="X846" s="522"/>
      <c r="Y846" s="522"/>
      <c r="Z846" s="522"/>
      <c r="AA846" s="522"/>
    </row>
    <row r="847" spans="1:27" ht="15.75" hidden="1" customHeight="1">
      <c r="A847" s="522"/>
      <c r="B847" s="522"/>
      <c r="C847" s="522"/>
      <c r="D847" s="522"/>
      <c r="E847" s="522"/>
      <c r="F847" s="522"/>
      <c r="G847" s="522"/>
      <c r="H847" s="522"/>
      <c r="I847" s="522"/>
      <c r="J847" s="522"/>
      <c r="K847" s="522"/>
      <c r="L847" s="522"/>
      <c r="M847" s="522"/>
      <c r="N847" s="522"/>
      <c r="O847" s="522"/>
      <c r="P847" s="522"/>
      <c r="Q847" s="522"/>
      <c r="R847" s="522"/>
      <c r="S847" s="522"/>
      <c r="T847" s="522"/>
      <c r="U847" s="522"/>
      <c r="V847" s="522"/>
      <c r="W847" s="522"/>
      <c r="X847" s="522"/>
      <c r="Y847" s="522"/>
      <c r="Z847" s="522"/>
      <c r="AA847" s="522"/>
    </row>
    <row r="848" spans="1:27" ht="15.75" hidden="1" customHeight="1">
      <c r="A848" s="522"/>
      <c r="B848" s="522"/>
      <c r="C848" s="522"/>
      <c r="D848" s="522"/>
      <c r="E848" s="522"/>
      <c r="F848" s="522"/>
      <c r="G848" s="522"/>
      <c r="H848" s="522"/>
      <c r="I848" s="522"/>
      <c r="J848" s="522"/>
      <c r="K848" s="522"/>
      <c r="L848" s="522"/>
      <c r="M848" s="522"/>
      <c r="N848" s="522"/>
      <c r="O848" s="522"/>
      <c r="P848" s="522"/>
      <c r="Q848" s="522"/>
      <c r="R848" s="522"/>
      <c r="S848" s="522"/>
      <c r="T848" s="522"/>
      <c r="U848" s="522"/>
      <c r="V848" s="522"/>
      <c r="W848" s="522"/>
      <c r="X848" s="522"/>
      <c r="Y848" s="522"/>
      <c r="Z848" s="522"/>
      <c r="AA848" s="522"/>
    </row>
    <row r="849" spans="1:27" ht="15.75" hidden="1" customHeight="1">
      <c r="A849" s="522"/>
      <c r="B849" s="522"/>
      <c r="C849" s="522"/>
      <c r="D849" s="522"/>
      <c r="E849" s="522"/>
      <c r="F849" s="522"/>
      <c r="G849" s="522"/>
      <c r="H849" s="522"/>
      <c r="I849" s="522"/>
      <c r="J849" s="522"/>
      <c r="K849" s="522"/>
      <c r="L849" s="522"/>
      <c r="M849" s="522"/>
      <c r="N849" s="522"/>
      <c r="O849" s="522"/>
      <c r="P849" s="522"/>
      <c r="Q849" s="522"/>
      <c r="R849" s="522"/>
      <c r="S849" s="522"/>
      <c r="T849" s="522"/>
      <c r="U849" s="522"/>
      <c r="V849" s="522"/>
      <c r="W849" s="522"/>
      <c r="X849" s="522"/>
      <c r="Y849" s="522"/>
      <c r="Z849" s="522"/>
      <c r="AA849" s="522"/>
    </row>
    <row r="850" spans="1:27" ht="15.75" hidden="1" customHeight="1">
      <c r="A850" s="522"/>
      <c r="B850" s="522"/>
      <c r="C850" s="522"/>
      <c r="D850" s="522"/>
      <c r="E850" s="522"/>
      <c r="F850" s="522"/>
      <c r="G850" s="522"/>
      <c r="H850" s="522"/>
      <c r="I850" s="522"/>
      <c r="J850" s="522"/>
      <c r="K850" s="522"/>
      <c r="L850" s="522"/>
      <c r="M850" s="522"/>
      <c r="N850" s="522"/>
      <c r="O850" s="522"/>
      <c r="P850" s="522"/>
      <c r="Q850" s="522"/>
      <c r="R850" s="522"/>
      <c r="S850" s="522"/>
      <c r="T850" s="522"/>
      <c r="U850" s="522"/>
      <c r="V850" s="522"/>
      <c r="W850" s="522"/>
      <c r="X850" s="522"/>
      <c r="Y850" s="522"/>
      <c r="Z850" s="522"/>
      <c r="AA850" s="522"/>
    </row>
    <row r="851" spans="1:27" ht="15.75" hidden="1" customHeight="1">
      <c r="A851" s="522"/>
      <c r="B851" s="522"/>
      <c r="C851" s="522"/>
      <c r="D851" s="522"/>
      <c r="E851" s="522"/>
      <c r="F851" s="522"/>
      <c r="G851" s="522"/>
      <c r="H851" s="522"/>
      <c r="I851" s="522"/>
      <c r="J851" s="522"/>
      <c r="K851" s="522"/>
      <c r="L851" s="522"/>
      <c r="M851" s="522"/>
      <c r="N851" s="522"/>
      <c r="O851" s="522"/>
      <c r="P851" s="522"/>
      <c r="Q851" s="522"/>
      <c r="R851" s="522"/>
      <c r="S851" s="522"/>
      <c r="T851" s="522"/>
      <c r="U851" s="522"/>
      <c r="V851" s="522"/>
      <c r="W851" s="522"/>
      <c r="X851" s="522"/>
      <c r="Y851" s="522"/>
      <c r="Z851" s="522"/>
      <c r="AA851" s="522"/>
    </row>
    <row r="852" spans="1:27" ht="15.75" hidden="1" customHeight="1">
      <c r="A852" s="522"/>
      <c r="B852" s="522"/>
      <c r="C852" s="522"/>
      <c r="D852" s="522"/>
      <c r="E852" s="522"/>
      <c r="F852" s="522"/>
      <c r="G852" s="522"/>
      <c r="H852" s="522"/>
      <c r="I852" s="522"/>
      <c r="J852" s="522"/>
      <c r="K852" s="522"/>
      <c r="L852" s="522"/>
      <c r="M852" s="522"/>
      <c r="N852" s="522"/>
      <c r="O852" s="522"/>
      <c r="P852" s="522"/>
      <c r="Q852" s="522"/>
      <c r="R852" s="522"/>
      <c r="S852" s="522"/>
      <c r="T852" s="522"/>
      <c r="U852" s="522"/>
      <c r="V852" s="522"/>
      <c r="W852" s="522"/>
      <c r="X852" s="522"/>
      <c r="Y852" s="522"/>
      <c r="Z852" s="522"/>
      <c r="AA852" s="522"/>
    </row>
    <row r="853" spans="1:27" ht="15.75" hidden="1" customHeight="1">
      <c r="A853" s="522"/>
      <c r="B853" s="522"/>
      <c r="C853" s="522"/>
      <c r="D853" s="522"/>
      <c r="E853" s="522"/>
      <c r="F853" s="522"/>
      <c r="G853" s="522"/>
      <c r="H853" s="522"/>
      <c r="I853" s="522"/>
      <c r="J853" s="522"/>
      <c r="K853" s="522"/>
      <c r="L853" s="522"/>
      <c r="M853" s="522"/>
      <c r="N853" s="522"/>
      <c r="O853" s="522"/>
      <c r="P853" s="522"/>
      <c r="Q853" s="522"/>
      <c r="R853" s="522"/>
      <c r="S853" s="522"/>
      <c r="T853" s="522"/>
      <c r="U853" s="522"/>
      <c r="V853" s="522"/>
      <c r="W853" s="522"/>
      <c r="X853" s="522"/>
      <c r="Y853" s="522"/>
      <c r="Z853" s="522"/>
      <c r="AA853" s="522"/>
    </row>
    <row r="854" spans="1:27" ht="15.75" hidden="1" customHeight="1">
      <c r="A854" s="522"/>
      <c r="B854" s="522"/>
      <c r="C854" s="522"/>
      <c r="D854" s="522"/>
      <c r="E854" s="522"/>
      <c r="F854" s="522"/>
      <c r="G854" s="522"/>
      <c r="H854" s="522"/>
      <c r="I854" s="522"/>
      <c r="J854" s="522"/>
      <c r="K854" s="522"/>
      <c r="L854" s="522"/>
      <c r="M854" s="522"/>
      <c r="N854" s="522"/>
      <c r="O854" s="522"/>
      <c r="P854" s="522"/>
      <c r="Q854" s="522"/>
      <c r="R854" s="522"/>
      <c r="S854" s="522"/>
      <c r="T854" s="522"/>
      <c r="U854" s="522"/>
      <c r="V854" s="522"/>
      <c r="W854" s="522"/>
      <c r="X854" s="522"/>
      <c r="Y854" s="522"/>
      <c r="Z854" s="522"/>
      <c r="AA854" s="522"/>
    </row>
    <row r="855" spans="1:27" ht="15.75" hidden="1" customHeight="1">
      <c r="A855" s="522"/>
      <c r="B855" s="522"/>
      <c r="C855" s="522"/>
      <c r="D855" s="522"/>
      <c r="E855" s="522"/>
      <c r="F855" s="522"/>
      <c r="G855" s="522"/>
      <c r="H855" s="522"/>
      <c r="I855" s="522"/>
      <c r="J855" s="522"/>
      <c r="K855" s="522"/>
      <c r="L855" s="522"/>
      <c r="M855" s="522"/>
      <c r="N855" s="522"/>
      <c r="O855" s="522"/>
      <c r="P855" s="522"/>
      <c r="Q855" s="522"/>
      <c r="R855" s="522"/>
      <c r="S855" s="522"/>
      <c r="T855" s="522"/>
      <c r="U855" s="522"/>
      <c r="V855" s="522"/>
      <c r="W855" s="522"/>
      <c r="X855" s="522"/>
      <c r="Y855" s="522"/>
      <c r="Z855" s="522"/>
      <c r="AA855" s="522"/>
    </row>
    <row r="856" spans="1:27" ht="15.75" hidden="1" customHeight="1">
      <c r="A856" s="522"/>
      <c r="B856" s="522"/>
      <c r="C856" s="522"/>
      <c r="D856" s="522"/>
      <c r="E856" s="522"/>
      <c r="F856" s="522"/>
      <c r="G856" s="522"/>
      <c r="H856" s="522"/>
      <c r="I856" s="522"/>
      <c r="J856" s="522"/>
      <c r="K856" s="522"/>
      <c r="L856" s="522"/>
      <c r="M856" s="522"/>
      <c r="N856" s="522"/>
      <c r="O856" s="522"/>
      <c r="P856" s="522"/>
      <c r="Q856" s="522"/>
      <c r="R856" s="522"/>
      <c r="S856" s="522"/>
      <c r="T856" s="522"/>
      <c r="U856" s="522"/>
      <c r="V856" s="522"/>
      <c r="W856" s="522"/>
      <c r="X856" s="522"/>
      <c r="Y856" s="522"/>
      <c r="Z856" s="522"/>
      <c r="AA856" s="522"/>
    </row>
    <row r="857" spans="1:27" ht="15.75" hidden="1" customHeight="1">
      <c r="A857" s="522"/>
      <c r="B857" s="522"/>
      <c r="C857" s="522"/>
      <c r="D857" s="522"/>
      <c r="E857" s="522"/>
      <c r="F857" s="522"/>
      <c r="G857" s="522"/>
      <c r="H857" s="522"/>
      <c r="I857" s="522"/>
      <c r="J857" s="522"/>
      <c r="K857" s="522"/>
      <c r="L857" s="522"/>
      <c r="M857" s="522"/>
      <c r="N857" s="522"/>
      <c r="O857" s="522"/>
      <c r="P857" s="522"/>
      <c r="Q857" s="522"/>
      <c r="R857" s="522"/>
      <c r="S857" s="522"/>
      <c r="T857" s="522"/>
      <c r="U857" s="522"/>
      <c r="V857" s="522"/>
      <c r="W857" s="522"/>
      <c r="X857" s="522"/>
      <c r="Y857" s="522"/>
      <c r="Z857" s="522"/>
      <c r="AA857" s="522"/>
    </row>
    <row r="858" spans="1:27" ht="15.75" hidden="1" customHeight="1">
      <c r="A858" s="522"/>
      <c r="B858" s="522"/>
      <c r="C858" s="522"/>
      <c r="D858" s="522"/>
      <c r="E858" s="522"/>
      <c r="F858" s="522"/>
      <c r="G858" s="522"/>
      <c r="H858" s="522"/>
      <c r="I858" s="522"/>
      <c r="J858" s="522"/>
      <c r="K858" s="522"/>
      <c r="L858" s="522"/>
      <c r="M858" s="522"/>
      <c r="N858" s="522"/>
      <c r="O858" s="522"/>
      <c r="P858" s="522"/>
      <c r="Q858" s="522"/>
      <c r="R858" s="522"/>
      <c r="S858" s="522"/>
      <c r="T858" s="522"/>
      <c r="U858" s="522"/>
      <c r="V858" s="522"/>
      <c r="W858" s="522"/>
      <c r="X858" s="522"/>
      <c r="Y858" s="522"/>
      <c r="Z858" s="522"/>
      <c r="AA858" s="522"/>
    </row>
    <row r="859" spans="1:27" ht="15.75" hidden="1" customHeight="1">
      <c r="A859" s="522"/>
      <c r="B859" s="522"/>
      <c r="C859" s="522"/>
      <c r="D859" s="522"/>
      <c r="E859" s="522"/>
      <c r="F859" s="522"/>
      <c r="G859" s="522"/>
      <c r="H859" s="522"/>
      <c r="I859" s="522"/>
      <c r="J859" s="522"/>
      <c r="K859" s="522"/>
      <c r="L859" s="522"/>
      <c r="M859" s="522"/>
      <c r="N859" s="522"/>
      <c r="O859" s="522"/>
      <c r="P859" s="522"/>
      <c r="Q859" s="522"/>
      <c r="R859" s="522"/>
      <c r="S859" s="522"/>
      <c r="T859" s="522"/>
      <c r="U859" s="522"/>
      <c r="V859" s="522"/>
      <c r="W859" s="522"/>
      <c r="X859" s="522"/>
      <c r="Y859" s="522"/>
      <c r="Z859" s="522"/>
      <c r="AA859" s="522"/>
    </row>
    <row r="860" spans="1:27" ht="15.75" hidden="1" customHeight="1">
      <c r="A860" s="522"/>
      <c r="B860" s="522"/>
      <c r="C860" s="522"/>
      <c r="D860" s="522"/>
      <c r="E860" s="522"/>
      <c r="F860" s="522"/>
      <c r="G860" s="522"/>
      <c r="H860" s="522"/>
      <c r="I860" s="522"/>
      <c r="J860" s="522"/>
      <c r="K860" s="522"/>
      <c r="L860" s="522"/>
      <c r="M860" s="522"/>
      <c r="N860" s="522"/>
      <c r="O860" s="522"/>
      <c r="P860" s="522"/>
      <c r="Q860" s="522"/>
      <c r="R860" s="522"/>
      <c r="S860" s="522"/>
      <c r="T860" s="522"/>
      <c r="U860" s="522"/>
      <c r="V860" s="522"/>
      <c r="W860" s="522"/>
      <c r="X860" s="522"/>
      <c r="Y860" s="522"/>
      <c r="Z860" s="522"/>
      <c r="AA860" s="522"/>
    </row>
    <row r="861" spans="1:27" ht="15.75" hidden="1" customHeight="1">
      <c r="A861" s="522"/>
      <c r="B861" s="522"/>
      <c r="C861" s="522"/>
      <c r="D861" s="522"/>
      <c r="E861" s="522"/>
      <c r="F861" s="522"/>
      <c r="G861" s="522"/>
      <c r="H861" s="522"/>
      <c r="I861" s="522"/>
      <c r="J861" s="522"/>
      <c r="K861" s="522"/>
      <c r="L861" s="522"/>
      <c r="M861" s="522"/>
      <c r="N861" s="522"/>
      <c r="O861" s="522"/>
      <c r="P861" s="522"/>
      <c r="Q861" s="522"/>
      <c r="R861" s="522"/>
      <c r="S861" s="522"/>
      <c r="T861" s="522"/>
      <c r="U861" s="522"/>
      <c r="V861" s="522"/>
      <c r="W861" s="522"/>
      <c r="X861" s="522"/>
      <c r="Y861" s="522"/>
      <c r="Z861" s="522"/>
      <c r="AA861" s="522"/>
    </row>
    <row r="862" spans="1:27" ht="15.75" hidden="1" customHeight="1">
      <c r="A862" s="522"/>
      <c r="B862" s="522"/>
      <c r="C862" s="522"/>
      <c r="D862" s="522"/>
      <c r="E862" s="522"/>
      <c r="F862" s="522"/>
      <c r="G862" s="522"/>
      <c r="H862" s="522"/>
      <c r="I862" s="522"/>
      <c r="J862" s="522"/>
      <c r="K862" s="522"/>
      <c r="L862" s="522"/>
      <c r="M862" s="522"/>
      <c r="N862" s="522"/>
      <c r="O862" s="522"/>
      <c r="P862" s="522"/>
      <c r="Q862" s="522"/>
      <c r="R862" s="522"/>
      <c r="S862" s="522"/>
      <c r="T862" s="522"/>
      <c r="U862" s="522"/>
      <c r="V862" s="522"/>
      <c r="W862" s="522"/>
      <c r="X862" s="522"/>
      <c r="Y862" s="522"/>
      <c r="Z862" s="522"/>
      <c r="AA862" s="522"/>
    </row>
    <row r="863" spans="1:27" ht="15.75" hidden="1" customHeight="1">
      <c r="A863" s="522"/>
      <c r="B863" s="522"/>
      <c r="C863" s="522"/>
      <c r="D863" s="522"/>
      <c r="E863" s="522"/>
      <c r="F863" s="522"/>
      <c r="G863" s="522"/>
      <c r="H863" s="522"/>
      <c r="I863" s="522"/>
      <c r="J863" s="522"/>
      <c r="K863" s="522"/>
      <c r="L863" s="522"/>
      <c r="M863" s="522"/>
      <c r="N863" s="522"/>
      <c r="O863" s="522"/>
      <c r="P863" s="522"/>
      <c r="Q863" s="522"/>
      <c r="R863" s="522"/>
      <c r="S863" s="522"/>
      <c r="T863" s="522"/>
      <c r="U863" s="522"/>
      <c r="V863" s="522"/>
      <c r="W863" s="522"/>
      <c r="X863" s="522"/>
      <c r="Y863" s="522"/>
      <c r="Z863" s="522"/>
      <c r="AA863" s="522"/>
    </row>
    <row r="864" spans="1:27" ht="15.75" hidden="1" customHeight="1">
      <c r="A864" s="522"/>
      <c r="B864" s="522"/>
      <c r="C864" s="522"/>
      <c r="D864" s="522"/>
      <c r="E864" s="522"/>
      <c r="F864" s="522"/>
      <c r="G864" s="522"/>
      <c r="H864" s="522"/>
      <c r="I864" s="522"/>
      <c r="J864" s="522"/>
      <c r="K864" s="522"/>
      <c r="L864" s="522"/>
      <c r="M864" s="522"/>
      <c r="N864" s="522"/>
      <c r="O864" s="522"/>
      <c r="P864" s="522"/>
      <c r="Q864" s="522"/>
      <c r="R864" s="522"/>
      <c r="S864" s="522"/>
      <c r="T864" s="522"/>
      <c r="U864" s="522"/>
      <c r="V864" s="522"/>
      <c r="W864" s="522"/>
      <c r="X864" s="522"/>
      <c r="Y864" s="522"/>
      <c r="Z864" s="522"/>
      <c r="AA864" s="522"/>
    </row>
    <row r="865" spans="1:27" ht="15.75" hidden="1" customHeight="1">
      <c r="A865" s="522"/>
      <c r="B865" s="522"/>
      <c r="C865" s="522"/>
      <c r="D865" s="522"/>
      <c r="E865" s="522"/>
      <c r="F865" s="522"/>
      <c r="G865" s="522"/>
      <c r="H865" s="522"/>
      <c r="I865" s="522"/>
      <c r="J865" s="522"/>
      <c r="K865" s="522"/>
      <c r="L865" s="522"/>
      <c r="M865" s="522"/>
      <c r="N865" s="522"/>
      <c r="O865" s="522"/>
      <c r="P865" s="522"/>
      <c r="Q865" s="522"/>
      <c r="R865" s="522"/>
      <c r="S865" s="522"/>
      <c r="T865" s="522"/>
      <c r="U865" s="522"/>
      <c r="V865" s="522"/>
      <c r="W865" s="522"/>
      <c r="X865" s="522"/>
      <c r="Y865" s="522"/>
      <c r="Z865" s="522"/>
      <c r="AA865" s="522"/>
    </row>
    <row r="866" spans="1:27" ht="15.75" hidden="1" customHeight="1">
      <c r="A866" s="522"/>
      <c r="B866" s="522"/>
      <c r="C866" s="522"/>
      <c r="D866" s="522"/>
      <c r="E866" s="522"/>
      <c r="F866" s="522"/>
      <c r="G866" s="522"/>
      <c r="H866" s="522"/>
      <c r="I866" s="522"/>
      <c r="J866" s="522"/>
      <c r="K866" s="522"/>
      <c r="L866" s="522"/>
      <c r="M866" s="522"/>
      <c r="N866" s="522"/>
      <c r="O866" s="522"/>
      <c r="P866" s="522"/>
      <c r="Q866" s="522"/>
      <c r="R866" s="522"/>
      <c r="S866" s="522"/>
      <c r="T866" s="522"/>
      <c r="U866" s="522"/>
      <c r="V866" s="522"/>
      <c r="W866" s="522"/>
      <c r="X866" s="522"/>
      <c r="Y866" s="522"/>
      <c r="Z866" s="522"/>
      <c r="AA866" s="522"/>
    </row>
    <row r="867" spans="1:27" ht="15.75" hidden="1" customHeight="1">
      <c r="A867" s="522"/>
      <c r="B867" s="522"/>
      <c r="C867" s="522"/>
      <c r="D867" s="522"/>
      <c r="E867" s="522"/>
      <c r="F867" s="522"/>
      <c r="G867" s="522"/>
      <c r="H867" s="522"/>
      <c r="I867" s="522"/>
      <c r="J867" s="522"/>
      <c r="K867" s="522"/>
      <c r="L867" s="522"/>
      <c r="M867" s="522"/>
      <c r="N867" s="522"/>
      <c r="O867" s="522"/>
      <c r="P867" s="522"/>
      <c r="Q867" s="522"/>
      <c r="R867" s="522"/>
      <c r="S867" s="522"/>
      <c r="T867" s="522"/>
      <c r="U867" s="522"/>
      <c r="V867" s="522"/>
      <c r="W867" s="522"/>
      <c r="X867" s="522"/>
      <c r="Y867" s="522"/>
      <c r="Z867" s="522"/>
      <c r="AA867" s="522"/>
    </row>
    <row r="868" spans="1:27" ht="15.75" hidden="1" customHeight="1">
      <c r="A868" s="522"/>
      <c r="B868" s="522"/>
      <c r="C868" s="522"/>
      <c r="D868" s="522"/>
      <c r="E868" s="522"/>
      <c r="F868" s="522"/>
      <c r="G868" s="522"/>
      <c r="H868" s="522"/>
      <c r="I868" s="522"/>
      <c r="J868" s="522"/>
      <c r="K868" s="522"/>
      <c r="L868" s="522"/>
      <c r="M868" s="522"/>
      <c r="N868" s="522"/>
      <c r="O868" s="522"/>
      <c r="P868" s="522"/>
      <c r="Q868" s="522"/>
      <c r="R868" s="522"/>
      <c r="S868" s="522"/>
      <c r="T868" s="522"/>
      <c r="U868" s="522"/>
      <c r="V868" s="522"/>
      <c r="W868" s="522"/>
      <c r="X868" s="522"/>
      <c r="Y868" s="522"/>
      <c r="Z868" s="522"/>
      <c r="AA868" s="522"/>
    </row>
    <row r="869" spans="1:27" ht="15.75" hidden="1" customHeight="1">
      <c r="A869" s="522"/>
      <c r="B869" s="522"/>
      <c r="C869" s="522"/>
      <c r="D869" s="522"/>
      <c r="E869" s="522"/>
      <c r="F869" s="522"/>
      <c r="G869" s="522"/>
      <c r="H869" s="522"/>
      <c r="I869" s="522"/>
      <c r="J869" s="522"/>
      <c r="K869" s="522"/>
      <c r="L869" s="522"/>
      <c r="M869" s="522"/>
      <c r="N869" s="522"/>
      <c r="O869" s="522"/>
      <c r="P869" s="522"/>
      <c r="Q869" s="522"/>
      <c r="R869" s="522"/>
      <c r="S869" s="522"/>
      <c r="T869" s="522"/>
      <c r="U869" s="522"/>
      <c r="V869" s="522"/>
      <c r="W869" s="522"/>
      <c r="X869" s="522"/>
      <c r="Y869" s="522"/>
      <c r="Z869" s="522"/>
      <c r="AA869" s="522"/>
    </row>
    <row r="870" spans="1:27" ht="15.75" hidden="1" customHeight="1">
      <c r="A870" s="522"/>
      <c r="B870" s="522"/>
      <c r="C870" s="522"/>
      <c r="D870" s="522"/>
      <c r="E870" s="522"/>
      <c r="F870" s="522"/>
      <c r="G870" s="522"/>
      <c r="H870" s="522"/>
      <c r="I870" s="522"/>
      <c r="J870" s="522"/>
      <c r="K870" s="522"/>
      <c r="L870" s="522"/>
      <c r="M870" s="522"/>
      <c r="N870" s="522"/>
      <c r="O870" s="522"/>
      <c r="P870" s="522"/>
      <c r="Q870" s="522"/>
      <c r="R870" s="522"/>
      <c r="S870" s="522"/>
      <c r="T870" s="522"/>
      <c r="U870" s="522"/>
      <c r="V870" s="522"/>
      <c r="W870" s="522"/>
      <c r="X870" s="522"/>
      <c r="Y870" s="522"/>
      <c r="Z870" s="522"/>
      <c r="AA870" s="522"/>
    </row>
    <row r="871" spans="1:27" ht="15.75" hidden="1" customHeight="1">
      <c r="A871" s="522"/>
      <c r="B871" s="522"/>
      <c r="C871" s="522"/>
      <c r="D871" s="522"/>
      <c r="E871" s="522"/>
      <c r="F871" s="522"/>
      <c r="G871" s="522"/>
      <c r="H871" s="522"/>
      <c r="I871" s="522"/>
      <c r="J871" s="522"/>
      <c r="K871" s="522"/>
      <c r="L871" s="522"/>
      <c r="M871" s="522"/>
      <c r="N871" s="522"/>
      <c r="O871" s="522"/>
      <c r="P871" s="522"/>
      <c r="Q871" s="522"/>
      <c r="R871" s="522"/>
      <c r="S871" s="522"/>
      <c r="T871" s="522"/>
      <c r="U871" s="522"/>
      <c r="V871" s="522"/>
      <c r="W871" s="522"/>
      <c r="X871" s="522"/>
      <c r="Y871" s="522"/>
      <c r="Z871" s="522"/>
      <c r="AA871" s="522"/>
    </row>
    <row r="872" spans="1:27" ht="15.75" hidden="1" customHeight="1">
      <c r="A872" s="522"/>
      <c r="B872" s="522"/>
      <c r="C872" s="522"/>
      <c r="D872" s="522"/>
      <c r="E872" s="522"/>
      <c r="F872" s="522"/>
      <c r="G872" s="522"/>
      <c r="H872" s="522"/>
      <c r="I872" s="522"/>
      <c r="J872" s="522"/>
      <c r="K872" s="522"/>
      <c r="L872" s="522"/>
      <c r="M872" s="522"/>
      <c r="N872" s="522"/>
      <c r="O872" s="522"/>
      <c r="P872" s="522"/>
      <c r="Q872" s="522"/>
      <c r="R872" s="522"/>
      <c r="S872" s="522"/>
      <c r="T872" s="522"/>
      <c r="U872" s="522"/>
      <c r="V872" s="522"/>
      <c r="W872" s="522"/>
      <c r="X872" s="522"/>
      <c r="Y872" s="522"/>
      <c r="Z872" s="522"/>
      <c r="AA872" s="522"/>
    </row>
    <row r="873" spans="1:27" ht="15.75" hidden="1" customHeight="1">
      <c r="A873" s="522"/>
      <c r="B873" s="522"/>
      <c r="C873" s="522"/>
      <c r="D873" s="522"/>
      <c r="E873" s="522"/>
      <c r="F873" s="522"/>
      <c r="G873" s="522"/>
      <c r="H873" s="522"/>
      <c r="I873" s="522"/>
      <c r="J873" s="522"/>
      <c r="K873" s="522"/>
      <c r="L873" s="522"/>
      <c r="M873" s="522"/>
      <c r="N873" s="522"/>
      <c r="O873" s="522"/>
      <c r="P873" s="522"/>
      <c r="Q873" s="522"/>
      <c r="R873" s="522"/>
      <c r="S873" s="522"/>
      <c r="T873" s="522"/>
      <c r="U873" s="522"/>
      <c r="V873" s="522"/>
      <c r="W873" s="522"/>
      <c r="X873" s="522"/>
      <c r="Y873" s="522"/>
      <c r="Z873" s="522"/>
      <c r="AA873" s="522"/>
    </row>
    <row r="874" spans="1:27" ht="15.75" hidden="1" customHeight="1">
      <c r="A874" s="522"/>
      <c r="B874" s="522"/>
      <c r="C874" s="522"/>
      <c r="D874" s="522"/>
      <c r="E874" s="522"/>
      <c r="F874" s="522"/>
      <c r="G874" s="522"/>
      <c r="H874" s="522"/>
      <c r="I874" s="522"/>
      <c r="J874" s="522"/>
      <c r="K874" s="522"/>
      <c r="L874" s="522"/>
      <c r="M874" s="522"/>
      <c r="N874" s="522"/>
      <c r="O874" s="522"/>
      <c r="P874" s="522"/>
      <c r="Q874" s="522"/>
      <c r="R874" s="522"/>
      <c r="S874" s="522"/>
      <c r="T874" s="522"/>
      <c r="U874" s="522"/>
      <c r="V874" s="522"/>
      <c r="W874" s="522"/>
      <c r="X874" s="522"/>
      <c r="Y874" s="522"/>
      <c r="Z874" s="522"/>
      <c r="AA874" s="522"/>
    </row>
    <row r="875" spans="1:27" ht="15.75" hidden="1" customHeight="1">
      <c r="A875" s="522"/>
      <c r="B875" s="522"/>
      <c r="C875" s="522"/>
      <c r="D875" s="522"/>
      <c r="E875" s="522"/>
      <c r="F875" s="522"/>
      <c r="G875" s="522"/>
      <c r="H875" s="522"/>
      <c r="I875" s="522"/>
      <c r="J875" s="522"/>
      <c r="K875" s="522"/>
      <c r="L875" s="522"/>
      <c r="M875" s="522"/>
      <c r="N875" s="522"/>
      <c r="O875" s="522"/>
      <c r="P875" s="522"/>
      <c r="Q875" s="522"/>
      <c r="R875" s="522"/>
      <c r="S875" s="522"/>
      <c r="T875" s="522"/>
      <c r="U875" s="522"/>
      <c r="V875" s="522"/>
      <c r="W875" s="522"/>
      <c r="X875" s="522"/>
      <c r="Y875" s="522"/>
      <c r="Z875" s="522"/>
      <c r="AA875" s="522"/>
    </row>
    <row r="876" spans="1:27" ht="15.75" hidden="1" customHeight="1">
      <c r="A876" s="522"/>
      <c r="B876" s="522"/>
      <c r="C876" s="522"/>
      <c r="D876" s="522"/>
      <c r="E876" s="522"/>
      <c r="F876" s="522"/>
      <c r="G876" s="522"/>
      <c r="H876" s="522"/>
      <c r="I876" s="522"/>
      <c r="J876" s="522"/>
      <c r="K876" s="522"/>
      <c r="L876" s="522"/>
      <c r="M876" s="522"/>
      <c r="N876" s="522"/>
      <c r="O876" s="522"/>
      <c r="P876" s="522"/>
      <c r="Q876" s="522"/>
      <c r="R876" s="522"/>
      <c r="S876" s="522"/>
      <c r="T876" s="522"/>
      <c r="U876" s="522"/>
      <c r="V876" s="522"/>
      <c r="W876" s="522"/>
      <c r="X876" s="522"/>
      <c r="Y876" s="522"/>
      <c r="Z876" s="522"/>
      <c r="AA876" s="522"/>
    </row>
    <row r="877" spans="1:27" ht="15.75" hidden="1" customHeight="1">
      <c r="A877" s="522"/>
      <c r="B877" s="522"/>
      <c r="C877" s="522"/>
      <c r="D877" s="522"/>
      <c r="E877" s="522"/>
      <c r="F877" s="522"/>
      <c r="G877" s="522"/>
      <c r="H877" s="522"/>
      <c r="I877" s="522"/>
      <c r="J877" s="522"/>
      <c r="K877" s="522"/>
      <c r="L877" s="522"/>
      <c r="M877" s="522"/>
      <c r="N877" s="522"/>
      <c r="O877" s="522"/>
      <c r="P877" s="522"/>
      <c r="Q877" s="522"/>
      <c r="R877" s="522"/>
      <c r="S877" s="522"/>
      <c r="T877" s="522"/>
      <c r="U877" s="522"/>
      <c r="V877" s="522"/>
      <c r="W877" s="522"/>
      <c r="X877" s="522"/>
      <c r="Y877" s="522"/>
      <c r="Z877" s="522"/>
      <c r="AA877" s="522"/>
    </row>
    <row r="878" spans="1:27" ht="15.75" hidden="1" customHeight="1">
      <c r="A878" s="522"/>
      <c r="B878" s="522"/>
      <c r="C878" s="522"/>
      <c r="D878" s="522"/>
      <c r="E878" s="522"/>
      <c r="F878" s="522"/>
      <c r="G878" s="522"/>
      <c r="H878" s="522"/>
      <c r="I878" s="522"/>
      <c r="J878" s="522"/>
      <c r="K878" s="522"/>
      <c r="L878" s="522"/>
      <c r="M878" s="522"/>
      <c r="N878" s="522"/>
      <c r="O878" s="522"/>
      <c r="P878" s="522"/>
      <c r="Q878" s="522"/>
      <c r="R878" s="522"/>
      <c r="S878" s="522"/>
      <c r="T878" s="522"/>
      <c r="U878" s="522"/>
      <c r="V878" s="522"/>
      <c r="W878" s="522"/>
      <c r="X878" s="522"/>
      <c r="Y878" s="522"/>
      <c r="Z878" s="522"/>
      <c r="AA878" s="522"/>
    </row>
    <row r="879" spans="1:27" ht="15.75" hidden="1" customHeight="1">
      <c r="A879" s="522"/>
      <c r="B879" s="522"/>
      <c r="C879" s="522"/>
      <c r="D879" s="522"/>
      <c r="E879" s="522"/>
      <c r="F879" s="522"/>
      <c r="G879" s="522"/>
      <c r="H879" s="522"/>
      <c r="I879" s="522"/>
      <c r="J879" s="522"/>
      <c r="K879" s="522"/>
      <c r="L879" s="522"/>
      <c r="M879" s="522"/>
      <c r="N879" s="522"/>
      <c r="O879" s="522"/>
      <c r="P879" s="522"/>
      <c r="Q879" s="522"/>
      <c r="R879" s="522"/>
      <c r="S879" s="522"/>
      <c r="T879" s="522"/>
      <c r="U879" s="522"/>
      <c r="V879" s="522"/>
      <c r="W879" s="522"/>
      <c r="X879" s="522"/>
      <c r="Y879" s="522"/>
      <c r="Z879" s="522"/>
      <c r="AA879" s="522"/>
    </row>
    <row r="880" spans="1:27" ht="15.75" hidden="1" customHeight="1">
      <c r="A880" s="522"/>
      <c r="B880" s="522"/>
      <c r="C880" s="522"/>
      <c r="D880" s="522"/>
      <c r="E880" s="522"/>
      <c r="F880" s="522"/>
      <c r="G880" s="522"/>
      <c r="H880" s="522"/>
      <c r="I880" s="522"/>
      <c r="J880" s="522"/>
      <c r="K880" s="522"/>
      <c r="L880" s="522"/>
      <c r="M880" s="522"/>
      <c r="N880" s="522"/>
      <c r="O880" s="522"/>
      <c r="P880" s="522"/>
      <c r="Q880" s="522"/>
      <c r="R880" s="522"/>
      <c r="S880" s="522"/>
      <c r="T880" s="522"/>
      <c r="U880" s="522"/>
      <c r="V880" s="522"/>
      <c r="W880" s="522"/>
      <c r="X880" s="522"/>
      <c r="Y880" s="522"/>
      <c r="Z880" s="522"/>
      <c r="AA880" s="522"/>
    </row>
    <row r="881" spans="1:27" ht="15.75" hidden="1" customHeight="1">
      <c r="A881" s="522"/>
      <c r="B881" s="522"/>
      <c r="C881" s="522"/>
      <c r="D881" s="522"/>
      <c r="E881" s="522"/>
      <c r="F881" s="522"/>
      <c r="G881" s="522"/>
      <c r="H881" s="522"/>
      <c r="I881" s="522"/>
      <c r="J881" s="522"/>
      <c r="K881" s="522"/>
      <c r="L881" s="522"/>
      <c r="M881" s="522"/>
      <c r="N881" s="522"/>
      <c r="O881" s="522"/>
      <c r="P881" s="522"/>
      <c r="Q881" s="522"/>
      <c r="R881" s="522"/>
      <c r="S881" s="522"/>
      <c r="T881" s="522"/>
      <c r="U881" s="522"/>
      <c r="V881" s="522"/>
      <c r="W881" s="522"/>
      <c r="X881" s="522"/>
      <c r="Y881" s="522"/>
      <c r="Z881" s="522"/>
      <c r="AA881" s="522"/>
    </row>
    <row r="882" spans="1:27" ht="15.75" hidden="1" customHeight="1">
      <c r="A882" s="522"/>
      <c r="B882" s="522"/>
      <c r="C882" s="522"/>
      <c r="D882" s="522"/>
      <c r="E882" s="522"/>
      <c r="F882" s="522"/>
      <c r="G882" s="522"/>
      <c r="H882" s="522"/>
      <c r="I882" s="522"/>
      <c r="J882" s="522"/>
      <c r="K882" s="522"/>
      <c r="L882" s="522"/>
      <c r="M882" s="522"/>
      <c r="N882" s="522"/>
      <c r="O882" s="522"/>
      <c r="P882" s="522"/>
      <c r="Q882" s="522"/>
      <c r="R882" s="522"/>
      <c r="S882" s="522"/>
      <c r="T882" s="522"/>
      <c r="U882" s="522"/>
      <c r="V882" s="522"/>
      <c r="W882" s="522"/>
      <c r="X882" s="522"/>
      <c r="Y882" s="522"/>
      <c r="Z882" s="522"/>
      <c r="AA882" s="522"/>
    </row>
    <row r="883" spans="1:27" ht="15.75" hidden="1" customHeight="1">
      <c r="A883" s="522"/>
      <c r="B883" s="522"/>
      <c r="C883" s="522"/>
      <c r="D883" s="522"/>
      <c r="E883" s="522"/>
      <c r="F883" s="522"/>
      <c r="G883" s="522"/>
      <c r="H883" s="522"/>
      <c r="I883" s="522"/>
      <c r="J883" s="522"/>
      <c r="K883" s="522"/>
      <c r="L883" s="522"/>
      <c r="M883" s="522"/>
      <c r="N883" s="522"/>
      <c r="O883" s="522"/>
      <c r="P883" s="522"/>
      <c r="Q883" s="522"/>
      <c r="R883" s="522"/>
      <c r="S883" s="522"/>
      <c r="T883" s="522"/>
      <c r="U883" s="522"/>
      <c r="V883" s="522"/>
      <c r="W883" s="522"/>
      <c r="X883" s="522"/>
      <c r="Y883" s="522"/>
      <c r="Z883" s="522"/>
      <c r="AA883" s="522"/>
    </row>
    <row r="884" spans="1:27" ht="15.75" hidden="1" customHeight="1">
      <c r="A884" s="522"/>
      <c r="B884" s="522"/>
      <c r="C884" s="522"/>
      <c r="D884" s="522"/>
      <c r="E884" s="522"/>
      <c r="F884" s="522"/>
      <c r="G884" s="522"/>
      <c r="H884" s="522"/>
      <c r="I884" s="522"/>
      <c r="J884" s="522"/>
      <c r="K884" s="522"/>
      <c r="L884" s="522"/>
      <c r="M884" s="522"/>
      <c r="N884" s="522"/>
      <c r="O884" s="522"/>
      <c r="P884" s="522"/>
      <c r="Q884" s="522"/>
      <c r="R884" s="522"/>
      <c r="S884" s="522"/>
      <c r="T884" s="522"/>
      <c r="U884" s="522"/>
      <c r="V884" s="522"/>
      <c r="W884" s="522"/>
      <c r="X884" s="522"/>
      <c r="Y884" s="522"/>
      <c r="Z884" s="522"/>
      <c r="AA884" s="522"/>
    </row>
    <row r="885" spans="1:27" ht="15.75" hidden="1" customHeight="1">
      <c r="A885" s="522"/>
      <c r="B885" s="522"/>
      <c r="C885" s="522"/>
      <c r="D885" s="522"/>
      <c r="E885" s="522"/>
      <c r="F885" s="522"/>
      <c r="G885" s="522"/>
      <c r="H885" s="522"/>
      <c r="I885" s="522"/>
      <c r="J885" s="522"/>
      <c r="K885" s="522"/>
      <c r="L885" s="522"/>
      <c r="M885" s="522"/>
      <c r="N885" s="522"/>
      <c r="O885" s="522"/>
      <c r="P885" s="522"/>
      <c r="Q885" s="522"/>
      <c r="R885" s="522"/>
      <c r="S885" s="522"/>
      <c r="T885" s="522"/>
      <c r="U885" s="522"/>
      <c r="V885" s="522"/>
      <c r="W885" s="522"/>
      <c r="X885" s="522"/>
      <c r="Y885" s="522"/>
      <c r="Z885" s="522"/>
      <c r="AA885" s="522"/>
    </row>
    <row r="886" spans="1:27" ht="15.75" hidden="1" customHeight="1">
      <c r="A886" s="522"/>
      <c r="B886" s="522"/>
      <c r="C886" s="522"/>
      <c r="D886" s="522"/>
      <c r="E886" s="522"/>
      <c r="F886" s="522"/>
      <c r="G886" s="522"/>
      <c r="H886" s="522"/>
      <c r="I886" s="522"/>
      <c r="J886" s="522"/>
      <c r="K886" s="522"/>
      <c r="L886" s="522"/>
      <c r="M886" s="522"/>
      <c r="N886" s="522"/>
      <c r="O886" s="522"/>
      <c r="P886" s="522"/>
      <c r="Q886" s="522"/>
      <c r="R886" s="522"/>
      <c r="S886" s="522"/>
      <c r="T886" s="522"/>
      <c r="U886" s="522"/>
      <c r="V886" s="522"/>
      <c r="W886" s="522"/>
      <c r="X886" s="522"/>
      <c r="Y886" s="522"/>
      <c r="Z886" s="522"/>
      <c r="AA886" s="522"/>
    </row>
    <row r="887" spans="1:27" ht="15.75" hidden="1" customHeight="1">
      <c r="A887" s="522"/>
      <c r="B887" s="522"/>
      <c r="C887" s="522"/>
      <c r="D887" s="522"/>
      <c r="E887" s="522"/>
      <c r="F887" s="522"/>
      <c r="G887" s="522"/>
      <c r="H887" s="522"/>
      <c r="I887" s="522"/>
      <c r="J887" s="522"/>
      <c r="K887" s="522"/>
      <c r="L887" s="522"/>
      <c r="M887" s="522"/>
      <c r="N887" s="522"/>
      <c r="O887" s="522"/>
      <c r="P887" s="522"/>
      <c r="Q887" s="522"/>
      <c r="R887" s="522"/>
      <c r="S887" s="522"/>
      <c r="T887" s="522"/>
      <c r="U887" s="522"/>
      <c r="V887" s="522"/>
      <c r="W887" s="522"/>
      <c r="X887" s="522"/>
      <c r="Y887" s="522"/>
      <c r="Z887" s="522"/>
      <c r="AA887" s="522"/>
    </row>
    <row r="888" spans="1:27" ht="15.75" hidden="1" customHeight="1">
      <c r="A888" s="522"/>
      <c r="B888" s="522"/>
      <c r="C888" s="522"/>
      <c r="D888" s="522"/>
      <c r="E888" s="522"/>
      <c r="F888" s="522"/>
      <c r="G888" s="522"/>
      <c r="H888" s="522"/>
      <c r="I888" s="522"/>
      <c r="J888" s="522"/>
      <c r="K888" s="522"/>
      <c r="L888" s="522"/>
      <c r="M888" s="522"/>
      <c r="N888" s="522"/>
      <c r="O888" s="522"/>
      <c r="P888" s="522"/>
      <c r="Q888" s="522"/>
      <c r="R888" s="522"/>
      <c r="S888" s="522"/>
      <c r="T888" s="522"/>
      <c r="U888" s="522"/>
      <c r="V888" s="522"/>
      <c r="W888" s="522"/>
      <c r="X888" s="522"/>
      <c r="Y888" s="522"/>
      <c r="Z888" s="522"/>
      <c r="AA888" s="522"/>
    </row>
    <row r="889" spans="1:27" ht="15.75" hidden="1" customHeight="1">
      <c r="A889" s="522"/>
      <c r="B889" s="522"/>
      <c r="C889" s="522"/>
      <c r="D889" s="522"/>
      <c r="E889" s="522"/>
      <c r="F889" s="522"/>
      <c r="G889" s="522"/>
      <c r="H889" s="522"/>
      <c r="I889" s="522"/>
      <c r="J889" s="522"/>
      <c r="K889" s="522"/>
      <c r="L889" s="522"/>
      <c r="M889" s="522"/>
      <c r="N889" s="522"/>
      <c r="O889" s="522"/>
      <c r="P889" s="522"/>
      <c r="Q889" s="522"/>
      <c r="R889" s="522"/>
      <c r="S889" s="522"/>
      <c r="T889" s="522"/>
      <c r="U889" s="522"/>
      <c r="V889" s="522"/>
      <c r="W889" s="522"/>
      <c r="X889" s="522"/>
      <c r="Y889" s="522"/>
      <c r="Z889" s="522"/>
      <c r="AA889" s="522"/>
    </row>
    <row r="890" spans="1:27" ht="15.75" hidden="1" customHeight="1">
      <c r="A890" s="522"/>
      <c r="B890" s="522"/>
      <c r="C890" s="522"/>
      <c r="D890" s="522"/>
      <c r="E890" s="522"/>
      <c r="F890" s="522"/>
      <c r="G890" s="522"/>
      <c r="H890" s="522"/>
      <c r="I890" s="522"/>
      <c r="J890" s="522"/>
      <c r="K890" s="522"/>
      <c r="L890" s="522"/>
      <c r="M890" s="522"/>
      <c r="N890" s="522"/>
      <c r="O890" s="522"/>
      <c r="P890" s="522"/>
      <c r="Q890" s="522"/>
      <c r="R890" s="522"/>
      <c r="S890" s="522"/>
      <c r="T890" s="522"/>
      <c r="U890" s="522"/>
      <c r="V890" s="522"/>
      <c r="W890" s="522"/>
      <c r="X890" s="522"/>
      <c r="Y890" s="522"/>
      <c r="Z890" s="522"/>
      <c r="AA890" s="522"/>
    </row>
    <row r="891" spans="1:27" ht="15.75" hidden="1" customHeight="1">
      <c r="A891" s="522"/>
      <c r="B891" s="522"/>
      <c r="C891" s="522"/>
      <c r="D891" s="522"/>
      <c r="E891" s="522"/>
      <c r="F891" s="522"/>
      <c r="G891" s="522"/>
      <c r="H891" s="522"/>
      <c r="I891" s="522"/>
      <c r="J891" s="522"/>
      <c r="K891" s="522"/>
      <c r="L891" s="522"/>
      <c r="M891" s="522"/>
      <c r="N891" s="522"/>
      <c r="O891" s="522"/>
      <c r="P891" s="522"/>
      <c r="Q891" s="522"/>
      <c r="R891" s="522"/>
      <c r="S891" s="522"/>
      <c r="T891" s="522"/>
      <c r="U891" s="522"/>
      <c r="V891" s="522"/>
      <c r="W891" s="522"/>
      <c r="X891" s="522"/>
      <c r="Y891" s="522"/>
      <c r="Z891" s="522"/>
      <c r="AA891" s="522"/>
    </row>
    <row r="892" spans="1:27" ht="15.75" hidden="1" customHeight="1">
      <c r="A892" s="522"/>
      <c r="B892" s="522"/>
      <c r="C892" s="522"/>
      <c r="D892" s="522"/>
      <c r="E892" s="522"/>
      <c r="F892" s="522"/>
      <c r="G892" s="522"/>
      <c r="H892" s="522"/>
      <c r="I892" s="522"/>
      <c r="J892" s="522"/>
      <c r="K892" s="522"/>
      <c r="L892" s="522"/>
      <c r="M892" s="522"/>
      <c r="N892" s="522"/>
      <c r="O892" s="522"/>
      <c r="P892" s="522"/>
      <c r="Q892" s="522"/>
      <c r="R892" s="522"/>
      <c r="S892" s="522"/>
      <c r="T892" s="522"/>
      <c r="U892" s="522"/>
      <c r="V892" s="522"/>
      <c r="W892" s="522"/>
      <c r="X892" s="522"/>
      <c r="Y892" s="522"/>
      <c r="Z892" s="522"/>
      <c r="AA892" s="522"/>
    </row>
    <row r="893" spans="1:27" ht="15.75" hidden="1" customHeight="1">
      <c r="A893" s="522"/>
      <c r="B893" s="522"/>
      <c r="C893" s="522"/>
      <c r="D893" s="522"/>
      <c r="E893" s="522"/>
      <c r="F893" s="522"/>
      <c r="G893" s="522"/>
      <c r="H893" s="522"/>
      <c r="I893" s="522"/>
      <c r="J893" s="522"/>
      <c r="K893" s="522"/>
      <c r="L893" s="522"/>
      <c r="M893" s="522"/>
      <c r="N893" s="522"/>
      <c r="O893" s="522"/>
      <c r="P893" s="522"/>
      <c r="Q893" s="522"/>
      <c r="R893" s="522"/>
      <c r="S893" s="522"/>
      <c r="T893" s="522"/>
      <c r="U893" s="522"/>
      <c r="V893" s="522"/>
      <c r="W893" s="522"/>
      <c r="X893" s="522"/>
      <c r="Y893" s="522"/>
      <c r="Z893" s="522"/>
      <c r="AA893" s="522"/>
    </row>
    <row r="894" spans="1:27" ht="15.75" hidden="1" customHeight="1">
      <c r="A894" s="522"/>
      <c r="B894" s="522"/>
      <c r="C894" s="522"/>
      <c r="D894" s="522"/>
      <c r="E894" s="522"/>
      <c r="F894" s="522"/>
      <c r="G894" s="522"/>
      <c r="H894" s="522"/>
      <c r="I894" s="522"/>
      <c r="J894" s="522"/>
      <c r="K894" s="522"/>
      <c r="L894" s="522"/>
      <c r="M894" s="522"/>
      <c r="N894" s="522"/>
      <c r="O894" s="522"/>
      <c r="P894" s="522"/>
      <c r="Q894" s="522"/>
      <c r="R894" s="522"/>
      <c r="S894" s="522"/>
      <c r="T894" s="522"/>
      <c r="U894" s="522"/>
      <c r="V894" s="522"/>
      <c r="W894" s="522"/>
      <c r="X894" s="522"/>
      <c r="Y894" s="522"/>
      <c r="Z894" s="522"/>
      <c r="AA894" s="522"/>
    </row>
    <row r="895" spans="1:27" ht="15.75" hidden="1" customHeight="1">
      <c r="A895" s="522"/>
      <c r="B895" s="522"/>
      <c r="C895" s="522"/>
      <c r="D895" s="522"/>
      <c r="E895" s="522"/>
      <c r="F895" s="522"/>
      <c r="G895" s="522"/>
      <c r="H895" s="522"/>
      <c r="I895" s="522"/>
      <c r="J895" s="522"/>
      <c r="K895" s="522"/>
      <c r="L895" s="522"/>
      <c r="M895" s="522"/>
      <c r="N895" s="522"/>
      <c r="O895" s="522"/>
      <c r="P895" s="522"/>
      <c r="Q895" s="522"/>
      <c r="R895" s="522"/>
      <c r="S895" s="522"/>
      <c r="T895" s="522"/>
      <c r="U895" s="522"/>
      <c r="V895" s="522"/>
      <c r="W895" s="522"/>
      <c r="X895" s="522"/>
      <c r="Y895" s="522"/>
      <c r="Z895" s="522"/>
      <c r="AA895" s="522"/>
    </row>
    <row r="896" spans="1:27" ht="15.75" hidden="1" customHeight="1">
      <c r="A896" s="522"/>
      <c r="B896" s="522"/>
      <c r="C896" s="522"/>
      <c r="D896" s="522"/>
      <c r="E896" s="522"/>
      <c r="F896" s="522"/>
      <c r="G896" s="522"/>
      <c r="H896" s="522"/>
      <c r="I896" s="522"/>
      <c r="J896" s="522"/>
      <c r="K896" s="522"/>
      <c r="L896" s="522"/>
      <c r="M896" s="522"/>
      <c r="N896" s="522"/>
      <c r="O896" s="522"/>
      <c r="P896" s="522"/>
      <c r="Q896" s="522"/>
      <c r="R896" s="522"/>
      <c r="S896" s="522"/>
      <c r="T896" s="522"/>
      <c r="U896" s="522"/>
      <c r="V896" s="522"/>
      <c r="W896" s="522"/>
      <c r="X896" s="522"/>
      <c r="Y896" s="522"/>
      <c r="Z896" s="522"/>
      <c r="AA896" s="522"/>
    </row>
    <row r="897" spans="1:27" ht="15.75" hidden="1" customHeight="1">
      <c r="A897" s="522"/>
      <c r="B897" s="522"/>
      <c r="C897" s="522"/>
      <c r="D897" s="522"/>
      <c r="E897" s="522"/>
      <c r="F897" s="522"/>
      <c r="G897" s="522"/>
      <c r="H897" s="522"/>
      <c r="I897" s="522"/>
      <c r="J897" s="522"/>
      <c r="K897" s="522"/>
      <c r="L897" s="522"/>
      <c r="M897" s="522"/>
      <c r="N897" s="522"/>
      <c r="O897" s="522"/>
      <c r="P897" s="522"/>
      <c r="Q897" s="522"/>
      <c r="R897" s="522"/>
      <c r="S897" s="522"/>
      <c r="T897" s="522"/>
      <c r="U897" s="522"/>
      <c r="V897" s="522"/>
      <c r="W897" s="522"/>
      <c r="X897" s="522"/>
      <c r="Y897" s="522"/>
      <c r="Z897" s="522"/>
      <c r="AA897" s="522"/>
    </row>
    <row r="898" spans="1:27" ht="15.75" hidden="1" customHeight="1">
      <c r="A898" s="522"/>
      <c r="B898" s="522"/>
      <c r="C898" s="522"/>
      <c r="D898" s="522"/>
      <c r="E898" s="522"/>
      <c r="F898" s="522"/>
      <c r="G898" s="522"/>
      <c r="H898" s="522"/>
      <c r="I898" s="522"/>
      <c r="J898" s="522"/>
      <c r="K898" s="522"/>
      <c r="L898" s="522"/>
      <c r="M898" s="522"/>
      <c r="N898" s="522"/>
      <c r="O898" s="522"/>
      <c r="P898" s="522"/>
      <c r="Q898" s="522"/>
      <c r="R898" s="522"/>
      <c r="S898" s="522"/>
      <c r="T898" s="522"/>
      <c r="U898" s="522"/>
      <c r="V898" s="522"/>
      <c r="W898" s="522"/>
      <c r="X898" s="522"/>
      <c r="Y898" s="522"/>
      <c r="Z898" s="522"/>
      <c r="AA898" s="522"/>
    </row>
    <row r="899" spans="1:27" ht="15.75" hidden="1" customHeight="1">
      <c r="A899" s="522"/>
      <c r="B899" s="522"/>
      <c r="C899" s="522"/>
      <c r="D899" s="522"/>
      <c r="E899" s="522"/>
      <c r="F899" s="522"/>
      <c r="G899" s="522"/>
      <c r="H899" s="522"/>
      <c r="I899" s="522"/>
      <c r="J899" s="522"/>
      <c r="K899" s="522"/>
      <c r="L899" s="522"/>
      <c r="M899" s="522"/>
      <c r="N899" s="522"/>
      <c r="O899" s="522"/>
      <c r="P899" s="522"/>
      <c r="Q899" s="522"/>
      <c r="R899" s="522"/>
      <c r="S899" s="522"/>
      <c r="T899" s="522"/>
      <c r="U899" s="522"/>
      <c r="V899" s="522"/>
      <c r="W899" s="522"/>
      <c r="X899" s="522"/>
      <c r="Y899" s="522"/>
      <c r="Z899" s="522"/>
      <c r="AA899" s="522"/>
    </row>
    <row r="900" spans="1:27" ht="15.75" hidden="1" customHeight="1">
      <c r="A900" s="522"/>
      <c r="B900" s="522"/>
      <c r="C900" s="522"/>
      <c r="D900" s="522"/>
      <c r="E900" s="522"/>
      <c r="F900" s="522"/>
      <c r="G900" s="522"/>
      <c r="H900" s="522"/>
      <c r="I900" s="522"/>
      <c r="J900" s="522"/>
      <c r="K900" s="522"/>
      <c r="L900" s="522"/>
      <c r="M900" s="522"/>
      <c r="N900" s="522"/>
      <c r="O900" s="522"/>
      <c r="P900" s="522"/>
      <c r="Q900" s="522"/>
      <c r="R900" s="522"/>
      <c r="S900" s="522"/>
      <c r="T900" s="522"/>
      <c r="U900" s="522"/>
      <c r="V900" s="522"/>
      <c r="W900" s="522"/>
      <c r="X900" s="522"/>
      <c r="Y900" s="522"/>
      <c r="Z900" s="522"/>
      <c r="AA900" s="522"/>
    </row>
    <row r="901" spans="1:27" ht="15.75" hidden="1" customHeight="1">
      <c r="A901" s="522"/>
      <c r="B901" s="522"/>
      <c r="C901" s="522"/>
      <c r="D901" s="522"/>
      <c r="E901" s="522"/>
      <c r="F901" s="522"/>
      <c r="G901" s="522"/>
      <c r="H901" s="522"/>
      <c r="I901" s="522"/>
      <c r="J901" s="522"/>
      <c r="K901" s="522"/>
      <c r="L901" s="522"/>
      <c r="M901" s="522"/>
      <c r="N901" s="522"/>
      <c r="O901" s="522"/>
      <c r="P901" s="522"/>
      <c r="Q901" s="522"/>
      <c r="R901" s="522"/>
      <c r="S901" s="522"/>
      <c r="T901" s="522"/>
      <c r="U901" s="522"/>
      <c r="V901" s="522"/>
      <c r="W901" s="522"/>
      <c r="X901" s="522"/>
      <c r="Y901" s="522"/>
      <c r="Z901" s="522"/>
      <c r="AA901" s="522"/>
    </row>
    <row r="902" spans="1:27" ht="15.75" hidden="1" customHeight="1">
      <c r="A902" s="522"/>
      <c r="B902" s="522"/>
      <c r="C902" s="522"/>
      <c r="D902" s="522"/>
      <c r="E902" s="522"/>
      <c r="F902" s="522"/>
      <c r="G902" s="522"/>
      <c r="H902" s="522"/>
      <c r="I902" s="522"/>
      <c r="J902" s="522"/>
      <c r="K902" s="522"/>
      <c r="L902" s="522"/>
      <c r="M902" s="522"/>
      <c r="N902" s="522"/>
      <c r="O902" s="522"/>
      <c r="P902" s="522"/>
      <c r="Q902" s="522"/>
      <c r="R902" s="522"/>
      <c r="S902" s="522"/>
      <c r="T902" s="522"/>
      <c r="U902" s="522"/>
      <c r="V902" s="522"/>
      <c r="W902" s="522"/>
      <c r="X902" s="522"/>
      <c r="Y902" s="522"/>
      <c r="Z902" s="522"/>
      <c r="AA902" s="522"/>
    </row>
    <row r="903" spans="1:27" ht="15.75" hidden="1" customHeight="1">
      <c r="A903" s="522"/>
      <c r="B903" s="522"/>
      <c r="C903" s="522"/>
      <c r="D903" s="522"/>
      <c r="E903" s="522"/>
      <c r="F903" s="522"/>
      <c r="G903" s="522"/>
      <c r="H903" s="522"/>
      <c r="I903" s="522"/>
      <c r="J903" s="522"/>
      <c r="K903" s="522"/>
      <c r="L903" s="522"/>
      <c r="M903" s="522"/>
      <c r="N903" s="522"/>
      <c r="O903" s="522"/>
      <c r="P903" s="522"/>
      <c r="Q903" s="522"/>
      <c r="R903" s="522"/>
      <c r="S903" s="522"/>
      <c r="T903" s="522"/>
      <c r="U903" s="522"/>
      <c r="V903" s="522"/>
      <c r="W903" s="522"/>
      <c r="X903" s="522"/>
      <c r="Y903" s="522"/>
      <c r="Z903" s="522"/>
      <c r="AA903" s="522"/>
    </row>
    <row r="904" spans="1:27" ht="15.75" hidden="1" customHeight="1">
      <c r="A904" s="522"/>
      <c r="B904" s="522"/>
      <c r="C904" s="522"/>
      <c r="D904" s="522"/>
      <c r="E904" s="522"/>
      <c r="F904" s="522"/>
      <c r="G904" s="522"/>
      <c r="H904" s="522"/>
      <c r="I904" s="522"/>
      <c r="J904" s="522"/>
      <c r="K904" s="522"/>
      <c r="L904" s="522"/>
      <c r="M904" s="522"/>
      <c r="N904" s="522"/>
      <c r="O904" s="522"/>
      <c r="P904" s="522"/>
      <c r="Q904" s="522"/>
      <c r="R904" s="522"/>
      <c r="S904" s="522"/>
      <c r="T904" s="522"/>
      <c r="U904" s="522"/>
      <c r="V904" s="522"/>
      <c r="W904" s="522"/>
      <c r="X904" s="522"/>
      <c r="Y904" s="522"/>
      <c r="Z904" s="522"/>
      <c r="AA904" s="522"/>
    </row>
    <row r="905" spans="1:27" ht="15.75" hidden="1" customHeight="1">
      <c r="A905" s="522"/>
      <c r="B905" s="522"/>
      <c r="C905" s="522"/>
      <c r="D905" s="522"/>
      <c r="E905" s="522"/>
      <c r="F905" s="522"/>
      <c r="G905" s="522"/>
      <c r="H905" s="522"/>
      <c r="I905" s="522"/>
      <c r="J905" s="522"/>
      <c r="K905" s="522"/>
      <c r="L905" s="522"/>
      <c r="M905" s="522"/>
      <c r="N905" s="522"/>
      <c r="O905" s="522"/>
      <c r="P905" s="522"/>
      <c r="Q905" s="522"/>
      <c r="R905" s="522"/>
      <c r="S905" s="522"/>
      <c r="T905" s="522"/>
      <c r="U905" s="522"/>
      <c r="V905" s="522"/>
      <c r="W905" s="522"/>
      <c r="X905" s="522"/>
      <c r="Y905" s="522"/>
      <c r="Z905" s="522"/>
      <c r="AA905" s="522"/>
    </row>
    <row r="906" spans="1:27" ht="15.75" hidden="1" customHeight="1">
      <c r="A906" s="522"/>
      <c r="B906" s="522"/>
      <c r="C906" s="522"/>
      <c r="D906" s="522"/>
      <c r="E906" s="522"/>
      <c r="F906" s="522"/>
      <c r="G906" s="522"/>
      <c r="H906" s="522"/>
      <c r="I906" s="522"/>
      <c r="J906" s="522"/>
      <c r="K906" s="522"/>
      <c r="L906" s="522"/>
      <c r="M906" s="522"/>
      <c r="N906" s="522"/>
      <c r="O906" s="522"/>
      <c r="P906" s="522"/>
      <c r="Q906" s="522"/>
      <c r="R906" s="522"/>
      <c r="S906" s="522"/>
      <c r="T906" s="522"/>
      <c r="U906" s="522"/>
      <c r="V906" s="522"/>
      <c r="W906" s="522"/>
      <c r="X906" s="522"/>
      <c r="Y906" s="522"/>
      <c r="Z906" s="522"/>
      <c r="AA906" s="522"/>
    </row>
    <row r="907" spans="1:27" ht="15.75" hidden="1" customHeight="1">
      <c r="A907" s="522"/>
      <c r="B907" s="522"/>
      <c r="C907" s="522"/>
      <c r="D907" s="522"/>
      <c r="E907" s="522"/>
      <c r="F907" s="522"/>
      <c r="G907" s="522"/>
      <c r="H907" s="522"/>
      <c r="I907" s="522"/>
      <c r="J907" s="522"/>
      <c r="K907" s="522"/>
      <c r="L907" s="522"/>
      <c r="M907" s="522"/>
      <c r="N907" s="522"/>
      <c r="O907" s="522"/>
      <c r="P907" s="522"/>
      <c r="Q907" s="522"/>
      <c r="R907" s="522"/>
      <c r="S907" s="522"/>
      <c r="T907" s="522"/>
      <c r="U907" s="522"/>
      <c r="V907" s="522"/>
      <c r="W907" s="522"/>
      <c r="X907" s="522"/>
      <c r="Y907" s="522"/>
      <c r="Z907" s="522"/>
      <c r="AA907" s="522"/>
    </row>
    <row r="908" spans="1:27" ht="15.75" hidden="1" customHeight="1">
      <c r="A908" s="522"/>
      <c r="B908" s="522"/>
      <c r="C908" s="522"/>
      <c r="D908" s="522"/>
      <c r="E908" s="522"/>
      <c r="F908" s="522"/>
      <c r="G908" s="522"/>
      <c r="H908" s="522"/>
      <c r="I908" s="522"/>
      <c r="J908" s="522"/>
      <c r="K908" s="522"/>
      <c r="L908" s="522"/>
      <c r="M908" s="522"/>
      <c r="N908" s="522"/>
      <c r="O908" s="522"/>
      <c r="P908" s="522"/>
      <c r="Q908" s="522"/>
      <c r="R908" s="522"/>
      <c r="S908" s="522"/>
      <c r="T908" s="522"/>
      <c r="U908" s="522"/>
      <c r="V908" s="522"/>
      <c r="W908" s="522"/>
      <c r="X908" s="522"/>
      <c r="Y908" s="522"/>
      <c r="Z908" s="522"/>
      <c r="AA908" s="522"/>
    </row>
    <row r="909" spans="1:27" ht="15.75" hidden="1" customHeight="1">
      <c r="A909" s="522"/>
      <c r="B909" s="522"/>
      <c r="C909" s="522"/>
      <c r="D909" s="522"/>
      <c r="E909" s="522"/>
      <c r="F909" s="522"/>
      <c r="G909" s="522"/>
      <c r="H909" s="522"/>
      <c r="I909" s="522"/>
      <c r="J909" s="522"/>
      <c r="K909" s="522"/>
      <c r="L909" s="522"/>
      <c r="M909" s="522"/>
      <c r="N909" s="522"/>
      <c r="O909" s="522"/>
      <c r="P909" s="522"/>
      <c r="Q909" s="522"/>
      <c r="R909" s="522"/>
      <c r="S909" s="522"/>
      <c r="T909" s="522"/>
      <c r="U909" s="522"/>
      <c r="V909" s="522"/>
      <c r="W909" s="522"/>
      <c r="X909" s="522"/>
      <c r="Y909" s="522"/>
      <c r="Z909" s="522"/>
      <c r="AA909" s="522"/>
    </row>
    <row r="910" spans="1:27" ht="15.75" hidden="1" customHeight="1">
      <c r="A910" s="522"/>
      <c r="B910" s="522"/>
      <c r="C910" s="522"/>
      <c r="D910" s="522"/>
      <c r="E910" s="522"/>
      <c r="F910" s="522"/>
      <c r="G910" s="522"/>
      <c r="H910" s="522"/>
      <c r="I910" s="522"/>
      <c r="J910" s="522"/>
      <c r="K910" s="522"/>
      <c r="L910" s="522"/>
      <c r="M910" s="522"/>
      <c r="N910" s="522"/>
      <c r="O910" s="522"/>
      <c r="P910" s="522"/>
      <c r="Q910" s="522"/>
      <c r="R910" s="522"/>
      <c r="S910" s="522"/>
      <c r="T910" s="522"/>
      <c r="U910" s="522"/>
      <c r="V910" s="522"/>
      <c r="W910" s="522"/>
      <c r="X910" s="522"/>
      <c r="Y910" s="522"/>
      <c r="Z910" s="522"/>
      <c r="AA910" s="522"/>
    </row>
    <row r="911" spans="1:27" ht="15.75" hidden="1" customHeight="1">
      <c r="A911" s="522"/>
      <c r="B911" s="522"/>
      <c r="C911" s="522"/>
      <c r="D911" s="522"/>
      <c r="E911" s="522"/>
      <c r="F911" s="522"/>
      <c r="G911" s="522"/>
      <c r="H911" s="522"/>
      <c r="I911" s="522"/>
      <c r="J911" s="522"/>
      <c r="K911" s="522"/>
      <c r="L911" s="522"/>
      <c r="M911" s="522"/>
      <c r="N911" s="522"/>
      <c r="O911" s="522"/>
      <c r="P911" s="522"/>
      <c r="Q911" s="522"/>
      <c r="R911" s="522"/>
      <c r="S911" s="522"/>
      <c r="T911" s="522"/>
      <c r="U911" s="522"/>
      <c r="V911" s="522"/>
      <c r="W911" s="522"/>
      <c r="X911" s="522"/>
      <c r="Y911" s="522"/>
      <c r="Z911" s="522"/>
      <c r="AA911" s="522"/>
    </row>
    <row r="912" spans="1:27" ht="15.75" hidden="1" customHeight="1">
      <c r="A912" s="522"/>
      <c r="B912" s="522"/>
      <c r="C912" s="522"/>
      <c r="D912" s="522"/>
      <c r="E912" s="522"/>
      <c r="F912" s="522"/>
      <c r="G912" s="522"/>
      <c r="H912" s="522"/>
      <c r="I912" s="522"/>
      <c r="J912" s="522"/>
      <c r="K912" s="522"/>
      <c r="L912" s="522"/>
      <c r="M912" s="522"/>
      <c r="N912" s="522"/>
      <c r="O912" s="522"/>
      <c r="P912" s="522"/>
      <c r="Q912" s="522"/>
      <c r="R912" s="522"/>
      <c r="S912" s="522"/>
      <c r="T912" s="522"/>
      <c r="U912" s="522"/>
      <c r="V912" s="522"/>
      <c r="W912" s="522"/>
      <c r="X912" s="522"/>
      <c r="Y912" s="522"/>
      <c r="Z912" s="522"/>
      <c r="AA912" s="522"/>
    </row>
    <row r="913" spans="1:27" ht="15.75" hidden="1" customHeight="1">
      <c r="A913" s="522"/>
      <c r="B913" s="522"/>
      <c r="C913" s="522"/>
      <c r="D913" s="522"/>
      <c r="E913" s="522"/>
      <c r="F913" s="522"/>
      <c r="G913" s="522"/>
      <c r="H913" s="522"/>
      <c r="I913" s="522"/>
      <c r="J913" s="522"/>
      <c r="K913" s="522"/>
      <c r="L913" s="522"/>
      <c r="M913" s="522"/>
      <c r="N913" s="522"/>
      <c r="O913" s="522"/>
      <c r="P913" s="522"/>
      <c r="Q913" s="522"/>
      <c r="R913" s="522"/>
      <c r="S913" s="522"/>
      <c r="T913" s="522"/>
      <c r="U913" s="522"/>
      <c r="V913" s="522"/>
      <c r="W913" s="522"/>
      <c r="X913" s="522"/>
      <c r="Y913" s="522"/>
      <c r="Z913" s="522"/>
      <c r="AA913" s="522"/>
    </row>
    <row r="914" spans="1:27" ht="15.75" hidden="1" customHeight="1">
      <c r="A914" s="522"/>
      <c r="B914" s="522"/>
      <c r="C914" s="522"/>
      <c r="D914" s="522"/>
      <c r="E914" s="522"/>
      <c r="F914" s="522"/>
      <c r="G914" s="522"/>
      <c r="H914" s="522"/>
      <c r="I914" s="522"/>
      <c r="J914" s="522"/>
      <c r="K914" s="522"/>
      <c r="L914" s="522"/>
      <c r="M914" s="522"/>
      <c r="N914" s="522"/>
      <c r="O914" s="522"/>
      <c r="P914" s="522"/>
      <c r="Q914" s="522"/>
      <c r="R914" s="522"/>
      <c r="S914" s="522"/>
      <c r="T914" s="522"/>
      <c r="U914" s="522"/>
      <c r="V914" s="522"/>
      <c r="W914" s="522"/>
      <c r="X914" s="522"/>
      <c r="Y914" s="522"/>
      <c r="Z914" s="522"/>
      <c r="AA914" s="522"/>
    </row>
    <row r="915" spans="1:27" ht="15.75" hidden="1" customHeight="1">
      <c r="A915" s="522"/>
      <c r="B915" s="522"/>
      <c r="C915" s="522"/>
      <c r="D915" s="522"/>
      <c r="E915" s="522"/>
      <c r="F915" s="522"/>
      <c r="G915" s="522"/>
      <c r="H915" s="522"/>
      <c r="I915" s="522"/>
      <c r="J915" s="522"/>
      <c r="K915" s="522"/>
      <c r="L915" s="522"/>
      <c r="M915" s="522"/>
      <c r="N915" s="522"/>
      <c r="O915" s="522"/>
      <c r="P915" s="522"/>
      <c r="Q915" s="522"/>
      <c r="R915" s="522"/>
      <c r="S915" s="522"/>
      <c r="T915" s="522"/>
      <c r="U915" s="522"/>
      <c r="V915" s="522"/>
      <c r="W915" s="522"/>
      <c r="X915" s="522"/>
      <c r="Y915" s="522"/>
      <c r="Z915" s="522"/>
      <c r="AA915" s="522"/>
    </row>
    <row r="916" spans="1:27" ht="15.75" hidden="1" customHeight="1">
      <c r="A916" s="522"/>
      <c r="B916" s="522"/>
      <c r="C916" s="522"/>
      <c r="D916" s="522"/>
      <c r="E916" s="522"/>
      <c r="F916" s="522"/>
      <c r="G916" s="522"/>
      <c r="H916" s="522"/>
      <c r="I916" s="522"/>
      <c r="J916" s="522"/>
      <c r="K916" s="522"/>
      <c r="L916" s="522"/>
      <c r="M916" s="522"/>
      <c r="N916" s="522"/>
      <c r="O916" s="522"/>
      <c r="P916" s="522"/>
      <c r="Q916" s="522"/>
      <c r="R916" s="522"/>
      <c r="S916" s="522"/>
      <c r="T916" s="522"/>
      <c r="U916" s="522"/>
      <c r="V916" s="522"/>
      <c r="W916" s="522"/>
      <c r="X916" s="522"/>
      <c r="Y916" s="522"/>
      <c r="Z916" s="522"/>
      <c r="AA916" s="522"/>
    </row>
    <row r="917" spans="1:27" ht="15.75" hidden="1" customHeight="1">
      <c r="A917" s="522"/>
      <c r="B917" s="522"/>
      <c r="C917" s="522"/>
      <c r="D917" s="522"/>
      <c r="E917" s="522"/>
      <c r="F917" s="522"/>
      <c r="G917" s="522"/>
      <c r="H917" s="522"/>
      <c r="I917" s="522"/>
      <c r="J917" s="522"/>
      <c r="K917" s="522"/>
      <c r="L917" s="522"/>
      <c r="M917" s="522"/>
      <c r="N917" s="522"/>
      <c r="O917" s="522"/>
      <c r="P917" s="522"/>
      <c r="Q917" s="522"/>
      <c r="R917" s="522"/>
      <c r="S917" s="522"/>
      <c r="T917" s="522"/>
      <c r="U917" s="522"/>
      <c r="V917" s="522"/>
      <c r="W917" s="522"/>
      <c r="X917" s="522"/>
      <c r="Y917" s="522"/>
      <c r="Z917" s="522"/>
      <c r="AA917" s="522"/>
    </row>
    <row r="918" spans="1:27" ht="15.75" hidden="1" customHeight="1">
      <c r="A918" s="522"/>
      <c r="B918" s="522"/>
      <c r="C918" s="522"/>
      <c r="D918" s="522"/>
      <c r="E918" s="522"/>
      <c r="F918" s="522"/>
      <c r="G918" s="522"/>
      <c r="H918" s="522"/>
      <c r="I918" s="522"/>
      <c r="J918" s="522"/>
      <c r="K918" s="522"/>
      <c r="L918" s="522"/>
      <c r="M918" s="522"/>
      <c r="N918" s="522"/>
      <c r="O918" s="522"/>
      <c r="P918" s="522"/>
      <c r="Q918" s="522"/>
      <c r="R918" s="522"/>
      <c r="S918" s="522"/>
      <c r="T918" s="522"/>
      <c r="U918" s="522"/>
      <c r="V918" s="522"/>
      <c r="W918" s="522"/>
      <c r="X918" s="522"/>
      <c r="Y918" s="522"/>
      <c r="Z918" s="522"/>
      <c r="AA918" s="522"/>
    </row>
    <row r="919" spans="1:27" ht="15.75" hidden="1" customHeight="1">
      <c r="A919" s="522"/>
      <c r="B919" s="522"/>
      <c r="C919" s="522"/>
      <c r="D919" s="522"/>
      <c r="E919" s="522"/>
      <c r="F919" s="522"/>
      <c r="G919" s="522"/>
      <c r="H919" s="522"/>
      <c r="I919" s="522"/>
      <c r="J919" s="522"/>
      <c r="K919" s="522"/>
      <c r="L919" s="522"/>
      <c r="M919" s="522"/>
      <c r="N919" s="522"/>
      <c r="O919" s="522"/>
      <c r="P919" s="522"/>
      <c r="Q919" s="522"/>
      <c r="R919" s="522"/>
      <c r="S919" s="522"/>
      <c r="T919" s="522"/>
      <c r="U919" s="522"/>
      <c r="V919" s="522"/>
      <c r="W919" s="522"/>
      <c r="X919" s="522"/>
      <c r="Y919" s="522"/>
      <c r="Z919" s="522"/>
      <c r="AA919" s="522"/>
    </row>
    <row r="920" spans="1:27" ht="15.75" hidden="1" customHeight="1">
      <c r="A920" s="522"/>
      <c r="B920" s="522"/>
      <c r="C920" s="522"/>
      <c r="D920" s="522"/>
      <c r="E920" s="522"/>
      <c r="F920" s="522"/>
      <c r="G920" s="522"/>
      <c r="H920" s="522"/>
      <c r="I920" s="522"/>
      <c r="J920" s="522"/>
      <c r="K920" s="522"/>
      <c r="L920" s="522"/>
      <c r="M920" s="522"/>
      <c r="N920" s="522"/>
      <c r="O920" s="522"/>
      <c r="P920" s="522"/>
      <c r="Q920" s="522"/>
      <c r="R920" s="522"/>
      <c r="S920" s="522"/>
      <c r="T920" s="522"/>
      <c r="U920" s="522"/>
      <c r="V920" s="522"/>
      <c r="W920" s="522"/>
      <c r="X920" s="522"/>
      <c r="Y920" s="522"/>
      <c r="Z920" s="522"/>
      <c r="AA920" s="522"/>
    </row>
    <row r="921" spans="1:27" ht="15.75" hidden="1" customHeight="1">
      <c r="A921" s="522"/>
      <c r="B921" s="522"/>
      <c r="C921" s="522"/>
      <c r="D921" s="522"/>
      <c r="E921" s="522"/>
      <c r="F921" s="522"/>
      <c r="G921" s="522"/>
      <c r="H921" s="522"/>
      <c r="I921" s="522"/>
      <c r="J921" s="522"/>
      <c r="K921" s="522"/>
      <c r="L921" s="522"/>
      <c r="M921" s="522"/>
      <c r="N921" s="522"/>
      <c r="O921" s="522"/>
      <c r="P921" s="522"/>
      <c r="Q921" s="522"/>
      <c r="R921" s="522"/>
      <c r="S921" s="522"/>
      <c r="T921" s="522"/>
      <c r="U921" s="522"/>
      <c r="V921" s="522"/>
      <c r="W921" s="522"/>
      <c r="X921" s="522"/>
      <c r="Y921" s="522"/>
      <c r="Z921" s="522"/>
      <c r="AA921" s="522"/>
    </row>
    <row r="922" spans="1:27" ht="15.75" hidden="1" customHeight="1">
      <c r="A922" s="522"/>
      <c r="B922" s="522"/>
      <c r="C922" s="522"/>
      <c r="D922" s="522"/>
      <c r="E922" s="522"/>
      <c r="F922" s="522"/>
      <c r="G922" s="522"/>
      <c r="H922" s="522"/>
      <c r="I922" s="522"/>
      <c r="J922" s="522"/>
      <c r="K922" s="522"/>
      <c r="L922" s="522"/>
      <c r="M922" s="522"/>
      <c r="N922" s="522"/>
      <c r="O922" s="522"/>
      <c r="P922" s="522"/>
      <c r="Q922" s="522"/>
      <c r="R922" s="522"/>
      <c r="S922" s="522"/>
      <c r="T922" s="522"/>
      <c r="U922" s="522"/>
      <c r="V922" s="522"/>
      <c r="W922" s="522"/>
      <c r="X922" s="522"/>
      <c r="Y922" s="522"/>
      <c r="Z922" s="522"/>
      <c r="AA922" s="522"/>
    </row>
    <row r="923" spans="1:27" ht="15.75" hidden="1" customHeight="1">
      <c r="A923" s="522"/>
      <c r="B923" s="522"/>
      <c r="C923" s="522"/>
      <c r="D923" s="522"/>
      <c r="E923" s="522"/>
      <c r="F923" s="522"/>
      <c r="G923" s="522"/>
      <c r="H923" s="522"/>
      <c r="I923" s="522"/>
      <c r="J923" s="522"/>
      <c r="K923" s="522"/>
      <c r="L923" s="522"/>
      <c r="M923" s="522"/>
      <c r="N923" s="522"/>
      <c r="O923" s="522"/>
      <c r="P923" s="522"/>
      <c r="Q923" s="522"/>
      <c r="R923" s="522"/>
      <c r="S923" s="522"/>
      <c r="T923" s="522"/>
      <c r="U923" s="522"/>
      <c r="V923" s="522"/>
      <c r="W923" s="522"/>
      <c r="X923" s="522"/>
      <c r="Y923" s="522"/>
      <c r="Z923" s="522"/>
      <c r="AA923" s="522"/>
    </row>
    <row r="924" spans="1:27" ht="15.75" hidden="1" customHeight="1">
      <c r="A924" s="522"/>
      <c r="B924" s="522"/>
      <c r="C924" s="522"/>
      <c r="D924" s="522"/>
      <c r="E924" s="522"/>
      <c r="F924" s="522"/>
      <c r="G924" s="522"/>
      <c r="H924" s="522"/>
      <c r="I924" s="522"/>
      <c r="J924" s="522"/>
      <c r="K924" s="522"/>
      <c r="L924" s="522"/>
      <c r="M924" s="522"/>
      <c r="N924" s="522"/>
      <c r="O924" s="522"/>
      <c r="P924" s="522"/>
      <c r="Q924" s="522"/>
      <c r="R924" s="522"/>
      <c r="S924" s="522"/>
      <c r="T924" s="522"/>
      <c r="U924" s="522"/>
      <c r="V924" s="522"/>
      <c r="W924" s="522"/>
      <c r="X924" s="522"/>
      <c r="Y924" s="522"/>
      <c r="Z924" s="522"/>
      <c r="AA924" s="522"/>
    </row>
    <row r="925" spans="1:27" ht="15.75" hidden="1" customHeight="1">
      <c r="A925" s="522"/>
      <c r="B925" s="522"/>
      <c r="C925" s="522"/>
      <c r="D925" s="522"/>
      <c r="E925" s="522"/>
      <c r="F925" s="522"/>
      <c r="G925" s="522"/>
      <c r="H925" s="522"/>
      <c r="I925" s="522"/>
      <c r="J925" s="522"/>
      <c r="K925" s="522"/>
      <c r="L925" s="522"/>
      <c r="M925" s="522"/>
      <c r="N925" s="522"/>
      <c r="O925" s="522"/>
      <c r="P925" s="522"/>
      <c r="Q925" s="522"/>
      <c r="R925" s="522"/>
      <c r="S925" s="522"/>
      <c r="T925" s="522"/>
      <c r="U925" s="522"/>
      <c r="V925" s="522"/>
      <c r="W925" s="522"/>
      <c r="X925" s="522"/>
      <c r="Y925" s="522"/>
      <c r="Z925" s="522"/>
      <c r="AA925" s="522"/>
    </row>
    <row r="926" spans="1:27" ht="15.75" hidden="1" customHeight="1">
      <c r="A926" s="522"/>
      <c r="B926" s="522"/>
      <c r="C926" s="522"/>
      <c r="D926" s="522"/>
      <c r="E926" s="522"/>
      <c r="F926" s="522"/>
      <c r="G926" s="522"/>
      <c r="H926" s="522"/>
      <c r="I926" s="522"/>
      <c r="J926" s="522"/>
      <c r="K926" s="522"/>
      <c r="L926" s="522"/>
      <c r="M926" s="522"/>
      <c r="N926" s="522"/>
      <c r="O926" s="522"/>
      <c r="P926" s="522"/>
      <c r="Q926" s="522"/>
      <c r="R926" s="522"/>
      <c r="S926" s="522"/>
      <c r="T926" s="522"/>
      <c r="U926" s="522"/>
      <c r="V926" s="522"/>
      <c r="W926" s="522"/>
      <c r="X926" s="522"/>
      <c r="Y926" s="522"/>
      <c r="Z926" s="522"/>
      <c r="AA926" s="522"/>
    </row>
    <row r="927" spans="1:27" ht="15.75" hidden="1" customHeight="1">
      <c r="A927" s="522"/>
      <c r="B927" s="522"/>
      <c r="C927" s="522"/>
      <c r="D927" s="522"/>
      <c r="E927" s="522"/>
      <c r="F927" s="522"/>
      <c r="G927" s="522"/>
      <c r="H927" s="522"/>
      <c r="I927" s="522"/>
      <c r="J927" s="522"/>
      <c r="K927" s="522"/>
      <c r="L927" s="522"/>
      <c r="M927" s="522"/>
      <c r="N927" s="522"/>
      <c r="O927" s="522"/>
      <c r="P927" s="522"/>
      <c r="Q927" s="522"/>
      <c r="R927" s="522"/>
      <c r="S927" s="522"/>
      <c r="T927" s="522"/>
      <c r="U927" s="522"/>
      <c r="V927" s="522"/>
      <c r="W927" s="522"/>
      <c r="X927" s="522"/>
      <c r="Y927" s="522"/>
      <c r="Z927" s="522"/>
      <c r="AA927" s="522"/>
    </row>
    <row r="928" spans="1:27" ht="15.75" hidden="1" customHeight="1">
      <c r="A928" s="522"/>
      <c r="B928" s="522"/>
      <c r="C928" s="522"/>
      <c r="D928" s="522"/>
      <c r="E928" s="522"/>
      <c r="F928" s="522"/>
      <c r="G928" s="522"/>
      <c r="H928" s="522"/>
      <c r="I928" s="522"/>
      <c r="J928" s="522"/>
      <c r="K928" s="522"/>
      <c r="L928" s="522"/>
      <c r="M928" s="522"/>
      <c r="N928" s="522"/>
      <c r="O928" s="522"/>
      <c r="P928" s="522"/>
      <c r="Q928" s="522"/>
      <c r="R928" s="522"/>
      <c r="S928" s="522"/>
      <c r="T928" s="522"/>
      <c r="U928" s="522"/>
      <c r="V928" s="522"/>
      <c r="W928" s="522"/>
      <c r="X928" s="522"/>
      <c r="Y928" s="522"/>
      <c r="Z928" s="522"/>
      <c r="AA928" s="522"/>
    </row>
    <row r="929" spans="1:27" ht="15.75" hidden="1" customHeight="1">
      <c r="A929" s="522"/>
      <c r="B929" s="522"/>
      <c r="C929" s="522"/>
      <c r="D929" s="522"/>
      <c r="E929" s="522"/>
      <c r="F929" s="522"/>
      <c r="G929" s="522"/>
      <c r="H929" s="522"/>
      <c r="I929" s="522"/>
      <c r="J929" s="522"/>
      <c r="K929" s="522"/>
      <c r="L929" s="522"/>
      <c r="M929" s="522"/>
      <c r="N929" s="522"/>
      <c r="O929" s="522"/>
      <c r="P929" s="522"/>
      <c r="Q929" s="522"/>
      <c r="R929" s="522"/>
      <c r="S929" s="522"/>
      <c r="T929" s="522"/>
      <c r="U929" s="522"/>
      <c r="V929" s="522"/>
      <c r="W929" s="522"/>
      <c r="X929" s="522"/>
      <c r="Y929" s="522"/>
      <c r="Z929" s="522"/>
      <c r="AA929" s="522"/>
    </row>
    <row r="930" spans="1:27" ht="15.75" hidden="1" customHeight="1">
      <c r="A930" s="522"/>
      <c r="B930" s="522"/>
      <c r="C930" s="522"/>
      <c r="D930" s="522"/>
      <c r="E930" s="522"/>
      <c r="F930" s="522"/>
      <c r="G930" s="522"/>
      <c r="H930" s="522"/>
      <c r="I930" s="522"/>
      <c r="J930" s="522"/>
      <c r="K930" s="522"/>
      <c r="L930" s="522"/>
      <c r="M930" s="522"/>
      <c r="N930" s="522"/>
      <c r="O930" s="522"/>
      <c r="P930" s="522"/>
      <c r="Q930" s="522"/>
      <c r="R930" s="522"/>
      <c r="S930" s="522"/>
      <c r="T930" s="522"/>
      <c r="U930" s="522"/>
      <c r="V930" s="522"/>
      <c r="W930" s="522"/>
      <c r="X930" s="522"/>
      <c r="Y930" s="522"/>
      <c r="Z930" s="522"/>
      <c r="AA930" s="522"/>
    </row>
    <row r="931" spans="1:27" ht="15.75" hidden="1" customHeight="1">
      <c r="A931" s="522"/>
      <c r="B931" s="522"/>
      <c r="C931" s="522"/>
      <c r="D931" s="522"/>
      <c r="E931" s="522"/>
      <c r="F931" s="522"/>
      <c r="G931" s="522"/>
      <c r="H931" s="522"/>
      <c r="I931" s="522"/>
      <c r="J931" s="522"/>
      <c r="K931" s="522"/>
      <c r="L931" s="522"/>
      <c r="M931" s="522"/>
      <c r="N931" s="522"/>
      <c r="O931" s="522"/>
      <c r="P931" s="522"/>
      <c r="Q931" s="522"/>
      <c r="R931" s="522"/>
      <c r="S931" s="522"/>
      <c r="T931" s="522"/>
      <c r="U931" s="522"/>
      <c r="V931" s="522"/>
      <c r="W931" s="522"/>
      <c r="X931" s="522"/>
      <c r="Y931" s="522"/>
      <c r="Z931" s="522"/>
      <c r="AA931" s="522"/>
    </row>
    <row r="932" spans="1:27" ht="15.75" hidden="1" customHeight="1">
      <c r="A932" s="522"/>
      <c r="B932" s="522"/>
      <c r="C932" s="522"/>
      <c r="D932" s="522"/>
      <c r="E932" s="522"/>
      <c r="F932" s="522"/>
      <c r="G932" s="522"/>
      <c r="H932" s="522"/>
      <c r="I932" s="522"/>
      <c r="J932" s="522"/>
      <c r="K932" s="522"/>
      <c r="L932" s="522"/>
      <c r="M932" s="522"/>
      <c r="N932" s="522"/>
      <c r="O932" s="522"/>
      <c r="P932" s="522"/>
      <c r="Q932" s="522"/>
      <c r="R932" s="522"/>
      <c r="S932" s="522"/>
      <c r="T932" s="522"/>
      <c r="U932" s="522"/>
      <c r="V932" s="522"/>
      <c r="W932" s="522"/>
      <c r="X932" s="522"/>
      <c r="Y932" s="522"/>
      <c r="Z932" s="522"/>
      <c r="AA932" s="522"/>
    </row>
    <row r="933" spans="1:27" ht="15.75" hidden="1" customHeight="1">
      <c r="A933" s="522"/>
      <c r="B933" s="522"/>
      <c r="C933" s="522"/>
      <c r="D933" s="522"/>
      <c r="E933" s="522"/>
      <c r="F933" s="522"/>
      <c r="G933" s="522"/>
      <c r="H933" s="522"/>
      <c r="I933" s="522"/>
      <c r="J933" s="522"/>
      <c r="K933" s="522"/>
      <c r="L933" s="522"/>
      <c r="M933" s="522"/>
      <c r="N933" s="522"/>
      <c r="O933" s="522"/>
      <c r="P933" s="522"/>
      <c r="Q933" s="522"/>
      <c r="R933" s="522"/>
      <c r="S933" s="522"/>
      <c r="T933" s="522"/>
      <c r="U933" s="522"/>
      <c r="V933" s="522"/>
      <c r="W933" s="522"/>
      <c r="X933" s="522"/>
      <c r="Y933" s="522"/>
      <c r="Z933" s="522"/>
      <c r="AA933" s="522"/>
    </row>
    <row r="934" spans="1:27" ht="15.75" hidden="1" customHeight="1">
      <c r="A934" s="522"/>
      <c r="B934" s="522"/>
      <c r="C934" s="522"/>
      <c r="D934" s="522"/>
      <c r="E934" s="522"/>
      <c r="F934" s="522"/>
      <c r="G934" s="522"/>
      <c r="H934" s="522"/>
      <c r="I934" s="522"/>
      <c r="J934" s="522"/>
      <c r="K934" s="522"/>
      <c r="L934" s="522"/>
      <c r="M934" s="522"/>
      <c r="N934" s="522"/>
      <c r="O934" s="522"/>
      <c r="P934" s="522"/>
      <c r="Q934" s="522"/>
      <c r="R934" s="522"/>
      <c r="S934" s="522"/>
      <c r="T934" s="522"/>
      <c r="U934" s="522"/>
      <c r="V934" s="522"/>
      <c r="W934" s="522"/>
      <c r="X934" s="522"/>
      <c r="Y934" s="522"/>
      <c r="Z934" s="522"/>
      <c r="AA934" s="522"/>
    </row>
    <row r="935" spans="1:27" ht="15.75" hidden="1" customHeight="1">
      <c r="A935" s="522"/>
      <c r="B935" s="522"/>
      <c r="C935" s="522"/>
      <c r="D935" s="522"/>
      <c r="E935" s="522"/>
      <c r="F935" s="522"/>
      <c r="G935" s="522"/>
      <c r="H935" s="522"/>
      <c r="I935" s="522"/>
      <c r="J935" s="522"/>
      <c r="K935" s="522"/>
      <c r="L935" s="522"/>
      <c r="M935" s="522"/>
      <c r="N935" s="522"/>
      <c r="O935" s="522"/>
      <c r="P935" s="522"/>
      <c r="Q935" s="522"/>
      <c r="R935" s="522"/>
      <c r="S935" s="522"/>
      <c r="T935" s="522"/>
      <c r="U935" s="522"/>
      <c r="V935" s="522"/>
      <c r="W935" s="522"/>
      <c r="X935" s="522"/>
      <c r="Y935" s="522"/>
      <c r="Z935" s="522"/>
      <c r="AA935" s="522"/>
    </row>
    <row r="936" spans="1:27" ht="15.75" hidden="1" customHeight="1">
      <c r="A936" s="522"/>
      <c r="B936" s="522"/>
      <c r="C936" s="522"/>
      <c r="D936" s="522"/>
      <c r="E936" s="522"/>
      <c r="F936" s="522"/>
      <c r="G936" s="522"/>
      <c r="H936" s="522"/>
      <c r="I936" s="522"/>
      <c r="J936" s="522"/>
      <c r="K936" s="522"/>
      <c r="L936" s="522"/>
      <c r="M936" s="522"/>
      <c r="N936" s="522"/>
      <c r="O936" s="522"/>
      <c r="P936" s="522"/>
      <c r="Q936" s="522"/>
      <c r="R936" s="522"/>
      <c r="S936" s="522"/>
      <c r="T936" s="522"/>
      <c r="U936" s="522"/>
      <c r="V936" s="522"/>
      <c r="W936" s="522"/>
      <c r="X936" s="522"/>
      <c r="Y936" s="522"/>
      <c r="Z936" s="522"/>
      <c r="AA936" s="522"/>
    </row>
    <row r="937" spans="1:27" ht="15.75" hidden="1" customHeight="1">
      <c r="A937" s="522"/>
      <c r="B937" s="522"/>
      <c r="C937" s="522"/>
      <c r="D937" s="522"/>
      <c r="E937" s="522"/>
      <c r="F937" s="522"/>
      <c r="G937" s="522"/>
      <c r="H937" s="522"/>
      <c r="I937" s="522"/>
      <c r="J937" s="522"/>
      <c r="K937" s="522"/>
      <c r="L937" s="522"/>
      <c r="M937" s="522"/>
      <c r="N937" s="522"/>
      <c r="O937" s="522"/>
      <c r="P937" s="522"/>
      <c r="Q937" s="522"/>
      <c r="R937" s="522"/>
      <c r="S937" s="522"/>
      <c r="T937" s="522"/>
      <c r="U937" s="522"/>
      <c r="V937" s="522"/>
      <c r="W937" s="522"/>
      <c r="X937" s="522"/>
      <c r="Y937" s="522"/>
      <c r="Z937" s="522"/>
      <c r="AA937" s="522"/>
    </row>
    <row r="938" spans="1:27" ht="15.75" hidden="1" customHeight="1">
      <c r="A938" s="522"/>
      <c r="B938" s="522"/>
      <c r="C938" s="522"/>
      <c r="D938" s="522"/>
      <c r="E938" s="522"/>
      <c r="F938" s="522"/>
      <c r="G938" s="522"/>
      <c r="H938" s="522"/>
      <c r="I938" s="522"/>
      <c r="J938" s="522"/>
      <c r="K938" s="522"/>
      <c r="L938" s="522"/>
      <c r="M938" s="522"/>
      <c r="N938" s="522"/>
      <c r="O938" s="522"/>
      <c r="P938" s="522"/>
      <c r="Q938" s="522"/>
      <c r="R938" s="522"/>
      <c r="S938" s="522"/>
      <c r="T938" s="522"/>
      <c r="U938" s="522"/>
      <c r="V938" s="522"/>
      <c r="W938" s="522"/>
      <c r="X938" s="522"/>
      <c r="Y938" s="522"/>
      <c r="Z938" s="522"/>
      <c r="AA938" s="522"/>
    </row>
    <row r="939" spans="1:27" ht="15.75" hidden="1" customHeight="1">
      <c r="A939" s="522"/>
      <c r="B939" s="522"/>
      <c r="C939" s="522"/>
      <c r="D939" s="522"/>
      <c r="E939" s="522"/>
      <c r="F939" s="522"/>
      <c r="G939" s="522"/>
      <c r="H939" s="522"/>
      <c r="I939" s="522"/>
      <c r="J939" s="522"/>
      <c r="K939" s="522"/>
      <c r="L939" s="522"/>
      <c r="M939" s="522"/>
      <c r="N939" s="522"/>
      <c r="O939" s="522"/>
      <c r="P939" s="522"/>
      <c r="Q939" s="522"/>
      <c r="R939" s="522"/>
      <c r="S939" s="522"/>
      <c r="T939" s="522"/>
      <c r="U939" s="522"/>
      <c r="V939" s="522"/>
      <c r="W939" s="522"/>
      <c r="X939" s="522"/>
      <c r="Y939" s="522"/>
      <c r="Z939" s="522"/>
      <c r="AA939" s="522"/>
    </row>
    <row r="940" spans="1:27" ht="15.75" hidden="1" customHeight="1">
      <c r="A940" s="522"/>
      <c r="B940" s="522"/>
      <c r="C940" s="522"/>
      <c r="D940" s="522"/>
      <c r="E940" s="522"/>
      <c r="F940" s="522"/>
      <c r="G940" s="522"/>
      <c r="H940" s="522"/>
      <c r="I940" s="522"/>
      <c r="J940" s="522"/>
      <c r="K940" s="522"/>
      <c r="L940" s="522"/>
      <c r="M940" s="522"/>
      <c r="N940" s="522"/>
      <c r="O940" s="522"/>
      <c r="P940" s="522"/>
      <c r="Q940" s="522"/>
      <c r="R940" s="522"/>
      <c r="S940" s="522"/>
      <c r="T940" s="522"/>
      <c r="U940" s="522"/>
      <c r="V940" s="522"/>
      <c r="W940" s="522"/>
      <c r="X940" s="522"/>
      <c r="Y940" s="522"/>
      <c r="Z940" s="522"/>
      <c r="AA940" s="522"/>
    </row>
    <row r="941" spans="1:27" ht="15.75" hidden="1" customHeight="1">
      <c r="A941" s="522"/>
      <c r="B941" s="522"/>
      <c r="C941" s="522"/>
      <c r="D941" s="522"/>
      <c r="E941" s="522"/>
      <c r="F941" s="522"/>
      <c r="G941" s="522"/>
      <c r="H941" s="522"/>
      <c r="I941" s="522"/>
      <c r="J941" s="522"/>
      <c r="K941" s="522"/>
      <c r="L941" s="522"/>
      <c r="M941" s="522"/>
      <c r="N941" s="522"/>
      <c r="O941" s="522"/>
      <c r="P941" s="522"/>
      <c r="Q941" s="522"/>
      <c r="R941" s="522"/>
      <c r="S941" s="522"/>
      <c r="T941" s="522"/>
      <c r="U941" s="522"/>
      <c r="V941" s="522"/>
      <c r="W941" s="522"/>
      <c r="X941" s="522"/>
      <c r="Y941" s="522"/>
      <c r="Z941" s="522"/>
      <c r="AA941" s="522"/>
    </row>
    <row r="942" spans="1:27" ht="15.75" hidden="1" customHeight="1">
      <c r="A942" s="522"/>
      <c r="B942" s="522"/>
      <c r="C942" s="522"/>
      <c r="D942" s="522"/>
      <c r="E942" s="522"/>
      <c r="F942" s="522"/>
      <c r="G942" s="522"/>
      <c r="H942" s="522"/>
      <c r="I942" s="522"/>
      <c r="J942" s="522"/>
      <c r="K942" s="522"/>
      <c r="L942" s="522"/>
      <c r="M942" s="522"/>
      <c r="N942" s="522"/>
      <c r="O942" s="522"/>
      <c r="P942" s="522"/>
      <c r="Q942" s="522"/>
      <c r="R942" s="522"/>
      <c r="S942" s="522"/>
      <c r="T942" s="522"/>
      <c r="U942" s="522"/>
      <c r="V942" s="522"/>
      <c r="W942" s="522"/>
      <c r="X942" s="522"/>
      <c r="Y942" s="522"/>
      <c r="Z942" s="522"/>
      <c r="AA942" s="522"/>
    </row>
    <row r="943" spans="1:27" ht="15.75" hidden="1" customHeight="1">
      <c r="A943" s="522"/>
      <c r="B943" s="522"/>
      <c r="C943" s="522"/>
      <c r="D943" s="522"/>
      <c r="E943" s="522"/>
      <c r="F943" s="522"/>
      <c r="G943" s="522"/>
      <c r="H943" s="522"/>
      <c r="I943" s="522"/>
      <c r="J943" s="522"/>
      <c r="K943" s="522"/>
      <c r="L943" s="522"/>
      <c r="M943" s="522"/>
      <c r="N943" s="522"/>
      <c r="O943" s="522"/>
      <c r="P943" s="522"/>
      <c r="Q943" s="522"/>
      <c r="R943" s="522"/>
      <c r="S943" s="522"/>
      <c r="T943" s="522"/>
      <c r="U943" s="522"/>
      <c r="V943" s="522"/>
      <c r="W943" s="522"/>
      <c r="X943" s="522"/>
      <c r="Y943" s="522"/>
      <c r="Z943" s="522"/>
      <c r="AA943" s="522"/>
    </row>
    <row r="944" spans="1:27" ht="15.75" hidden="1" customHeight="1">
      <c r="A944" s="522"/>
      <c r="B944" s="522"/>
      <c r="C944" s="522"/>
      <c r="D944" s="522"/>
      <c r="E944" s="522"/>
      <c r="F944" s="522"/>
      <c r="G944" s="522"/>
      <c r="H944" s="522"/>
      <c r="I944" s="522"/>
      <c r="J944" s="522"/>
      <c r="K944" s="522"/>
      <c r="L944" s="522"/>
      <c r="M944" s="522"/>
      <c r="N944" s="522"/>
      <c r="O944" s="522"/>
      <c r="P944" s="522"/>
      <c r="Q944" s="522"/>
      <c r="R944" s="522"/>
      <c r="S944" s="522"/>
      <c r="T944" s="522"/>
      <c r="U944" s="522"/>
      <c r="V944" s="522"/>
      <c r="W944" s="522"/>
      <c r="X944" s="522"/>
      <c r="Y944" s="522"/>
      <c r="Z944" s="522"/>
      <c r="AA944" s="522"/>
    </row>
    <row r="945" spans="1:27" ht="15.75" hidden="1" customHeight="1">
      <c r="A945" s="522"/>
      <c r="B945" s="522"/>
      <c r="C945" s="522"/>
      <c r="D945" s="522"/>
      <c r="E945" s="522"/>
      <c r="F945" s="522"/>
      <c r="G945" s="522"/>
      <c r="H945" s="522"/>
      <c r="I945" s="522"/>
      <c r="J945" s="522"/>
      <c r="K945" s="522"/>
      <c r="L945" s="522"/>
      <c r="M945" s="522"/>
      <c r="N945" s="522"/>
      <c r="O945" s="522"/>
      <c r="P945" s="522"/>
      <c r="Q945" s="522"/>
      <c r="R945" s="522"/>
      <c r="S945" s="522"/>
      <c r="T945" s="522"/>
      <c r="U945" s="522"/>
      <c r="V945" s="522"/>
      <c r="W945" s="522"/>
      <c r="X945" s="522"/>
      <c r="Y945" s="522"/>
      <c r="Z945" s="522"/>
      <c r="AA945" s="522"/>
    </row>
    <row r="946" spans="1:27" ht="15.75" hidden="1" customHeight="1">
      <c r="A946" s="522"/>
      <c r="B946" s="522"/>
      <c r="C946" s="522"/>
      <c r="D946" s="522"/>
      <c r="E946" s="522"/>
      <c r="F946" s="522"/>
      <c r="G946" s="522"/>
      <c r="H946" s="522"/>
      <c r="I946" s="522"/>
      <c r="J946" s="522"/>
      <c r="K946" s="522"/>
      <c r="L946" s="522"/>
      <c r="M946" s="522"/>
      <c r="N946" s="522"/>
      <c r="O946" s="522"/>
      <c r="P946" s="522"/>
      <c r="Q946" s="522"/>
      <c r="R946" s="522"/>
      <c r="S946" s="522"/>
      <c r="T946" s="522"/>
      <c r="U946" s="522"/>
      <c r="V946" s="522"/>
      <c r="W946" s="522"/>
      <c r="X946" s="522"/>
      <c r="Y946" s="522"/>
      <c r="Z946" s="522"/>
      <c r="AA946" s="522"/>
    </row>
    <row r="947" spans="1:27" ht="15.75" hidden="1" customHeight="1">
      <c r="A947" s="522"/>
      <c r="B947" s="522"/>
      <c r="C947" s="522"/>
      <c r="D947" s="522"/>
      <c r="E947" s="522"/>
      <c r="F947" s="522"/>
      <c r="G947" s="522"/>
      <c r="H947" s="522"/>
      <c r="I947" s="522"/>
      <c r="J947" s="522"/>
      <c r="K947" s="522"/>
      <c r="L947" s="522"/>
      <c r="M947" s="522"/>
      <c r="N947" s="522"/>
      <c r="O947" s="522"/>
      <c r="P947" s="522"/>
      <c r="Q947" s="522"/>
      <c r="R947" s="522"/>
      <c r="S947" s="522"/>
      <c r="T947" s="522"/>
      <c r="U947" s="522"/>
      <c r="V947" s="522"/>
      <c r="W947" s="522"/>
      <c r="X947" s="522"/>
      <c r="Y947" s="522"/>
      <c r="Z947" s="522"/>
      <c r="AA947" s="522"/>
    </row>
    <row r="948" spans="1:27" ht="15.75" hidden="1" customHeight="1">
      <c r="A948" s="522"/>
      <c r="B948" s="522"/>
      <c r="C948" s="522"/>
      <c r="D948" s="522"/>
      <c r="E948" s="522"/>
      <c r="F948" s="522"/>
      <c r="G948" s="522"/>
      <c r="H948" s="522"/>
      <c r="I948" s="522"/>
      <c r="J948" s="522"/>
      <c r="K948" s="522"/>
      <c r="L948" s="522"/>
      <c r="M948" s="522"/>
      <c r="N948" s="522"/>
      <c r="O948" s="522"/>
      <c r="P948" s="522"/>
      <c r="Q948" s="522"/>
      <c r="R948" s="522"/>
      <c r="S948" s="522"/>
      <c r="T948" s="522"/>
      <c r="U948" s="522"/>
      <c r="V948" s="522"/>
      <c r="W948" s="522"/>
      <c r="X948" s="522"/>
      <c r="Y948" s="522"/>
      <c r="Z948" s="522"/>
      <c r="AA948" s="522"/>
    </row>
    <row r="949" spans="1:27" ht="15.75" hidden="1" customHeight="1">
      <c r="A949" s="522"/>
      <c r="B949" s="522"/>
      <c r="C949" s="522"/>
      <c r="D949" s="522"/>
      <c r="E949" s="522"/>
      <c r="F949" s="522"/>
      <c r="G949" s="522"/>
      <c r="H949" s="522"/>
      <c r="I949" s="522"/>
      <c r="J949" s="522"/>
      <c r="K949" s="522"/>
      <c r="L949" s="522"/>
      <c r="M949" s="522"/>
      <c r="N949" s="522"/>
      <c r="O949" s="522"/>
      <c r="P949" s="522"/>
      <c r="Q949" s="522"/>
      <c r="R949" s="522"/>
      <c r="S949" s="522"/>
      <c r="T949" s="522"/>
      <c r="U949" s="522"/>
      <c r="V949" s="522"/>
      <c r="W949" s="522"/>
      <c r="X949" s="522"/>
      <c r="Y949" s="522"/>
      <c r="Z949" s="522"/>
      <c r="AA949" s="522"/>
    </row>
    <row r="950" spans="1:27" ht="15.75" hidden="1" customHeight="1">
      <c r="A950" s="522"/>
      <c r="B950" s="522"/>
      <c r="C950" s="522"/>
      <c r="D950" s="522"/>
      <c r="E950" s="522"/>
      <c r="F950" s="522"/>
      <c r="G950" s="522"/>
      <c r="H950" s="522"/>
      <c r="I950" s="522"/>
      <c r="J950" s="522"/>
      <c r="K950" s="522"/>
      <c r="L950" s="522"/>
      <c r="M950" s="522"/>
      <c r="N950" s="522"/>
      <c r="O950" s="522"/>
      <c r="P950" s="522"/>
      <c r="Q950" s="522"/>
      <c r="R950" s="522"/>
      <c r="S950" s="522"/>
      <c r="T950" s="522"/>
      <c r="U950" s="522"/>
      <c r="V950" s="522"/>
      <c r="W950" s="522"/>
      <c r="X950" s="522"/>
      <c r="Y950" s="522"/>
      <c r="Z950" s="522"/>
      <c r="AA950" s="522"/>
    </row>
    <row r="951" spans="1:27" ht="15.75" hidden="1" customHeight="1">
      <c r="A951" s="522"/>
      <c r="B951" s="522"/>
      <c r="C951" s="522"/>
      <c r="D951" s="522"/>
      <c r="E951" s="522"/>
      <c r="F951" s="522"/>
      <c r="G951" s="522"/>
      <c r="H951" s="522"/>
      <c r="I951" s="522"/>
      <c r="J951" s="522"/>
      <c r="K951" s="522"/>
      <c r="L951" s="522"/>
      <c r="M951" s="522"/>
      <c r="N951" s="522"/>
      <c r="O951" s="522"/>
      <c r="P951" s="522"/>
      <c r="Q951" s="522"/>
      <c r="R951" s="522"/>
      <c r="S951" s="522"/>
      <c r="T951" s="522"/>
      <c r="U951" s="522"/>
      <c r="V951" s="522"/>
      <c r="W951" s="522"/>
      <c r="X951" s="522"/>
      <c r="Y951" s="522"/>
      <c r="Z951" s="522"/>
      <c r="AA951" s="522"/>
    </row>
    <row r="952" spans="1:27" ht="15.75" hidden="1" customHeight="1">
      <c r="A952" s="522"/>
      <c r="B952" s="522"/>
      <c r="C952" s="522"/>
      <c r="D952" s="522"/>
      <c r="E952" s="522"/>
      <c r="F952" s="522"/>
      <c r="G952" s="522"/>
      <c r="H952" s="522"/>
      <c r="I952" s="522"/>
      <c r="J952" s="522"/>
      <c r="K952" s="522"/>
      <c r="L952" s="522"/>
      <c r="M952" s="522"/>
      <c r="N952" s="522"/>
      <c r="O952" s="522"/>
      <c r="P952" s="522"/>
      <c r="Q952" s="522"/>
      <c r="R952" s="522"/>
      <c r="S952" s="522"/>
      <c r="T952" s="522"/>
      <c r="U952" s="522"/>
      <c r="V952" s="522"/>
      <c r="W952" s="522"/>
      <c r="X952" s="522"/>
      <c r="Y952" s="522"/>
      <c r="Z952" s="522"/>
      <c r="AA952" s="522"/>
    </row>
    <row r="953" spans="1:27" ht="15.75" hidden="1" customHeight="1">
      <c r="A953" s="522"/>
      <c r="B953" s="522"/>
      <c r="C953" s="522"/>
      <c r="D953" s="522"/>
      <c r="E953" s="522"/>
      <c r="F953" s="522"/>
      <c r="G953" s="522"/>
      <c r="H953" s="522"/>
      <c r="I953" s="522"/>
      <c r="J953" s="522"/>
      <c r="K953" s="522"/>
      <c r="L953" s="522"/>
      <c r="M953" s="522"/>
      <c r="N953" s="522"/>
      <c r="O953" s="522"/>
      <c r="P953" s="522"/>
      <c r="Q953" s="522"/>
      <c r="R953" s="522"/>
      <c r="S953" s="522"/>
      <c r="T953" s="522"/>
      <c r="U953" s="522"/>
      <c r="V953" s="522"/>
      <c r="W953" s="522"/>
      <c r="X953" s="522"/>
      <c r="Y953" s="522"/>
      <c r="Z953" s="522"/>
      <c r="AA953" s="522"/>
    </row>
    <row r="954" spans="1:27" ht="15.75" hidden="1" customHeight="1">
      <c r="A954" s="522"/>
      <c r="B954" s="522"/>
      <c r="C954" s="522"/>
      <c r="D954" s="522"/>
      <c r="E954" s="522"/>
      <c r="F954" s="522"/>
      <c r="G954" s="522"/>
      <c r="H954" s="522"/>
      <c r="I954" s="522"/>
      <c r="J954" s="522"/>
      <c r="K954" s="522"/>
      <c r="L954" s="522"/>
      <c r="M954" s="522"/>
      <c r="N954" s="522"/>
      <c r="O954" s="522"/>
      <c r="P954" s="522"/>
      <c r="Q954" s="522"/>
      <c r="R954" s="522"/>
      <c r="S954" s="522"/>
      <c r="T954" s="522"/>
      <c r="U954" s="522"/>
      <c r="V954" s="522"/>
      <c r="W954" s="522"/>
      <c r="X954" s="522"/>
      <c r="Y954" s="522"/>
      <c r="Z954" s="522"/>
      <c r="AA954" s="522"/>
    </row>
    <row r="955" spans="1:27" ht="15.75" hidden="1" customHeight="1">
      <c r="A955" s="522"/>
      <c r="B955" s="522"/>
      <c r="C955" s="522"/>
      <c r="D955" s="522"/>
      <c r="E955" s="522"/>
      <c r="F955" s="522"/>
      <c r="G955" s="522"/>
      <c r="H955" s="522"/>
      <c r="I955" s="522"/>
      <c r="J955" s="522"/>
      <c r="K955" s="522"/>
      <c r="L955" s="522"/>
      <c r="M955" s="522"/>
      <c r="N955" s="522"/>
      <c r="O955" s="522"/>
      <c r="P955" s="522"/>
      <c r="Q955" s="522"/>
      <c r="R955" s="522"/>
      <c r="S955" s="522"/>
      <c r="T955" s="522"/>
      <c r="U955" s="522"/>
      <c r="V955" s="522"/>
      <c r="W955" s="522"/>
      <c r="X955" s="522"/>
      <c r="Y955" s="522"/>
      <c r="Z955" s="522"/>
      <c r="AA955" s="522"/>
    </row>
    <row r="956" spans="1:27" ht="15.75" hidden="1" customHeight="1">
      <c r="A956" s="522"/>
      <c r="B956" s="522"/>
      <c r="C956" s="522"/>
      <c r="D956" s="522"/>
      <c r="E956" s="522"/>
      <c r="F956" s="522"/>
      <c r="G956" s="522"/>
      <c r="H956" s="522"/>
      <c r="I956" s="522"/>
      <c r="J956" s="522"/>
      <c r="K956" s="522"/>
      <c r="L956" s="522"/>
      <c r="M956" s="522"/>
      <c r="N956" s="522"/>
      <c r="O956" s="522"/>
      <c r="P956" s="522"/>
      <c r="Q956" s="522"/>
      <c r="R956" s="522"/>
      <c r="S956" s="522"/>
      <c r="T956" s="522"/>
      <c r="U956" s="522"/>
      <c r="V956" s="522"/>
      <c r="W956" s="522"/>
      <c r="X956" s="522"/>
      <c r="Y956" s="522"/>
      <c r="Z956" s="522"/>
      <c r="AA956" s="522"/>
    </row>
    <row r="957" spans="1:27" ht="15.75" hidden="1" customHeight="1">
      <c r="A957" s="522"/>
      <c r="B957" s="522"/>
      <c r="C957" s="522"/>
      <c r="D957" s="522"/>
      <c r="E957" s="522"/>
      <c r="F957" s="522"/>
      <c r="G957" s="522"/>
      <c r="H957" s="522"/>
      <c r="I957" s="522"/>
      <c r="J957" s="522"/>
      <c r="K957" s="522"/>
      <c r="L957" s="522"/>
      <c r="M957" s="522"/>
      <c r="N957" s="522"/>
      <c r="O957" s="522"/>
      <c r="P957" s="522"/>
      <c r="Q957" s="522"/>
      <c r="R957" s="522"/>
      <c r="S957" s="522"/>
      <c r="T957" s="522"/>
      <c r="U957" s="522"/>
      <c r="V957" s="522"/>
      <c r="W957" s="522"/>
      <c r="X957" s="522"/>
      <c r="Y957" s="522"/>
      <c r="Z957" s="522"/>
      <c r="AA957" s="522"/>
    </row>
    <row r="958" spans="1:27" ht="15.75" hidden="1" customHeight="1">
      <c r="A958" s="522"/>
      <c r="B958" s="522"/>
      <c r="C958" s="522"/>
      <c r="D958" s="522"/>
      <c r="E958" s="522"/>
      <c r="F958" s="522"/>
      <c r="G958" s="522"/>
      <c r="H958" s="522"/>
      <c r="I958" s="522"/>
      <c r="J958" s="522"/>
      <c r="K958" s="522"/>
      <c r="L958" s="522"/>
      <c r="M958" s="522"/>
      <c r="N958" s="522"/>
      <c r="O958" s="522"/>
      <c r="P958" s="522"/>
      <c r="Q958" s="522"/>
      <c r="R958" s="522"/>
      <c r="S958" s="522"/>
      <c r="T958" s="522"/>
      <c r="U958" s="522"/>
      <c r="V958" s="522"/>
      <c r="W958" s="522"/>
      <c r="X958" s="522"/>
      <c r="Y958" s="522"/>
      <c r="Z958" s="522"/>
      <c r="AA958" s="522"/>
    </row>
    <row r="959" spans="1:27" ht="15.75" hidden="1" customHeight="1">
      <c r="A959" s="522"/>
      <c r="B959" s="522"/>
      <c r="C959" s="522"/>
      <c r="D959" s="522"/>
      <c r="E959" s="522"/>
      <c r="F959" s="522"/>
      <c r="G959" s="522"/>
      <c r="H959" s="522"/>
      <c r="I959" s="522"/>
      <c r="J959" s="522"/>
      <c r="K959" s="522"/>
      <c r="L959" s="522"/>
      <c r="M959" s="522"/>
      <c r="N959" s="522"/>
      <c r="O959" s="522"/>
      <c r="P959" s="522"/>
      <c r="Q959" s="522"/>
      <c r="R959" s="522"/>
      <c r="S959" s="522"/>
      <c r="T959" s="522"/>
      <c r="U959" s="522"/>
      <c r="V959" s="522"/>
      <c r="W959" s="522"/>
      <c r="X959" s="522"/>
      <c r="Y959" s="522"/>
      <c r="Z959" s="522"/>
      <c r="AA959" s="522"/>
    </row>
    <row r="960" spans="1:27" ht="15.75" hidden="1" customHeight="1">
      <c r="A960" s="522"/>
      <c r="B960" s="522"/>
      <c r="C960" s="522"/>
      <c r="D960" s="522"/>
      <c r="E960" s="522"/>
      <c r="F960" s="522"/>
      <c r="G960" s="522"/>
      <c r="H960" s="522"/>
      <c r="I960" s="522"/>
      <c r="J960" s="522"/>
      <c r="K960" s="522"/>
      <c r="L960" s="522"/>
      <c r="M960" s="522"/>
      <c r="N960" s="522"/>
      <c r="O960" s="522"/>
      <c r="P960" s="522"/>
      <c r="Q960" s="522"/>
      <c r="R960" s="522"/>
      <c r="S960" s="522"/>
      <c r="T960" s="522"/>
      <c r="U960" s="522"/>
      <c r="V960" s="522"/>
      <c r="W960" s="522"/>
      <c r="X960" s="522"/>
      <c r="Y960" s="522"/>
      <c r="Z960" s="522"/>
      <c r="AA960" s="522"/>
    </row>
    <row r="961" spans="1:27" ht="15.75" hidden="1" customHeight="1">
      <c r="A961" s="522"/>
      <c r="B961" s="522"/>
      <c r="C961" s="522"/>
      <c r="D961" s="522"/>
      <c r="E961" s="522"/>
      <c r="F961" s="522"/>
      <c r="G961" s="522"/>
      <c r="H961" s="522"/>
      <c r="I961" s="522"/>
      <c r="J961" s="522"/>
      <c r="K961" s="522"/>
      <c r="L961" s="522"/>
      <c r="M961" s="522"/>
      <c r="N961" s="522"/>
      <c r="O961" s="522"/>
      <c r="P961" s="522"/>
      <c r="Q961" s="522"/>
      <c r="R961" s="522"/>
      <c r="S961" s="522"/>
      <c r="T961" s="522"/>
      <c r="U961" s="522"/>
      <c r="V961" s="522"/>
      <c r="W961" s="522"/>
      <c r="X961" s="522"/>
      <c r="Y961" s="522"/>
      <c r="Z961" s="522"/>
      <c r="AA961" s="522"/>
    </row>
    <row r="962" spans="1:27" ht="15.75" hidden="1" customHeight="1">
      <c r="A962" s="522"/>
      <c r="B962" s="522"/>
      <c r="C962" s="522"/>
      <c r="D962" s="522"/>
      <c r="E962" s="522"/>
      <c r="F962" s="522"/>
      <c r="G962" s="522"/>
      <c r="H962" s="522"/>
      <c r="I962" s="522"/>
      <c r="J962" s="522"/>
      <c r="K962" s="522"/>
      <c r="L962" s="522"/>
      <c r="M962" s="522"/>
      <c r="N962" s="522"/>
      <c r="O962" s="522"/>
      <c r="P962" s="522"/>
      <c r="Q962" s="522"/>
      <c r="R962" s="522"/>
      <c r="S962" s="522"/>
      <c r="T962" s="522"/>
      <c r="U962" s="522"/>
      <c r="V962" s="522"/>
      <c r="W962" s="522"/>
      <c r="X962" s="522"/>
      <c r="Y962" s="522"/>
      <c r="Z962" s="522"/>
      <c r="AA962" s="522"/>
    </row>
    <row r="963" spans="1:27" ht="15.75" hidden="1" customHeight="1">
      <c r="A963" s="522"/>
      <c r="B963" s="522"/>
      <c r="C963" s="522"/>
      <c r="D963" s="522"/>
      <c r="E963" s="522"/>
      <c r="F963" s="522"/>
      <c r="G963" s="522"/>
      <c r="H963" s="522"/>
      <c r="I963" s="522"/>
      <c r="J963" s="522"/>
      <c r="K963" s="522"/>
      <c r="L963" s="522"/>
      <c r="M963" s="522"/>
      <c r="N963" s="522"/>
      <c r="O963" s="522"/>
      <c r="P963" s="522"/>
      <c r="Q963" s="522"/>
      <c r="R963" s="522"/>
      <c r="S963" s="522"/>
      <c r="T963" s="522"/>
      <c r="U963" s="522"/>
      <c r="V963" s="522"/>
      <c r="W963" s="522"/>
      <c r="X963" s="522"/>
      <c r="Y963" s="522"/>
      <c r="Z963" s="522"/>
      <c r="AA963" s="522"/>
    </row>
    <row r="964" spans="1:27" ht="15.75" hidden="1" customHeight="1">
      <c r="A964" s="522"/>
      <c r="B964" s="522"/>
      <c r="C964" s="522"/>
      <c r="D964" s="522"/>
      <c r="E964" s="522"/>
      <c r="F964" s="522"/>
      <c r="G964" s="522"/>
      <c r="H964" s="522"/>
      <c r="I964" s="522"/>
      <c r="J964" s="522"/>
      <c r="K964" s="522"/>
      <c r="L964" s="522"/>
      <c r="M964" s="522"/>
      <c r="N964" s="522"/>
      <c r="O964" s="522"/>
      <c r="P964" s="522"/>
      <c r="Q964" s="522"/>
      <c r="R964" s="522"/>
      <c r="S964" s="522"/>
      <c r="T964" s="522"/>
      <c r="U964" s="522"/>
      <c r="V964" s="522"/>
      <c r="W964" s="522"/>
      <c r="X964" s="522"/>
      <c r="Y964" s="522"/>
      <c r="Z964" s="522"/>
      <c r="AA964" s="522"/>
    </row>
    <row r="965" spans="1:27" ht="15.75" hidden="1" customHeight="1">
      <c r="A965" s="522"/>
      <c r="B965" s="522"/>
      <c r="C965" s="522"/>
      <c r="D965" s="522"/>
      <c r="E965" s="522"/>
      <c r="F965" s="522"/>
      <c r="G965" s="522"/>
      <c r="H965" s="522"/>
      <c r="I965" s="522"/>
      <c r="J965" s="522"/>
      <c r="K965" s="522"/>
      <c r="L965" s="522"/>
      <c r="M965" s="522"/>
      <c r="N965" s="522"/>
      <c r="O965" s="522"/>
      <c r="P965" s="522"/>
      <c r="Q965" s="522"/>
      <c r="R965" s="522"/>
      <c r="S965" s="522"/>
      <c r="T965" s="522"/>
      <c r="U965" s="522"/>
      <c r="V965" s="522"/>
      <c r="W965" s="522"/>
      <c r="X965" s="522"/>
      <c r="Y965" s="522"/>
      <c r="Z965" s="522"/>
      <c r="AA965" s="522"/>
    </row>
    <row r="966" spans="1:27" ht="15.75" hidden="1" customHeight="1">
      <c r="A966" s="522"/>
      <c r="B966" s="522"/>
      <c r="C966" s="522"/>
      <c r="D966" s="522"/>
      <c r="E966" s="522"/>
      <c r="F966" s="522"/>
      <c r="G966" s="522"/>
      <c r="H966" s="522"/>
      <c r="I966" s="522"/>
      <c r="J966" s="522"/>
      <c r="K966" s="522"/>
      <c r="L966" s="522"/>
      <c r="M966" s="522"/>
      <c r="N966" s="522"/>
      <c r="O966" s="522"/>
      <c r="P966" s="522"/>
      <c r="Q966" s="522"/>
      <c r="R966" s="522"/>
      <c r="S966" s="522"/>
      <c r="T966" s="522"/>
      <c r="U966" s="522"/>
      <c r="V966" s="522"/>
      <c r="W966" s="522"/>
      <c r="X966" s="522"/>
      <c r="Y966" s="522"/>
      <c r="Z966" s="522"/>
      <c r="AA966" s="522"/>
    </row>
    <row r="967" spans="1:27" ht="15.75" hidden="1" customHeight="1">
      <c r="A967" s="522"/>
      <c r="B967" s="522"/>
      <c r="C967" s="522"/>
      <c r="D967" s="522"/>
      <c r="E967" s="522"/>
      <c r="F967" s="522"/>
      <c r="G967" s="522"/>
      <c r="H967" s="522"/>
      <c r="I967" s="522"/>
      <c r="J967" s="522"/>
      <c r="K967" s="522"/>
      <c r="L967" s="522"/>
      <c r="M967" s="522"/>
      <c r="N967" s="522"/>
      <c r="O967" s="522"/>
      <c r="P967" s="522"/>
      <c r="Q967" s="522"/>
      <c r="R967" s="522"/>
      <c r="S967" s="522"/>
      <c r="T967" s="522"/>
      <c r="U967" s="522"/>
      <c r="V967" s="522"/>
      <c r="W967" s="522"/>
      <c r="X967" s="522"/>
      <c r="Y967" s="522"/>
      <c r="Z967" s="522"/>
      <c r="AA967" s="522"/>
    </row>
    <row r="968" spans="1:27" ht="15.75" hidden="1" customHeight="1">
      <c r="A968" s="522"/>
      <c r="B968" s="522"/>
      <c r="C968" s="522"/>
      <c r="D968" s="522"/>
      <c r="E968" s="522"/>
      <c r="F968" s="522"/>
      <c r="G968" s="522"/>
      <c r="H968" s="522"/>
      <c r="I968" s="522"/>
      <c r="J968" s="522"/>
      <c r="K968" s="522"/>
      <c r="L968" s="522"/>
      <c r="M968" s="522"/>
      <c r="N968" s="522"/>
      <c r="O968" s="522"/>
      <c r="P968" s="522"/>
      <c r="Q968" s="522"/>
      <c r="R968" s="522"/>
      <c r="S968" s="522"/>
      <c r="T968" s="522"/>
      <c r="U968" s="522"/>
      <c r="V968" s="522"/>
      <c r="W968" s="522"/>
      <c r="X968" s="522"/>
      <c r="Y968" s="522"/>
      <c r="Z968" s="522"/>
      <c r="AA968" s="522"/>
    </row>
    <row r="969" spans="1:27" ht="15.75" hidden="1" customHeight="1">
      <c r="A969" s="522"/>
      <c r="B969" s="522"/>
      <c r="C969" s="522"/>
      <c r="D969" s="522"/>
      <c r="E969" s="522"/>
      <c r="F969" s="522"/>
      <c r="G969" s="522"/>
      <c r="H969" s="522"/>
      <c r="I969" s="522"/>
      <c r="J969" s="522"/>
      <c r="K969" s="522"/>
      <c r="L969" s="522"/>
      <c r="M969" s="522"/>
      <c r="N969" s="522"/>
      <c r="O969" s="522"/>
      <c r="P969" s="522"/>
      <c r="Q969" s="522"/>
      <c r="R969" s="522"/>
      <c r="S969" s="522"/>
      <c r="T969" s="522"/>
      <c r="U969" s="522"/>
      <c r="V969" s="522"/>
      <c r="W969" s="522"/>
      <c r="X969" s="522"/>
      <c r="Y969" s="522"/>
      <c r="Z969" s="522"/>
      <c r="AA969" s="522"/>
    </row>
    <row r="970" spans="1:27" ht="15.75" hidden="1" customHeight="1">
      <c r="A970" s="522"/>
      <c r="B970" s="522"/>
      <c r="C970" s="522"/>
      <c r="D970" s="522"/>
      <c r="E970" s="522"/>
      <c r="F970" s="522"/>
      <c r="G970" s="522"/>
      <c r="H970" s="522"/>
      <c r="I970" s="522"/>
      <c r="J970" s="522"/>
      <c r="K970" s="522"/>
      <c r="L970" s="522"/>
      <c r="M970" s="522"/>
      <c r="N970" s="522"/>
      <c r="O970" s="522"/>
      <c r="P970" s="522"/>
      <c r="Q970" s="522"/>
      <c r="R970" s="522"/>
      <c r="S970" s="522"/>
      <c r="T970" s="522"/>
      <c r="U970" s="522"/>
      <c r="V970" s="522"/>
      <c r="W970" s="522"/>
      <c r="X970" s="522"/>
      <c r="Y970" s="522"/>
      <c r="Z970" s="522"/>
      <c r="AA970" s="522"/>
    </row>
    <row r="971" spans="1:27" ht="15.75" hidden="1" customHeight="1">
      <c r="A971" s="522"/>
      <c r="B971" s="522"/>
      <c r="C971" s="522"/>
      <c r="D971" s="522"/>
      <c r="E971" s="522"/>
      <c r="F971" s="522"/>
      <c r="G971" s="522"/>
      <c r="H971" s="522"/>
      <c r="I971" s="522"/>
      <c r="J971" s="522"/>
      <c r="K971" s="522"/>
      <c r="L971" s="522"/>
      <c r="M971" s="522"/>
      <c r="N971" s="522"/>
      <c r="O971" s="522"/>
      <c r="P971" s="522"/>
      <c r="Q971" s="522"/>
      <c r="R971" s="522"/>
      <c r="S971" s="522"/>
      <c r="T971" s="522"/>
      <c r="U971" s="522"/>
      <c r="V971" s="522"/>
      <c r="W971" s="522"/>
      <c r="X971" s="522"/>
      <c r="Y971" s="522"/>
      <c r="Z971" s="522"/>
      <c r="AA971" s="522"/>
    </row>
    <row r="972" spans="1:27" ht="15.75" hidden="1" customHeight="1">
      <c r="A972" s="522"/>
      <c r="B972" s="522"/>
      <c r="C972" s="522"/>
      <c r="D972" s="522"/>
      <c r="E972" s="522"/>
      <c r="F972" s="522"/>
      <c r="G972" s="522"/>
      <c r="H972" s="522"/>
      <c r="I972" s="522"/>
      <c r="J972" s="522"/>
      <c r="K972" s="522"/>
      <c r="L972" s="522"/>
      <c r="M972" s="522"/>
      <c r="N972" s="522"/>
      <c r="O972" s="522"/>
      <c r="P972" s="522"/>
      <c r="Q972" s="522"/>
      <c r="R972" s="522"/>
      <c r="S972" s="522"/>
      <c r="T972" s="522"/>
      <c r="U972" s="522"/>
      <c r="V972" s="522"/>
      <c r="W972" s="522"/>
      <c r="X972" s="522"/>
      <c r="Y972" s="522"/>
      <c r="Z972" s="522"/>
      <c r="AA972" s="522"/>
    </row>
    <row r="973" spans="1:27" ht="15.75" hidden="1" customHeight="1">
      <c r="A973" s="522"/>
      <c r="B973" s="522"/>
      <c r="C973" s="522"/>
      <c r="D973" s="522"/>
      <c r="E973" s="522"/>
      <c r="F973" s="522"/>
      <c r="G973" s="522"/>
      <c r="H973" s="522"/>
      <c r="I973" s="522"/>
      <c r="J973" s="522"/>
      <c r="K973" s="522"/>
      <c r="L973" s="522"/>
      <c r="M973" s="522"/>
      <c r="N973" s="522"/>
      <c r="O973" s="522"/>
      <c r="P973" s="522"/>
      <c r="Q973" s="522"/>
      <c r="R973" s="522"/>
      <c r="S973" s="522"/>
      <c r="T973" s="522"/>
      <c r="U973" s="522"/>
      <c r="V973" s="522"/>
      <c r="W973" s="522"/>
      <c r="X973" s="522"/>
      <c r="Y973" s="522"/>
      <c r="Z973" s="522"/>
      <c r="AA973" s="522"/>
    </row>
    <row r="974" spans="1:27" ht="15.75" hidden="1" customHeight="1">
      <c r="A974" s="522"/>
      <c r="B974" s="522"/>
      <c r="C974" s="522"/>
      <c r="D974" s="522"/>
      <c r="E974" s="522"/>
      <c r="F974" s="522"/>
      <c r="G974" s="522"/>
      <c r="H974" s="522"/>
      <c r="I974" s="522"/>
      <c r="J974" s="522"/>
      <c r="K974" s="522"/>
      <c r="L974" s="522"/>
      <c r="M974" s="522"/>
      <c r="N974" s="522"/>
      <c r="O974" s="522"/>
      <c r="P974" s="522"/>
      <c r="Q974" s="522"/>
      <c r="R974" s="522"/>
      <c r="S974" s="522"/>
      <c r="T974" s="522"/>
      <c r="U974" s="522"/>
      <c r="V974" s="522"/>
      <c r="W974" s="522"/>
      <c r="X974" s="522"/>
      <c r="Y974" s="522"/>
      <c r="Z974" s="522"/>
      <c r="AA974" s="522"/>
    </row>
    <row r="975" spans="1:27" ht="15.75" hidden="1" customHeight="1">
      <c r="A975" s="522"/>
      <c r="B975" s="522"/>
      <c r="C975" s="522"/>
      <c r="D975" s="522"/>
      <c r="E975" s="522"/>
      <c r="F975" s="522"/>
      <c r="G975" s="522"/>
      <c r="H975" s="522"/>
      <c r="I975" s="522"/>
      <c r="J975" s="522"/>
      <c r="K975" s="522"/>
      <c r="L975" s="522"/>
      <c r="M975" s="522"/>
      <c r="N975" s="522"/>
      <c r="O975" s="522"/>
      <c r="P975" s="522"/>
      <c r="Q975" s="522"/>
      <c r="R975" s="522"/>
      <c r="S975" s="522"/>
      <c r="T975" s="522"/>
      <c r="U975" s="522"/>
      <c r="V975" s="522"/>
      <c r="W975" s="522"/>
      <c r="X975" s="522"/>
      <c r="Y975" s="522"/>
      <c r="Z975" s="522"/>
      <c r="AA975" s="522"/>
    </row>
    <row r="976" spans="1:27" ht="15.75" hidden="1" customHeight="1">
      <c r="A976" s="522"/>
      <c r="B976" s="522"/>
      <c r="C976" s="522"/>
      <c r="D976" s="522"/>
      <c r="E976" s="522"/>
      <c r="F976" s="522"/>
      <c r="G976" s="522"/>
      <c r="H976" s="522"/>
      <c r="I976" s="522"/>
      <c r="J976" s="522"/>
      <c r="K976" s="522"/>
      <c r="L976" s="522"/>
      <c r="M976" s="522"/>
      <c r="N976" s="522"/>
      <c r="O976" s="522"/>
      <c r="P976" s="522"/>
      <c r="Q976" s="522"/>
      <c r="R976" s="522"/>
      <c r="S976" s="522"/>
      <c r="T976" s="522"/>
      <c r="U976" s="522"/>
      <c r="V976" s="522"/>
      <c r="W976" s="522"/>
      <c r="X976" s="522"/>
      <c r="Y976" s="522"/>
      <c r="Z976" s="522"/>
      <c r="AA976" s="522"/>
    </row>
    <row r="977" spans="1:27" ht="15.75" hidden="1" customHeight="1">
      <c r="A977" s="522"/>
      <c r="B977" s="522"/>
      <c r="C977" s="522"/>
      <c r="D977" s="522"/>
      <c r="E977" s="522"/>
      <c r="F977" s="522"/>
      <c r="G977" s="522"/>
      <c r="H977" s="522"/>
      <c r="I977" s="522"/>
      <c r="J977" s="522"/>
      <c r="K977" s="522"/>
      <c r="L977" s="522"/>
      <c r="M977" s="522"/>
      <c r="N977" s="522"/>
      <c r="O977" s="522"/>
      <c r="P977" s="522"/>
      <c r="Q977" s="522"/>
      <c r="R977" s="522"/>
      <c r="S977" s="522"/>
      <c r="T977" s="522"/>
      <c r="U977" s="522"/>
      <c r="V977" s="522"/>
      <c r="W977" s="522"/>
      <c r="X977" s="522"/>
      <c r="Y977" s="522"/>
      <c r="Z977" s="522"/>
      <c r="AA977" s="522"/>
    </row>
    <row r="978" spans="1:27" ht="15.75" hidden="1" customHeight="1">
      <c r="A978" s="522"/>
      <c r="B978" s="522"/>
      <c r="C978" s="522"/>
      <c r="D978" s="522"/>
      <c r="E978" s="522"/>
      <c r="F978" s="522"/>
      <c r="G978" s="522"/>
      <c r="H978" s="522"/>
      <c r="I978" s="522"/>
      <c r="J978" s="522"/>
      <c r="K978" s="522"/>
      <c r="L978" s="522"/>
      <c r="M978" s="522"/>
      <c r="N978" s="522"/>
      <c r="O978" s="522"/>
      <c r="P978" s="522"/>
      <c r="Q978" s="522"/>
      <c r="R978" s="522"/>
      <c r="S978" s="522"/>
      <c r="T978" s="522"/>
      <c r="U978" s="522"/>
      <c r="V978" s="522"/>
      <c r="W978" s="522"/>
      <c r="X978" s="522"/>
      <c r="Y978" s="522"/>
      <c r="Z978" s="522"/>
      <c r="AA978" s="522"/>
    </row>
    <row r="979" spans="1:27" ht="15.75" hidden="1" customHeight="1">
      <c r="A979" s="522"/>
      <c r="B979" s="522"/>
      <c r="C979" s="522"/>
      <c r="D979" s="522"/>
      <c r="E979" s="522"/>
      <c r="F979" s="522"/>
      <c r="G979" s="522"/>
      <c r="H979" s="522"/>
      <c r="I979" s="522"/>
      <c r="J979" s="522"/>
      <c r="K979" s="522"/>
      <c r="L979" s="522"/>
      <c r="M979" s="522"/>
      <c r="N979" s="522"/>
      <c r="O979" s="522"/>
      <c r="P979" s="522"/>
      <c r="Q979" s="522"/>
      <c r="R979" s="522"/>
      <c r="S979" s="522"/>
      <c r="T979" s="522"/>
      <c r="U979" s="522"/>
      <c r="V979" s="522"/>
      <c r="W979" s="522"/>
      <c r="X979" s="522"/>
      <c r="Y979" s="522"/>
      <c r="Z979" s="522"/>
      <c r="AA979" s="522"/>
    </row>
    <row r="980" spans="1:27" ht="15.75" hidden="1" customHeight="1">
      <c r="A980" s="522"/>
      <c r="B980" s="522"/>
      <c r="C980" s="522"/>
      <c r="D980" s="522"/>
      <c r="E980" s="522"/>
      <c r="F980" s="522"/>
      <c r="G980" s="522"/>
      <c r="H980" s="522"/>
      <c r="I980" s="522"/>
      <c r="J980" s="522"/>
      <c r="K980" s="522"/>
      <c r="L980" s="522"/>
      <c r="M980" s="522"/>
      <c r="N980" s="522"/>
      <c r="O980" s="522"/>
      <c r="P980" s="522"/>
      <c r="Q980" s="522"/>
      <c r="R980" s="522"/>
      <c r="S980" s="522"/>
      <c r="T980" s="522"/>
      <c r="U980" s="522"/>
      <c r="V980" s="522"/>
      <c r="W980" s="522"/>
      <c r="X980" s="522"/>
      <c r="Y980" s="522"/>
      <c r="Z980" s="522"/>
      <c r="AA980" s="522"/>
    </row>
    <row r="981" spans="1:27" ht="15.75" hidden="1" customHeight="1">
      <c r="A981" s="522"/>
      <c r="B981" s="522"/>
      <c r="C981" s="522"/>
      <c r="D981" s="522"/>
      <c r="E981" s="522"/>
      <c r="F981" s="522"/>
      <c r="G981" s="522"/>
      <c r="H981" s="522"/>
      <c r="I981" s="522"/>
      <c r="J981" s="522"/>
      <c r="K981" s="522"/>
      <c r="L981" s="522"/>
      <c r="M981" s="522"/>
      <c r="N981" s="522"/>
      <c r="O981" s="522"/>
      <c r="P981" s="522"/>
      <c r="Q981" s="522"/>
      <c r="R981" s="522"/>
      <c r="S981" s="522"/>
      <c r="T981" s="522"/>
      <c r="U981" s="522"/>
      <c r="V981" s="522"/>
      <c r="W981" s="522"/>
      <c r="X981" s="522"/>
      <c r="Y981" s="522"/>
      <c r="Z981" s="522"/>
      <c r="AA981" s="522"/>
    </row>
    <row r="982" spans="1:27" ht="15.75" hidden="1" customHeight="1">
      <c r="A982" s="522"/>
      <c r="B982" s="522"/>
      <c r="C982" s="522"/>
      <c r="D982" s="522"/>
      <c r="E982" s="522"/>
      <c r="F982" s="522"/>
      <c r="G982" s="522"/>
      <c r="H982" s="522"/>
      <c r="I982" s="522"/>
      <c r="J982" s="522"/>
      <c r="K982" s="522"/>
      <c r="L982" s="522"/>
      <c r="M982" s="522"/>
      <c r="N982" s="522"/>
      <c r="O982" s="522"/>
      <c r="P982" s="522"/>
      <c r="Q982" s="522"/>
      <c r="R982" s="522"/>
      <c r="S982" s="522"/>
      <c r="T982" s="522"/>
      <c r="U982" s="522"/>
      <c r="V982" s="522"/>
      <c r="W982" s="522"/>
      <c r="X982" s="522"/>
      <c r="Y982" s="522"/>
      <c r="Z982" s="522"/>
      <c r="AA982" s="522"/>
    </row>
    <row r="983" spans="1:27" ht="15.75" hidden="1" customHeight="1">
      <c r="A983" s="522"/>
      <c r="B983" s="522"/>
      <c r="C983" s="522"/>
      <c r="D983" s="522"/>
      <c r="E983" s="522"/>
      <c r="F983" s="522"/>
      <c r="G983" s="522"/>
      <c r="H983" s="522"/>
      <c r="I983" s="522"/>
      <c r="J983" s="522"/>
      <c r="K983" s="522"/>
      <c r="L983" s="522"/>
      <c r="M983" s="522"/>
      <c r="N983" s="522"/>
      <c r="O983" s="522"/>
      <c r="P983" s="522"/>
      <c r="Q983" s="522"/>
      <c r="R983" s="522"/>
      <c r="S983" s="522"/>
      <c r="T983" s="522"/>
      <c r="U983" s="522"/>
      <c r="V983" s="522"/>
      <c r="W983" s="522"/>
      <c r="X983" s="522"/>
      <c r="Y983" s="522"/>
      <c r="Z983" s="522"/>
      <c r="AA983" s="522"/>
    </row>
    <row r="984" spans="1:27" ht="15.75" hidden="1" customHeight="1">
      <c r="A984" s="522"/>
      <c r="B984" s="522"/>
      <c r="C984" s="522"/>
      <c r="D984" s="522"/>
      <c r="E984" s="522"/>
      <c r="F984" s="522"/>
      <c r="G984" s="522"/>
      <c r="H984" s="522"/>
      <c r="I984" s="522"/>
      <c r="J984" s="522"/>
      <c r="K984" s="522"/>
      <c r="L984" s="522"/>
      <c r="M984" s="522"/>
      <c r="N984" s="522"/>
      <c r="O984" s="522"/>
      <c r="P984" s="522"/>
      <c r="Q984" s="522"/>
      <c r="R984" s="522"/>
      <c r="S984" s="522"/>
      <c r="T984" s="522"/>
      <c r="U984" s="522"/>
      <c r="V984" s="522"/>
      <c r="W984" s="522"/>
      <c r="X984" s="522"/>
      <c r="Y984" s="522"/>
      <c r="Z984" s="522"/>
      <c r="AA984" s="522"/>
    </row>
    <row r="985" spans="1:27" ht="15.75" hidden="1" customHeight="1">
      <c r="A985" s="522"/>
      <c r="B985" s="522"/>
      <c r="C985" s="522"/>
      <c r="D985" s="522"/>
      <c r="E985" s="522"/>
      <c r="F985" s="522"/>
      <c r="G985" s="522"/>
      <c r="H985" s="522"/>
      <c r="I985" s="522"/>
      <c r="J985" s="522"/>
      <c r="K985" s="522"/>
      <c r="L985" s="522"/>
      <c r="M985" s="522"/>
      <c r="N985" s="522"/>
      <c r="O985" s="522"/>
      <c r="P985" s="522"/>
      <c r="Q985" s="522"/>
      <c r="R985" s="522"/>
      <c r="S985" s="522"/>
      <c r="T985" s="522"/>
      <c r="U985" s="522"/>
      <c r="V985" s="522"/>
      <c r="W985" s="522"/>
      <c r="X985" s="522"/>
      <c r="Y985" s="522"/>
      <c r="Z985" s="522"/>
      <c r="AA985" s="522"/>
    </row>
    <row r="986" spans="1:27" ht="15.75" hidden="1" customHeight="1">
      <c r="A986" s="522"/>
      <c r="B986" s="522"/>
      <c r="C986" s="522"/>
      <c r="D986" s="522"/>
      <c r="E986" s="522"/>
      <c r="F986" s="522"/>
      <c r="G986" s="522"/>
      <c r="H986" s="522"/>
      <c r="I986" s="522"/>
      <c r="J986" s="522"/>
      <c r="K986" s="522"/>
      <c r="L986" s="522"/>
      <c r="M986" s="522"/>
      <c r="N986" s="522"/>
      <c r="O986" s="522"/>
      <c r="P986" s="522"/>
      <c r="Q986" s="522"/>
      <c r="R986" s="522"/>
      <c r="S986" s="522"/>
      <c r="T986" s="522"/>
      <c r="U986" s="522"/>
      <c r="V986" s="522"/>
      <c r="W986" s="522"/>
      <c r="X986" s="522"/>
      <c r="Y986" s="522"/>
      <c r="Z986" s="522"/>
      <c r="AA986" s="522"/>
    </row>
    <row r="987" spans="1:27" ht="15.75" hidden="1" customHeight="1">
      <c r="A987" s="522"/>
      <c r="B987" s="522"/>
      <c r="C987" s="522"/>
      <c r="D987" s="522"/>
      <c r="E987" s="522"/>
      <c r="F987" s="522"/>
      <c r="G987" s="522"/>
      <c r="H987" s="522"/>
      <c r="I987" s="522"/>
      <c r="J987" s="522"/>
      <c r="K987" s="522"/>
      <c r="L987" s="522"/>
      <c r="M987" s="522"/>
      <c r="N987" s="522"/>
      <c r="O987" s="522"/>
      <c r="P987" s="522"/>
      <c r="Q987" s="522"/>
      <c r="R987" s="522"/>
      <c r="S987" s="522"/>
      <c r="T987" s="522"/>
      <c r="U987" s="522"/>
      <c r="V987" s="522"/>
      <c r="W987" s="522"/>
      <c r="X987" s="522"/>
      <c r="Y987" s="522"/>
      <c r="Z987" s="522"/>
      <c r="AA987" s="522"/>
    </row>
    <row r="988" spans="1:27" ht="15.75" hidden="1" customHeight="1">
      <c r="A988" s="522"/>
      <c r="B988" s="522"/>
      <c r="C988" s="522"/>
      <c r="D988" s="522"/>
      <c r="E988" s="522"/>
      <c r="F988" s="522"/>
      <c r="G988" s="522"/>
      <c r="H988" s="522"/>
      <c r="I988" s="522"/>
      <c r="J988" s="522"/>
      <c r="K988" s="522"/>
      <c r="L988" s="522"/>
      <c r="M988" s="522"/>
      <c r="N988" s="522"/>
      <c r="O988" s="522"/>
      <c r="P988" s="522"/>
      <c r="Q988" s="522"/>
      <c r="R988" s="522"/>
      <c r="S988" s="522"/>
      <c r="T988" s="522"/>
      <c r="U988" s="522"/>
      <c r="V988" s="522"/>
      <c r="W988" s="522"/>
      <c r="X988" s="522"/>
      <c r="Y988" s="522"/>
      <c r="Z988" s="522"/>
      <c r="AA988" s="522"/>
    </row>
    <row r="989" spans="1:27" ht="15.75" hidden="1" customHeight="1">
      <c r="A989" s="522"/>
      <c r="B989" s="522"/>
      <c r="C989" s="522"/>
      <c r="D989" s="522"/>
      <c r="E989" s="522"/>
      <c r="F989" s="522"/>
      <c r="G989" s="522"/>
      <c r="H989" s="522"/>
      <c r="I989" s="522"/>
      <c r="J989" s="522"/>
      <c r="K989" s="522"/>
      <c r="L989" s="522"/>
      <c r="M989" s="522"/>
      <c r="N989" s="522"/>
      <c r="O989" s="522"/>
      <c r="P989" s="522"/>
      <c r="Q989" s="522"/>
      <c r="R989" s="522"/>
      <c r="S989" s="522"/>
      <c r="T989" s="522"/>
      <c r="U989" s="522"/>
      <c r="V989" s="522"/>
      <c r="W989" s="522"/>
      <c r="X989" s="522"/>
      <c r="Y989" s="522"/>
      <c r="Z989" s="522"/>
      <c r="AA989" s="522"/>
    </row>
    <row r="990" spans="1:27" ht="15.75" hidden="1" customHeight="1">
      <c r="A990" s="522"/>
      <c r="B990" s="522"/>
      <c r="C990" s="522"/>
      <c r="D990" s="522"/>
      <c r="E990" s="522"/>
      <c r="F990" s="522"/>
      <c r="G990" s="522"/>
      <c r="H990" s="522"/>
      <c r="I990" s="522"/>
      <c r="J990" s="522"/>
      <c r="K990" s="522"/>
      <c r="L990" s="522"/>
      <c r="M990" s="522"/>
      <c r="N990" s="522"/>
      <c r="O990" s="522"/>
      <c r="P990" s="522"/>
      <c r="Q990" s="522"/>
      <c r="R990" s="522"/>
      <c r="S990" s="522"/>
      <c r="T990" s="522"/>
      <c r="U990" s="522"/>
      <c r="V990" s="522"/>
      <c r="W990" s="522"/>
      <c r="X990" s="522"/>
      <c r="Y990" s="522"/>
      <c r="Z990" s="522"/>
      <c r="AA990" s="522"/>
    </row>
    <row r="991" spans="1:27" ht="15.75" hidden="1" customHeight="1">
      <c r="A991" s="522"/>
      <c r="B991" s="522"/>
      <c r="C991" s="522"/>
      <c r="D991" s="522"/>
      <c r="E991" s="522"/>
      <c r="F991" s="522"/>
      <c r="G991" s="522"/>
      <c r="H991" s="522"/>
      <c r="I991" s="522"/>
      <c r="J991" s="522"/>
      <c r="K991" s="522"/>
      <c r="L991" s="522"/>
      <c r="M991" s="522"/>
      <c r="N991" s="522"/>
      <c r="O991" s="522"/>
      <c r="P991" s="522"/>
      <c r="Q991" s="522"/>
      <c r="R991" s="522"/>
      <c r="S991" s="522"/>
      <c r="T991" s="522"/>
      <c r="U991" s="522"/>
      <c r="V991" s="522"/>
      <c r="W991" s="522"/>
      <c r="X991" s="522"/>
      <c r="Y991" s="522"/>
      <c r="Z991" s="522"/>
      <c r="AA991" s="522"/>
    </row>
    <row r="992" spans="1:27" ht="15.75" hidden="1" customHeight="1">
      <c r="A992" s="522"/>
      <c r="B992" s="522"/>
      <c r="C992" s="522"/>
      <c r="D992" s="522"/>
      <c r="E992" s="522"/>
      <c r="F992" s="522"/>
      <c r="G992" s="522"/>
      <c r="H992" s="522"/>
      <c r="I992" s="522"/>
      <c r="J992" s="522"/>
      <c r="K992" s="522"/>
      <c r="L992" s="522"/>
      <c r="M992" s="522"/>
      <c r="N992" s="522"/>
      <c r="O992" s="522"/>
      <c r="P992" s="522"/>
      <c r="Q992" s="522"/>
      <c r="R992" s="522"/>
      <c r="S992" s="522"/>
      <c r="T992" s="522"/>
      <c r="U992" s="522"/>
      <c r="V992" s="522"/>
      <c r="W992" s="522"/>
      <c r="X992" s="522"/>
      <c r="Y992" s="522"/>
      <c r="Z992" s="522"/>
      <c r="AA992" s="522"/>
    </row>
    <row r="993" spans="1:27" ht="15.75" hidden="1" customHeight="1">
      <c r="A993" s="522"/>
      <c r="B993" s="522"/>
      <c r="C993" s="522"/>
      <c r="D993" s="522"/>
      <c r="E993" s="522"/>
      <c r="F993" s="522"/>
      <c r="G993" s="522"/>
      <c r="H993" s="522"/>
      <c r="I993" s="522"/>
      <c r="J993" s="522"/>
      <c r="K993" s="522"/>
      <c r="L993" s="522"/>
      <c r="M993" s="522"/>
      <c r="N993" s="522"/>
      <c r="O993" s="522"/>
      <c r="P993" s="522"/>
      <c r="Q993" s="522"/>
      <c r="R993" s="522"/>
      <c r="S993" s="522"/>
      <c r="T993" s="522"/>
      <c r="U993" s="522"/>
      <c r="V993" s="522"/>
      <c r="W993" s="522"/>
      <c r="X993" s="522"/>
      <c r="Y993" s="522"/>
      <c r="Z993" s="522"/>
      <c r="AA993" s="522"/>
    </row>
    <row r="994" spans="1:27" ht="15.75" hidden="1" customHeight="1">
      <c r="A994" s="522"/>
      <c r="B994" s="522"/>
      <c r="C994" s="522"/>
      <c r="D994" s="522"/>
      <c r="E994" s="522"/>
      <c r="F994" s="522"/>
      <c r="G994" s="522"/>
      <c r="H994" s="522"/>
      <c r="I994" s="522"/>
      <c r="J994" s="522"/>
      <c r="K994" s="522"/>
      <c r="L994" s="522"/>
      <c r="M994" s="522"/>
      <c r="N994" s="522"/>
      <c r="O994" s="522"/>
      <c r="P994" s="522"/>
      <c r="Q994" s="522"/>
      <c r="R994" s="522"/>
      <c r="S994" s="522"/>
      <c r="T994" s="522"/>
      <c r="U994" s="522"/>
      <c r="V994" s="522"/>
      <c r="W994" s="522"/>
      <c r="X994" s="522"/>
      <c r="Y994" s="522"/>
      <c r="Z994" s="522"/>
      <c r="AA994" s="522"/>
    </row>
    <row r="995" spans="1:27" ht="15.75" hidden="1" customHeight="1">
      <c r="A995" s="522"/>
      <c r="B995" s="522"/>
      <c r="C995" s="522"/>
      <c r="D995" s="522"/>
      <c r="E995" s="522"/>
      <c r="F995" s="522"/>
      <c r="G995" s="522"/>
      <c r="H995" s="522"/>
      <c r="I995" s="522"/>
      <c r="J995" s="522"/>
      <c r="K995" s="522"/>
      <c r="L995" s="522"/>
      <c r="M995" s="522"/>
      <c r="N995" s="522"/>
      <c r="O995" s="522"/>
      <c r="P995" s="522"/>
      <c r="Q995" s="522"/>
      <c r="R995" s="522"/>
      <c r="S995" s="522"/>
      <c r="T995" s="522"/>
      <c r="U995" s="522"/>
      <c r="V995" s="522"/>
      <c r="W995" s="522"/>
      <c r="X995" s="522"/>
      <c r="Y995" s="522"/>
      <c r="Z995" s="522"/>
      <c r="AA995" s="522"/>
    </row>
    <row r="996" spans="1:27" ht="15.75" hidden="1" customHeight="1">
      <c r="A996" s="522"/>
      <c r="B996" s="522"/>
      <c r="C996" s="522"/>
      <c r="D996" s="522"/>
      <c r="E996" s="522"/>
      <c r="F996" s="522"/>
      <c r="G996" s="522"/>
      <c r="H996" s="522"/>
      <c r="I996" s="522"/>
      <c r="J996" s="522"/>
      <c r="K996" s="522"/>
      <c r="L996" s="522"/>
      <c r="M996" s="522"/>
      <c r="N996" s="522"/>
      <c r="O996" s="522"/>
      <c r="P996" s="522"/>
      <c r="Q996" s="522"/>
      <c r="R996" s="522"/>
      <c r="S996" s="522"/>
      <c r="T996" s="522"/>
      <c r="U996" s="522"/>
      <c r="V996" s="522"/>
      <c r="W996" s="522"/>
      <c r="X996" s="522"/>
      <c r="Y996" s="522"/>
      <c r="Z996" s="522"/>
      <c r="AA996" s="522"/>
    </row>
    <row r="997" spans="1:27" ht="15.75" hidden="1" customHeight="1">
      <c r="A997" s="522"/>
      <c r="B997" s="522"/>
      <c r="C997" s="522"/>
      <c r="D997" s="522"/>
      <c r="E997" s="522"/>
      <c r="F997" s="522"/>
      <c r="G997" s="522"/>
      <c r="H997" s="522"/>
      <c r="I997" s="522"/>
      <c r="J997" s="522"/>
      <c r="K997" s="522"/>
      <c r="L997" s="522"/>
      <c r="M997" s="522"/>
      <c r="N997" s="522"/>
      <c r="O997" s="522"/>
      <c r="P997" s="522"/>
      <c r="Q997" s="522"/>
      <c r="R997" s="522"/>
      <c r="S997" s="522"/>
      <c r="T997" s="522"/>
      <c r="U997" s="522"/>
      <c r="V997" s="522"/>
      <c r="W997" s="522"/>
      <c r="X997" s="522"/>
      <c r="Y997" s="522"/>
      <c r="Z997" s="522"/>
      <c r="AA997" s="522"/>
    </row>
    <row r="998" spans="1:27" ht="15.75" hidden="1" customHeight="1">
      <c r="A998" s="522"/>
      <c r="B998" s="522"/>
      <c r="C998" s="522"/>
      <c r="D998" s="522"/>
      <c r="E998" s="522"/>
      <c r="F998" s="522"/>
      <c r="G998" s="522"/>
      <c r="H998" s="522"/>
      <c r="I998" s="522"/>
      <c r="J998" s="522"/>
      <c r="K998" s="522"/>
      <c r="L998" s="522"/>
      <c r="M998" s="522"/>
      <c r="N998" s="522"/>
      <c r="O998" s="522"/>
      <c r="P998" s="522"/>
      <c r="Q998" s="522"/>
      <c r="R998" s="522"/>
      <c r="S998" s="522"/>
      <c r="T998" s="522"/>
      <c r="U998" s="522"/>
      <c r="V998" s="522"/>
      <c r="W998" s="522"/>
      <c r="X998" s="522"/>
      <c r="Y998" s="522"/>
      <c r="Z998" s="522"/>
      <c r="AA998" s="522"/>
    </row>
    <row r="999" spans="1:27" ht="15.75" hidden="1" customHeight="1">
      <c r="A999" s="522"/>
      <c r="B999" s="522"/>
      <c r="C999" s="522"/>
      <c r="D999" s="522"/>
      <c r="E999" s="522"/>
      <c r="F999" s="522"/>
      <c r="G999" s="522"/>
      <c r="H999" s="522"/>
      <c r="I999" s="522"/>
      <c r="J999" s="522"/>
      <c r="K999" s="522"/>
      <c r="L999" s="522"/>
      <c r="M999" s="522"/>
      <c r="N999" s="522"/>
      <c r="O999" s="522"/>
      <c r="P999" s="522"/>
      <c r="Q999" s="522"/>
      <c r="R999" s="522"/>
      <c r="S999" s="522"/>
      <c r="T999" s="522"/>
      <c r="U999" s="522"/>
      <c r="V999" s="522"/>
      <c r="W999" s="522"/>
      <c r="X999" s="522"/>
      <c r="Y999" s="522"/>
      <c r="Z999" s="522"/>
      <c r="AA999" s="522"/>
    </row>
    <row r="1000" spans="1:27" ht="15.75" hidden="1" customHeight="1">
      <c r="A1000" s="522"/>
      <c r="B1000" s="522"/>
      <c r="C1000" s="522"/>
      <c r="D1000" s="522"/>
      <c r="E1000" s="522"/>
      <c r="F1000" s="522"/>
      <c r="G1000" s="522"/>
      <c r="H1000" s="522"/>
      <c r="I1000" s="522"/>
      <c r="J1000" s="522"/>
      <c r="K1000" s="522"/>
      <c r="L1000" s="522"/>
      <c r="M1000" s="522"/>
      <c r="N1000" s="522"/>
      <c r="O1000" s="522"/>
      <c r="P1000" s="522"/>
      <c r="Q1000" s="522"/>
      <c r="R1000" s="522"/>
      <c r="S1000" s="522"/>
      <c r="T1000" s="522"/>
      <c r="U1000" s="522"/>
      <c r="V1000" s="522"/>
      <c r="W1000" s="522"/>
      <c r="X1000" s="522"/>
      <c r="Y1000" s="522"/>
      <c r="Z1000" s="522"/>
      <c r="AA1000" s="522"/>
    </row>
  </sheetData>
  <mergeCells count="5">
    <mergeCell ref="A1:O1"/>
    <mergeCell ref="A2:O2"/>
    <mergeCell ref="L3:O3"/>
    <mergeCell ref="A4:A5"/>
    <mergeCell ref="B4:O4"/>
  </mergeCells>
  <pageMargins left="0.7" right="0.7" top="0.75" bottom="0.75" header="0" footer="0"/>
  <pageSetup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E2DC9-C34A-4A6D-A127-9EA470D2424F}">
  <sheetPr codeName="Sheet2"/>
  <dimension ref="A1:O58"/>
  <sheetViews>
    <sheetView tabSelected="1" topLeftCell="B1" workbookViewId="0">
      <selection activeCell="B3" sqref="B3"/>
    </sheetView>
  </sheetViews>
  <sheetFormatPr defaultColWidth="0" defaultRowHeight="14.5" zeroHeight="1"/>
  <cols>
    <col min="1" max="1" width="18.54296875" style="327" customWidth="1"/>
    <col min="2" max="2" width="25" style="325" customWidth="1"/>
    <col min="3" max="11" width="13.1796875" style="325" bestFit="1" customWidth="1"/>
    <col min="12" max="12" width="22.26953125" style="325" bestFit="1" customWidth="1"/>
    <col min="13" max="13" width="11.54296875" style="325" hidden="1" customWidth="1"/>
    <col min="14" max="14" width="8.7265625" style="325" hidden="1" customWidth="1"/>
    <col min="15" max="15" width="12" style="325" hidden="1" customWidth="1"/>
    <col min="16" max="16384" width="8.7265625" style="325" hidden="1"/>
  </cols>
  <sheetData>
    <row r="1" spans="1:12" ht="15.5">
      <c r="A1" s="1104" t="s">
        <v>950</v>
      </c>
      <c r="B1" s="1105"/>
      <c r="C1" s="1105"/>
      <c r="D1" s="1105"/>
      <c r="E1" s="1105"/>
      <c r="F1" s="1105"/>
      <c r="G1" s="1105"/>
      <c r="H1" s="1105"/>
      <c r="I1" s="1105"/>
      <c r="J1" s="1105"/>
      <c r="K1" s="1105"/>
      <c r="L1" s="1106"/>
    </row>
    <row r="2" spans="1:12" ht="40.5" customHeight="1">
      <c r="A2" s="1107" t="s">
        <v>949</v>
      </c>
      <c r="B2" s="1108"/>
      <c r="C2" s="1108"/>
      <c r="D2" s="1108"/>
      <c r="E2" s="1108"/>
      <c r="F2" s="1108"/>
      <c r="G2" s="1108"/>
      <c r="H2" s="1108"/>
      <c r="I2" s="1108"/>
      <c r="J2" s="1108"/>
      <c r="K2" s="1108"/>
      <c r="L2" s="1109"/>
    </row>
    <row r="3" spans="1:12" ht="21" customHeight="1">
      <c r="A3" s="317" t="s">
        <v>948</v>
      </c>
      <c r="B3" s="323" t="s">
        <v>947</v>
      </c>
      <c r="C3" s="322" t="s">
        <v>163</v>
      </c>
      <c r="D3" s="322" t="s">
        <v>164</v>
      </c>
      <c r="E3" s="322" t="s">
        <v>165</v>
      </c>
      <c r="F3" s="322" t="s">
        <v>166</v>
      </c>
      <c r="G3" s="322" t="s">
        <v>167</v>
      </c>
      <c r="H3" s="322" t="s">
        <v>946</v>
      </c>
      <c r="I3" s="322" t="s">
        <v>168</v>
      </c>
      <c r="J3" s="322" t="s">
        <v>169</v>
      </c>
      <c r="K3" s="322" t="s">
        <v>945</v>
      </c>
      <c r="L3" s="318" t="s">
        <v>944</v>
      </c>
    </row>
    <row r="4" spans="1:12">
      <c r="A4" s="317" t="s">
        <v>943</v>
      </c>
      <c r="B4" s="322"/>
      <c r="C4" s="322"/>
      <c r="D4" s="322"/>
      <c r="E4" s="322"/>
      <c r="F4" s="322"/>
      <c r="G4" s="322"/>
      <c r="H4" s="322"/>
      <c r="I4" s="322"/>
      <c r="J4" s="322"/>
      <c r="K4" s="322"/>
      <c r="L4" s="318" t="s">
        <v>942</v>
      </c>
    </row>
    <row r="5" spans="1:12">
      <c r="A5" s="319" t="s">
        <v>941</v>
      </c>
      <c r="B5" s="314" t="s">
        <v>881</v>
      </c>
      <c r="C5" s="315">
        <v>675400</v>
      </c>
      <c r="D5" s="315">
        <v>728718</v>
      </c>
      <c r="E5" s="315">
        <v>730874</v>
      </c>
      <c r="F5" s="315">
        <v>716084</v>
      </c>
      <c r="G5" s="315">
        <v>778210</v>
      </c>
      <c r="H5" s="315">
        <v>893081</v>
      </c>
      <c r="I5" s="315">
        <v>893191</v>
      </c>
      <c r="J5" s="315">
        <v>997826</v>
      </c>
      <c r="K5" s="315">
        <v>1047686.9999999999</v>
      </c>
      <c r="L5" s="12" t="s">
        <v>304</v>
      </c>
    </row>
    <row r="6" spans="1:12">
      <c r="A6" s="319" t="s">
        <v>940</v>
      </c>
      <c r="B6" s="314" t="s">
        <v>881</v>
      </c>
      <c r="C6" s="315">
        <v>46644</v>
      </c>
      <c r="D6" s="315">
        <v>44282</v>
      </c>
      <c r="E6" s="315">
        <v>42096</v>
      </c>
      <c r="F6" s="315">
        <v>37895</v>
      </c>
      <c r="G6" s="315">
        <v>47492</v>
      </c>
      <c r="H6" s="315">
        <v>44696</v>
      </c>
      <c r="I6" s="315">
        <v>44029</v>
      </c>
      <c r="J6" s="315">
        <v>42921</v>
      </c>
      <c r="K6" s="315">
        <v>45294</v>
      </c>
      <c r="L6" s="12" t="s">
        <v>306</v>
      </c>
    </row>
    <row r="7" spans="1:12">
      <c r="A7" s="319" t="s">
        <v>939</v>
      </c>
      <c r="B7" s="314" t="s">
        <v>938</v>
      </c>
      <c r="C7" s="315">
        <v>32649</v>
      </c>
      <c r="D7" s="315">
        <v>32054</v>
      </c>
      <c r="E7" s="315">
        <v>30257</v>
      </c>
      <c r="F7" s="315">
        <v>27784</v>
      </c>
      <c r="G7" s="315">
        <v>33116</v>
      </c>
      <c r="H7" s="315">
        <v>33661</v>
      </c>
      <c r="I7" s="315">
        <v>33648</v>
      </c>
      <c r="J7" s="315">
        <v>35677</v>
      </c>
      <c r="K7" s="315">
        <v>35283.590000000004</v>
      </c>
      <c r="L7" s="12" t="s">
        <v>937</v>
      </c>
    </row>
    <row r="8" spans="1:12">
      <c r="A8" s="319" t="s">
        <v>936</v>
      </c>
      <c r="B8" s="314" t="s">
        <v>881</v>
      </c>
      <c r="C8" s="315">
        <v>35684</v>
      </c>
      <c r="D8" s="315">
        <v>34203</v>
      </c>
      <c r="E8" s="315">
        <v>32170</v>
      </c>
      <c r="F8" s="315">
        <v>30493</v>
      </c>
      <c r="G8" s="315">
        <v>29690</v>
      </c>
      <c r="H8" s="315">
        <v>29179</v>
      </c>
      <c r="I8" s="315">
        <v>29179</v>
      </c>
      <c r="J8" s="315">
        <v>29356</v>
      </c>
      <c r="K8" s="315">
        <v>28701.689000000006</v>
      </c>
      <c r="L8" s="12" t="s">
        <v>935</v>
      </c>
    </row>
    <row r="9" spans="1:12">
      <c r="A9" s="317" t="s">
        <v>934</v>
      </c>
      <c r="B9" s="322"/>
      <c r="C9" s="520"/>
      <c r="D9" s="520"/>
      <c r="E9" s="520"/>
      <c r="F9" s="520"/>
      <c r="G9" s="520"/>
      <c r="H9" s="520"/>
      <c r="I9" s="520"/>
      <c r="J9" s="520"/>
      <c r="K9" s="520"/>
      <c r="L9" s="318" t="s">
        <v>933</v>
      </c>
    </row>
    <row r="10" spans="1:12">
      <c r="A10" s="319" t="s">
        <v>829</v>
      </c>
      <c r="B10" s="314" t="s">
        <v>860</v>
      </c>
      <c r="C10" s="315">
        <v>22786106</v>
      </c>
      <c r="D10" s="315">
        <v>23689619</v>
      </c>
      <c r="E10" s="315">
        <v>21825227</v>
      </c>
      <c r="F10" s="315">
        <v>20380548</v>
      </c>
      <c r="G10" s="315">
        <v>22494049</v>
      </c>
      <c r="H10" s="315">
        <v>23844336.745999999</v>
      </c>
      <c r="I10" s="315">
        <v>23844336.745999999</v>
      </c>
      <c r="J10" s="315">
        <v>23961654.037</v>
      </c>
      <c r="K10" s="315">
        <v>24705314.030999999</v>
      </c>
      <c r="L10" s="12" t="s">
        <v>408</v>
      </c>
    </row>
    <row r="11" spans="1:12">
      <c r="A11" s="319" t="s">
        <v>822</v>
      </c>
      <c r="B11" s="314" t="s">
        <v>860</v>
      </c>
      <c r="C11" s="315">
        <v>3480941</v>
      </c>
      <c r="D11" s="315">
        <v>3970690.96</v>
      </c>
      <c r="E11" s="315">
        <v>3929260.44</v>
      </c>
      <c r="F11" s="315">
        <v>2830412.8</v>
      </c>
      <c r="G11" s="315">
        <v>3785624.3</v>
      </c>
      <c r="H11" s="315">
        <v>3557289.2790000001</v>
      </c>
      <c r="I11" s="315">
        <v>3557289.2790000001</v>
      </c>
      <c r="J11" s="315">
        <v>3147953.88</v>
      </c>
      <c r="K11" s="315">
        <v>3026272.9449999994</v>
      </c>
      <c r="L11" s="12" t="s">
        <v>420</v>
      </c>
    </row>
    <row r="12" spans="1:12">
      <c r="A12" s="319" t="s">
        <v>932</v>
      </c>
      <c r="B12" s="314" t="s">
        <v>860</v>
      </c>
      <c r="C12" s="315">
        <v>3678002</v>
      </c>
      <c r="D12" s="315">
        <v>4134702</v>
      </c>
      <c r="E12" s="315">
        <v>3952472</v>
      </c>
      <c r="F12" s="315">
        <v>3272915</v>
      </c>
      <c r="G12" s="315">
        <v>3569632</v>
      </c>
      <c r="H12" s="315">
        <v>3326337</v>
      </c>
      <c r="I12" s="315">
        <v>3326337</v>
      </c>
      <c r="J12" s="315">
        <v>3782256</v>
      </c>
      <c r="K12" s="315">
        <v>3557011</v>
      </c>
      <c r="L12" s="12" t="s">
        <v>931</v>
      </c>
    </row>
    <row r="13" spans="1:12">
      <c r="A13" s="319" t="s">
        <v>930</v>
      </c>
      <c r="B13" s="314" t="s">
        <v>860</v>
      </c>
      <c r="C13" s="315">
        <v>141988</v>
      </c>
      <c r="D13" s="315">
        <v>143668.402</v>
      </c>
      <c r="E13" s="315">
        <v>124586.10800000001</v>
      </c>
      <c r="F13" s="315">
        <v>108718.07</v>
      </c>
      <c r="G13" s="315">
        <v>115313.81</v>
      </c>
      <c r="H13" s="315">
        <v>112745.1</v>
      </c>
      <c r="I13" s="315">
        <v>112745.11</v>
      </c>
      <c r="J13" s="315">
        <v>125230.00399999999</v>
      </c>
      <c r="K13" s="315">
        <v>105011.697</v>
      </c>
      <c r="L13" s="12" t="s">
        <v>929</v>
      </c>
    </row>
    <row r="14" spans="1:12">
      <c r="A14" s="319" t="s">
        <v>928</v>
      </c>
      <c r="B14" s="314" t="s">
        <v>860</v>
      </c>
      <c r="C14" s="315">
        <v>549683</v>
      </c>
      <c r="D14" s="315">
        <v>567291</v>
      </c>
      <c r="E14" s="315">
        <v>595511</v>
      </c>
      <c r="F14" s="315">
        <v>437669</v>
      </c>
      <c r="G14" s="315">
        <v>474994</v>
      </c>
      <c r="H14" s="315">
        <v>633514</v>
      </c>
      <c r="I14" s="315">
        <v>632811</v>
      </c>
      <c r="J14" s="315">
        <v>760255</v>
      </c>
      <c r="K14" s="315">
        <v>702975</v>
      </c>
      <c r="L14" s="12" t="s">
        <v>927</v>
      </c>
    </row>
    <row r="15" spans="1:12">
      <c r="A15" s="319" t="s">
        <v>926</v>
      </c>
      <c r="B15" s="314" t="s">
        <v>887</v>
      </c>
      <c r="C15" s="315">
        <v>1650</v>
      </c>
      <c r="D15" s="315">
        <v>1672.1589999999999</v>
      </c>
      <c r="E15" s="315">
        <v>1742.0530000000001</v>
      </c>
      <c r="F15" s="315">
        <v>1126.7329999999999</v>
      </c>
      <c r="G15" s="315">
        <v>1406.6469999999999</v>
      </c>
      <c r="H15" s="315">
        <v>1429.846</v>
      </c>
      <c r="I15" s="315">
        <v>1433.0135500000004</v>
      </c>
      <c r="J15" s="315">
        <v>1586.3277499999999</v>
      </c>
      <c r="K15" s="315">
        <v>1627.12727</v>
      </c>
      <c r="L15" s="12" t="s">
        <v>925</v>
      </c>
    </row>
    <row r="16" spans="1:12">
      <c r="A16" s="319" t="s">
        <v>924</v>
      </c>
      <c r="B16" s="314" t="s">
        <v>887</v>
      </c>
      <c r="C16" s="315">
        <v>1650</v>
      </c>
      <c r="D16" s="315">
        <v>1672.1589999999999</v>
      </c>
      <c r="E16" s="315">
        <v>1742.0530000000001</v>
      </c>
      <c r="F16" s="315">
        <v>1126.7329999999999</v>
      </c>
      <c r="G16" s="315">
        <v>1406.6469999999999</v>
      </c>
      <c r="H16" s="315">
        <v>1429.846</v>
      </c>
      <c r="I16" s="315">
        <v>1433.0135500000004</v>
      </c>
      <c r="J16" s="315">
        <v>1586.3277499999999</v>
      </c>
      <c r="K16" s="315">
        <v>1627.12727</v>
      </c>
      <c r="L16" s="12" t="s">
        <v>923</v>
      </c>
    </row>
    <row r="17" spans="1:14">
      <c r="A17" s="319" t="s">
        <v>922</v>
      </c>
      <c r="B17" s="314" t="s">
        <v>881</v>
      </c>
      <c r="C17" s="315">
        <v>201424</v>
      </c>
      <c r="D17" s="315">
        <v>206494.81547999999</v>
      </c>
      <c r="E17" s="315">
        <v>244082.70463999998</v>
      </c>
      <c r="F17" s="315">
        <v>205041.9</v>
      </c>
      <c r="G17" s="315">
        <v>253692.85</v>
      </c>
      <c r="H17" s="315">
        <v>258356.01825699999</v>
      </c>
      <c r="I17" s="315">
        <v>258312.45156799999</v>
      </c>
      <c r="J17" s="315">
        <v>277332.38511600019</v>
      </c>
      <c r="K17" s="315">
        <v>289394.86382899998</v>
      </c>
      <c r="L17" s="12" t="s">
        <v>921</v>
      </c>
      <c r="M17" s="326"/>
      <c r="N17" s="326"/>
    </row>
    <row r="18" spans="1:14">
      <c r="A18" s="319" t="s">
        <v>920</v>
      </c>
      <c r="B18" s="314" t="s">
        <v>860</v>
      </c>
      <c r="C18" s="315">
        <v>12613866</v>
      </c>
      <c r="D18" s="315">
        <v>13752295</v>
      </c>
      <c r="E18" s="315">
        <v>14479032</v>
      </c>
      <c r="F18" s="315">
        <v>15455342</v>
      </c>
      <c r="G18" s="315">
        <v>13271179</v>
      </c>
      <c r="H18" s="315">
        <v>16744080</v>
      </c>
      <c r="I18" s="315">
        <v>16744082</v>
      </c>
      <c r="J18" s="315">
        <v>16521320</v>
      </c>
      <c r="K18" s="315">
        <v>16669527</v>
      </c>
      <c r="L18" s="12" t="s">
        <v>919</v>
      </c>
    </row>
    <row r="19" spans="1:14">
      <c r="A19" s="319" t="s">
        <v>918</v>
      </c>
      <c r="B19" s="314" t="s">
        <v>860</v>
      </c>
      <c r="C19" s="315">
        <v>306398</v>
      </c>
      <c r="D19" s="315">
        <v>358369.10499999998</v>
      </c>
      <c r="E19" s="315">
        <v>351746.41</v>
      </c>
      <c r="F19" s="315">
        <v>376922.92</v>
      </c>
      <c r="G19" s="315">
        <v>282276.98</v>
      </c>
      <c r="H19" s="315">
        <v>376665.87</v>
      </c>
      <c r="I19" s="315">
        <v>376664.88</v>
      </c>
      <c r="J19" s="315">
        <v>380795.33</v>
      </c>
      <c r="K19" s="315">
        <v>392551.2</v>
      </c>
      <c r="L19" s="12" t="s">
        <v>917</v>
      </c>
    </row>
    <row r="20" spans="1:14">
      <c r="A20" s="319" t="s">
        <v>916</v>
      </c>
      <c r="B20" s="314" t="s">
        <v>860</v>
      </c>
      <c r="C20" s="315">
        <v>1539657</v>
      </c>
      <c r="D20" s="315">
        <v>1456804.01</v>
      </c>
      <c r="E20" s="315">
        <v>1446824.38</v>
      </c>
      <c r="F20" s="315">
        <v>1513996.1</v>
      </c>
      <c r="G20" s="315">
        <v>1486968.2</v>
      </c>
      <c r="H20" s="315">
        <v>1670206.7</v>
      </c>
      <c r="I20" s="315">
        <v>1670207.798</v>
      </c>
      <c r="J20" s="315">
        <v>1710141.3910000001</v>
      </c>
      <c r="K20" s="315">
        <v>1721521.246</v>
      </c>
      <c r="L20" s="12" t="s">
        <v>915</v>
      </c>
    </row>
    <row r="21" spans="1:14">
      <c r="A21" s="319" t="s">
        <v>759</v>
      </c>
      <c r="B21" s="314" t="s">
        <v>860</v>
      </c>
      <c r="C21" s="315">
        <v>2599814</v>
      </c>
      <c r="D21" s="315">
        <v>2832314.1630000002</v>
      </c>
      <c r="E21" s="315">
        <v>2910185.608</v>
      </c>
      <c r="F21" s="315">
        <v>2703313.1</v>
      </c>
      <c r="G21" s="315">
        <v>2692408.1</v>
      </c>
      <c r="H21" s="315">
        <v>2826481.0619999999</v>
      </c>
      <c r="I21" s="315">
        <v>2826964.3619999997</v>
      </c>
      <c r="J21" s="315">
        <v>3441763.7790000001</v>
      </c>
      <c r="K21" s="315">
        <v>3801506.2589999996</v>
      </c>
      <c r="L21" s="12" t="s">
        <v>483</v>
      </c>
    </row>
    <row r="22" spans="1:14">
      <c r="A22" s="319" t="s">
        <v>720</v>
      </c>
      <c r="B22" s="314" t="s">
        <v>887</v>
      </c>
      <c r="C22" s="315">
        <v>557691</v>
      </c>
      <c r="D22" s="315">
        <v>679385.93</v>
      </c>
      <c r="E22" s="315">
        <v>609340.1</v>
      </c>
      <c r="F22" s="315">
        <v>705795.52</v>
      </c>
      <c r="G22" s="315">
        <v>647156.12</v>
      </c>
      <c r="H22" s="315">
        <v>713768.09299999999</v>
      </c>
      <c r="I22" s="315">
        <v>713768.09299999999</v>
      </c>
      <c r="J22" s="315">
        <v>745980.03700000001</v>
      </c>
      <c r="K22" s="315">
        <v>691384.32475000003</v>
      </c>
      <c r="L22" s="12" t="s">
        <v>719</v>
      </c>
    </row>
    <row r="23" spans="1:14">
      <c r="A23" s="319" t="s">
        <v>914</v>
      </c>
      <c r="B23" s="314" t="s">
        <v>887</v>
      </c>
      <c r="C23" s="315">
        <v>16758</v>
      </c>
      <c r="D23" s="315">
        <v>21211.8</v>
      </c>
      <c r="E23" s="315">
        <v>15529.7</v>
      </c>
      <c r="F23" s="315">
        <v>15238</v>
      </c>
      <c r="G23" s="315" t="s">
        <v>913</v>
      </c>
      <c r="H23" s="315">
        <v>45428.6</v>
      </c>
      <c r="I23" s="315">
        <v>45444.3</v>
      </c>
      <c r="J23" s="315">
        <v>22344.6</v>
      </c>
      <c r="K23" s="315">
        <v>9261.85</v>
      </c>
      <c r="L23" s="12" t="s">
        <v>912</v>
      </c>
    </row>
    <row r="24" spans="1:14">
      <c r="A24" s="317" t="s">
        <v>911</v>
      </c>
      <c r="B24" s="322"/>
      <c r="C24" s="520"/>
      <c r="D24" s="520"/>
      <c r="E24" s="520"/>
      <c r="F24" s="520"/>
      <c r="G24" s="520"/>
      <c r="H24" s="520"/>
      <c r="I24" s="315"/>
      <c r="J24" s="315"/>
      <c r="K24" s="315"/>
      <c r="L24" s="318" t="s">
        <v>910</v>
      </c>
    </row>
    <row r="25" spans="1:14">
      <c r="A25" s="319" t="s">
        <v>909</v>
      </c>
      <c r="B25" s="314" t="s">
        <v>860</v>
      </c>
      <c r="C25" s="315">
        <v>1515645</v>
      </c>
      <c r="D25" s="315">
        <v>1421086</v>
      </c>
      <c r="E25" s="315">
        <v>1400189</v>
      </c>
      <c r="F25" s="315">
        <v>1455829</v>
      </c>
      <c r="G25" s="315">
        <v>1394959</v>
      </c>
      <c r="H25" s="315">
        <v>1978450.25</v>
      </c>
      <c r="I25" s="315">
        <v>1978450.25</v>
      </c>
      <c r="J25" s="315">
        <v>1557782.58</v>
      </c>
      <c r="K25" s="315">
        <v>1805913.6300000001</v>
      </c>
      <c r="L25" s="12" t="s">
        <v>908</v>
      </c>
    </row>
    <row r="26" spans="1:14">
      <c r="A26" s="319" t="s">
        <v>907</v>
      </c>
      <c r="B26" s="314" t="s">
        <v>860</v>
      </c>
      <c r="C26" s="315"/>
      <c r="D26" s="315"/>
      <c r="E26" s="315"/>
      <c r="F26" s="315"/>
      <c r="G26" s="315"/>
      <c r="H26" s="315">
        <v>5517</v>
      </c>
      <c r="I26" s="315"/>
      <c r="J26" s="315"/>
      <c r="K26" s="315"/>
      <c r="L26" s="12" t="s">
        <v>906</v>
      </c>
    </row>
    <row r="27" spans="1:14">
      <c r="A27" s="319" t="s">
        <v>905</v>
      </c>
      <c r="B27" s="314" t="s">
        <v>860</v>
      </c>
      <c r="C27" s="315"/>
      <c r="D27" s="315"/>
      <c r="E27" s="315"/>
      <c r="F27" s="315"/>
      <c r="G27" s="315"/>
      <c r="H27" s="315">
        <v>344929.91</v>
      </c>
      <c r="I27" s="315"/>
      <c r="J27" s="315"/>
      <c r="K27" s="315"/>
      <c r="L27" s="12" t="s">
        <v>904</v>
      </c>
    </row>
    <row r="28" spans="1:14">
      <c r="A28" s="319" t="s">
        <v>814</v>
      </c>
      <c r="B28" s="314" t="s">
        <v>903</v>
      </c>
      <c r="C28" s="315">
        <v>39699</v>
      </c>
      <c r="D28" s="315">
        <v>38437</v>
      </c>
      <c r="E28" s="315">
        <v>28815.75</v>
      </c>
      <c r="F28" s="315">
        <v>13916.87</v>
      </c>
      <c r="G28" s="315">
        <v>266.27999999999997</v>
      </c>
      <c r="H28" s="315">
        <v>387.92</v>
      </c>
      <c r="I28" s="315">
        <v>387.91999999999996</v>
      </c>
      <c r="J28" s="315">
        <v>347.06</v>
      </c>
      <c r="K28" s="315">
        <v>4845.9799999999996</v>
      </c>
      <c r="L28" s="12" t="s">
        <v>442</v>
      </c>
    </row>
    <row r="29" spans="1:14">
      <c r="A29" s="319" t="s">
        <v>902</v>
      </c>
      <c r="B29" s="314" t="s">
        <v>860</v>
      </c>
      <c r="C29" s="315"/>
      <c r="D29" s="315">
        <v>298869</v>
      </c>
      <c r="E29" s="315"/>
      <c r="F29" s="315"/>
      <c r="G29" s="315"/>
      <c r="H29" s="315">
        <v>2142603.1310000001</v>
      </c>
      <c r="I29" s="315"/>
      <c r="J29" s="315"/>
      <c r="K29" s="315"/>
      <c r="L29" s="12" t="s">
        <v>901</v>
      </c>
    </row>
    <row r="30" spans="1:14">
      <c r="A30" s="319" t="s">
        <v>900</v>
      </c>
      <c r="B30" s="314" t="s">
        <v>860</v>
      </c>
      <c r="C30" s="315"/>
      <c r="D30" s="315"/>
      <c r="E30" s="315"/>
      <c r="F30" s="315"/>
      <c r="G30" s="315"/>
      <c r="H30" s="315">
        <v>194085</v>
      </c>
      <c r="I30" s="315"/>
      <c r="J30" s="315"/>
      <c r="K30" s="315"/>
      <c r="L30" s="12" t="s">
        <v>899</v>
      </c>
    </row>
    <row r="31" spans="1:14">
      <c r="A31" s="319" t="s">
        <v>898</v>
      </c>
      <c r="B31" s="314" t="s">
        <v>860</v>
      </c>
      <c r="C31" s="315"/>
      <c r="D31" s="315"/>
      <c r="E31" s="315"/>
      <c r="F31" s="315"/>
      <c r="G31" s="315"/>
      <c r="H31" s="315">
        <v>40377</v>
      </c>
      <c r="I31" s="315"/>
      <c r="J31" s="315"/>
      <c r="K31" s="315"/>
      <c r="L31" s="12" t="s">
        <v>897</v>
      </c>
    </row>
    <row r="32" spans="1:14">
      <c r="A32" s="319" t="s">
        <v>896</v>
      </c>
      <c r="B32" s="314" t="s">
        <v>860</v>
      </c>
      <c r="C32" s="315"/>
      <c r="D32" s="315"/>
      <c r="E32" s="315"/>
      <c r="F32" s="315"/>
      <c r="G32" s="315"/>
      <c r="H32" s="315">
        <v>20785.722000000002</v>
      </c>
      <c r="I32" s="315"/>
      <c r="J32" s="315"/>
      <c r="K32" s="315"/>
      <c r="L32" s="12" t="s">
        <v>895</v>
      </c>
    </row>
    <row r="33" spans="1:15">
      <c r="A33" s="319" t="s">
        <v>894</v>
      </c>
      <c r="B33" s="314" t="s">
        <v>860</v>
      </c>
      <c r="C33" s="315">
        <v>1314</v>
      </c>
      <c r="D33" s="315">
        <v>1078.97</v>
      </c>
      <c r="E33" s="315">
        <v>1314.68</v>
      </c>
      <c r="F33" s="315">
        <v>1052.1199999999999</v>
      </c>
      <c r="G33" s="315">
        <v>1236.76</v>
      </c>
      <c r="H33" s="315">
        <v>1155.1300000000001</v>
      </c>
      <c r="I33" s="315">
        <v>1155.1300000000001</v>
      </c>
      <c r="J33" s="315">
        <v>6042.8</v>
      </c>
      <c r="K33" s="315">
        <v>1119.01</v>
      </c>
      <c r="L33" s="12" t="s">
        <v>893</v>
      </c>
    </row>
    <row r="34" spans="1:15">
      <c r="A34" s="319" t="s">
        <v>892</v>
      </c>
      <c r="B34" s="314" t="s">
        <v>860</v>
      </c>
      <c r="C34" s="315">
        <v>158276</v>
      </c>
      <c r="D34" s="315">
        <v>123404</v>
      </c>
      <c r="E34" s="315">
        <v>568</v>
      </c>
      <c r="F34" s="315">
        <v>7113.67</v>
      </c>
      <c r="G34" s="315">
        <v>8182</v>
      </c>
      <c r="H34" s="315">
        <v>9859</v>
      </c>
      <c r="I34" s="315">
        <v>9859</v>
      </c>
      <c r="J34" s="315">
        <v>23835</v>
      </c>
      <c r="K34" s="315">
        <v>52009.979999999996</v>
      </c>
      <c r="L34" s="12" t="s">
        <v>891</v>
      </c>
    </row>
    <row r="35" spans="1:15">
      <c r="A35" s="319" t="s">
        <v>890</v>
      </c>
      <c r="B35" s="314" t="s">
        <v>860</v>
      </c>
      <c r="C35" s="315">
        <v>33649</v>
      </c>
      <c r="D35" s="315">
        <v>39030</v>
      </c>
      <c r="E35" s="315">
        <v>34674</v>
      </c>
      <c r="F35" s="315">
        <v>35386</v>
      </c>
      <c r="G35" s="315">
        <v>62888</v>
      </c>
      <c r="H35" s="315">
        <v>94789.248999999996</v>
      </c>
      <c r="I35" s="315">
        <v>94789.248999999996</v>
      </c>
      <c r="J35" s="315">
        <v>169080.389</v>
      </c>
      <c r="K35" s="315">
        <v>85328.851999999999</v>
      </c>
      <c r="L35" s="12" t="s">
        <v>889</v>
      </c>
    </row>
    <row r="36" spans="1:15">
      <c r="A36" s="319" t="s">
        <v>888</v>
      </c>
      <c r="B36" s="314" t="s">
        <v>887</v>
      </c>
      <c r="C36" s="315">
        <v>0</v>
      </c>
      <c r="D36" s="315">
        <v>72.8</v>
      </c>
      <c r="E36" s="315">
        <v>90.1</v>
      </c>
      <c r="F36" s="315">
        <v>16</v>
      </c>
      <c r="G36" s="315" t="s">
        <v>199</v>
      </c>
      <c r="H36" s="315">
        <v>0</v>
      </c>
      <c r="I36" s="315"/>
      <c r="J36" s="315"/>
      <c r="K36" s="315"/>
      <c r="L36" s="12" t="s">
        <v>886</v>
      </c>
    </row>
    <row r="37" spans="1:15">
      <c r="A37" s="319" t="s">
        <v>885</v>
      </c>
      <c r="B37" s="314" t="s">
        <v>860</v>
      </c>
      <c r="C37" s="315"/>
      <c r="D37" s="315"/>
      <c r="E37" s="315"/>
      <c r="F37" s="315"/>
      <c r="G37" s="315"/>
      <c r="H37" s="315">
        <v>1014</v>
      </c>
      <c r="I37" s="315"/>
      <c r="J37" s="315"/>
      <c r="K37" s="315"/>
      <c r="L37" s="12" t="s">
        <v>884</v>
      </c>
    </row>
    <row r="38" spans="1:15">
      <c r="A38" s="319" t="s">
        <v>772</v>
      </c>
      <c r="B38" s="314" t="s">
        <v>860</v>
      </c>
      <c r="C38" s="315">
        <v>7818</v>
      </c>
      <c r="D38" s="315">
        <v>4889.1899999999996</v>
      </c>
      <c r="E38" s="315">
        <v>3498</v>
      </c>
      <c r="F38" s="315">
        <v>4925</v>
      </c>
      <c r="G38" s="315">
        <v>9320</v>
      </c>
      <c r="H38" s="315">
        <v>2765.16</v>
      </c>
      <c r="I38" s="315">
        <v>2765.16</v>
      </c>
      <c r="J38" s="315">
        <v>3323.9859999999999</v>
      </c>
      <c r="K38" s="315">
        <v>2054.6279999999997</v>
      </c>
      <c r="L38" s="12" t="s">
        <v>475</v>
      </c>
    </row>
    <row r="39" spans="1:15">
      <c r="A39" s="319" t="s">
        <v>721</v>
      </c>
      <c r="B39" s="314" t="s">
        <v>860</v>
      </c>
      <c r="C39" s="315">
        <v>81638</v>
      </c>
      <c r="D39" s="315">
        <v>69919</v>
      </c>
      <c r="E39" s="315">
        <v>13221</v>
      </c>
      <c r="F39" s="315">
        <v>11110</v>
      </c>
      <c r="G39" s="315">
        <v>3432</v>
      </c>
      <c r="H39" s="315">
        <v>1437</v>
      </c>
      <c r="I39" s="315">
        <v>1437</v>
      </c>
      <c r="J39" s="315">
        <v>771</v>
      </c>
      <c r="K39" s="315">
        <v>326</v>
      </c>
      <c r="L39" s="12" t="s">
        <v>520</v>
      </c>
    </row>
    <row r="40" spans="1:15">
      <c r="A40" s="319" t="s">
        <v>883</v>
      </c>
      <c r="B40" s="314" t="s">
        <v>860</v>
      </c>
      <c r="C40" s="315"/>
      <c r="D40" s="315"/>
      <c r="E40" s="315"/>
      <c r="F40" s="315">
        <v>10160</v>
      </c>
      <c r="G40" s="315">
        <v>0</v>
      </c>
      <c r="H40" s="315">
        <v>439078.95800000004</v>
      </c>
      <c r="I40" s="315"/>
      <c r="J40" s="315"/>
      <c r="K40" s="315"/>
      <c r="L40" s="12" t="s">
        <v>882</v>
      </c>
    </row>
    <row r="41" spans="1:15">
      <c r="A41" s="319" t="s">
        <v>761</v>
      </c>
      <c r="B41" s="314" t="s">
        <v>881</v>
      </c>
      <c r="C41" s="315">
        <v>340417</v>
      </c>
      <c r="D41" s="315">
        <v>379974.864</v>
      </c>
      <c r="E41" s="315">
        <v>359463.80900000001</v>
      </c>
      <c r="F41" s="315">
        <v>349119.97</v>
      </c>
      <c r="G41" s="315">
        <v>391988.1</v>
      </c>
      <c r="H41" s="315">
        <v>405550.8716270001</v>
      </c>
      <c r="I41" s="315">
        <v>405664.08749099995</v>
      </c>
      <c r="J41" s="315">
        <v>451106.09038900014</v>
      </c>
      <c r="K41" s="315">
        <v>449581.22680200008</v>
      </c>
      <c r="L41" s="12" t="s">
        <v>479</v>
      </c>
      <c r="M41" s="326"/>
      <c r="N41" s="326"/>
      <c r="O41" s="326"/>
    </row>
    <row r="42" spans="1:15">
      <c r="A42" s="319" t="s">
        <v>880</v>
      </c>
      <c r="B42" s="314" t="s">
        <v>860</v>
      </c>
      <c r="C42" s="315">
        <v>14765</v>
      </c>
      <c r="D42" s="315">
        <v>7534</v>
      </c>
      <c r="E42" s="315">
        <v>4600</v>
      </c>
      <c r="F42" s="315">
        <v>0</v>
      </c>
      <c r="G42" s="315">
        <v>100</v>
      </c>
      <c r="H42" s="315">
        <v>240</v>
      </c>
      <c r="I42" s="315">
        <v>250</v>
      </c>
      <c r="J42" s="315">
        <v>891</v>
      </c>
      <c r="K42" s="315">
        <v>380</v>
      </c>
      <c r="L42" s="12" t="s">
        <v>879</v>
      </c>
    </row>
    <row r="43" spans="1:15">
      <c r="A43" s="319" t="s">
        <v>760</v>
      </c>
      <c r="B43" s="314" t="s">
        <v>860</v>
      </c>
      <c r="C43" s="315">
        <v>195055</v>
      </c>
      <c r="D43" s="315">
        <v>146875</v>
      </c>
      <c r="E43" s="315">
        <v>102554</v>
      </c>
      <c r="F43" s="315">
        <v>74661</v>
      </c>
      <c r="G43" s="315">
        <v>113497</v>
      </c>
      <c r="H43" s="315">
        <v>107524.99</v>
      </c>
      <c r="I43" s="315">
        <v>107524.99</v>
      </c>
      <c r="J43" s="315">
        <v>132004.71999999997</v>
      </c>
      <c r="K43" s="315">
        <v>110036.67000000001</v>
      </c>
      <c r="L43" s="12" t="s">
        <v>481</v>
      </c>
    </row>
    <row r="44" spans="1:15">
      <c r="A44" s="319" t="s">
        <v>757</v>
      </c>
      <c r="B44" s="314" t="s">
        <v>860</v>
      </c>
      <c r="C44" s="315">
        <v>1969796</v>
      </c>
      <c r="D44" s="315">
        <v>1890308</v>
      </c>
      <c r="E44" s="315">
        <v>2148854</v>
      </c>
      <c r="F44" s="315">
        <v>2216414</v>
      </c>
      <c r="G44" s="315">
        <v>1853482</v>
      </c>
      <c r="H44" s="315">
        <v>1461667.87</v>
      </c>
      <c r="I44" s="315">
        <v>1461667.87</v>
      </c>
      <c r="J44" s="315">
        <v>1606380.2</v>
      </c>
      <c r="K44" s="315">
        <v>2049339.56</v>
      </c>
      <c r="L44" s="12" t="s">
        <v>756</v>
      </c>
    </row>
    <row r="45" spans="1:15">
      <c r="A45" s="319" t="s">
        <v>878</v>
      </c>
      <c r="B45" s="314" t="s">
        <v>860</v>
      </c>
      <c r="C45" s="315"/>
      <c r="D45" s="315"/>
      <c r="E45" s="315"/>
      <c r="F45" s="315"/>
      <c r="G45" s="315">
        <v>0</v>
      </c>
      <c r="H45" s="315">
        <v>70781.94</v>
      </c>
      <c r="I45" s="315"/>
      <c r="J45" s="315"/>
      <c r="K45" s="315"/>
      <c r="L45" s="12" t="s">
        <v>877</v>
      </c>
    </row>
    <row r="46" spans="1:15">
      <c r="A46" s="319" t="s">
        <v>876</v>
      </c>
      <c r="B46" s="314" t="s">
        <v>860</v>
      </c>
      <c r="C46" s="315"/>
      <c r="D46" s="315"/>
      <c r="E46" s="315"/>
      <c r="F46" s="315"/>
      <c r="G46" s="315"/>
      <c r="H46" s="315">
        <v>10.28</v>
      </c>
      <c r="I46" s="315"/>
      <c r="J46" s="315"/>
      <c r="K46" s="315"/>
      <c r="L46" s="12" t="s">
        <v>875</v>
      </c>
    </row>
    <row r="47" spans="1:15">
      <c r="A47" s="319" t="s">
        <v>874</v>
      </c>
      <c r="B47" s="314" t="s">
        <v>860</v>
      </c>
      <c r="C47" s="315"/>
      <c r="D47" s="315"/>
      <c r="E47" s="315"/>
      <c r="F47" s="315"/>
      <c r="G47" s="315"/>
      <c r="H47" s="315">
        <v>4150</v>
      </c>
      <c r="I47" s="315"/>
      <c r="J47" s="315"/>
      <c r="K47" s="315"/>
      <c r="L47" s="12" t="s">
        <v>873</v>
      </c>
    </row>
    <row r="48" spans="1:15">
      <c r="A48" s="319" t="s">
        <v>872</v>
      </c>
      <c r="B48" s="314" t="s">
        <v>860</v>
      </c>
      <c r="C48" s="315">
        <v>7100</v>
      </c>
      <c r="D48" s="315">
        <v>14804.76</v>
      </c>
      <c r="E48" s="315">
        <v>12904.81</v>
      </c>
      <c r="F48" s="315">
        <v>14363.007</v>
      </c>
      <c r="G48" s="315">
        <v>17583</v>
      </c>
      <c r="H48" s="315">
        <v>17259.795000000002</v>
      </c>
      <c r="I48" s="315">
        <v>17259.795000000002</v>
      </c>
      <c r="J48" s="315">
        <v>20994.44</v>
      </c>
      <c r="K48" s="315">
        <v>13582.21</v>
      </c>
      <c r="L48" s="12" t="s">
        <v>871</v>
      </c>
    </row>
    <row r="49" spans="1:12">
      <c r="A49" s="319" t="s">
        <v>870</v>
      </c>
      <c r="B49" s="314"/>
      <c r="C49" s="315">
        <v>47</v>
      </c>
      <c r="D49" s="315">
        <v>17</v>
      </c>
      <c r="E49" s="315">
        <v>130</v>
      </c>
      <c r="F49" s="315">
        <v>486</v>
      </c>
      <c r="G49" s="315">
        <v>286</v>
      </c>
      <c r="H49" s="315">
        <v>1001.951</v>
      </c>
      <c r="I49" s="315">
        <v>1001.951</v>
      </c>
      <c r="J49" s="315">
        <v>0</v>
      </c>
      <c r="K49" s="315">
        <v>0</v>
      </c>
      <c r="L49" s="12" t="s">
        <v>869</v>
      </c>
    </row>
    <row r="50" spans="1:12">
      <c r="A50" s="319" t="s">
        <v>868</v>
      </c>
      <c r="B50" s="314" t="s">
        <v>860</v>
      </c>
      <c r="C50" s="315"/>
      <c r="D50" s="315"/>
      <c r="E50" s="315"/>
      <c r="F50" s="315"/>
      <c r="G50" s="315"/>
      <c r="H50" s="315">
        <v>846767</v>
      </c>
      <c r="I50" s="315"/>
      <c r="J50" s="315"/>
      <c r="K50" s="315"/>
      <c r="L50" s="12" t="s">
        <v>867</v>
      </c>
    </row>
    <row r="51" spans="1:12">
      <c r="A51" s="319" t="s">
        <v>866</v>
      </c>
      <c r="B51" s="314"/>
      <c r="C51" s="315">
        <v>86662</v>
      </c>
      <c r="D51" s="315">
        <v>80237.070000000007</v>
      </c>
      <c r="E51" s="315">
        <v>19367.150000000001</v>
      </c>
      <c r="F51" s="315">
        <v>23822.95</v>
      </c>
      <c r="G51" s="315">
        <v>33898</v>
      </c>
      <c r="H51" s="315">
        <v>32069.54</v>
      </c>
      <c r="I51" s="315">
        <v>32069.54</v>
      </c>
      <c r="J51" s="315">
        <v>58047</v>
      </c>
      <c r="K51" s="315">
        <v>55603</v>
      </c>
      <c r="L51" s="12" t="s">
        <v>865</v>
      </c>
    </row>
    <row r="52" spans="1:12">
      <c r="A52" s="319" t="s">
        <v>864</v>
      </c>
      <c r="B52" s="314" t="s">
        <v>860</v>
      </c>
      <c r="C52" s="315">
        <v>469</v>
      </c>
      <c r="D52" s="315">
        <v>2905.86</v>
      </c>
      <c r="E52" s="315">
        <v>2153.9899999999998</v>
      </c>
      <c r="F52" s="315">
        <v>401.63</v>
      </c>
      <c r="G52" s="315">
        <v>716</v>
      </c>
      <c r="H52" s="315">
        <v>327.37</v>
      </c>
      <c r="I52" s="315">
        <v>327.37</v>
      </c>
      <c r="J52" s="315">
        <v>9353.01</v>
      </c>
      <c r="K52" s="315">
        <v>10796.39</v>
      </c>
      <c r="L52" s="12" t="s">
        <v>863</v>
      </c>
    </row>
    <row r="53" spans="1:12">
      <c r="A53" s="319" t="s">
        <v>862</v>
      </c>
      <c r="B53" s="314" t="s">
        <v>860</v>
      </c>
      <c r="C53" s="315">
        <v>825173</v>
      </c>
      <c r="D53" s="315">
        <v>890400</v>
      </c>
      <c r="E53" s="315">
        <v>900942</v>
      </c>
      <c r="F53" s="315">
        <v>737337</v>
      </c>
      <c r="G53" s="315">
        <v>880857.38</v>
      </c>
      <c r="H53" s="315">
        <v>925662.69</v>
      </c>
      <c r="I53" s="315">
        <v>925662.69</v>
      </c>
      <c r="J53" s="315">
        <v>976615.72500000009</v>
      </c>
      <c r="K53" s="315">
        <v>937653.9</v>
      </c>
      <c r="L53" s="12" t="s">
        <v>861</v>
      </c>
    </row>
    <row r="54" spans="1:12">
      <c r="A54" s="319" t="s">
        <v>700</v>
      </c>
      <c r="B54" s="324" t="s">
        <v>860</v>
      </c>
      <c r="C54" s="521">
        <v>6054</v>
      </c>
      <c r="D54" s="521">
        <v>2992</v>
      </c>
      <c r="E54" s="521">
        <v>2774</v>
      </c>
      <c r="F54" s="521">
        <v>1260</v>
      </c>
      <c r="G54" s="521">
        <v>3060</v>
      </c>
      <c r="H54" s="521">
        <v>2303</v>
      </c>
      <c r="I54" s="315">
        <v>2303</v>
      </c>
      <c r="J54" s="315">
        <v>1129</v>
      </c>
      <c r="K54" s="315">
        <v>2736</v>
      </c>
      <c r="L54" s="320" t="s">
        <v>537</v>
      </c>
    </row>
    <row r="55" spans="1:12">
      <c r="A55" s="321" t="s">
        <v>699</v>
      </c>
      <c r="B55" s="314" t="s">
        <v>860</v>
      </c>
      <c r="C55" s="315">
        <v>153049</v>
      </c>
      <c r="D55" s="315">
        <v>184063</v>
      </c>
      <c r="E55" s="315">
        <v>124757</v>
      </c>
      <c r="F55" s="315">
        <v>103902</v>
      </c>
      <c r="G55" s="315">
        <v>108335</v>
      </c>
      <c r="H55" s="315">
        <v>110793</v>
      </c>
      <c r="I55" s="315">
        <v>110793</v>
      </c>
      <c r="J55" s="315">
        <v>110637.24</v>
      </c>
      <c r="K55" s="315">
        <v>106645.91</v>
      </c>
      <c r="L55" s="12" t="s">
        <v>540</v>
      </c>
    </row>
    <row r="56" spans="1:12">
      <c r="A56" s="340" t="s">
        <v>859</v>
      </c>
      <c r="B56" s="337"/>
      <c r="C56" s="338"/>
      <c r="D56" s="338"/>
      <c r="E56" s="338"/>
      <c r="F56" s="338"/>
      <c r="G56" s="338"/>
      <c r="H56" s="338"/>
      <c r="I56" s="338"/>
      <c r="J56" s="338"/>
      <c r="K56" s="338"/>
      <c r="L56" s="339"/>
    </row>
    <row r="57" spans="1:12">
      <c r="A57" s="1110" t="s">
        <v>1146</v>
      </c>
      <c r="B57" s="1111"/>
      <c r="C57" s="1111"/>
      <c r="D57" s="1111"/>
      <c r="E57" s="1111"/>
      <c r="F57" s="1111"/>
      <c r="G57" s="1111"/>
      <c r="H57" s="1111"/>
      <c r="I57" s="1111"/>
      <c r="J57" s="1111"/>
      <c r="K57" s="1111"/>
      <c r="L57" s="1112"/>
    </row>
    <row r="58" spans="1:12">
      <c r="A58" s="1113" t="s">
        <v>858</v>
      </c>
      <c r="B58" s="1114"/>
      <c r="C58" s="1114"/>
      <c r="D58" s="1114"/>
      <c r="E58" s="1114"/>
      <c r="F58" s="1114"/>
      <c r="G58" s="1114"/>
      <c r="H58" s="1114"/>
      <c r="I58" s="1114"/>
      <c r="J58" s="1114"/>
      <c r="K58" s="1114"/>
      <c r="L58" s="1115"/>
    </row>
  </sheetData>
  <mergeCells count="4">
    <mergeCell ref="A1:L1"/>
    <mergeCell ref="A2:L2"/>
    <mergeCell ref="A57:L57"/>
    <mergeCell ref="A58:L5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96B8-D67E-4F8E-82A1-E1FF942DFADC}">
  <sheetPr codeName="Sheet16"/>
  <dimension ref="A1:AQ1000"/>
  <sheetViews>
    <sheetView view="pageBreakPreview" zoomScale="60" zoomScaleNormal="100" workbookViewId="0">
      <pane xSplit="13" ySplit="3" topLeftCell="N22" activePane="bottomRight" state="frozen"/>
      <selection activeCell="E38" sqref="E38"/>
      <selection pane="topRight" activeCell="E38" sqref="E38"/>
      <selection pane="bottomLeft" activeCell="E38" sqref="E38"/>
      <selection pane="bottomRight" activeCell="V14" sqref="V14"/>
    </sheetView>
  </sheetViews>
  <sheetFormatPr defaultColWidth="0" defaultRowHeight="15" customHeight="1" zeroHeight="1"/>
  <cols>
    <col min="1" max="1" width="6.81640625" style="545" customWidth="1"/>
    <col min="2" max="2" width="17.1796875" style="545" customWidth="1"/>
    <col min="3" max="3" width="10.81640625" style="545" customWidth="1"/>
    <col min="4" max="5" width="10.81640625" style="545" hidden="1" customWidth="1"/>
    <col min="6" max="6" width="10" style="545" hidden="1" customWidth="1"/>
    <col min="7" max="7" width="9.7265625" style="545" hidden="1" customWidth="1"/>
    <col min="8" max="8" width="10.54296875" style="545" hidden="1" customWidth="1"/>
    <col min="9" max="9" width="10.1796875" style="545" hidden="1" customWidth="1"/>
    <col min="10" max="10" width="10.7265625" style="545" hidden="1" customWidth="1"/>
    <col min="11" max="11" width="10.453125" style="545" hidden="1" customWidth="1"/>
    <col min="12" max="13" width="10.7265625" style="545" hidden="1" customWidth="1"/>
    <col min="14" max="24" width="10.7265625" style="545" customWidth="1"/>
    <col min="25" max="25" width="17.1796875" style="545" customWidth="1"/>
    <col min="26" max="26" width="9.1796875" style="545" hidden="1" customWidth="1"/>
    <col min="27" max="43" width="0" style="545" hidden="1" customWidth="1"/>
    <col min="44" max="16384" width="14.453125" style="545" hidden="1"/>
  </cols>
  <sheetData>
    <row r="1" spans="1:43" ht="26.25" customHeight="1">
      <c r="A1" s="1361" t="s">
        <v>1183</v>
      </c>
      <c r="B1" s="1362"/>
      <c r="C1" s="1362"/>
      <c r="D1" s="1362"/>
      <c r="E1" s="1362"/>
      <c r="F1" s="1362"/>
      <c r="G1" s="1362"/>
      <c r="H1" s="1362"/>
      <c r="I1" s="1362"/>
      <c r="J1" s="1362"/>
      <c r="K1" s="1362"/>
      <c r="L1" s="1362"/>
      <c r="M1" s="1362"/>
      <c r="N1" s="1362"/>
      <c r="O1" s="1362"/>
      <c r="P1" s="1362"/>
      <c r="Q1" s="1362"/>
      <c r="R1" s="1362"/>
      <c r="S1" s="1362"/>
      <c r="T1" s="1362"/>
      <c r="U1" s="1362"/>
      <c r="V1" s="1362"/>
      <c r="W1" s="1362"/>
      <c r="X1" s="1362"/>
      <c r="Y1" s="1362"/>
      <c r="Z1" s="544"/>
    </row>
    <row r="2" spans="1:43" ht="21.75" customHeight="1">
      <c r="A2" s="1361" t="s">
        <v>1184</v>
      </c>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2"/>
      <c r="Z2" s="544"/>
    </row>
    <row r="3" spans="1:43" ht="20.25" customHeight="1">
      <c r="A3" s="544"/>
      <c r="B3" s="544"/>
      <c r="C3" s="544"/>
      <c r="D3" s="544"/>
      <c r="E3" s="544"/>
      <c r="F3" s="1364"/>
      <c r="G3" s="1362"/>
      <c r="H3" s="1362"/>
      <c r="I3" s="1362"/>
      <c r="J3" s="1362"/>
      <c r="K3" s="1362"/>
      <c r="L3" s="1362"/>
      <c r="M3" s="1362"/>
      <c r="N3" s="1362"/>
      <c r="O3" s="1362"/>
      <c r="P3" s="1362"/>
      <c r="Q3" s="1362"/>
      <c r="R3" s="1364" t="s">
        <v>1185</v>
      </c>
      <c r="S3" s="1362"/>
      <c r="T3" s="1362"/>
      <c r="U3" s="1362"/>
      <c r="V3" s="1362"/>
      <c r="W3" s="1362"/>
      <c r="X3" s="1362"/>
      <c r="Y3" s="1362"/>
      <c r="Z3" s="544"/>
    </row>
    <row r="4" spans="1:43" ht="42.75" customHeight="1">
      <c r="A4" s="543" t="s">
        <v>49</v>
      </c>
      <c r="B4" s="543" t="s">
        <v>1186</v>
      </c>
      <c r="C4" s="543" t="s">
        <v>1719</v>
      </c>
      <c r="D4" s="543" t="s">
        <v>371</v>
      </c>
      <c r="E4" s="543" t="s">
        <v>372</v>
      </c>
      <c r="F4" s="543" t="s">
        <v>187</v>
      </c>
      <c r="G4" s="543" t="s">
        <v>188</v>
      </c>
      <c r="H4" s="543" t="s">
        <v>189</v>
      </c>
      <c r="I4" s="543" t="s">
        <v>190</v>
      </c>
      <c r="J4" s="543" t="s">
        <v>191</v>
      </c>
      <c r="K4" s="543" t="s">
        <v>192</v>
      </c>
      <c r="L4" s="543" t="s">
        <v>193</v>
      </c>
      <c r="M4" s="543" t="s">
        <v>194</v>
      </c>
      <c r="N4" s="543" t="s">
        <v>196</v>
      </c>
      <c r="O4" s="543" t="s">
        <v>161</v>
      </c>
      <c r="P4" s="543" t="s">
        <v>162</v>
      </c>
      <c r="Q4" s="543" t="s">
        <v>163</v>
      </c>
      <c r="R4" s="543" t="s">
        <v>164</v>
      </c>
      <c r="S4" s="543" t="s">
        <v>165</v>
      </c>
      <c r="T4" s="543" t="s">
        <v>166</v>
      </c>
      <c r="U4" s="543" t="s">
        <v>167</v>
      </c>
      <c r="V4" s="543" t="s">
        <v>168</v>
      </c>
      <c r="W4" s="543" t="s">
        <v>169</v>
      </c>
      <c r="X4" s="543" t="s">
        <v>1187</v>
      </c>
      <c r="Y4" s="543" t="s">
        <v>1188</v>
      </c>
      <c r="Z4" s="544"/>
    </row>
    <row r="5" spans="1:43" ht="34.5" customHeight="1">
      <c r="A5" s="547">
        <v>1</v>
      </c>
      <c r="B5" s="548" t="s">
        <v>1189</v>
      </c>
      <c r="C5" s="548" t="s">
        <v>150</v>
      </c>
      <c r="D5" s="549">
        <v>88.53</v>
      </c>
      <c r="E5" s="549">
        <v>83.13</v>
      </c>
      <c r="F5" s="550">
        <v>91.79</v>
      </c>
      <c r="G5" s="550">
        <v>93.36</v>
      </c>
      <c r="H5" s="550">
        <v>96.69</v>
      </c>
      <c r="I5" s="550">
        <v>99.18</v>
      </c>
      <c r="J5" s="550">
        <v>89.09</v>
      </c>
      <c r="K5" s="550">
        <v>95.98</v>
      </c>
      <c r="L5" s="550">
        <v>105.3</v>
      </c>
      <c r="M5" s="550">
        <v>105.23</v>
      </c>
      <c r="N5" s="551">
        <v>105.48</v>
      </c>
      <c r="O5" s="551">
        <v>104.41</v>
      </c>
      <c r="P5" s="551">
        <v>109.7</v>
      </c>
      <c r="Q5" s="551">
        <v>112.76</v>
      </c>
      <c r="R5" s="551">
        <v>116.48</v>
      </c>
      <c r="S5" s="551">
        <v>118.87</v>
      </c>
      <c r="T5" s="551">
        <v>124.36831590369489</v>
      </c>
      <c r="U5" s="551">
        <v>129.47</v>
      </c>
      <c r="V5" s="551">
        <v>135.76</v>
      </c>
      <c r="W5" s="551">
        <v>137.82</v>
      </c>
      <c r="X5" s="551">
        <v>136.44</v>
      </c>
      <c r="Y5" s="549" t="s">
        <v>1190</v>
      </c>
      <c r="Z5" s="544"/>
    </row>
    <row r="6" spans="1:43" ht="34.5" customHeight="1">
      <c r="A6" s="547">
        <v>2</v>
      </c>
      <c r="B6" s="548" t="s">
        <v>1191</v>
      </c>
      <c r="C6" s="548" t="s">
        <v>1192</v>
      </c>
      <c r="D6" s="549">
        <v>72.16</v>
      </c>
      <c r="E6" s="549">
        <v>68.64</v>
      </c>
      <c r="F6" s="550">
        <v>69.349999999999994</v>
      </c>
      <c r="G6" s="550">
        <v>75.81</v>
      </c>
      <c r="H6" s="550">
        <v>78.569999999999993</v>
      </c>
      <c r="I6" s="550">
        <v>80.680000000000007</v>
      </c>
      <c r="J6" s="550">
        <v>80.8</v>
      </c>
      <c r="K6" s="550">
        <v>86.87</v>
      </c>
      <c r="L6" s="550">
        <v>94.88</v>
      </c>
      <c r="M6" s="550">
        <v>93.51</v>
      </c>
      <c r="N6" s="551">
        <v>86.53</v>
      </c>
      <c r="O6" s="551">
        <v>92.29</v>
      </c>
      <c r="P6" s="551">
        <v>98.51</v>
      </c>
      <c r="Q6" s="551">
        <v>99.87</v>
      </c>
      <c r="R6" s="551">
        <v>103.6</v>
      </c>
      <c r="S6" s="551">
        <v>107.86</v>
      </c>
      <c r="T6" s="551">
        <v>109.58649823999998</v>
      </c>
      <c r="U6" s="551">
        <v>107.74</v>
      </c>
      <c r="V6" s="551">
        <v>110.55</v>
      </c>
      <c r="W6" s="551">
        <v>113.29</v>
      </c>
      <c r="X6" s="551">
        <v>115.43</v>
      </c>
      <c r="Y6" s="549" t="s">
        <v>581</v>
      </c>
      <c r="Z6" s="544"/>
    </row>
    <row r="7" spans="1:43" ht="34.5" customHeight="1">
      <c r="A7" s="547">
        <v>3</v>
      </c>
      <c r="B7" s="552" t="s">
        <v>1193</v>
      </c>
      <c r="C7" s="548" t="s">
        <v>1194</v>
      </c>
      <c r="D7" s="549">
        <v>37.6</v>
      </c>
      <c r="E7" s="549">
        <v>33.46</v>
      </c>
      <c r="F7" s="550">
        <v>34.07</v>
      </c>
      <c r="G7" s="550">
        <v>33.92</v>
      </c>
      <c r="H7" s="550">
        <v>40.75</v>
      </c>
      <c r="I7" s="550">
        <v>40.04</v>
      </c>
      <c r="J7" s="550">
        <v>33.549999999999997</v>
      </c>
      <c r="K7" s="550">
        <v>43.4</v>
      </c>
      <c r="L7" s="550">
        <v>42.01</v>
      </c>
      <c r="M7" s="550">
        <v>40.04</v>
      </c>
      <c r="N7" s="551">
        <v>42.86</v>
      </c>
      <c r="O7" s="551">
        <v>38.520000000000003</v>
      </c>
      <c r="P7" s="551">
        <v>43.77</v>
      </c>
      <c r="Q7" s="551">
        <v>46.97</v>
      </c>
      <c r="R7" s="553">
        <v>43.06</v>
      </c>
      <c r="S7" s="551">
        <v>47.75</v>
      </c>
      <c r="T7" s="551">
        <v>51.32380238083099</v>
      </c>
      <c r="U7" s="551">
        <v>51.1</v>
      </c>
      <c r="V7" s="551">
        <v>57.32</v>
      </c>
      <c r="W7" s="551">
        <v>56.94</v>
      </c>
      <c r="X7" s="551">
        <v>56.03</v>
      </c>
      <c r="Y7" s="549" t="s">
        <v>1195</v>
      </c>
      <c r="Z7" s="544"/>
      <c r="AF7" s="554"/>
      <c r="AG7" s="554"/>
      <c r="AH7" s="554"/>
      <c r="AI7" s="554"/>
      <c r="AJ7" s="554"/>
      <c r="AK7" s="554"/>
      <c r="AL7" s="554"/>
      <c r="AM7" s="554"/>
      <c r="AN7" s="554"/>
      <c r="AO7" s="554"/>
      <c r="AP7" s="554"/>
      <c r="AQ7" s="554"/>
    </row>
    <row r="8" spans="1:43" ht="34.5" customHeight="1">
      <c r="A8" s="547">
        <v>4</v>
      </c>
      <c r="B8" s="552" t="s">
        <v>1196</v>
      </c>
      <c r="C8" s="548" t="s">
        <v>1194</v>
      </c>
      <c r="D8" s="549">
        <v>198.28</v>
      </c>
      <c r="E8" s="549">
        <v>185.23</v>
      </c>
      <c r="F8" s="550">
        <v>195.22</v>
      </c>
      <c r="G8" s="550">
        <v>203.08</v>
      </c>
      <c r="H8" s="550">
        <v>216.01</v>
      </c>
      <c r="I8" s="550">
        <v>219.9</v>
      </c>
      <c r="J8" s="550">
        <v>203.45</v>
      </c>
      <c r="K8" s="550">
        <v>226.25</v>
      </c>
      <c r="L8" s="550">
        <v>242.2</v>
      </c>
      <c r="M8" s="550">
        <v>238.78</v>
      </c>
      <c r="N8" s="551">
        <v>234.87</v>
      </c>
      <c r="O8" s="551">
        <v>235.22</v>
      </c>
      <c r="P8" s="551">
        <v>251.98</v>
      </c>
      <c r="Q8" s="551">
        <v>259.60000000000002</v>
      </c>
      <c r="R8" s="551">
        <v>263.14</v>
      </c>
      <c r="S8" s="551">
        <v>274.48</v>
      </c>
      <c r="T8" s="551">
        <v>285.27861652452589</v>
      </c>
      <c r="U8" s="551">
        <v>288.31</v>
      </c>
      <c r="V8" s="551">
        <v>303.63</v>
      </c>
      <c r="W8" s="551">
        <v>308.05</v>
      </c>
      <c r="X8" s="551">
        <v>307.89999999999998</v>
      </c>
      <c r="Y8" s="546" t="s">
        <v>1197</v>
      </c>
      <c r="Z8" s="544"/>
      <c r="AF8" s="554"/>
      <c r="AG8" s="554"/>
      <c r="AH8" s="554"/>
      <c r="AI8" s="554"/>
      <c r="AJ8" s="554"/>
      <c r="AK8" s="554"/>
      <c r="AL8" s="554"/>
      <c r="AM8" s="554"/>
      <c r="AN8" s="554"/>
      <c r="AO8" s="554"/>
      <c r="AP8" s="554"/>
      <c r="AQ8" s="554"/>
    </row>
    <row r="9" spans="1:43" ht="34.5" customHeight="1">
      <c r="A9" s="547">
        <v>5</v>
      </c>
      <c r="B9" s="548" t="s">
        <v>1198</v>
      </c>
      <c r="C9" s="548" t="s">
        <v>1194</v>
      </c>
      <c r="D9" s="549">
        <v>14.91</v>
      </c>
      <c r="E9" s="549">
        <v>13.13</v>
      </c>
      <c r="F9" s="550">
        <v>13.38</v>
      </c>
      <c r="G9" s="550">
        <v>14.2</v>
      </c>
      <c r="H9" s="550">
        <v>14.76</v>
      </c>
      <c r="I9" s="550">
        <v>14.57</v>
      </c>
      <c r="J9" s="550">
        <v>14.66</v>
      </c>
      <c r="K9" s="550">
        <v>18.239999999999998</v>
      </c>
      <c r="L9" s="550">
        <v>17.09</v>
      </c>
      <c r="M9" s="550">
        <v>18.34</v>
      </c>
      <c r="N9" s="551">
        <v>17.149999999999999</v>
      </c>
      <c r="O9" s="551">
        <v>16.32</v>
      </c>
      <c r="P9" s="551">
        <v>23.13</v>
      </c>
      <c r="Q9" s="551">
        <v>25.42</v>
      </c>
      <c r="R9" s="551">
        <v>22.08</v>
      </c>
      <c r="S9" s="551">
        <v>23.03</v>
      </c>
      <c r="T9" s="551">
        <v>25.463119198899999</v>
      </c>
      <c r="U9" s="551">
        <v>27.3</v>
      </c>
      <c r="V9" s="551">
        <v>26.06</v>
      </c>
      <c r="W9" s="551">
        <v>24.25</v>
      </c>
      <c r="X9" s="551">
        <v>23.02</v>
      </c>
      <c r="Y9" s="549" t="s">
        <v>1199</v>
      </c>
      <c r="Z9" s="544"/>
      <c r="AF9" s="554"/>
      <c r="AG9" s="554"/>
      <c r="AH9" s="554"/>
      <c r="AI9" s="554"/>
      <c r="AJ9" s="554"/>
      <c r="AK9" s="554"/>
      <c r="AL9" s="554"/>
      <c r="AM9" s="554"/>
      <c r="AN9" s="554"/>
      <c r="AO9" s="554"/>
      <c r="AP9" s="554"/>
      <c r="AQ9" s="554"/>
    </row>
    <row r="10" spans="1:43" ht="34.5" customHeight="1">
      <c r="A10" s="547">
        <v>6</v>
      </c>
      <c r="B10" s="548" t="s">
        <v>1200</v>
      </c>
      <c r="C10" s="548" t="s">
        <v>1194</v>
      </c>
      <c r="D10" s="549">
        <v>213.19</v>
      </c>
      <c r="E10" s="549">
        <v>198.36</v>
      </c>
      <c r="F10" s="550">
        <v>208.6</v>
      </c>
      <c r="G10" s="550">
        <v>217.28</v>
      </c>
      <c r="H10" s="550">
        <v>230.78</v>
      </c>
      <c r="I10" s="550">
        <v>234.47</v>
      </c>
      <c r="J10" s="550">
        <v>218.11</v>
      </c>
      <c r="K10" s="550">
        <v>244.49</v>
      </c>
      <c r="L10" s="550">
        <v>259.29000000000002</v>
      </c>
      <c r="M10" s="550">
        <v>257.12</v>
      </c>
      <c r="N10" s="551">
        <v>252.02</v>
      </c>
      <c r="O10" s="551">
        <v>251.54</v>
      </c>
      <c r="P10" s="551">
        <v>275.11</v>
      </c>
      <c r="Q10" s="551">
        <v>285.01</v>
      </c>
      <c r="R10" s="551">
        <v>285.20999999999998</v>
      </c>
      <c r="S10" s="551">
        <v>297.5</v>
      </c>
      <c r="T10" s="551">
        <v>310.74173572342585</v>
      </c>
      <c r="U10" s="551">
        <v>315.62</v>
      </c>
      <c r="V10" s="551">
        <v>329.69</v>
      </c>
      <c r="W10" s="551">
        <v>332.3</v>
      </c>
      <c r="X10" s="551">
        <v>330.92</v>
      </c>
      <c r="Y10" s="546" t="s">
        <v>1201</v>
      </c>
      <c r="Z10" s="544"/>
      <c r="AF10" s="554"/>
      <c r="AG10" s="554"/>
      <c r="AH10" s="554"/>
      <c r="AI10" s="554"/>
      <c r="AJ10" s="554"/>
      <c r="AK10" s="554"/>
      <c r="AL10" s="554"/>
      <c r="AM10" s="554"/>
      <c r="AN10" s="554"/>
      <c r="AO10" s="554"/>
      <c r="AP10" s="554"/>
      <c r="AQ10" s="554"/>
    </row>
    <row r="11" spans="1:43" ht="34.5" customHeight="1">
      <c r="A11" s="547"/>
      <c r="B11" s="555" t="s">
        <v>1202</v>
      </c>
      <c r="C11" s="548"/>
      <c r="D11" s="549"/>
      <c r="E11" s="549"/>
      <c r="F11" s="556"/>
      <c r="G11" s="556"/>
      <c r="H11" s="556"/>
      <c r="I11" s="556"/>
      <c r="J11" s="556"/>
      <c r="K11" s="556"/>
      <c r="L11" s="556"/>
      <c r="M11" s="556"/>
      <c r="N11" s="551"/>
      <c r="O11" s="551"/>
      <c r="P11" s="551"/>
      <c r="Q11" s="551"/>
      <c r="R11" s="551"/>
      <c r="S11" s="551"/>
      <c r="T11" s="551"/>
      <c r="U11" s="551"/>
      <c r="V11" s="551"/>
      <c r="W11" s="551"/>
      <c r="X11" s="551"/>
      <c r="Y11" s="557" t="s">
        <v>1203</v>
      </c>
      <c r="Z11" s="544"/>
      <c r="AF11" s="554"/>
      <c r="AG11" s="554"/>
      <c r="AH11" s="554"/>
      <c r="AI11" s="554"/>
      <c r="AJ11" s="554"/>
      <c r="AK11" s="554"/>
      <c r="AL11" s="554"/>
      <c r="AM11" s="554"/>
      <c r="AN11" s="554"/>
      <c r="AO11" s="554"/>
      <c r="AP11" s="554"/>
      <c r="AQ11" s="554"/>
    </row>
    <row r="12" spans="1:43" ht="34.5" customHeight="1">
      <c r="A12" s="547">
        <v>7</v>
      </c>
      <c r="B12" s="548" t="s">
        <v>1204</v>
      </c>
      <c r="C12" s="548" t="s">
        <v>150</v>
      </c>
      <c r="D12" s="549">
        <v>81.27</v>
      </c>
      <c r="E12" s="549">
        <v>67.739999999999995</v>
      </c>
      <c r="F12" s="550">
        <v>79.930000000000007</v>
      </c>
      <c r="G12" s="550">
        <v>48.64</v>
      </c>
      <c r="H12" s="550">
        <v>91.83</v>
      </c>
      <c r="I12" s="550">
        <v>71.680000000000007</v>
      </c>
      <c r="J12" s="550">
        <v>54.28</v>
      </c>
      <c r="K12" s="550">
        <v>82.65</v>
      </c>
      <c r="L12" s="550">
        <v>69.64</v>
      </c>
      <c r="M12" s="550">
        <v>46.95</v>
      </c>
      <c r="N12" s="551">
        <v>74.02</v>
      </c>
      <c r="O12" s="551">
        <v>67.33</v>
      </c>
      <c r="P12" s="551">
        <v>74.62</v>
      </c>
      <c r="Q12" s="551">
        <v>92.53</v>
      </c>
      <c r="R12" s="551">
        <v>67.27</v>
      </c>
      <c r="S12" s="551">
        <v>99.52</v>
      </c>
      <c r="T12" s="551">
        <v>102.44084262999999</v>
      </c>
      <c r="U12" s="551">
        <v>101.35</v>
      </c>
      <c r="V12" s="551">
        <v>102.97</v>
      </c>
      <c r="W12" s="551">
        <v>101.8</v>
      </c>
      <c r="X12" s="551">
        <v>113.12</v>
      </c>
      <c r="Y12" s="549" t="s">
        <v>602</v>
      </c>
      <c r="Z12" s="544"/>
      <c r="AF12" s="554"/>
      <c r="AG12" s="554"/>
      <c r="AH12" s="554"/>
      <c r="AI12" s="554"/>
      <c r="AJ12" s="554"/>
      <c r="AK12" s="554"/>
      <c r="AL12" s="554"/>
      <c r="AM12" s="554"/>
      <c r="AN12" s="554"/>
      <c r="AO12" s="554"/>
      <c r="AP12" s="554"/>
      <c r="AQ12" s="554"/>
    </row>
    <row r="13" spans="1:43" ht="34.5" customHeight="1">
      <c r="A13" s="547">
        <v>8</v>
      </c>
      <c r="B13" s="548" t="s">
        <v>1205</v>
      </c>
      <c r="C13" s="548" t="s">
        <v>1194</v>
      </c>
      <c r="D13" s="549">
        <v>7.97</v>
      </c>
      <c r="E13" s="549">
        <v>7.93</v>
      </c>
      <c r="F13" s="550">
        <v>9.91</v>
      </c>
      <c r="G13" s="550">
        <v>7.62</v>
      </c>
      <c r="H13" s="550">
        <v>10.54</v>
      </c>
      <c r="I13" s="550">
        <v>11.71</v>
      </c>
      <c r="J13" s="550">
        <v>10.09</v>
      </c>
      <c r="K13" s="550">
        <v>13.5</v>
      </c>
      <c r="L13" s="550">
        <v>22.95</v>
      </c>
      <c r="M13" s="550">
        <v>19.64</v>
      </c>
      <c r="N13" s="551">
        <v>18.7</v>
      </c>
      <c r="O13" s="551">
        <v>17.52</v>
      </c>
      <c r="P13" s="551">
        <v>13.76</v>
      </c>
      <c r="Q13" s="551">
        <v>15.68</v>
      </c>
      <c r="R13" s="551">
        <v>11.97</v>
      </c>
      <c r="S13" s="551">
        <v>18.420000000000002</v>
      </c>
      <c r="T13" s="551">
        <v>16.469564090000002</v>
      </c>
      <c r="U13" s="551">
        <v>16.190000000000001</v>
      </c>
      <c r="V13" s="551">
        <v>19.8</v>
      </c>
      <c r="W13" s="551">
        <v>19.59</v>
      </c>
      <c r="X13" s="551">
        <v>15.88</v>
      </c>
      <c r="Y13" s="549" t="s">
        <v>1206</v>
      </c>
      <c r="Z13" s="544"/>
      <c r="AF13" s="554"/>
      <c r="AG13" s="554"/>
      <c r="AH13" s="554"/>
      <c r="AI13" s="554"/>
      <c r="AJ13" s="554"/>
      <c r="AK13" s="554"/>
      <c r="AL13" s="554"/>
      <c r="AM13" s="554"/>
      <c r="AN13" s="554"/>
      <c r="AO13" s="554"/>
      <c r="AP13" s="554"/>
      <c r="AQ13" s="554"/>
    </row>
    <row r="14" spans="1:43" ht="34.5" customHeight="1">
      <c r="A14" s="547">
        <v>9</v>
      </c>
      <c r="B14" s="548" t="s">
        <v>1207</v>
      </c>
      <c r="C14" s="548" t="s">
        <v>1194</v>
      </c>
      <c r="D14" s="549">
        <v>7.82</v>
      </c>
      <c r="E14" s="549">
        <v>6.74</v>
      </c>
      <c r="F14" s="550">
        <v>6.41</v>
      </c>
      <c r="G14" s="550">
        <v>6.18</v>
      </c>
      <c r="H14" s="550">
        <v>7.57</v>
      </c>
      <c r="I14" s="550">
        <v>6.4</v>
      </c>
      <c r="J14" s="550">
        <v>5.88</v>
      </c>
      <c r="K14" s="550">
        <v>8.93</v>
      </c>
      <c r="L14" s="550">
        <v>8.1</v>
      </c>
      <c r="M14" s="550">
        <v>6.85</v>
      </c>
      <c r="N14" s="551">
        <v>8.2799999999999994</v>
      </c>
      <c r="O14" s="551">
        <v>8.5</v>
      </c>
      <c r="P14" s="551">
        <v>7.47</v>
      </c>
      <c r="Q14" s="551">
        <v>7.55</v>
      </c>
      <c r="R14" s="551">
        <v>6.89</v>
      </c>
      <c r="S14" s="551">
        <v>6.58</v>
      </c>
      <c r="T14" s="551">
        <v>8.1681336600000005</v>
      </c>
      <c r="U14" s="551">
        <v>7.89</v>
      </c>
      <c r="V14" s="551">
        <v>8.02</v>
      </c>
      <c r="W14" s="551">
        <v>8.4700000000000006</v>
      </c>
      <c r="X14" s="551">
        <v>4.3600000000000003</v>
      </c>
      <c r="Y14" s="549" t="s">
        <v>1208</v>
      </c>
      <c r="Z14" s="544"/>
      <c r="AF14" s="554"/>
      <c r="AG14" s="554"/>
      <c r="AH14" s="554"/>
      <c r="AI14" s="554"/>
      <c r="AJ14" s="554"/>
      <c r="AK14" s="554"/>
      <c r="AL14" s="554"/>
      <c r="AM14" s="554"/>
      <c r="AN14" s="554"/>
      <c r="AO14" s="554"/>
      <c r="AP14" s="554"/>
      <c r="AQ14" s="554"/>
    </row>
    <row r="15" spans="1:43" ht="34.5" customHeight="1">
      <c r="A15" s="547">
        <v>10</v>
      </c>
      <c r="B15" s="548" t="s">
        <v>1209</v>
      </c>
      <c r="C15" s="548" t="s">
        <v>1194</v>
      </c>
      <c r="D15" s="549">
        <v>1.0900000000000001</v>
      </c>
      <c r="E15" s="549">
        <v>1.1200000000000001</v>
      </c>
      <c r="F15" s="550">
        <v>1.08</v>
      </c>
      <c r="G15" s="550">
        <v>1.21</v>
      </c>
      <c r="H15" s="550">
        <v>1.1000000000000001</v>
      </c>
      <c r="I15" s="550">
        <v>1.17</v>
      </c>
      <c r="J15" s="550">
        <v>1</v>
      </c>
      <c r="K15" s="550">
        <v>1.08</v>
      </c>
      <c r="L15" s="550">
        <v>0.98</v>
      </c>
      <c r="M15" s="550">
        <v>1.01</v>
      </c>
      <c r="N15" s="551">
        <v>0.76</v>
      </c>
      <c r="O15" s="551">
        <v>0.74</v>
      </c>
      <c r="P15" s="551">
        <v>0.85</v>
      </c>
      <c r="Q15" s="551">
        <v>0.7</v>
      </c>
      <c r="R15" s="551">
        <v>0.45</v>
      </c>
      <c r="S15" s="551">
        <v>0.41</v>
      </c>
      <c r="T15" s="551">
        <v>0.42450381999999998</v>
      </c>
      <c r="U15" s="551">
        <v>0.33</v>
      </c>
      <c r="V15" s="551">
        <v>0.28999999999999998</v>
      </c>
      <c r="W15" s="551">
        <v>0.27</v>
      </c>
      <c r="X15" s="551">
        <v>0.14000000000000001</v>
      </c>
      <c r="Y15" s="549" t="s">
        <v>1210</v>
      </c>
      <c r="Z15" s="544"/>
      <c r="AF15" s="554"/>
      <c r="AG15" s="554"/>
      <c r="AH15" s="554"/>
      <c r="AI15" s="554"/>
      <c r="AJ15" s="554"/>
      <c r="AK15" s="554"/>
      <c r="AL15" s="554"/>
      <c r="AM15" s="554"/>
      <c r="AN15" s="554"/>
      <c r="AO15" s="554"/>
      <c r="AP15" s="554"/>
      <c r="AQ15" s="554"/>
    </row>
    <row r="16" spans="1:43" ht="34.5" customHeight="1">
      <c r="A16" s="547">
        <v>11</v>
      </c>
      <c r="B16" s="548" t="s">
        <v>1211</v>
      </c>
      <c r="C16" s="548" t="s">
        <v>1192</v>
      </c>
      <c r="D16" s="549">
        <v>62.91</v>
      </c>
      <c r="E16" s="549">
        <v>75.930000000000007</v>
      </c>
      <c r="F16" s="550">
        <v>81.31</v>
      </c>
      <c r="G16" s="550">
        <v>74.38</v>
      </c>
      <c r="H16" s="550">
        <v>58.34</v>
      </c>
      <c r="I16" s="550">
        <v>72.010000000000005</v>
      </c>
      <c r="J16" s="550">
        <v>66.08</v>
      </c>
      <c r="K16" s="550">
        <v>81.790000000000006</v>
      </c>
      <c r="L16" s="550">
        <v>66.040000000000006</v>
      </c>
      <c r="M16" s="550">
        <v>80.290000000000006</v>
      </c>
      <c r="N16" s="551">
        <v>62.82</v>
      </c>
      <c r="O16" s="551">
        <v>67.97</v>
      </c>
      <c r="P16" s="551">
        <v>79.17</v>
      </c>
      <c r="Q16" s="551">
        <v>84.3</v>
      </c>
      <c r="R16" s="551">
        <v>92.56</v>
      </c>
      <c r="S16" s="551">
        <v>91.24</v>
      </c>
      <c r="T16" s="551">
        <v>102.10007471999999</v>
      </c>
      <c r="U16" s="551">
        <v>119.63</v>
      </c>
      <c r="V16" s="551">
        <v>126.43</v>
      </c>
      <c r="W16" s="551">
        <v>132.59</v>
      </c>
      <c r="X16" s="551">
        <v>128.72999999999999</v>
      </c>
      <c r="Y16" s="549" t="s">
        <v>1212</v>
      </c>
      <c r="Z16" s="544"/>
      <c r="AF16" s="554"/>
      <c r="AG16" s="554"/>
      <c r="AH16" s="554"/>
      <c r="AI16" s="554"/>
      <c r="AJ16" s="554"/>
      <c r="AK16" s="554"/>
      <c r="AL16" s="554"/>
      <c r="AM16" s="554"/>
      <c r="AN16" s="554"/>
      <c r="AO16" s="554"/>
      <c r="AP16" s="554"/>
      <c r="AQ16" s="554"/>
    </row>
    <row r="17" spans="1:43" ht="34.5" customHeight="1">
      <c r="A17" s="547">
        <v>12</v>
      </c>
      <c r="B17" s="548" t="s">
        <v>1213</v>
      </c>
      <c r="C17" s="548" t="s">
        <v>1192</v>
      </c>
      <c r="D17" s="549">
        <v>1.97</v>
      </c>
      <c r="E17" s="549">
        <v>1.7</v>
      </c>
      <c r="F17" s="550">
        <v>1.73</v>
      </c>
      <c r="G17" s="550">
        <v>1.68</v>
      </c>
      <c r="H17" s="550">
        <v>1.63</v>
      </c>
      <c r="I17" s="550">
        <v>1.69</v>
      </c>
      <c r="J17" s="550">
        <v>1.54</v>
      </c>
      <c r="K17" s="550">
        <v>1.47</v>
      </c>
      <c r="L17" s="550">
        <v>1.52</v>
      </c>
      <c r="M17" s="550">
        <v>1.49</v>
      </c>
      <c r="N17" s="551">
        <v>1.55</v>
      </c>
      <c r="O17" s="551">
        <v>1.26</v>
      </c>
      <c r="P17" s="551">
        <v>1.84</v>
      </c>
      <c r="Q17" s="551">
        <v>1.74</v>
      </c>
      <c r="R17" s="551">
        <v>0.99</v>
      </c>
      <c r="S17" s="551">
        <v>1.21</v>
      </c>
      <c r="T17" s="551">
        <v>1.11361512</v>
      </c>
      <c r="U17" s="551">
        <v>1.26</v>
      </c>
      <c r="V17" s="551">
        <v>1.67</v>
      </c>
      <c r="W17" s="551">
        <v>1.1299999999999999</v>
      </c>
      <c r="X17" s="551">
        <v>1.19</v>
      </c>
      <c r="Y17" s="549" t="s">
        <v>1214</v>
      </c>
      <c r="Z17" s="544"/>
      <c r="AF17" s="554"/>
      <c r="AG17" s="554"/>
      <c r="AH17" s="554"/>
      <c r="AI17" s="554"/>
      <c r="AJ17" s="554"/>
      <c r="AK17" s="554"/>
      <c r="AL17" s="554"/>
      <c r="AM17" s="554"/>
      <c r="AN17" s="554"/>
      <c r="AO17" s="554"/>
      <c r="AP17" s="554"/>
      <c r="AQ17" s="554"/>
    </row>
    <row r="18" spans="1:43" ht="34.5" customHeight="1">
      <c r="A18" s="547">
        <v>13</v>
      </c>
      <c r="B18" s="548" t="s">
        <v>1215</v>
      </c>
      <c r="C18" s="548" t="s">
        <v>1192</v>
      </c>
      <c r="D18" s="549">
        <v>1.35</v>
      </c>
      <c r="E18" s="549">
        <v>1.74</v>
      </c>
      <c r="F18" s="550">
        <v>2.29</v>
      </c>
      <c r="G18" s="550">
        <v>2.4</v>
      </c>
      <c r="H18" s="550">
        <v>2.25</v>
      </c>
      <c r="I18" s="550">
        <v>1.89</v>
      </c>
      <c r="J18" s="550">
        <v>1.79</v>
      </c>
      <c r="K18" s="550">
        <v>1.5</v>
      </c>
      <c r="L18" s="550">
        <v>1.45</v>
      </c>
      <c r="M18" s="550">
        <v>1.0900000000000001</v>
      </c>
      <c r="N18" s="551">
        <v>0.9</v>
      </c>
      <c r="O18" s="551">
        <v>0.53</v>
      </c>
      <c r="P18" s="551">
        <v>0.94</v>
      </c>
      <c r="Q18" s="551">
        <v>0.55000000000000004</v>
      </c>
      <c r="R18" s="551">
        <v>0.25</v>
      </c>
      <c r="S18" s="551">
        <v>0.44</v>
      </c>
      <c r="T18" s="551">
        <v>0.35890307999999999</v>
      </c>
      <c r="U18" s="551">
        <v>0.61</v>
      </c>
      <c r="V18" s="551">
        <v>0.9</v>
      </c>
      <c r="W18" s="551">
        <v>0.5</v>
      </c>
      <c r="X18" s="551">
        <v>0.47</v>
      </c>
      <c r="Y18" s="549" t="s">
        <v>1216</v>
      </c>
      <c r="Z18" s="544"/>
      <c r="AF18" s="554"/>
      <c r="AG18" s="554"/>
      <c r="AH18" s="554"/>
      <c r="AI18" s="554"/>
      <c r="AJ18" s="554"/>
      <c r="AK18" s="554"/>
      <c r="AL18" s="554"/>
      <c r="AM18" s="554"/>
      <c r="AN18" s="554"/>
      <c r="AO18" s="554"/>
      <c r="AP18" s="554"/>
      <c r="AQ18" s="554"/>
    </row>
    <row r="19" spans="1:43" ht="34.5" customHeight="1">
      <c r="A19" s="547">
        <v>14</v>
      </c>
      <c r="B19" s="548" t="s">
        <v>1217</v>
      </c>
      <c r="C19" s="548" t="s">
        <v>1194</v>
      </c>
      <c r="D19" s="549">
        <v>9.3000000000000007</v>
      </c>
      <c r="E19" s="549">
        <v>11.87</v>
      </c>
      <c r="F19" s="550">
        <v>14.39</v>
      </c>
      <c r="G19" s="550">
        <v>12.28</v>
      </c>
      <c r="H19" s="550">
        <v>14.63</v>
      </c>
      <c r="I19" s="550">
        <v>11.58</v>
      </c>
      <c r="J19" s="550">
        <v>8.51</v>
      </c>
      <c r="K19" s="550">
        <v>6.51</v>
      </c>
      <c r="L19" s="550">
        <v>5.17</v>
      </c>
      <c r="M19" s="550">
        <v>5.44</v>
      </c>
      <c r="N19" s="551">
        <v>4.34</v>
      </c>
      <c r="O19" s="551">
        <v>2.96</v>
      </c>
      <c r="P19" s="551">
        <v>2.5099999999999998</v>
      </c>
      <c r="Q19" s="551">
        <v>2.2200000000000002</v>
      </c>
      <c r="R19" s="551">
        <v>2.16</v>
      </c>
      <c r="S19" s="551">
        <v>2.13</v>
      </c>
      <c r="T19" s="551">
        <v>2.28320532</v>
      </c>
      <c r="U19" s="551">
        <v>2.5</v>
      </c>
      <c r="V19" s="551">
        <v>3.63</v>
      </c>
      <c r="W19" s="551">
        <v>1.73</v>
      </c>
      <c r="X19" s="551">
        <v>1.47</v>
      </c>
      <c r="Y19" s="546" t="s">
        <v>1218</v>
      </c>
      <c r="Z19" s="544"/>
      <c r="AF19" s="554"/>
      <c r="AG19" s="554"/>
      <c r="AH19" s="554"/>
      <c r="AI19" s="554"/>
      <c r="AJ19" s="554"/>
      <c r="AK19" s="554"/>
      <c r="AL19" s="554"/>
      <c r="AM19" s="554"/>
      <c r="AN19" s="554"/>
      <c r="AO19" s="554"/>
      <c r="AP19" s="554"/>
      <c r="AQ19" s="554"/>
    </row>
    <row r="20" spans="1:43" ht="34.5" customHeight="1">
      <c r="A20" s="547">
        <v>15</v>
      </c>
      <c r="B20" s="548" t="s">
        <v>1219</v>
      </c>
      <c r="C20" s="548" t="s">
        <v>1194</v>
      </c>
      <c r="D20" s="549">
        <v>78.180000000000007</v>
      </c>
      <c r="E20" s="549">
        <v>68.760000000000005</v>
      </c>
      <c r="F20" s="550">
        <v>82.74</v>
      </c>
      <c r="G20" s="550">
        <v>88.51</v>
      </c>
      <c r="H20" s="550">
        <v>109.68</v>
      </c>
      <c r="I20" s="550">
        <v>99.05</v>
      </c>
      <c r="J20" s="550">
        <v>99.64</v>
      </c>
      <c r="K20" s="550">
        <v>127.36</v>
      </c>
      <c r="L20" s="550">
        <v>122.14</v>
      </c>
      <c r="M20" s="550">
        <v>146.66</v>
      </c>
      <c r="N20" s="551">
        <v>103.74</v>
      </c>
      <c r="O20" s="551">
        <v>85.7</v>
      </c>
      <c r="P20" s="551">
        <v>131.59</v>
      </c>
      <c r="Q20" s="551">
        <v>109.33</v>
      </c>
      <c r="R20" s="551">
        <v>132.68</v>
      </c>
      <c r="S20" s="551">
        <v>112.26</v>
      </c>
      <c r="T20" s="551">
        <v>126.10296122000001</v>
      </c>
      <c r="U20" s="551">
        <v>129.87</v>
      </c>
      <c r="V20" s="551">
        <v>149.85</v>
      </c>
      <c r="W20" s="551">
        <v>130.62</v>
      </c>
      <c r="X20" s="551">
        <v>151.32</v>
      </c>
      <c r="Y20" s="549" t="s">
        <v>1220</v>
      </c>
      <c r="Z20" s="544"/>
      <c r="AF20" s="554"/>
      <c r="AG20" s="554"/>
      <c r="AH20" s="554"/>
      <c r="AI20" s="554"/>
      <c r="AJ20" s="554"/>
      <c r="AK20" s="554"/>
      <c r="AL20" s="554"/>
      <c r="AM20" s="554"/>
      <c r="AN20" s="554"/>
      <c r="AO20" s="554"/>
      <c r="AP20" s="554"/>
      <c r="AQ20" s="554"/>
    </row>
    <row r="21" spans="1:43" ht="34.5" customHeight="1">
      <c r="A21" s="547">
        <v>16</v>
      </c>
      <c r="B21" s="548" t="s">
        <v>1221</v>
      </c>
      <c r="C21" s="548" t="s">
        <v>1194</v>
      </c>
      <c r="D21" s="549">
        <v>251.86</v>
      </c>
      <c r="E21" s="549">
        <v>243.54</v>
      </c>
      <c r="F21" s="550">
        <v>279.77999999999997</v>
      </c>
      <c r="G21" s="550">
        <v>242.89</v>
      </c>
      <c r="H21" s="550">
        <v>297.55</v>
      </c>
      <c r="I21" s="550">
        <v>277.19</v>
      </c>
      <c r="J21" s="550">
        <v>248.82</v>
      </c>
      <c r="K21" s="550">
        <v>324.79000000000002</v>
      </c>
      <c r="L21" s="550">
        <v>297.99</v>
      </c>
      <c r="M21" s="550">
        <v>309.41000000000003</v>
      </c>
      <c r="N21" s="551">
        <v>275.11</v>
      </c>
      <c r="O21" s="551">
        <v>252.51</v>
      </c>
      <c r="P21" s="551">
        <v>312.76</v>
      </c>
      <c r="Q21" s="551">
        <v>314.58999999999997</v>
      </c>
      <c r="R21" s="551">
        <v>315.22000000000003</v>
      </c>
      <c r="S21" s="551">
        <v>332.19</v>
      </c>
      <c r="T21" s="551">
        <v>359.46180365999999</v>
      </c>
      <c r="U21" s="551">
        <v>379.63</v>
      </c>
      <c r="V21" s="551">
        <v>413.55</v>
      </c>
      <c r="W21" s="551">
        <v>396.69</v>
      </c>
      <c r="X21" s="551">
        <v>416.69</v>
      </c>
      <c r="Y21" s="549" t="s">
        <v>1222</v>
      </c>
      <c r="Z21" s="544"/>
      <c r="AF21" s="554"/>
      <c r="AG21" s="554"/>
      <c r="AH21" s="554"/>
      <c r="AI21" s="554"/>
      <c r="AJ21" s="554"/>
      <c r="AK21" s="554"/>
      <c r="AL21" s="554"/>
      <c r="AM21" s="554"/>
      <c r="AN21" s="554"/>
      <c r="AO21" s="554"/>
      <c r="AP21" s="554"/>
      <c r="AQ21" s="554"/>
    </row>
    <row r="22" spans="1:43" ht="34.5" customHeight="1">
      <c r="A22" s="547">
        <v>17</v>
      </c>
      <c r="B22" s="548" t="s">
        <v>1223</v>
      </c>
      <c r="C22" s="548" t="s">
        <v>150</v>
      </c>
      <c r="D22" s="549">
        <v>137.29</v>
      </c>
      <c r="E22" s="549">
        <v>164.29</v>
      </c>
      <c r="F22" s="550">
        <v>184.99</v>
      </c>
      <c r="G22" s="550">
        <v>226.32</v>
      </c>
      <c r="H22" s="550">
        <v>258.83999999999997</v>
      </c>
      <c r="I22" s="550">
        <v>222.76</v>
      </c>
      <c r="J22" s="550">
        <v>240.22</v>
      </c>
      <c r="K22" s="550">
        <v>330</v>
      </c>
      <c r="L22" s="550">
        <v>352</v>
      </c>
      <c r="M22" s="550">
        <v>342.2</v>
      </c>
      <c r="N22" s="551">
        <v>348.05</v>
      </c>
      <c r="O22" s="551">
        <v>300.05</v>
      </c>
      <c r="P22" s="551">
        <v>325.77</v>
      </c>
      <c r="Q22" s="551">
        <v>328.05</v>
      </c>
      <c r="R22" s="551">
        <v>280.42</v>
      </c>
      <c r="S22" s="551">
        <v>360.65</v>
      </c>
      <c r="T22" s="551">
        <v>352.48345970588235</v>
      </c>
      <c r="U22" s="551">
        <v>311.18</v>
      </c>
      <c r="V22" s="551">
        <v>336.6</v>
      </c>
      <c r="W22" s="551">
        <v>325.22000000000003</v>
      </c>
      <c r="X22" s="551">
        <v>294.25</v>
      </c>
      <c r="Y22" s="549" t="s">
        <v>1224</v>
      </c>
      <c r="Z22" s="544"/>
      <c r="AF22" s="554"/>
      <c r="AG22" s="554"/>
      <c r="AH22" s="554"/>
      <c r="AI22" s="554"/>
      <c r="AJ22" s="554"/>
      <c r="AK22" s="554"/>
      <c r="AL22" s="554"/>
      <c r="AM22" s="554"/>
      <c r="AN22" s="554"/>
      <c r="AO22" s="554"/>
      <c r="AP22" s="554"/>
      <c r="AQ22" s="554"/>
    </row>
    <row r="23" spans="1:43" ht="34.5" customHeight="1">
      <c r="A23" s="547">
        <v>18</v>
      </c>
      <c r="B23" s="548" t="s">
        <v>1225</v>
      </c>
      <c r="C23" s="548" t="s">
        <v>150</v>
      </c>
      <c r="D23" s="549">
        <v>102.52</v>
      </c>
      <c r="E23" s="549">
        <v>93.99</v>
      </c>
      <c r="F23" s="550">
        <v>99.7</v>
      </c>
      <c r="G23" s="550">
        <v>103.17</v>
      </c>
      <c r="H23" s="550">
        <v>102.2</v>
      </c>
      <c r="I23" s="550">
        <v>96.34</v>
      </c>
      <c r="J23" s="550">
        <v>112.3</v>
      </c>
      <c r="K23" s="550">
        <v>100.09</v>
      </c>
      <c r="L23" s="550">
        <v>107.36</v>
      </c>
      <c r="M23" s="550">
        <v>103.4</v>
      </c>
      <c r="N23" s="551">
        <v>106.18</v>
      </c>
      <c r="O23" s="551">
        <v>99.4</v>
      </c>
      <c r="P23" s="551">
        <v>104.32</v>
      </c>
      <c r="Q23" s="551">
        <v>95.91</v>
      </c>
      <c r="R23" s="551">
        <v>94.9</v>
      </c>
      <c r="S23" s="551">
        <v>94.46</v>
      </c>
      <c r="T23" s="551">
        <v>89.525522277777767</v>
      </c>
      <c r="U23" s="551">
        <v>97.62</v>
      </c>
      <c r="V23" s="551">
        <v>89.89</v>
      </c>
      <c r="W23" s="551">
        <v>92.52</v>
      </c>
      <c r="X23" s="551">
        <v>83.08</v>
      </c>
      <c r="Y23" s="549" t="s">
        <v>1226</v>
      </c>
      <c r="Z23" s="544"/>
      <c r="AF23" s="554"/>
      <c r="AG23" s="554"/>
      <c r="AH23" s="554"/>
      <c r="AI23" s="554"/>
      <c r="AJ23" s="554"/>
      <c r="AK23" s="554"/>
      <c r="AL23" s="554"/>
      <c r="AM23" s="554"/>
      <c r="AN23" s="554"/>
      <c r="AO23" s="554"/>
      <c r="AP23" s="554"/>
      <c r="AQ23" s="554"/>
    </row>
    <row r="24" spans="1:43" ht="34.5" customHeight="1">
      <c r="A24" s="547">
        <v>19</v>
      </c>
      <c r="B24" s="548" t="s">
        <v>1227</v>
      </c>
      <c r="C24" s="548" t="s">
        <v>150</v>
      </c>
      <c r="D24" s="549">
        <v>9.2100000000000009</v>
      </c>
      <c r="E24" s="549">
        <v>8.73</v>
      </c>
      <c r="F24" s="550">
        <v>8.6999999999999993</v>
      </c>
      <c r="G24" s="550">
        <v>9.56</v>
      </c>
      <c r="H24" s="550">
        <v>9.9</v>
      </c>
      <c r="I24" s="550">
        <v>7.31</v>
      </c>
      <c r="J24" s="550">
        <v>5.87</v>
      </c>
      <c r="K24" s="550">
        <v>6.11</v>
      </c>
      <c r="L24" s="550">
        <v>6.63</v>
      </c>
      <c r="M24" s="550">
        <v>5.9</v>
      </c>
      <c r="N24" s="551">
        <v>5.08</v>
      </c>
      <c r="O24" s="551">
        <v>5.83</v>
      </c>
      <c r="P24" s="551">
        <v>5.3</v>
      </c>
      <c r="Q24" s="551">
        <v>4.42</v>
      </c>
      <c r="R24" s="551">
        <v>3.23</v>
      </c>
      <c r="S24" s="551">
        <v>4.3099999999999996</v>
      </c>
      <c r="T24" s="551">
        <v>4.0187541111111109</v>
      </c>
      <c r="U24" s="551">
        <v>3.87</v>
      </c>
      <c r="V24" s="551">
        <v>4.03</v>
      </c>
      <c r="W24" s="551">
        <v>4.41</v>
      </c>
      <c r="X24" s="551">
        <v>3.16</v>
      </c>
      <c r="Y24" s="549" t="s">
        <v>1228</v>
      </c>
      <c r="Z24" s="544"/>
      <c r="AF24" s="554"/>
      <c r="AG24" s="554"/>
      <c r="AH24" s="554"/>
      <c r="AI24" s="554"/>
      <c r="AJ24" s="554"/>
      <c r="AK24" s="554"/>
      <c r="AL24" s="554"/>
      <c r="AM24" s="554"/>
      <c r="AN24" s="554"/>
      <c r="AO24" s="554"/>
      <c r="AP24" s="554"/>
      <c r="AQ24" s="554"/>
    </row>
    <row r="25" spans="1:43" ht="34.5" customHeight="1">
      <c r="A25" s="547">
        <v>20</v>
      </c>
      <c r="B25" s="548" t="s">
        <v>1229</v>
      </c>
      <c r="C25" s="548" t="s">
        <v>150</v>
      </c>
      <c r="D25" s="549">
        <v>111.73</v>
      </c>
      <c r="E25" s="549">
        <v>102.72</v>
      </c>
      <c r="F25" s="550">
        <v>108.4</v>
      </c>
      <c r="G25" s="550">
        <v>112.73</v>
      </c>
      <c r="H25" s="550">
        <v>112.11</v>
      </c>
      <c r="I25" s="550">
        <v>103.65</v>
      </c>
      <c r="J25" s="550">
        <v>118.17</v>
      </c>
      <c r="K25" s="550">
        <v>106.2</v>
      </c>
      <c r="L25" s="550">
        <v>113.99</v>
      </c>
      <c r="M25" s="550">
        <v>109.3</v>
      </c>
      <c r="N25" s="551">
        <v>111.26</v>
      </c>
      <c r="O25" s="551">
        <v>105.24</v>
      </c>
      <c r="P25" s="551">
        <v>109.62</v>
      </c>
      <c r="Q25" s="551">
        <v>101.33</v>
      </c>
      <c r="R25" s="551">
        <v>98.2</v>
      </c>
      <c r="S25" s="551">
        <v>98.77</v>
      </c>
      <c r="T25" s="551">
        <v>93.544276388888861</v>
      </c>
      <c r="U25" s="551">
        <v>101.49000000000001</v>
      </c>
      <c r="V25" s="551">
        <v>93.92</v>
      </c>
      <c r="W25" s="551">
        <v>96.92</v>
      </c>
      <c r="X25" s="551">
        <v>86.24</v>
      </c>
      <c r="Y25" s="549" t="s">
        <v>1230</v>
      </c>
      <c r="Z25" s="544"/>
      <c r="AF25" s="554"/>
      <c r="AG25" s="554"/>
      <c r="AH25" s="554"/>
      <c r="AI25" s="554"/>
      <c r="AJ25" s="554"/>
      <c r="AK25" s="554"/>
      <c r="AL25" s="554"/>
      <c r="AM25" s="554"/>
      <c r="AN25" s="554"/>
      <c r="AO25" s="554"/>
      <c r="AP25" s="554"/>
      <c r="AQ25" s="554"/>
    </row>
    <row r="26" spans="1:43" ht="34.5" customHeight="1">
      <c r="A26" s="547">
        <v>21</v>
      </c>
      <c r="B26" s="548" t="s">
        <v>1231</v>
      </c>
      <c r="C26" s="548" t="s">
        <v>150</v>
      </c>
      <c r="D26" s="549">
        <v>2338.62</v>
      </c>
      <c r="E26" s="549">
        <v>2370.88</v>
      </c>
      <c r="F26" s="550">
        <v>2811.72</v>
      </c>
      <c r="G26" s="550">
        <v>3555.2</v>
      </c>
      <c r="H26" s="550">
        <v>3481.88</v>
      </c>
      <c r="I26" s="550">
        <v>2850.29</v>
      </c>
      <c r="J26" s="550">
        <v>2923.02</v>
      </c>
      <c r="K26" s="550">
        <v>3423.82</v>
      </c>
      <c r="L26" s="550">
        <v>3610.37</v>
      </c>
      <c r="M26" s="550">
        <v>3412</v>
      </c>
      <c r="N26" s="551">
        <v>3623.33</v>
      </c>
      <c r="O26" s="551">
        <v>3484.48</v>
      </c>
      <c r="P26" s="551">
        <v>3060.69</v>
      </c>
      <c r="Q26" s="551">
        <v>3799.05</v>
      </c>
      <c r="R26" s="551">
        <v>4054.16</v>
      </c>
      <c r="S26" s="551">
        <v>3705</v>
      </c>
      <c r="T26" s="551">
        <v>4053.9871318625001</v>
      </c>
      <c r="U26" s="551">
        <v>4394.25</v>
      </c>
      <c r="V26" s="551">
        <v>4905.33</v>
      </c>
      <c r="W26" s="551">
        <v>4531.58</v>
      </c>
      <c r="X26" s="551">
        <v>4350.79</v>
      </c>
      <c r="Y26" s="549" t="s">
        <v>1232</v>
      </c>
      <c r="Z26" s="544"/>
      <c r="AF26" s="554"/>
      <c r="AG26" s="554"/>
      <c r="AH26" s="554"/>
      <c r="AI26" s="554"/>
      <c r="AJ26" s="554"/>
      <c r="AK26" s="554"/>
      <c r="AL26" s="554"/>
      <c r="AM26" s="554"/>
      <c r="AN26" s="554"/>
      <c r="AO26" s="554"/>
      <c r="AP26" s="554"/>
      <c r="AQ26" s="554"/>
    </row>
    <row r="27" spans="1:43" ht="16.5" customHeight="1">
      <c r="A27" s="558" t="s">
        <v>1233</v>
      </c>
      <c r="B27" s="559"/>
      <c r="C27" s="560"/>
      <c r="D27" s="560"/>
      <c r="E27" s="560"/>
      <c r="F27" s="560"/>
      <c r="G27" s="560"/>
      <c r="H27" s="560"/>
      <c r="I27" s="560"/>
      <c r="J27" s="560"/>
      <c r="K27" s="560"/>
      <c r="L27" s="560"/>
      <c r="M27" s="560"/>
      <c r="N27" s="560"/>
      <c r="O27" s="560"/>
      <c r="P27" s="560"/>
      <c r="Q27" s="560"/>
      <c r="R27" s="560"/>
      <c r="S27" s="560"/>
      <c r="T27" s="560"/>
      <c r="U27" s="560"/>
      <c r="V27" s="560"/>
      <c r="W27" s="560"/>
      <c r="X27" s="560"/>
      <c r="Y27" s="561"/>
      <c r="Z27" s="544"/>
      <c r="AF27" s="554"/>
      <c r="AG27" s="554"/>
      <c r="AH27" s="554"/>
      <c r="AI27" s="554"/>
      <c r="AJ27" s="554"/>
      <c r="AK27" s="554"/>
      <c r="AL27" s="554"/>
      <c r="AM27" s="554"/>
      <c r="AN27" s="554"/>
      <c r="AO27" s="554"/>
      <c r="AP27" s="554"/>
      <c r="AQ27" s="554"/>
    </row>
    <row r="28" spans="1:43" ht="15.75" customHeight="1">
      <c r="A28" s="562" t="s">
        <v>1181</v>
      </c>
      <c r="B28" s="563"/>
      <c r="C28" s="563"/>
      <c r="D28" s="563"/>
      <c r="E28" s="563"/>
      <c r="F28" s="563"/>
      <c r="G28" s="563"/>
      <c r="H28" s="563"/>
      <c r="I28" s="563"/>
      <c r="J28" s="563"/>
      <c r="K28" s="563"/>
      <c r="L28" s="563"/>
      <c r="M28" s="563"/>
      <c r="N28" s="563"/>
      <c r="O28" s="563"/>
      <c r="P28" s="563"/>
      <c r="Q28" s="563"/>
      <c r="R28" s="563"/>
      <c r="S28" s="563"/>
      <c r="T28" s="563"/>
      <c r="U28" s="563"/>
      <c r="V28" s="563"/>
      <c r="W28" s="563"/>
      <c r="X28" s="563"/>
      <c r="Y28" s="564"/>
      <c r="Z28" s="565"/>
      <c r="AF28" s="554"/>
      <c r="AG28" s="554"/>
      <c r="AH28" s="554"/>
      <c r="AI28" s="554"/>
      <c r="AJ28" s="554"/>
      <c r="AK28" s="554"/>
      <c r="AL28" s="554"/>
      <c r="AM28" s="554"/>
      <c r="AN28" s="554"/>
      <c r="AO28" s="554"/>
      <c r="AP28" s="554"/>
      <c r="AQ28" s="554"/>
    </row>
    <row r="29" spans="1:43" ht="15.75" customHeight="1">
      <c r="A29" s="566" t="s">
        <v>1234</v>
      </c>
      <c r="B29" s="567"/>
      <c r="C29" s="567"/>
      <c r="D29" s="567"/>
      <c r="E29" s="567"/>
      <c r="F29" s="567"/>
      <c r="G29" s="567"/>
      <c r="H29" s="567"/>
      <c r="I29" s="567"/>
      <c r="J29" s="567"/>
      <c r="K29" s="567"/>
      <c r="L29" s="567"/>
      <c r="M29" s="567"/>
      <c r="N29" s="567"/>
      <c r="O29" s="567"/>
      <c r="P29" s="567"/>
      <c r="Q29" s="567"/>
      <c r="R29" s="567"/>
      <c r="S29" s="567"/>
      <c r="T29" s="567"/>
      <c r="U29" s="567"/>
      <c r="V29" s="567"/>
      <c r="W29" s="567"/>
      <c r="X29" s="567"/>
      <c r="Y29" s="568"/>
      <c r="Z29" s="565"/>
      <c r="AF29" s="554"/>
      <c r="AG29" s="554"/>
      <c r="AH29" s="554"/>
      <c r="AI29" s="554"/>
      <c r="AJ29" s="554"/>
      <c r="AK29" s="554"/>
      <c r="AL29" s="554"/>
      <c r="AM29" s="554"/>
      <c r="AN29" s="554"/>
      <c r="AO29" s="554"/>
      <c r="AP29" s="554"/>
      <c r="AQ29" s="554"/>
    </row>
    <row r="30" spans="1:43" ht="15.75" hidden="1" customHeight="1">
      <c r="A30" s="565"/>
      <c r="B30" s="565"/>
      <c r="C30" s="565"/>
      <c r="D30" s="565"/>
      <c r="E30" s="565"/>
      <c r="F30" s="565"/>
      <c r="G30" s="565"/>
      <c r="H30" s="565"/>
      <c r="I30" s="565"/>
      <c r="J30" s="565"/>
      <c r="K30" s="565"/>
      <c r="L30" s="565"/>
      <c r="M30" s="565"/>
      <c r="N30" s="565"/>
      <c r="O30" s="565"/>
      <c r="P30" s="565"/>
      <c r="Q30" s="565"/>
      <c r="R30" s="565"/>
      <c r="S30" s="565"/>
      <c r="T30" s="565"/>
      <c r="U30" s="565"/>
      <c r="V30" s="565"/>
      <c r="W30" s="565"/>
      <c r="X30" s="565"/>
      <c r="Y30" s="569"/>
      <c r="Z30" s="565"/>
      <c r="AF30" s="554"/>
      <c r="AG30" s="554"/>
      <c r="AH30" s="554"/>
      <c r="AI30" s="554"/>
      <c r="AJ30" s="554"/>
      <c r="AK30" s="554"/>
      <c r="AL30" s="554"/>
      <c r="AM30" s="554"/>
      <c r="AN30" s="554"/>
      <c r="AO30" s="554"/>
      <c r="AP30" s="554"/>
      <c r="AQ30" s="554"/>
    </row>
    <row r="31" spans="1:43" ht="15.75" hidden="1" customHeight="1">
      <c r="A31" s="565"/>
      <c r="B31" s="565"/>
      <c r="C31" s="565"/>
      <c r="D31" s="565"/>
      <c r="E31" s="565"/>
      <c r="F31" s="565"/>
      <c r="G31" s="565"/>
      <c r="H31" s="565"/>
      <c r="I31" s="565"/>
      <c r="J31" s="565"/>
      <c r="K31" s="565"/>
      <c r="L31" s="565"/>
      <c r="M31" s="565"/>
      <c r="N31" s="565"/>
      <c r="O31" s="565"/>
      <c r="P31" s="565"/>
      <c r="Q31" s="565"/>
      <c r="R31" s="565"/>
      <c r="S31" s="565"/>
      <c r="T31" s="565"/>
      <c r="U31" s="565"/>
      <c r="V31" s="565"/>
      <c r="W31" s="565"/>
      <c r="X31" s="565"/>
      <c r="Y31" s="569"/>
      <c r="Z31" s="565"/>
      <c r="AF31" s="554"/>
      <c r="AG31" s="554"/>
      <c r="AH31" s="554"/>
      <c r="AI31" s="554"/>
      <c r="AJ31" s="554"/>
      <c r="AK31" s="554"/>
      <c r="AL31" s="554"/>
      <c r="AM31" s="554"/>
      <c r="AN31" s="554"/>
      <c r="AO31" s="554"/>
      <c r="AP31" s="554"/>
      <c r="AQ31" s="554"/>
    </row>
    <row r="32" spans="1:43" ht="15.75" hidden="1" customHeight="1">
      <c r="A32" s="565"/>
      <c r="B32" s="565"/>
      <c r="C32" s="565"/>
      <c r="D32" s="565"/>
      <c r="E32" s="565"/>
      <c r="F32" s="565"/>
      <c r="G32" s="565"/>
      <c r="H32" s="565"/>
      <c r="I32" s="565"/>
      <c r="J32" s="565"/>
      <c r="K32" s="565"/>
      <c r="L32" s="565"/>
      <c r="M32" s="565"/>
      <c r="N32" s="565"/>
      <c r="O32" s="565"/>
      <c r="P32" s="565"/>
      <c r="Q32" s="565"/>
      <c r="R32" s="565"/>
      <c r="S32" s="565"/>
      <c r="T32" s="565"/>
      <c r="U32" s="565"/>
      <c r="V32" s="565"/>
      <c r="W32" s="565"/>
      <c r="X32" s="565"/>
      <c r="Y32" s="569"/>
      <c r="Z32" s="565"/>
      <c r="AF32" s="554"/>
      <c r="AG32" s="554"/>
      <c r="AH32" s="554"/>
      <c r="AI32" s="554"/>
      <c r="AJ32" s="554"/>
      <c r="AK32" s="554"/>
      <c r="AL32" s="554"/>
      <c r="AM32" s="554"/>
      <c r="AN32" s="554"/>
      <c r="AO32" s="554"/>
      <c r="AP32" s="554"/>
      <c r="AQ32" s="554"/>
    </row>
    <row r="33" spans="1:43" ht="15.75" hidden="1" customHeight="1">
      <c r="A33" s="565"/>
      <c r="B33" s="565"/>
      <c r="C33" s="565"/>
      <c r="D33" s="565"/>
      <c r="E33" s="565"/>
      <c r="F33" s="565"/>
      <c r="G33" s="565"/>
      <c r="H33" s="565"/>
      <c r="I33" s="565"/>
      <c r="J33" s="565"/>
      <c r="K33" s="565"/>
      <c r="L33" s="565"/>
      <c r="M33" s="565"/>
      <c r="N33" s="565"/>
      <c r="O33" s="565"/>
      <c r="P33" s="565"/>
      <c r="Q33" s="565"/>
      <c r="R33" s="565"/>
      <c r="S33" s="565"/>
      <c r="T33" s="565"/>
      <c r="U33" s="565"/>
      <c r="V33" s="565"/>
      <c r="W33" s="565"/>
      <c r="X33" s="565"/>
      <c r="Y33" s="569"/>
      <c r="Z33" s="565"/>
      <c r="AF33" s="554"/>
      <c r="AG33" s="554"/>
      <c r="AH33" s="554"/>
      <c r="AI33" s="554"/>
      <c r="AJ33" s="554"/>
      <c r="AK33" s="554"/>
      <c r="AL33" s="554"/>
      <c r="AM33" s="554"/>
      <c r="AN33" s="554"/>
      <c r="AO33" s="554"/>
      <c r="AP33" s="554"/>
      <c r="AQ33" s="554"/>
    </row>
    <row r="34" spans="1:43" ht="15.75" hidden="1" customHeight="1">
      <c r="A34" s="565"/>
      <c r="B34" s="565"/>
      <c r="C34" s="565"/>
      <c r="D34" s="565"/>
      <c r="E34" s="565"/>
      <c r="F34" s="565"/>
      <c r="G34" s="565"/>
      <c r="H34" s="565"/>
      <c r="I34" s="565"/>
      <c r="J34" s="565"/>
      <c r="K34" s="565"/>
      <c r="L34" s="565"/>
      <c r="M34" s="565"/>
      <c r="N34" s="565"/>
      <c r="O34" s="565"/>
      <c r="P34" s="565"/>
      <c r="Q34" s="565"/>
      <c r="R34" s="565"/>
      <c r="S34" s="565"/>
      <c r="T34" s="565"/>
      <c r="U34" s="565"/>
      <c r="V34" s="565"/>
      <c r="W34" s="565"/>
      <c r="X34" s="565"/>
      <c r="Y34" s="569"/>
      <c r="Z34" s="565"/>
      <c r="AF34" s="554"/>
      <c r="AG34" s="554"/>
      <c r="AH34" s="554"/>
      <c r="AI34" s="554"/>
      <c r="AJ34" s="554"/>
      <c r="AK34" s="554"/>
      <c r="AL34" s="554"/>
      <c r="AM34" s="554"/>
      <c r="AN34" s="554"/>
      <c r="AO34" s="554"/>
      <c r="AP34" s="554"/>
      <c r="AQ34" s="554"/>
    </row>
    <row r="35" spans="1:43" ht="15.75" hidden="1" customHeight="1">
      <c r="A35" s="565"/>
      <c r="B35" s="565"/>
      <c r="C35" s="565"/>
      <c r="D35" s="565"/>
      <c r="E35" s="565"/>
      <c r="F35" s="565"/>
      <c r="G35" s="565"/>
      <c r="H35" s="565"/>
      <c r="I35" s="565"/>
      <c r="J35" s="565"/>
      <c r="K35" s="565"/>
      <c r="L35" s="565"/>
      <c r="M35" s="565"/>
      <c r="N35" s="565"/>
      <c r="O35" s="565"/>
      <c r="P35" s="565"/>
      <c r="Q35" s="565"/>
      <c r="R35" s="565"/>
      <c r="S35" s="565"/>
      <c r="T35" s="565"/>
      <c r="U35" s="565"/>
      <c r="V35" s="565"/>
      <c r="W35" s="565"/>
      <c r="X35" s="565"/>
      <c r="Y35" s="569"/>
      <c r="Z35" s="565"/>
      <c r="AF35" s="554"/>
      <c r="AG35" s="554"/>
      <c r="AH35" s="554"/>
      <c r="AI35" s="554"/>
      <c r="AJ35" s="554"/>
      <c r="AK35" s="554"/>
      <c r="AL35" s="554"/>
      <c r="AM35" s="554"/>
      <c r="AN35" s="554"/>
      <c r="AO35" s="554"/>
      <c r="AP35" s="554"/>
      <c r="AQ35" s="554"/>
    </row>
    <row r="36" spans="1:43" ht="15.75" hidden="1" customHeight="1">
      <c r="A36" s="565"/>
      <c r="B36" s="565"/>
      <c r="C36" s="565"/>
      <c r="D36" s="565"/>
      <c r="E36" s="565"/>
      <c r="F36" s="565"/>
      <c r="G36" s="565"/>
      <c r="H36" s="565"/>
      <c r="I36" s="565"/>
      <c r="J36" s="565"/>
      <c r="K36" s="565"/>
      <c r="L36" s="565"/>
      <c r="M36" s="565"/>
      <c r="N36" s="565"/>
      <c r="O36" s="565"/>
      <c r="P36" s="565"/>
      <c r="Q36" s="565"/>
      <c r="R36" s="565"/>
      <c r="S36" s="565"/>
      <c r="T36" s="565"/>
      <c r="U36" s="565"/>
      <c r="V36" s="565"/>
      <c r="W36" s="565"/>
      <c r="X36" s="565"/>
      <c r="Y36" s="569"/>
      <c r="Z36" s="565"/>
    </row>
    <row r="37" spans="1:43" ht="15.75" hidden="1" customHeight="1">
      <c r="A37" s="565"/>
      <c r="B37" s="565"/>
      <c r="C37" s="565"/>
      <c r="D37" s="565"/>
      <c r="E37" s="565"/>
      <c r="F37" s="565"/>
      <c r="G37" s="565"/>
      <c r="H37" s="565"/>
      <c r="I37" s="565"/>
      <c r="J37" s="565"/>
      <c r="K37" s="565"/>
      <c r="L37" s="565"/>
      <c r="M37" s="565"/>
      <c r="N37" s="565"/>
      <c r="O37" s="565"/>
      <c r="P37" s="565"/>
      <c r="Q37" s="565"/>
      <c r="R37" s="565"/>
      <c r="S37" s="565"/>
      <c r="T37" s="565"/>
      <c r="U37" s="565"/>
      <c r="V37" s="565"/>
      <c r="W37" s="565"/>
      <c r="X37" s="565"/>
      <c r="Y37" s="569"/>
      <c r="Z37" s="565"/>
    </row>
    <row r="38" spans="1:43" ht="15.75" hidden="1" customHeight="1">
      <c r="A38" s="565"/>
      <c r="B38" s="565"/>
      <c r="C38" s="565"/>
      <c r="D38" s="565"/>
      <c r="E38" s="565"/>
      <c r="F38" s="565"/>
      <c r="G38" s="565"/>
      <c r="H38" s="565"/>
      <c r="I38" s="565"/>
      <c r="J38" s="565"/>
      <c r="K38" s="565"/>
      <c r="L38" s="565"/>
      <c r="M38" s="565"/>
      <c r="N38" s="565"/>
      <c r="O38" s="565"/>
      <c r="P38" s="565"/>
      <c r="Q38" s="565"/>
      <c r="R38" s="565"/>
      <c r="S38" s="565"/>
      <c r="T38" s="565"/>
      <c r="U38" s="565"/>
      <c r="V38" s="565"/>
      <c r="W38" s="565"/>
      <c r="X38" s="565"/>
      <c r="Y38" s="569"/>
      <c r="Z38" s="565"/>
    </row>
    <row r="39" spans="1:43" ht="15.75" hidden="1" customHeight="1">
      <c r="A39" s="565"/>
      <c r="B39" s="565"/>
      <c r="C39" s="565"/>
      <c r="D39" s="565"/>
      <c r="E39" s="565"/>
      <c r="F39" s="565"/>
      <c r="G39" s="565"/>
      <c r="H39" s="565"/>
      <c r="I39" s="565"/>
      <c r="J39" s="565"/>
      <c r="K39" s="565"/>
      <c r="L39" s="565"/>
      <c r="M39" s="565"/>
      <c r="N39" s="565"/>
      <c r="O39" s="565"/>
      <c r="P39" s="565"/>
      <c r="Q39" s="565"/>
      <c r="R39" s="565"/>
      <c r="S39" s="565"/>
      <c r="T39" s="565"/>
      <c r="U39" s="565"/>
      <c r="V39" s="565"/>
      <c r="W39" s="565"/>
      <c r="X39" s="565"/>
      <c r="Y39" s="569"/>
      <c r="Z39" s="565"/>
    </row>
    <row r="40" spans="1:43" ht="15.75" hidden="1" customHeight="1">
      <c r="A40" s="565"/>
      <c r="B40" s="565"/>
      <c r="C40" s="565"/>
      <c r="D40" s="565"/>
      <c r="E40" s="565"/>
      <c r="F40" s="565"/>
      <c r="G40" s="565"/>
      <c r="H40" s="565"/>
      <c r="I40" s="565"/>
      <c r="J40" s="565"/>
      <c r="K40" s="565"/>
      <c r="L40" s="565"/>
      <c r="M40" s="565"/>
      <c r="N40" s="565"/>
      <c r="O40" s="565"/>
      <c r="P40" s="565"/>
      <c r="Q40" s="565"/>
      <c r="R40" s="565"/>
      <c r="S40" s="565"/>
      <c r="T40" s="565"/>
      <c r="U40" s="565"/>
      <c r="V40" s="565"/>
      <c r="W40" s="565"/>
      <c r="X40" s="565"/>
      <c r="Y40" s="569"/>
      <c r="Z40" s="565"/>
    </row>
    <row r="41" spans="1:43" ht="15.75" hidden="1" customHeight="1">
      <c r="A41" s="565"/>
      <c r="B41" s="565"/>
      <c r="C41" s="565"/>
      <c r="D41" s="565"/>
      <c r="E41" s="565"/>
      <c r="F41" s="565"/>
      <c r="G41" s="565"/>
      <c r="H41" s="565"/>
      <c r="I41" s="565"/>
      <c r="J41" s="565"/>
      <c r="K41" s="565"/>
      <c r="L41" s="565"/>
      <c r="M41" s="565"/>
      <c r="N41" s="565"/>
      <c r="O41" s="565"/>
      <c r="P41" s="565"/>
      <c r="Q41" s="565"/>
      <c r="R41" s="565"/>
      <c r="S41" s="565"/>
      <c r="T41" s="565"/>
      <c r="U41" s="565"/>
      <c r="V41" s="565"/>
      <c r="W41" s="565"/>
      <c r="X41" s="565"/>
      <c r="Y41" s="569"/>
      <c r="Z41" s="565"/>
    </row>
    <row r="42" spans="1:43" ht="15.75" hidden="1" customHeight="1">
      <c r="A42" s="565"/>
      <c r="B42" s="565"/>
      <c r="C42" s="565"/>
      <c r="D42" s="565"/>
      <c r="E42" s="565"/>
      <c r="F42" s="565"/>
      <c r="G42" s="565"/>
      <c r="H42" s="565"/>
      <c r="I42" s="565"/>
      <c r="J42" s="565"/>
      <c r="K42" s="565"/>
      <c r="L42" s="565"/>
      <c r="M42" s="565"/>
      <c r="N42" s="565"/>
      <c r="O42" s="565"/>
      <c r="P42" s="565"/>
      <c r="Q42" s="565"/>
      <c r="R42" s="565"/>
      <c r="S42" s="565"/>
      <c r="T42" s="565"/>
      <c r="U42" s="565"/>
      <c r="V42" s="565"/>
      <c r="W42" s="565"/>
      <c r="X42" s="565"/>
      <c r="Y42" s="569"/>
      <c r="Z42" s="565"/>
    </row>
    <row r="43" spans="1:43" ht="15.75" hidden="1" customHeight="1">
      <c r="A43" s="565"/>
      <c r="B43" s="565"/>
      <c r="C43" s="565"/>
      <c r="D43" s="565"/>
      <c r="E43" s="565"/>
      <c r="F43" s="565"/>
      <c r="G43" s="565"/>
      <c r="H43" s="565"/>
      <c r="I43" s="565"/>
      <c r="J43" s="565"/>
      <c r="K43" s="565"/>
      <c r="L43" s="565"/>
      <c r="M43" s="565"/>
      <c r="N43" s="565"/>
      <c r="O43" s="565"/>
      <c r="P43" s="565"/>
      <c r="Q43" s="565"/>
      <c r="R43" s="565"/>
      <c r="S43" s="565"/>
      <c r="T43" s="565"/>
      <c r="U43" s="565"/>
      <c r="V43" s="565"/>
      <c r="W43" s="565"/>
      <c r="X43" s="565"/>
      <c r="Y43" s="569"/>
      <c r="Z43" s="565"/>
    </row>
    <row r="44" spans="1:43" ht="15.75" hidden="1" customHeight="1">
      <c r="A44" s="565"/>
      <c r="B44" s="565"/>
      <c r="C44" s="565"/>
      <c r="D44" s="565"/>
      <c r="E44" s="565"/>
      <c r="F44" s="565"/>
      <c r="G44" s="565"/>
      <c r="H44" s="565"/>
      <c r="I44" s="565"/>
      <c r="J44" s="565"/>
      <c r="K44" s="565"/>
      <c r="L44" s="565"/>
      <c r="M44" s="565"/>
      <c r="N44" s="565"/>
      <c r="O44" s="565"/>
      <c r="P44" s="565"/>
      <c r="Q44" s="565"/>
      <c r="R44" s="565"/>
      <c r="S44" s="565"/>
      <c r="T44" s="565"/>
      <c r="U44" s="565"/>
      <c r="V44" s="565"/>
      <c r="W44" s="565"/>
      <c r="X44" s="565"/>
      <c r="Y44" s="569"/>
      <c r="Z44" s="565"/>
    </row>
    <row r="45" spans="1:43" ht="15.75" hidden="1" customHeight="1">
      <c r="A45" s="565"/>
      <c r="B45" s="565"/>
      <c r="C45" s="565"/>
      <c r="D45" s="565"/>
      <c r="E45" s="565"/>
      <c r="F45" s="565"/>
      <c r="G45" s="565"/>
      <c r="H45" s="565"/>
      <c r="I45" s="565"/>
      <c r="J45" s="565"/>
      <c r="K45" s="565"/>
      <c r="L45" s="565"/>
      <c r="M45" s="565"/>
      <c r="N45" s="565"/>
      <c r="O45" s="565"/>
      <c r="P45" s="565"/>
      <c r="Q45" s="565"/>
      <c r="R45" s="565"/>
      <c r="S45" s="565"/>
      <c r="T45" s="565"/>
      <c r="U45" s="565"/>
      <c r="V45" s="565"/>
      <c r="W45" s="565"/>
      <c r="X45" s="565"/>
      <c r="Y45" s="569"/>
      <c r="Z45" s="565"/>
    </row>
    <row r="46" spans="1:43" ht="15.75" hidden="1" customHeight="1">
      <c r="A46" s="565"/>
      <c r="B46" s="565"/>
      <c r="C46" s="565"/>
      <c r="D46" s="565"/>
      <c r="E46" s="565"/>
      <c r="F46" s="565"/>
      <c r="G46" s="565"/>
      <c r="H46" s="565"/>
      <c r="I46" s="565"/>
      <c r="J46" s="565"/>
      <c r="K46" s="565"/>
      <c r="L46" s="565"/>
      <c r="M46" s="565"/>
      <c r="N46" s="565"/>
      <c r="O46" s="565"/>
      <c r="P46" s="565"/>
      <c r="Q46" s="565"/>
      <c r="R46" s="565"/>
      <c r="S46" s="565"/>
      <c r="T46" s="565"/>
      <c r="U46" s="565"/>
      <c r="V46" s="565"/>
      <c r="W46" s="565"/>
      <c r="X46" s="565"/>
      <c r="Y46" s="569"/>
      <c r="Z46" s="565"/>
    </row>
    <row r="47" spans="1:43" ht="15.75" hidden="1" customHeight="1">
      <c r="A47" s="565"/>
      <c r="B47" s="565"/>
      <c r="C47" s="565"/>
      <c r="D47" s="565"/>
      <c r="E47" s="565"/>
      <c r="F47" s="565"/>
      <c r="G47" s="565"/>
      <c r="H47" s="565"/>
      <c r="I47" s="565"/>
      <c r="J47" s="565"/>
      <c r="K47" s="565"/>
      <c r="L47" s="565"/>
      <c r="M47" s="565"/>
      <c r="N47" s="565"/>
      <c r="O47" s="565"/>
      <c r="P47" s="565"/>
      <c r="Q47" s="565"/>
      <c r="R47" s="565"/>
      <c r="S47" s="565"/>
      <c r="T47" s="565"/>
      <c r="U47" s="565"/>
      <c r="V47" s="565"/>
      <c r="W47" s="565"/>
      <c r="X47" s="565"/>
      <c r="Y47" s="569"/>
      <c r="Z47" s="565"/>
    </row>
    <row r="48" spans="1:43" ht="15.75" hidden="1" customHeight="1">
      <c r="A48" s="565"/>
      <c r="B48" s="565"/>
      <c r="C48" s="565"/>
      <c r="D48" s="565"/>
      <c r="E48" s="565"/>
      <c r="F48" s="565"/>
      <c r="G48" s="565"/>
      <c r="H48" s="565"/>
      <c r="I48" s="565"/>
      <c r="J48" s="565"/>
      <c r="K48" s="565"/>
      <c r="L48" s="565"/>
      <c r="M48" s="565"/>
      <c r="N48" s="565"/>
      <c r="O48" s="565"/>
      <c r="P48" s="565"/>
      <c r="Q48" s="565"/>
      <c r="R48" s="565"/>
      <c r="S48" s="565"/>
      <c r="T48" s="565"/>
      <c r="U48" s="565"/>
      <c r="V48" s="565"/>
      <c r="W48" s="565"/>
      <c r="X48" s="565"/>
      <c r="Y48" s="569"/>
      <c r="Z48" s="565"/>
    </row>
    <row r="49" spans="1:26" ht="15.75" hidden="1" customHeight="1">
      <c r="A49" s="565"/>
      <c r="B49" s="565"/>
      <c r="C49" s="565"/>
      <c r="D49" s="565"/>
      <c r="E49" s="565"/>
      <c r="F49" s="565"/>
      <c r="G49" s="565"/>
      <c r="H49" s="565"/>
      <c r="I49" s="565"/>
      <c r="J49" s="565"/>
      <c r="K49" s="565"/>
      <c r="L49" s="565"/>
      <c r="M49" s="565"/>
      <c r="N49" s="565"/>
      <c r="O49" s="565"/>
      <c r="P49" s="565"/>
      <c r="Q49" s="565"/>
      <c r="R49" s="565"/>
      <c r="S49" s="565"/>
      <c r="T49" s="565"/>
      <c r="U49" s="565"/>
      <c r="V49" s="565"/>
      <c r="W49" s="565"/>
      <c r="X49" s="565"/>
      <c r="Y49" s="569"/>
      <c r="Z49" s="565"/>
    </row>
    <row r="50" spans="1:26" ht="15.75" hidden="1" customHeight="1">
      <c r="A50" s="565"/>
      <c r="B50" s="565"/>
      <c r="C50" s="565"/>
      <c r="D50" s="565"/>
      <c r="E50" s="565"/>
      <c r="F50" s="565"/>
      <c r="G50" s="565"/>
      <c r="H50" s="565"/>
      <c r="I50" s="565"/>
      <c r="J50" s="565"/>
      <c r="K50" s="565"/>
      <c r="L50" s="565"/>
      <c r="M50" s="565"/>
      <c r="N50" s="565"/>
      <c r="O50" s="565"/>
      <c r="P50" s="565"/>
      <c r="Q50" s="565"/>
      <c r="R50" s="565"/>
      <c r="S50" s="565"/>
      <c r="T50" s="565"/>
      <c r="U50" s="565"/>
      <c r="V50" s="565"/>
      <c r="W50" s="565"/>
      <c r="X50" s="565"/>
      <c r="Y50" s="569"/>
      <c r="Z50" s="565"/>
    </row>
    <row r="51" spans="1:26" ht="15.75" hidden="1" customHeight="1">
      <c r="A51" s="565"/>
      <c r="B51" s="565"/>
      <c r="C51" s="565"/>
      <c r="D51" s="565"/>
      <c r="E51" s="565"/>
      <c r="F51" s="565"/>
      <c r="G51" s="565"/>
      <c r="H51" s="565"/>
      <c r="I51" s="565"/>
      <c r="J51" s="565"/>
      <c r="K51" s="565"/>
      <c r="L51" s="565"/>
      <c r="M51" s="565"/>
      <c r="N51" s="565"/>
      <c r="O51" s="565"/>
      <c r="P51" s="565"/>
      <c r="Q51" s="565"/>
      <c r="R51" s="565"/>
      <c r="S51" s="565"/>
      <c r="T51" s="565"/>
      <c r="U51" s="565"/>
      <c r="V51" s="565"/>
      <c r="W51" s="565"/>
      <c r="X51" s="565"/>
      <c r="Y51" s="569"/>
      <c r="Z51" s="565"/>
    </row>
    <row r="52" spans="1:26" ht="15.75" hidden="1" customHeight="1">
      <c r="A52" s="565"/>
      <c r="B52" s="565"/>
      <c r="C52" s="565"/>
      <c r="D52" s="565"/>
      <c r="E52" s="565"/>
      <c r="F52" s="565"/>
      <c r="G52" s="565"/>
      <c r="H52" s="565"/>
      <c r="I52" s="565"/>
      <c r="J52" s="565"/>
      <c r="K52" s="565"/>
      <c r="L52" s="565"/>
      <c r="M52" s="565"/>
      <c r="N52" s="565"/>
      <c r="O52" s="565"/>
      <c r="P52" s="565"/>
      <c r="Q52" s="565"/>
      <c r="R52" s="565"/>
      <c r="S52" s="565"/>
      <c r="T52" s="565"/>
      <c r="U52" s="565"/>
      <c r="V52" s="565"/>
      <c r="W52" s="565"/>
      <c r="X52" s="565"/>
      <c r="Y52" s="569"/>
      <c r="Z52" s="565"/>
    </row>
    <row r="53" spans="1:26" ht="15.75" hidden="1" customHeight="1">
      <c r="A53" s="565"/>
      <c r="B53" s="565"/>
      <c r="C53" s="565"/>
      <c r="D53" s="565"/>
      <c r="E53" s="565"/>
      <c r="F53" s="565"/>
      <c r="G53" s="565"/>
      <c r="H53" s="565"/>
      <c r="I53" s="565"/>
      <c r="J53" s="565"/>
      <c r="K53" s="565"/>
      <c r="L53" s="565"/>
      <c r="M53" s="565"/>
      <c r="N53" s="565"/>
      <c r="O53" s="565"/>
      <c r="P53" s="565"/>
      <c r="Q53" s="565"/>
      <c r="R53" s="565"/>
      <c r="S53" s="565"/>
      <c r="T53" s="565"/>
      <c r="U53" s="565"/>
      <c r="V53" s="565"/>
      <c r="W53" s="565"/>
      <c r="X53" s="565"/>
      <c r="Y53" s="569"/>
      <c r="Z53" s="565"/>
    </row>
    <row r="54" spans="1:26" ht="15.75" hidden="1" customHeight="1">
      <c r="A54" s="565"/>
      <c r="B54" s="565"/>
      <c r="C54" s="565"/>
      <c r="D54" s="565"/>
      <c r="E54" s="565"/>
      <c r="F54" s="565"/>
      <c r="G54" s="565"/>
      <c r="H54" s="565"/>
      <c r="I54" s="565"/>
      <c r="J54" s="565"/>
      <c r="K54" s="565"/>
      <c r="L54" s="565"/>
      <c r="M54" s="565"/>
      <c r="N54" s="565"/>
      <c r="O54" s="565"/>
      <c r="P54" s="565"/>
      <c r="Q54" s="565"/>
      <c r="R54" s="565"/>
      <c r="S54" s="565"/>
      <c r="T54" s="565"/>
      <c r="U54" s="565"/>
      <c r="V54" s="565"/>
      <c r="W54" s="565"/>
      <c r="X54" s="565"/>
      <c r="Y54" s="569"/>
      <c r="Z54" s="565"/>
    </row>
    <row r="55" spans="1:26" ht="15.75" hidden="1" customHeight="1">
      <c r="A55" s="565"/>
      <c r="B55" s="565"/>
      <c r="C55" s="565"/>
      <c r="D55" s="565"/>
      <c r="E55" s="565"/>
      <c r="F55" s="565"/>
      <c r="G55" s="565"/>
      <c r="H55" s="565"/>
      <c r="I55" s="565"/>
      <c r="J55" s="565"/>
      <c r="K55" s="565"/>
      <c r="L55" s="565"/>
      <c r="M55" s="565"/>
      <c r="N55" s="565"/>
      <c r="O55" s="565"/>
      <c r="P55" s="565"/>
      <c r="Q55" s="565"/>
      <c r="R55" s="565"/>
      <c r="S55" s="565"/>
      <c r="T55" s="565"/>
      <c r="U55" s="565"/>
      <c r="V55" s="565"/>
      <c r="W55" s="565"/>
      <c r="X55" s="565"/>
      <c r="Y55" s="569"/>
      <c r="Z55" s="565"/>
    </row>
    <row r="56" spans="1:26" ht="15.75" hidden="1" customHeight="1">
      <c r="A56" s="565"/>
      <c r="B56" s="565"/>
      <c r="C56" s="565"/>
      <c r="D56" s="565"/>
      <c r="E56" s="565"/>
      <c r="F56" s="565"/>
      <c r="G56" s="565"/>
      <c r="H56" s="565"/>
      <c r="I56" s="565"/>
      <c r="J56" s="565"/>
      <c r="K56" s="565"/>
      <c r="L56" s="565"/>
      <c r="M56" s="565"/>
      <c r="N56" s="565"/>
      <c r="O56" s="565"/>
      <c r="P56" s="565"/>
      <c r="Q56" s="565"/>
      <c r="R56" s="565"/>
      <c r="S56" s="565"/>
      <c r="T56" s="565"/>
      <c r="U56" s="565"/>
      <c r="V56" s="565"/>
      <c r="W56" s="565"/>
      <c r="X56" s="565"/>
      <c r="Y56" s="569"/>
      <c r="Z56" s="565"/>
    </row>
    <row r="57" spans="1:26" ht="15.75" hidden="1" customHeight="1">
      <c r="A57" s="565"/>
      <c r="B57" s="565"/>
      <c r="C57" s="565"/>
      <c r="D57" s="565"/>
      <c r="E57" s="565"/>
      <c r="F57" s="565"/>
      <c r="G57" s="565"/>
      <c r="H57" s="565"/>
      <c r="I57" s="565"/>
      <c r="J57" s="565"/>
      <c r="K57" s="565"/>
      <c r="L57" s="565"/>
      <c r="M57" s="565"/>
      <c r="N57" s="565"/>
      <c r="O57" s="565"/>
      <c r="P57" s="565"/>
      <c r="Q57" s="565"/>
      <c r="R57" s="565"/>
      <c r="S57" s="565"/>
      <c r="T57" s="565"/>
      <c r="U57" s="565"/>
      <c r="V57" s="565"/>
      <c r="W57" s="565"/>
      <c r="X57" s="565"/>
      <c r="Y57" s="569"/>
      <c r="Z57" s="565"/>
    </row>
    <row r="58" spans="1:26" ht="15.75" hidden="1" customHeight="1">
      <c r="A58" s="565"/>
      <c r="B58" s="565"/>
      <c r="C58" s="565"/>
      <c r="D58" s="565"/>
      <c r="E58" s="565"/>
      <c r="F58" s="565"/>
      <c r="G58" s="565"/>
      <c r="H58" s="565"/>
      <c r="I58" s="565"/>
      <c r="J58" s="565"/>
      <c r="K58" s="565"/>
      <c r="L58" s="565"/>
      <c r="M58" s="565"/>
      <c r="N58" s="565"/>
      <c r="O58" s="565"/>
      <c r="P58" s="565"/>
      <c r="Q58" s="565"/>
      <c r="R58" s="565"/>
      <c r="S58" s="565"/>
      <c r="T58" s="565"/>
      <c r="U58" s="565"/>
      <c r="V58" s="565"/>
      <c r="W58" s="565"/>
      <c r="X58" s="565"/>
      <c r="Y58" s="569"/>
      <c r="Z58" s="565"/>
    </row>
    <row r="59" spans="1:26" ht="15.75" hidden="1" customHeight="1">
      <c r="A59" s="565"/>
      <c r="B59" s="565"/>
      <c r="C59" s="565"/>
      <c r="D59" s="565"/>
      <c r="E59" s="565"/>
      <c r="F59" s="565"/>
      <c r="G59" s="565"/>
      <c r="H59" s="565"/>
      <c r="I59" s="565"/>
      <c r="J59" s="565"/>
      <c r="K59" s="565"/>
      <c r="L59" s="565"/>
      <c r="M59" s="565"/>
      <c r="N59" s="565"/>
      <c r="O59" s="565"/>
      <c r="P59" s="565"/>
      <c r="Q59" s="565"/>
      <c r="R59" s="565"/>
      <c r="S59" s="565"/>
      <c r="T59" s="565"/>
      <c r="U59" s="565"/>
      <c r="V59" s="565"/>
      <c r="W59" s="565"/>
      <c r="X59" s="565"/>
      <c r="Y59" s="569"/>
      <c r="Z59" s="565"/>
    </row>
    <row r="60" spans="1:26" ht="15.75" hidden="1" customHeight="1">
      <c r="A60" s="565"/>
      <c r="B60" s="565"/>
      <c r="C60" s="565"/>
      <c r="D60" s="565"/>
      <c r="E60" s="565"/>
      <c r="F60" s="565"/>
      <c r="G60" s="565"/>
      <c r="H60" s="565"/>
      <c r="I60" s="565"/>
      <c r="J60" s="565"/>
      <c r="K60" s="565"/>
      <c r="L60" s="565"/>
      <c r="M60" s="565"/>
      <c r="N60" s="565"/>
      <c r="O60" s="565"/>
      <c r="P60" s="565"/>
      <c r="Q60" s="565"/>
      <c r="R60" s="565"/>
      <c r="S60" s="565"/>
      <c r="T60" s="565"/>
      <c r="U60" s="565"/>
      <c r="V60" s="565"/>
      <c r="W60" s="565"/>
      <c r="X60" s="565"/>
      <c r="Y60" s="569"/>
      <c r="Z60" s="565"/>
    </row>
    <row r="61" spans="1:26" ht="15.75" hidden="1" customHeight="1">
      <c r="A61" s="565"/>
      <c r="B61" s="565"/>
      <c r="C61" s="565"/>
      <c r="D61" s="565"/>
      <c r="E61" s="565"/>
      <c r="F61" s="565"/>
      <c r="G61" s="565"/>
      <c r="H61" s="565"/>
      <c r="I61" s="565"/>
      <c r="J61" s="565"/>
      <c r="K61" s="565"/>
      <c r="L61" s="565"/>
      <c r="M61" s="565"/>
      <c r="N61" s="565"/>
      <c r="O61" s="565"/>
      <c r="P61" s="565"/>
      <c r="Q61" s="565"/>
      <c r="R61" s="565"/>
      <c r="S61" s="565"/>
      <c r="T61" s="565"/>
      <c r="U61" s="565"/>
      <c r="V61" s="565"/>
      <c r="W61" s="565"/>
      <c r="X61" s="565"/>
      <c r="Y61" s="569"/>
      <c r="Z61" s="565"/>
    </row>
    <row r="62" spans="1:26" ht="15.75" hidden="1" customHeight="1">
      <c r="A62" s="565"/>
      <c r="B62" s="565"/>
      <c r="C62" s="565"/>
      <c r="D62" s="565"/>
      <c r="E62" s="565"/>
      <c r="F62" s="565"/>
      <c r="G62" s="565"/>
      <c r="H62" s="565"/>
      <c r="I62" s="565"/>
      <c r="J62" s="565"/>
      <c r="K62" s="565"/>
      <c r="L62" s="565"/>
      <c r="M62" s="565"/>
      <c r="N62" s="565"/>
      <c r="O62" s="565"/>
      <c r="P62" s="565"/>
      <c r="Q62" s="565"/>
      <c r="R62" s="565"/>
      <c r="S62" s="565"/>
      <c r="T62" s="565"/>
      <c r="U62" s="565"/>
      <c r="V62" s="565"/>
      <c r="W62" s="565"/>
      <c r="X62" s="565"/>
      <c r="Y62" s="569"/>
      <c r="Z62" s="565"/>
    </row>
    <row r="63" spans="1:26" ht="15.75" hidden="1" customHeight="1">
      <c r="A63" s="565"/>
      <c r="B63" s="565"/>
      <c r="C63" s="565"/>
      <c r="D63" s="565"/>
      <c r="E63" s="565"/>
      <c r="F63" s="565"/>
      <c r="G63" s="565"/>
      <c r="H63" s="565"/>
      <c r="I63" s="565"/>
      <c r="J63" s="565"/>
      <c r="K63" s="565"/>
      <c r="L63" s="565"/>
      <c r="M63" s="565"/>
      <c r="N63" s="565"/>
      <c r="O63" s="565"/>
      <c r="P63" s="565"/>
      <c r="Q63" s="565"/>
      <c r="R63" s="565"/>
      <c r="S63" s="565"/>
      <c r="T63" s="565"/>
      <c r="U63" s="565"/>
      <c r="V63" s="565"/>
      <c r="W63" s="565"/>
      <c r="X63" s="565"/>
      <c r="Y63" s="569"/>
      <c r="Z63" s="565"/>
    </row>
    <row r="64" spans="1:26" ht="15.75" hidden="1" customHeight="1">
      <c r="A64" s="565"/>
      <c r="B64" s="565"/>
      <c r="C64" s="565"/>
      <c r="D64" s="565"/>
      <c r="E64" s="565"/>
      <c r="F64" s="565"/>
      <c r="G64" s="565"/>
      <c r="H64" s="565"/>
      <c r="I64" s="565"/>
      <c r="J64" s="565"/>
      <c r="K64" s="565"/>
      <c r="L64" s="565"/>
      <c r="M64" s="565"/>
      <c r="N64" s="565"/>
      <c r="O64" s="565"/>
      <c r="P64" s="565"/>
      <c r="Q64" s="565"/>
      <c r="R64" s="565"/>
      <c r="S64" s="565"/>
      <c r="T64" s="565"/>
      <c r="U64" s="565"/>
      <c r="V64" s="565"/>
      <c r="W64" s="565"/>
      <c r="X64" s="565"/>
      <c r="Y64" s="569"/>
      <c r="Z64" s="565"/>
    </row>
    <row r="65" spans="1:26" ht="15.75" hidden="1" customHeight="1">
      <c r="A65" s="565"/>
      <c r="B65" s="565"/>
      <c r="C65" s="565"/>
      <c r="D65" s="565"/>
      <c r="E65" s="565"/>
      <c r="F65" s="565"/>
      <c r="G65" s="565"/>
      <c r="H65" s="565"/>
      <c r="I65" s="565"/>
      <c r="J65" s="565"/>
      <c r="K65" s="565"/>
      <c r="L65" s="565"/>
      <c r="M65" s="565"/>
      <c r="N65" s="565"/>
      <c r="O65" s="565"/>
      <c r="P65" s="565"/>
      <c r="Q65" s="565"/>
      <c r="R65" s="565"/>
      <c r="S65" s="565"/>
      <c r="T65" s="565"/>
      <c r="U65" s="565"/>
      <c r="V65" s="565"/>
      <c r="W65" s="565"/>
      <c r="X65" s="565"/>
      <c r="Y65" s="569"/>
      <c r="Z65" s="565"/>
    </row>
    <row r="66" spans="1:26" ht="15.75" hidden="1" customHeight="1">
      <c r="A66" s="565"/>
      <c r="B66" s="565"/>
      <c r="C66" s="565"/>
      <c r="D66" s="565"/>
      <c r="E66" s="565"/>
      <c r="F66" s="565"/>
      <c r="G66" s="565"/>
      <c r="H66" s="565"/>
      <c r="I66" s="565"/>
      <c r="J66" s="565"/>
      <c r="K66" s="565"/>
      <c r="L66" s="565"/>
      <c r="M66" s="565"/>
      <c r="N66" s="565"/>
      <c r="O66" s="565"/>
      <c r="P66" s="565"/>
      <c r="Q66" s="565"/>
      <c r="R66" s="565"/>
      <c r="S66" s="565"/>
      <c r="T66" s="565"/>
      <c r="U66" s="565"/>
      <c r="V66" s="565"/>
      <c r="W66" s="565"/>
      <c r="X66" s="565"/>
      <c r="Y66" s="569"/>
      <c r="Z66" s="565"/>
    </row>
    <row r="67" spans="1:26" ht="15.75" hidden="1" customHeight="1">
      <c r="A67" s="565"/>
      <c r="B67" s="565"/>
      <c r="C67" s="565"/>
      <c r="D67" s="565"/>
      <c r="E67" s="565"/>
      <c r="F67" s="565"/>
      <c r="G67" s="565"/>
      <c r="H67" s="565"/>
      <c r="I67" s="565"/>
      <c r="J67" s="565"/>
      <c r="K67" s="565"/>
      <c r="L67" s="565"/>
      <c r="M67" s="565"/>
      <c r="N67" s="565"/>
      <c r="O67" s="565"/>
      <c r="P67" s="565"/>
      <c r="Q67" s="565"/>
      <c r="R67" s="565"/>
      <c r="S67" s="565"/>
      <c r="T67" s="565"/>
      <c r="U67" s="565"/>
      <c r="V67" s="565"/>
      <c r="W67" s="565"/>
      <c r="X67" s="565"/>
      <c r="Y67" s="569"/>
      <c r="Z67" s="565"/>
    </row>
    <row r="68" spans="1:26" ht="15.75" hidden="1" customHeight="1">
      <c r="A68" s="565"/>
      <c r="B68" s="565"/>
      <c r="C68" s="565"/>
      <c r="D68" s="565"/>
      <c r="E68" s="565"/>
      <c r="F68" s="565"/>
      <c r="G68" s="565"/>
      <c r="H68" s="565"/>
      <c r="I68" s="565"/>
      <c r="J68" s="565"/>
      <c r="K68" s="565"/>
      <c r="L68" s="565"/>
      <c r="M68" s="565"/>
      <c r="N68" s="565"/>
      <c r="O68" s="565"/>
      <c r="P68" s="565"/>
      <c r="Q68" s="565"/>
      <c r="R68" s="565"/>
      <c r="S68" s="565"/>
      <c r="T68" s="565"/>
      <c r="U68" s="565"/>
      <c r="V68" s="565"/>
      <c r="W68" s="565"/>
      <c r="X68" s="565"/>
      <c r="Y68" s="569"/>
      <c r="Z68" s="565"/>
    </row>
    <row r="69" spans="1:26" ht="15.75" hidden="1" customHeight="1">
      <c r="A69" s="565"/>
      <c r="B69" s="565"/>
      <c r="C69" s="565"/>
      <c r="D69" s="565"/>
      <c r="E69" s="565"/>
      <c r="F69" s="565"/>
      <c r="G69" s="565"/>
      <c r="H69" s="565"/>
      <c r="I69" s="565"/>
      <c r="J69" s="565"/>
      <c r="K69" s="565"/>
      <c r="L69" s="565"/>
      <c r="M69" s="565"/>
      <c r="N69" s="565"/>
      <c r="O69" s="565"/>
      <c r="P69" s="565"/>
      <c r="Q69" s="565"/>
      <c r="R69" s="565"/>
      <c r="S69" s="565"/>
      <c r="T69" s="565"/>
      <c r="U69" s="565"/>
      <c r="V69" s="565"/>
      <c r="W69" s="565"/>
      <c r="X69" s="565"/>
      <c r="Y69" s="569"/>
      <c r="Z69" s="565"/>
    </row>
    <row r="70" spans="1:26" ht="15.75" hidden="1" customHeight="1">
      <c r="A70" s="565"/>
      <c r="B70" s="565"/>
      <c r="C70" s="565"/>
      <c r="D70" s="565"/>
      <c r="E70" s="565"/>
      <c r="F70" s="565"/>
      <c r="G70" s="565"/>
      <c r="H70" s="565"/>
      <c r="I70" s="565"/>
      <c r="J70" s="565"/>
      <c r="K70" s="565"/>
      <c r="L70" s="565"/>
      <c r="M70" s="565"/>
      <c r="N70" s="565"/>
      <c r="O70" s="565"/>
      <c r="P70" s="565"/>
      <c r="Q70" s="565"/>
      <c r="R70" s="565"/>
      <c r="S70" s="565"/>
      <c r="T70" s="565"/>
      <c r="U70" s="565"/>
      <c r="V70" s="565"/>
      <c r="W70" s="565"/>
      <c r="X70" s="565"/>
      <c r="Y70" s="569"/>
      <c r="Z70" s="565"/>
    </row>
    <row r="71" spans="1:26" ht="15.75" hidden="1" customHeight="1">
      <c r="A71" s="565"/>
      <c r="B71" s="565"/>
      <c r="C71" s="565"/>
      <c r="D71" s="565"/>
      <c r="E71" s="565"/>
      <c r="F71" s="565"/>
      <c r="G71" s="565"/>
      <c r="H71" s="565"/>
      <c r="I71" s="565"/>
      <c r="J71" s="565"/>
      <c r="K71" s="565"/>
      <c r="L71" s="565"/>
      <c r="M71" s="565"/>
      <c r="N71" s="565"/>
      <c r="O71" s="565"/>
      <c r="P71" s="565"/>
      <c r="Q71" s="565"/>
      <c r="R71" s="565"/>
      <c r="S71" s="565"/>
      <c r="T71" s="565"/>
      <c r="U71" s="565"/>
      <c r="V71" s="565"/>
      <c r="W71" s="565"/>
      <c r="X71" s="565"/>
      <c r="Y71" s="569"/>
      <c r="Z71" s="565"/>
    </row>
    <row r="72" spans="1:26" ht="15.75" hidden="1" customHeight="1">
      <c r="A72" s="565"/>
      <c r="B72" s="565"/>
      <c r="C72" s="565"/>
      <c r="D72" s="565"/>
      <c r="E72" s="565"/>
      <c r="F72" s="565"/>
      <c r="G72" s="565"/>
      <c r="H72" s="565"/>
      <c r="I72" s="565"/>
      <c r="J72" s="565"/>
      <c r="K72" s="565"/>
      <c r="L72" s="565"/>
      <c r="M72" s="565"/>
      <c r="N72" s="565"/>
      <c r="O72" s="565"/>
      <c r="P72" s="565"/>
      <c r="Q72" s="565"/>
      <c r="R72" s="565"/>
      <c r="S72" s="565"/>
      <c r="T72" s="565"/>
      <c r="U72" s="565"/>
      <c r="V72" s="565"/>
      <c r="W72" s="565"/>
      <c r="X72" s="565"/>
      <c r="Y72" s="569"/>
      <c r="Z72" s="565"/>
    </row>
    <row r="73" spans="1:26" ht="15.75" hidden="1" customHeight="1">
      <c r="A73" s="565"/>
      <c r="B73" s="565"/>
      <c r="C73" s="565"/>
      <c r="D73" s="565"/>
      <c r="E73" s="565"/>
      <c r="F73" s="565"/>
      <c r="G73" s="565"/>
      <c r="H73" s="565"/>
      <c r="I73" s="565"/>
      <c r="J73" s="565"/>
      <c r="K73" s="565"/>
      <c r="L73" s="565"/>
      <c r="M73" s="565"/>
      <c r="N73" s="565"/>
      <c r="O73" s="565"/>
      <c r="P73" s="565"/>
      <c r="Q73" s="565"/>
      <c r="R73" s="565"/>
      <c r="S73" s="565"/>
      <c r="T73" s="565"/>
      <c r="U73" s="565"/>
      <c r="V73" s="565"/>
      <c r="W73" s="565"/>
      <c r="X73" s="565"/>
      <c r="Y73" s="569"/>
      <c r="Z73" s="565"/>
    </row>
    <row r="74" spans="1:26" ht="15.75" hidden="1" customHeight="1">
      <c r="A74" s="565"/>
      <c r="B74" s="565"/>
      <c r="C74" s="565"/>
      <c r="D74" s="565"/>
      <c r="E74" s="565"/>
      <c r="F74" s="565"/>
      <c r="G74" s="565"/>
      <c r="H74" s="565"/>
      <c r="I74" s="565"/>
      <c r="J74" s="565"/>
      <c r="K74" s="565"/>
      <c r="L74" s="565"/>
      <c r="M74" s="565"/>
      <c r="N74" s="565"/>
      <c r="O74" s="565"/>
      <c r="P74" s="565"/>
      <c r="Q74" s="565"/>
      <c r="R74" s="565"/>
      <c r="S74" s="565"/>
      <c r="T74" s="565"/>
      <c r="U74" s="565"/>
      <c r="V74" s="565"/>
      <c r="W74" s="565"/>
      <c r="X74" s="565"/>
      <c r="Y74" s="569"/>
      <c r="Z74" s="565"/>
    </row>
    <row r="75" spans="1:26" ht="15.75" hidden="1" customHeight="1">
      <c r="A75" s="565"/>
      <c r="B75" s="565"/>
      <c r="C75" s="565"/>
      <c r="D75" s="565"/>
      <c r="E75" s="565"/>
      <c r="F75" s="565"/>
      <c r="G75" s="565"/>
      <c r="H75" s="565"/>
      <c r="I75" s="565"/>
      <c r="J75" s="565"/>
      <c r="K75" s="565"/>
      <c r="L75" s="565"/>
      <c r="M75" s="565"/>
      <c r="N75" s="565"/>
      <c r="O75" s="565"/>
      <c r="P75" s="565"/>
      <c r="Q75" s="565"/>
      <c r="R75" s="565"/>
      <c r="S75" s="565"/>
      <c r="T75" s="565"/>
      <c r="U75" s="565"/>
      <c r="V75" s="565"/>
      <c r="W75" s="565"/>
      <c r="X75" s="565"/>
      <c r="Y75" s="569"/>
      <c r="Z75" s="565"/>
    </row>
    <row r="76" spans="1:26" ht="15.75" hidden="1" customHeight="1">
      <c r="A76" s="565"/>
      <c r="B76" s="565"/>
      <c r="C76" s="565"/>
      <c r="D76" s="565"/>
      <c r="E76" s="565"/>
      <c r="F76" s="565"/>
      <c r="G76" s="565"/>
      <c r="H76" s="565"/>
      <c r="I76" s="565"/>
      <c r="J76" s="565"/>
      <c r="K76" s="565"/>
      <c r="L76" s="565"/>
      <c r="M76" s="565"/>
      <c r="N76" s="565"/>
      <c r="O76" s="565"/>
      <c r="P76" s="565"/>
      <c r="Q76" s="565"/>
      <c r="R76" s="565"/>
      <c r="S76" s="565"/>
      <c r="T76" s="565"/>
      <c r="U76" s="565"/>
      <c r="V76" s="565"/>
      <c r="W76" s="565"/>
      <c r="X76" s="565"/>
      <c r="Y76" s="569"/>
      <c r="Z76" s="565"/>
    </row>
    <row r="77" spans="1:26" ht="15.75" hidden="1" customHeight="1">
      <c r="A77" s="565"/>
      <c r="B77" s="565"/>
      <c r="C77" s="565"/>
      <c r="D77" s="565"/>
      <c r="E77" s="565"/>
      <c r="F77" s="565"/>
      <c r="G77" s="565"/>
      <c r="H77" s="565"/>
      <c r="I77" s="565"/>
      <c r="J77" s="565"/>
      <c r="K77" s="565"/>
      <c r="L77" s="565"/>
      <c r="M77" s="565"/>
      <c r="N77" s="565"/>
      <c r="O77" s="565"/>
      <c r="P77" s="565"/>
      <c r="Q77" s="565"/>
      <c r="R77" s="565"/>
      <c r="S77" s="565"/>
      <c r="T77" s="565"/>
      <c r="U77" s="565"/>
      <c r="V77" s="565"/>
      <c r="W77" s="565"/>
      <c r="X77" s="565"/>
      <c r="Y77" s="569"/>
      <c r="Z77" s="565"/>
    </row>
    <row r="78" spans="1:26" ht="15.75" hidden="1" customHeight="1">
      <c r="A78" s="565"/>
      <c r="B78" s="565"/>
      <c r="C78" s="565"/>
      <c r="D78" s="565"/>
      <c r="E78" s="565"/>
      <c r="F78" s="565"/>
      <c r="G78" s="565"/>
      <c r="H78" s="565"/>
      <c r="I78" s="565"/>
      <c r="J78" s="565"/>
      <c r="K78" s="565"/>
      <c r="L78" s="565"/>
      <c r="M78" s="565"/>
      <c r="N78" s="565"/>
      <c r="O78" s="565"/>
      <c r="P78" s="565"/>
      <c r="Q78" s="565"/>
      <c r="R78" s="565"/>
      <c r="S78" s="565"/>
      <c r="T78" s="565"/>
      <c r="U78" s="565"/>
      <c r="V78" s="565"/>
      <c r="W78" s="565"/>
      <c r="X78" s="565"/>
      <c r="Y78" s="569"/>
      <c r="Z78" s="565"/>
    </row>
    <row r="79" spans="1:26" ht="15.75" hidden="1" customHeight="1">
      <c r="A79" s="565"/>
      <c r="B79" s="565"/>
      <c r="C79" s="565"/>
      <c r="D79" s="565"/>
      <c r="E79" s="565"/>
      <c r="F79" s="565"/>
      <c r="G79" s="565"/>
      <c r="H79" s="565"/>
      <c r="I79" s="565"/>
      <c r="J79" s="565"/>
      <c r="K79" s="565"/>
      <c r="L79" s="565"/>
      <c r="M79" s="565"/>
      <c r="N79" s="565"/>
      <c r="O79" s="565"/>
      <c r="P79" s="565"/>
      <c r="Q79" s="565"/>
      <c r="R79" s="565"/>
      <c r="S79" s="565"/>
      <c r="T79" s="565"/>
      <c r="U79" s="565"/>
      <c r="V79" s="565"/>
      <c r="W79" s="565"/>
      <c r="X79" s="565"/>
      <c r="Y79" s="569"/>
      <c r="Z79" s="565"/>
    </row>
    <row r="80" spans="1:26" ht="15.75" hidden="1" customHeight="1">
      <c r="A80" s="565"/>
      <c r="B80" s="565"/>
      <c r="C80" s="565"/>
      <c r="D80" s="565"/>
      <c r="E80" s="565"/>
      <c r="F80" s="565"/>
      <c r="G80" s="565"/>
      <c r="H80" s="565"/>
      <c r="I80" s="565"/>
      <c r="J80" s="565"/>
      <c r="K80" s="565"/>
      <c r="L80" s="565"/>
      <c r="M80" s="565"/>
      <c r="N80" s="565"/>
      <c r="O80" s="565"/>
      <c r="P80" s="565"/>
      <c r="Q80" s="565"/>
      <c r="R80" s="565"/>
      <c r="S80" s="565"/>
      <c r="T80" s="565"/>
      <c r="U80" s="565"/>
      <c r="V80" s="565"/>
      <c r="W80" s="565"/>
      <c r="X80" s="565"/>
      <c r="Y80" s="569"/>
      <c r="Z80" s="565"/>
    </row>
    <row r="81" spans="1:26" ht="15.75" hidden="1" customHeight="1">
      <c r="A81" s="565"/>
      <c r="B81" s="565"/>
      <c r="C81" s="565"/>
      <c r="D81" s="565"/>
      <c r="E81" s="565"/>
      <c r="F81" s="565"/>
      <c r="G81" s="565"/>
      <c r="H81" s="565"/>
      <c r="I81" s="565"/>
      <c r="J81" s="565"/>
      <c r="K81" s="565"/>
      <c r="L81" s="565"/>
      <c r="M81" s="565"/>
      <c r="N81" s="565"/>
      <c r="O81" s="565"/>
      <c r="P81" s="565"/>
      <c r="Q81" s="565"/>
      <c r="R81" s="565"/>
      <c r="S81" s="565"/>
      <c r="T81" s="565"/>
      <c r="U81" s="565"/>
      <c r="V81" s="565"/>
      <c r="W81" s="565"/>
      <c r="X81" s="565"/>
      <c r="Y81" s="569"/>
      <c r="Z81" s="565"/>
    </row>
    <row r="82" spans="1:26" ht="15.75" hidden="1" customHeight="1">
      <c r="A82" s="565"/>
      <c r="B82" s="565"/>
      <c r="C82" s="565"/>
      <c r="D82" s="565"/>
      <c r="E82" s="565"/>
      <c r="F82" s="565"/>
      <c r="G82" s="565"/>
      <c r="H82" s="565"/>
      <c r="I82" s="565"/>
      <c r="J82" s="565"/>
      <c r="K82" s="565"/>
      <c r="L82" s="565"/>
      <c r="M82" s="565"/>
      <c r="N82" s="565"/>
      <c r="O82" s="565"/>
      <c r="P82" s="565"/>
      <c r="Q82" s="565"/>
      <c r="R82" s="565"/>
      <c r="S82" s="565"/>
      <c r="T82" s="565"/>
      <c r="U82" s="565"/>
      <c r="V82" s="565"/>
      <c r="W82" s="565"/>
      <c r="X82" s="565"/>
      <c r="Y82" s="569"/>
      <c r="Z82" s="565"/>
    </row>
    <row r="83" spans="1:26" ht="15.75" hidden="1" customHeight="1">
      <c r="A83" s="565"/>
      <c r="B83" s="565"/>
      <c r="C83" s="565"/>
      <c r="D83" s="565"/>
      <c r="E83" s="565"/>
      <c r="F83" s="565"/>
      <c r="G83" s="565"/>
      <c r="H83" s="565"/>
      <c r="I83" s="565"/>
      <c r="J83" s="565"/>
      <c r="K83" s="565"/>
      <c r="L83" s="565"/>
      <c r="M83" s="565"/>
      <c r="N83" s="565"/>
      <c r="O83" s="565"/>
      <c r="P83" s="565"/>
      <c r="Q83" s="565"/>
      <c r="R83" s="565"/>
      <c r="S83" s="565"/>
      <c r="T83" s="565"/>
      <c r="U83" s="565"/>
      <c r="V83" s="565"/>
      <c r="W83" s="565"/>
      <c r="X83" s="565"/>
      <c r="Y83" s="569"/>
      <c r="Z83" s="565"/>
    </row>
    <row r="84" spans="1:26" ht="15.75" hidden="1" customHeight="1">
      <c r="A84" s="565"/>
      <c r="B84" s="565"/>
      <c r="C84" s="565"/>
      <c r="D84" s="565"/>
      <c r="E84" s="565"/>
      <c r="F84" s="565"/>
      <c r="G84" s="565"/>
      <c r="H84" s="565"/>
      <c r="I84" s="565"/>
      <c r="J84" s="565"/>
      <c r="K84" s="565"/>
      <c r="L84" s="565"/>
      <c r="M84" s="565"/>
      <c r="N84" s="565"/>
      <c r="O84" s="565"/>
      <c r="P84" s="565"/>
      <c r="Q84" s="565"/>
      <c r="R84" s="565"/>
      <c r="S84" s="565"/>
      <c r="T84" s="565"/>
      <c r="U84" s="565"/>
      <c r="V84" s="565"/>
      <c r="W84" s="565"/>
      <c r="X84" s="565"/>
      <c r="Y84" s="569"/>
      <c r="Z84" s="565"/>
    </row>
    <row r="85" spans="1:26" ht="15.75" hidden="1" customHeight="1">
      <c r="A85" s="565"/>
      <c r="B85" s="565"/>
      <c r="C85" s="565"/>
      <c r="D85" s="565"/>
      <c r="E85" s="565"/>
      <c r="F85" s="565"/>
      <c r="G85" s="565"/>
      <c r="H85" s="565"/>
      <c r="I85" s="565"/>
      <c r="J85" s="565"/>
      <c r="K85" s="565"/>
      <c r="L85" s="565"/>
      <c r="M85" s="565"/>
      <c r="N85" s="565"/>
      <c r="O85" s="565"/>
      <c r="P85" s="565"/>
      <c r="Q85" s="565"/>
      <c r="R85" s="565"/>
      <c r="S85" s="565"/>
      <c r="T85" s="565"/>
      <c r="U85" s="565"/>
      <c r="V85" s="565"/>
      <c r="W85" s="565"/>
      <c r="X85" s="565"/>
      <c r="Y85" s="569"/>
      <c r="Z85" s="565"/>
    </row>
    <row r="86" spans="1:26" ht="15.75" hidden="1" customHeight="1">
      <c r="A86" s="565"/>
      <c r="B86" s="565"/>
      <c r="C86" s="565"/>
      <c r="D86" s="565"/>
      <c r="E86" s="565"/>
      <c r="F86" s="565"/>
      <c r="G86" s="565"/>
      <c r="H86" s="565"/>
      <c r="I86" s="565"/>
      <c r="J86" s="565"/>
      <c r="K86" s="565"/>
      <c r="L86" s="565"/>
      <c r="M86" s="565"/>
      <c r="N86" s="565"/>
      <c r="O86" s="565"/>
      <c r="P86" s="565"/>
      <c r="Q86" s="565"/>
      <c r="R86" s="565"/>
      <c r="S86" s="565"/>
      <c r="T86" s="565"/>
      <c r="U86" s="565"/>
      <c r="V86" s="565"/>
      <c r="W86" s="565"/>
      <c r="X86" s="565"/>
      <c r="Y86" s="569"/>
      <c r="Z86" s="565"/>
    </row>
    <row r="87" spans="1:26" ht="15.75" hidden="1" customHeight="1">
      <c r="A87" s="565"/>
      <c r="B87" s="565"/>
      <c r="C87" s="565"/>
      <c r="D87" s="565"/>
      <c r="E87" s="565"/>
      <c r="F87" s="565"/>
      <c r="G87" s="565"/>
      <c r="H87" s="565"/>
      <c r="I87" s="565"/>
      <c r="J87" s="565"/>
      <c r="K87" s="565"/>
      <c r="L87" s="565"/>
      <c r="M87" s="565"/>
      <c r="N87" s="565"/>
      <c r="O87" s="565"/>
      <c r="P87" s="565"/>
      <c r="Q87" s="565"/>
      <c r="R87" s="565"/>
      <c r="S87" s="565"/>
      <c r="T87" s="565"/>
      <c r="U87" s="565"/>
      <c r="V87" s="565"/>
      <c r="W87" s="565"/>
      <c r="X87" s="565"/>
      <c r="Y87" s="569"/>
      <c r="Z87" s="565"/>
    </row>
    <row r="88" spans="1:26" ht="15.75" hidden="1" customHeight="1">
      <c r="A88" s="565"/>
      <c r="B88" s="565"/>
      <c r="C88" s="565"/>
      <c r="D88" s="565"/>
      <c r="E88" s="565"/>
      <c r="F88" s="565"/>
      <c r="G88" s="565"/>
      <c r="H88" s="565"/>
      <c r="I88" s="565"/>
      <c r="J88" s="565"/>
      <c r="K88" s="565"/>
      <c r="L88" s="565"/>
      <c r="M88" s="565"/>
      <c r="N88" s="565"/>
      <c r="O88" s="565"/>
      <c r="P88" s="565"/>
      <c r="Q88" s="565"/>
      <c r="R88" s="565"/>
      <c r="S88" s="565"/>
      <c r="T88" s="565"/>
      <c r="U88" s="565"/>
      <c r="V88" s="565"/>
      <c r="W88" s="565"/>
      <c r="X88" s="565"/>
      <c r="Y88" s="569"/>
      <c r="Z88" s="565"/>
    </row>
    <row r="89" spans="1:26" ht="15.75" hidden="1" customHeight="1">
      <c r="A89" s="565"/>
      <c r="B89" s="565"/>
      <c r="C89" s="565"/>
      <c r="D89" s="565"/>
      <c r="E89" s="565"/>
      <c r="F89" s="565"/>
      <c r="G89" s="565"/>
      <c r="H89" s="565"/>
      <c r="I89" s="565"/>
      <c r="J89" s="565"/>
      <c r="K89" s="565"/>
      <c r="L89" s="565"/>
      <c r="M89" s="565"/>
      <c r="N89" s="565"/>
      <c r="O89" s="565"/>
      <c r="P89" s="565"/>
      <c r="Q89" s="565"/>
      <c r="R89" s="565"/>
      <c r="S89" s="565"/>
      <c r="T89" s="565"/>
      <c r="U89" s="565"/>
      <c r="V89" s="565"/>
      <c r="W89" s="565"/>
      <c r="X89" s="565"/>
      <c r="Y89" s="569"/>
      <c r="Z89" s="565"/>
    </row>
    <row r="90" spans="1:26" ht="15.75" hidden="1" customHeight="1">
      <c r="A90" s="565"/>
      <c r="B90" s="565"/>
      <c r="C90" s="565"/>
      <c r="D90" s="565"/>
      <c r="E90" s="565"/>
      <c r="F90" s="565"/>
      <c r="G90" s="565"/>
      <c r="H90" s="565"/>
      <c r="I90" s="565"/>
      <c r="J90" s="565"/>
      <c r="K90" s="565"/>
      <c r="L90" s="565"/>
      <c r="M90" s="565"/>
      <c r="N90" s="565"/>
      <c r="O90" s="565"/>
      <c r="P90" s="565"/>
      <c r="Q90" s="565"/>
      <c r="R90" s="565"/>
      <c r="S90" s="565"/>
      <c r="T90" s="565"/>
      <c r="U90" s="565"/>
      <c r="V90" s="565"/>
      <c r="W90" s="565"/>
      <c r="X90" s="565"/>
      <c r="Y90" s="569"/>
      <c r="Z90" s="565"/>
    </row>
    <row r="91" spans="1:26" ht="15.75" hidden="1" customHeight="1">
      <c r="A91" s="565"/>
      <c r="B91" s="565"/>
      <c r="C91" s="565"/>
      <c r="D91" s="565"/>
      <c r="E91" s="565"/>
      <c r="F91" s="565"/>
      <c r="G91" s="565"/>
      <c r="H91" s="565"/>
      <c r="I91" s="565"/>
      <c r="J91" s="565"/>
      <c r="K91" s="565"/>
      <c r="L91" s="565"/>
      <c r="M91" s="565"/>
      <c r="N91" s="565"/>
      <c r="O91" s="565"/>
      <c r="P91" s="565"/>
      <c r="Q91" s="565"/>
      <c r="R91" s="565"/>
      <c r="S91" s="565"/>
      <c r="T91" s="565"/>
      <c r="U91" s="565"/>
      <c r="V91" s="565"/>
      <c r="W91" s="565"/>
      <c r="X91" s="565"/>
      <c r="Y91" s="569"/>
      <c r="Z91" s="565"/>
    </row>
    <row r="92" spans="1:26" ht="15.75" hidden="1" customHeight="1">
      <c r="A92" s="565"/>
      <c r="B92" s="565"/>
      <c r="C92" s="565"/>
      <c r="D92" s="565"/>
      <c r="E92" s="565"/>
      <c r="F92" s="565"/>
      <c r="G92" s="565"/>
      <c r="H92" s="565"/>
      <c r="I92" s="565"/>
      <c r="J92" s="565"/>
      <c r="K92" s="565"/>
      <c r="L92" s="565"/>
      <c r="M92" s="565"/>
      <c r="N92" s="565"/>
      <c r="O92" s="565"/>
      <c r="P92" s="565"/>
      <c r="Q92" s="565"/>
      <c r="R92" s="565"/>
      <c r="S92" s="565"/>
      <c r="T92" s="565"/>
      <c r="U92" s="565"/>
      <c r="V92" s="565"/>
      <c r="W92" s="565"/>
      <c r="X92" s="565"/>
      <c r="Y92" s="569"/>
      <c r="Z92" s="565"/>
    </row>
    <row r="93" spans="1:26" ht="15.75" hidden="1" customHeight="1">
      <c r="A93" s="565"/>
      <c r="B93" s="565"/>
      <c r="C93" s="565"/>
      <c r="D93" s="565"/>
      <c r="E93" s="565"/>
      <c r="F93" s="565"/>
      <c r="G93" s="565"/>
      <c r="H93" s="565"/>
      <c r="I93" s="565"/>
      <c r="J93" s="565"/>
      <c r="K93" s="565"/>
      <c r="L93" s="565"/>
      <c r="M93" s="565"/>
      <c r="N93" s="565"/>
      <c r="O93" s="565"/>
      <c r="P93" s="565"/>
      <c r="Q93" s="565"/>
      <c r="R93" s="565"/>
      <c r="S93" s="565"/>
      <c r="T93" s="565"/>
      <c r="U93" s="565"/>
      <c r="V93" s="565"/>
      <c r="W93" s="565"/>
      <c r="X93" s="565"/>
      <c r="Y93" s="569"/>
      <c r="Z93" s="565"/>
    </row>
    <row r="94" spans="1:26" ht="15.75" hidden="1" customHeight="1">
      <c r="A94" s="565"/>
      <c r="B94" s="565"/>
      <c r="C94" s="565"/>
      <c r="D94" s="565"/>
      <c r="E94" s="565"/>
      <c r="F94" s="565"/>
      <c r="G94" s="565"/>
      <c r="H94" s="565"/>
      <c r="I94" s="565"/>
      <c r="J94" s="565"/>
      <c r="K94" s="565"/>
      <c r="L94" s="565"/>
      <c r="M94" s="565"/>
      <c r="N94" s="565"/>
      <c r="O94" s="565"/>
      <c r="P94" s="565"/>
      <c r="Q94" s="565"/>
      <c r="R94" s="565"/>
      <c r="S94" s="565"/>
      <c r="T94" s="565"/>
      <c r="U94" s="565"/>
      <c r="V94" s="565"/>
      <c r="W94" s="565"/>
      <c r="X94" s="565"/>
      <c r="Y94" s="569"/>
      <c r="Z94" s="565"/>
    </row>
    <row r="95" spans="1:26" ht="15.75" hidden="1" customHeight="1">
      <c r="A95" s="565"/>
      <c r="B95" s="565"/>
      <c r="C95" s="565"/>
      <c r="D95" s="565"/>
      <c r="E95" s="565"/>
      <c r="F95" s="565"/>
      <c r="G95" s="565"/>
      <c r="H95" s="565"/>
      <c r="I95" s="565"/>
      <c r="J95" s="565"/>
      <c r="K95" s="565"/>
      <c r="L95" s="565"/>
      <c r="M95" s="565"/>
      <c r="N95" s="565"/>
      <c r="O95" s="565"/>
      <c r="P95" s="565"/>
      <c r="Q95" s="565"/>
      <c r="R95" s="565"/>
      <c r="S95" s="565"/>
      <c r="T95" s="565"/>
      <c r="U95" s="565"/>
      <c r="V95" s="565"/>
      <c r="W95" s="565"/>
      <c r="X95" s="565"/>
      <c r="Y95" s="569"/>
      <c r="Z95" s="565"/>
    </row>
    <row r="96" spans="1:26" ht="15.75" hidden="1" customHeight="1">
      <c r="A96" s="565"/>
      <c r="B96" s="565"/>
      <c r="C96" s="565"/>
      <c r="D96" s="565"/>
      <c r="E96" s="565"/>
      <c r="F96" s="565"/>
      <c r="G96" s="565"/>
      <c r="H96" s="565"/>
      <c r="I96" s="565"/>
      <c r="J96" s="565"/>
      <c r="K96" s="565"/>
      <c r="L96" s="565"/>
      <c r="M96" s="565"/>
      <c r="N96" s="565"/>
      <c r="O96" s="565"/>
      <c r="P96" s="565"/>
      <c r="Q96" s="565"/>
      <c r="R96" s="565"/>
      <c r="S96" s="565"/>
      <c r="T96" s="565"/>
      <c r="U96" s="565"/>
      <c r="V96" s="565"/>
      <c r="W96" s="565"/>
      <c r="X96" s="565"/>
      <c r="Y96" s="569"/>
      <c r="Z96" s="565"/>
    </row>
    <row r="97" spans="1:26" ht="15.75" hidden="1" customHeight="1">
      <c r="A97" s="565"/>
      <c r="B97" s="565"/>
      <c r="C97" s="565"/>
      <c r="D97" s="565"/>
      <c r="E97" s="565"/>
      <c r="F97" s="565"/>
      <c r="G97" s="565"/>
      <c r="H97" s="565"/>
      <c r="I97" s="565"/>
      <c r="J97" s="565"/>
      <c r="K97" s="565"/>
      <c r="L97" s="565"/>
      <c r="M97" s="565"/>
      <c r="N97" s="565"/>
      <c r="O97" s="565"/>
      <c r="P97" s="565"/>
      <c r="Q97" s="565"/>
      <c r="R97" s="565"/>
      <c r="S97" s="565"/>
      <c r="T97" s="565"/>
      <c r="U97" s="565"/>
      <c r="V97" s="565"/>
      <c r="W97" s="565"/>
      <c r="X97" s="565"/>
      <c r="Y97" s="569"/>
      <c r="Z97" s="565"/>
    </row>
    <row r="98" spans="1:26" ht="15.75" hidden="1" customHeight="1">
      <c r="A98" s="565"/>
      <c r="B98" s="565"/>
      <c r="C98" s="565"/>
      <c r="D98" s="565"/>
      <c r="E98" s="565"/>
      <c r="F98" s="565"/>
      <c r="G98" s="565"/>
      <c r="H98" s="565"/>
      <c r="I98" s="565"/>
      <c r="J98" s="565"/>
      <c r="K98" s="565"/>
      <c r="L98" s="565"/>
      <c r="M98" s="565"/>
      <c r="N98" s="565"/>
      <c r="O98" s="565"/>
      <c r="P98" s="565"/>
      <c r="Q98" s="565"/>
      <c r="R98" s="565"/>
      <c r="S98" s="565"/>
      <c r="T98" s="565"/>
      <c r="U98" s="565"/>
      <c r="V98" s="565"/>
      <c r="W98" s="565"/>
      <c r="X98" s="565"/>
      <c r="Y98" s="569"/>
      <c r="Z98" s="565"/>
    </row>
    <row r="99" spans="1:26" ht="15.75" hidden="1" customHeight="1">
      <c r="A99" s="565"/>
      <c r="B99" s="565"/>
      <c r="C99" s="565"/>
      <c r="D99" s="565"/>
      <c r="E99" s="565"/>
      <c r="F99" s="565"/>
      <c r="G99" s="565"/>
      <c r="H99" s="565"/>
      <c r="I99" s="565"/>
      <c r="J99" s="565"/>
      <c r="K99" s="565"/>
      <c r="L99" s="565"/>
      <c r="M99" s="565"/>
      <c r="N99" s="565"/>
      <c r="O99" s="565"/>
      <c r="P99" s="565"/>
      <c r="Q99" s="565"/>
      <c r="R99" s="565"/>
      <c r="S99" s="565"/>
      <c r="T99" s="565"/>
      <c r="U99" s="565"/>
      <c r="V99" s="565"/>
      <c r="W99" s="565"/>
      <c r="X99" s="565"/>
      <c r="Y99" s="569"/>
      <c r="Z99" s="565"/>
    </row>
    <row r="100" spans="1:26" ht="15.75" hidden="1" customHeight="1">
      <c r="A100" s="565"/>
      <c r="B100" s="565"/>
      <c r="C100" s="565"/>
      <c r="D100" s="565"/>
      <c r="E100" s="565"/>
      <c r="F100" s="565"/>
      <c r="G100" s="565"/>
      <c r="H100" s="565"/>
      <c r="I100" s="565"/>
      <c r="J100" s="565"/>
      <c r="K100" s="565"/>
      <c r="L100" s="565"/>
      <c r="M100" s="565"/>
      <c r="N100" s="565"/>
      <c r="O100" s="565"/>
      <c r="P100" s="565"/>
      <c r="Q100" s="565"/>
      <c r="R100" s="565"/>
      <c r="S100" s="565"/>
      <c r="T100" s="565"/>
      <c r="U100" s="565"/>
      <c r="V100" s="565"/>
      <c r="W100" s="565"/>
      <c r="X100" s="565"/>
      <c r="Y100" s="569"/>
      <c r="Z100" s="565"/>
    </row>
    <row r="101" spans="1:26" ht="15.75" hidden="1" customHeight="1">
      <c r="A101" s="565"/>
      <c r="B101" s="565"/>
      <c r="C101" s="565"/>
      <c r="D101" s="565"/>
      <c r="E101" s="565"/>
      <c r="F101" s="565"/>
      <c r="G101" s="565"/>
      <c r="H101" s="565"/>
      <c r="I101" s="565"/>
      <c r="J101" s="565"/>
      <c r="K101" s="565"/>
      <c r="L101" s="565"/>
      <c r="M101" s="565"/>
      <c r="N101" s="565"/>
      <c r="O101" s="565"/>
      <c r="P101" s="565"/>
      <c r="Q101" s="565"/>
      <c r="R101" s="565"/>
      <c r="S101" s="565"/>
      <c r="T101" s="565"/>
      <c r="U101" s="565"/>
      <c r="V101" s="565"/>
      <c r="W101" s="565"/>
      <c r="X101" s="565"/>
      <c r="Y101" s="569"/>
      <c r="Z101" s="565"/>
    </row>
    <row r="102" spans="1:26" ht="15.75" hidden="1" customHeight="1">
      <c r="A102" s="565"/>
      <c r="B102" s="565"/>
      <c r="C102" s="565"/>
      <c r="D102" s="565"/>
      <c r="E102" s="565"/>
      <c r="F102" s="565"/>
      <c r="G102" s="565"/>
      <c r="H102" s="565"/>
      <c r="I102" s="565"/>
      <c r="J102" s="565"/>
      <c r="K102" s="565"/>
      <c r="L102" s="565"/>
      <c r="M102" s="565"/>
      <c r="N102" s="565"/>
      <c r="O102" s="565"/>
      <c r="P102" s="565"/>
      <c r="Q102" s="565"/>
      <c r="R102" s="565"/>
      <c r="S102" s="565"/>
      <c r="T102" s="565"/>
      <c r="U102" s="565"/>
      <c r="V102" s="565"/>
      <c r="W102" s="565"/>
      <c r="X102" s="565"/>
      <c r="Y102" s="569"/>
      <c r="Z102" s="565"/>
    </row>
    <row r="103" spans="1:26" ht="15.75" hidden="1" customHeight="1">
      <c r="A103" s="565"/>
      <c r="B103" s="565"/>
      <c r="C103" s="565"/>
      <c r="D103" s="565"/>
      <c r="E103" s="565"/>
      <c r="F103" s="565"/>
      <c r="G103" s="565"/>
      <c r="H103" s="565"/>
      <c r="I103" s="565"/>
      <c r="J103" s="565"/>
      <c r="K103" s="565"/>
      <c r="L103" s="565"/>
      <c r="M103" s="565"/>
      <c r="N103" s="565"/>
      <c r="O103" s="565"/>
      <c r="P103" s="565"/>
      <c r="Q103" s="565"/>
      <c r="R103" s="565"/>
      <c r="S103" s="565"/>
      <c r="T103" s="565"/>
      <c r="U103" s="565"/>
      <c r="V103" s="565"/>
      <c r="W103" s="565"/>
      <c r="X103" s="565"/>
      <c r="Y103" s="569"/>
      <c r="Z103" s="565"/>
    </row>
    <row r="104" spans="1:26" ht="15.75" hidden="1" customHeight="1">
      <c r="A104" s="565"/>
      <c r="B104" s="565"/>
      <c r="C104" s="565"/>
      <c r="D104" s="565"/>
      <c r="E104" s="565"/>
      <c r="F104" s="565"/>
      <c r="G104" s="565"/>
      <c r="H104" s="565"/>
      <c r="I104" s="565"/>
      <c r="J104" s="565"/>
      <c r="K104" s="565"/>
      <c r="L104" s="565"/>
      <c r="M104" s="565"/>
      <c r="N104" s="565"/>
      <c r="O104" s="565"/>
      <c r="P104" s="565"/>
      <c r="Q104" s="565"/>
      <c r="R104" s="565"/>
      <c r="S104" s="565"/>
      <c r="T104" s="565"/>
      <c r="U104" s="565"/>
      <c r="V104" s="565"/>
      <c r="W104" s="565"/>
      <c r="X104" s="565"/>
      <c r="Y104" s="569"/>
      <c r="Z104" s="565"/>
    </row>
    <row r="105" spans="1:26" ht="15.75" hidden="1" customHeight="1">
      <c r="A105" s="565"/>
      <c r="B105" s="565"/>
      <c r="C105" s="565"/>
      <c r="D105" s="565"/>
      <c r="E105" s="565"/>
      <c r="F105" s="565"/>
      <c r="G105" s="565"/>
      <c r="H105" s="565"/>
      <c r="I105" s="565"/>
      <c r="J105" s="565"/>
      <c r="K105" s="565"/>
      <c r="L105" s="565"/>
      <c r="M105" s="565"/>
      <c r="N105" s="565"/>
      <c r="O105" s="565"/>
      <c r="P105" s="565"/>
      <c r="Q105" s="565"/>
      <c r="R105" s="565"/>
      <c r="S105" s="565"/>
      <c r="T105" s="565"/>
      <c r="U105" s="565"/>
      <c r="V105" s="565"/>
      <c r="W105" s="565"/>
      <c r="X105" s="565"/>
      <c r="Y105" s="569"/>
      <c r="Z105" s="565"/>
    </row>
    <row r="106" spans="1:26" ht="15.75" hidden="1" customHeight="1">
      <c r="A106" s="565"/>
      <c r="B106" s="565"/>
      <c r="C106" s="565"/>
      <c r="D106" s="565"/>
      <c r="E106" s="565"/>
      <c r="F106" s="565"/>
      <c r="G106" s="565"/>
      <c r="H106" s="565"/>
      <c r="I106" s="565"/>
      <c r="J106" s="565"/>
      <c r="K106" s="565"/>
      <c r="L106" s="565"/>
      <c r="M106" s="565"/>
      <c r="N106" s="565"/>
      <c r="O106" s="565"/>
      <c r="P106" s="565"/>
      <c r="Q106" s="565"/>
      <c r="R106" s="565"/>
      <c r="S106" s="565"/>
      <c r="T106" s="565"/>
      <c r="U106" s="565"/>
      <c r="V106" s="565"/>
      <c r="W106" s="565"/>
      <c r="X106" s="565"/>
      <c r="Y106" s="569"/>
      <c r="Z106" s="565"/>
    </row>
    <row r="107" spans="1:26" ht="15.75" hidden="1" customHeight="1">
      <c r="A107" s="565"/>
      <c r="B107" s="565"/>
      <c r="C107" s="565"/>
      <c r="D107" s="565"/>
      <c r="E107" s="565"/>
      <c r="F107" s="565"/>
      <c r="G107" s="565"/>
      <c r="H107" s="565"/>
      <c r="I107" s="565"/>
      <c r="J107" s="565"/>
      <c r="K107" s="565"/>
      <c r="L107" s="565"/>
      <c r="M107" s="565"/>
      <c r="N107" s="565"/>
      <c r="O107" s="565"/>
      <c r="P107" s="565"/>
      <c r="Q107" s="565"/>
      <c r="R107" s="565"/>
      <c r="S107" s="565"/>
      <c r="T107" s="565"/>
      <c r="U107" s="565"/>
      <c r="V107" s="565"/>
      <c r="W107" s="565"/>
      <c r="X107" s="565"/>
      <c r="Y107" s="569"/>
      <c r="Z107" s="565"/>
    </row>
    <row r="108" spans="1:26" ht="15.75" hidden="1" customHeight="1">
      <c r="A108" s="565"/>
      <c r="B108" s="565"/>
      <c r="C108" s="565"/>
      <c r="D108" s="565"/>
      <c r="E108" s="565"/>
      <c r="F108" s="565"/>
      <c r="G108" s="565"/>
      <c r="H108" s="565"/>
      <c r="I108" s="565"/>
      <c r="J108" s="565"/>
      <c r="K108" s="565"/>
      <c r="L108" s="565"/>
      <c r="M108" s="565"/>
      <c r="N108" s="565"/>
      <c r="O108" s="565"/>
      <c r="P108" s="565"/>
      <c r="Q108" s="565"/>
      <c r="R108" s="565"/>
      <c r="S108" s="565"/>
      <c r="T108" s="565"/>
      <c r="U108" s="565"/>
      <c r="V108" s="565"/>
      <c r="W108" s="565"/>
      <c r="X108" s="565"/>
      <c r="Y108" s="569"/>
      <c r="Z108" s="565"/>
    </row>
    <row r="109" spans="1:26" ht="15.75" hidden="1" customHeight="1">
      <c r="A109" s="565"/>
      <c r="B109" s="565"/>
      <c r="C109" s="565"/>
      <c r="D109" s="565"/>
      <c r="E109" s="565"/>
      <c r="F109" s="565"/>
      <c r="G109" s="565"/>
      <c r="H109" s="565"/>
      <c r="I109" s="565"/>
      <c r="J109" s="565"/>
      <c r="K109" s="565"/>
      <c r="L109" s="565"/>
      <c r="M109" s="565"/>
      <c r="N109" s="565"/>
      <c r="O109" s="565"/>
      <c r="P109" s="565"/>
      <c r="Q109" s="565"/>
      <c r="R109" s="565"/>
      <c r="S109" s="565"/>
      <c r="T109" s="565"/>
      <c r="U109" s="565"/>
      <c r="V109" s="565"/>
      <c r="W109" s="565"/>
      <c r="X109" s="565"/>
      <c r="Y109" s="569"/>
      <c r="Z109" s="565"/>
    </row>
    <row r="110" spans="1:26" ht="15.75" hidden="1" customHeight="1">
      <c r="A110" s="565"/>
      <c r="B110" s="565"/>
      <c r="C110" s="565"/>
      <c r="D110" s="565"/>
      <c r="E110" s="565"/>
      <c r="F110" s="565"/>
      <c r="G110" s="565"/>
      <c r="H110" s="565"/>
      <c r="I110" s="565"/>
      <c r="J110" s="565"/>
      <c r="K110" s="565"/>
      <c r="L110" s="565"/>
      <c r="M110" s="565"/>
      <c r="N110" s="565"/>
      <c r="O110" s="565"/>
      <c r="P110" s="565"/>
      <c r="Q110" s="565"/>
      <c r="R110" s="565"/>
      <c r="S110" s="565"/>
      <c r="T110" s="565"/>
      <c r="U110" s="565"/>
      <c r="V110" s="565"/>
      <c r="W110" s="565"/>
      <c r="X110" s="565"/>
      <c r="Y110" s="569"/>
      <c r="Z110" s="565"/>
    </row>
    <row r="111" spans="1:26" ht="15.75" hidden="1" customHeight="1">
      <c r="A111" s="565"/>
      <c r="B111" s="565"/>
      <c r="C111" s="565"/>
      <c r="D111" s="565"/>
      <c r="E111" s="565"/>
      <c r="F111" s="565"/>
      <c r="G111" s="565"/>
      <c r="H111" s="565"/>
      <c r="I111" s="565"/>
      <c r="J111" s="565"/>
      <c r="K111" s="565"/>
      <c r="L111" s="565"/>
      <c r="M111" s="565"/>
      <c r="N111" s="565"/>
      <c r="O111" s="565"/>
      <c r="P111" s="565"/>
      <c r="Q111" s="565"/>
      <c r="R111" s="565"/>
      <c r="S111" s="565"/>
      <c r="T111" s="565"/>
      <c r="U111" s="565"/>
      <c r="V111" s="565"/>
      <c r="W111" s="565"/>
      <c r="X111" s="565"/>
      <c r="Y111" s="569"/>
      <c r="Z111" s="565"/>
    </row>
    <row r="112" spans="1:26" ht="15.75" hidden="1" customHeight="1">
      <c r="A112" s="565"/>
      <c r="B112" s="565"/>
      <c r="C112" s="565"/>
      <c r="D112" s="565"/>
      <c r="E112" s="565"/>
      <c r="F112" s="565"/>
      <c r="G112" s="565"/>
      <c r="H112" s="565"/>
      <c r="I112" s="565"/>
      <c r="J112" s="565"/>
      <c r="K112" s="565"/>
      <c r="L112" s="565"/>
      <c r="M112" s="565"/>
      <c r="N112" s="565"/>
      <c r="O112" s="565"/>
      <c r="P112" s="565"/>
      <c r="Q112" s="565"/>
      <c r="R112" s="565"/>
      <c r="S112" s="565"/>
      <c r="T112" s="565"/>
      <c r="U112" s="565"/>
      <c r="V112" s="565"/>
      <c r="W112" s="565"/>
      <c r="X112" s="565"/>
      <c r="Y112" s="569"/>
      <c r="Z112" s="565"/>
    </row>
    <row r="113" spans="1:26" ht="15.75" hidden="1" customHeight="1">
      <c r="A113" s="565"/>
      <c r="B113" s="565"/>
      <c r="C113" s="565"/>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9"/>
      <c r="Z113" s="565"/>
    </row>
    <row r="114" spans="1:26" ht="15.75" hidden="1" customHeight="1">
      <c r="A114" s="565"/>
      <c r="B114" s="565"/>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9"/>
      <c r="Z114" s="565"/>
    </row>
    <row r="115" spans="1:26" ht="15.75" hidden="1" customHeight="1">
      <c r="A115" s="565"/>
      <c r="B115" s="565"/>
      <c r="C115" s="565"/>
      <c r="D115" s="565"/>
      <c r="E115" s="565"/>
      <c r="F115" s="565"/>
      <c r="G115" s="565"/>
      <c r="H115" s="565"/>
      <c r="I115" s="565"/>
      <c r="J115" s="565"/>
      <c r="K115" s="565"/>
      <c r="L115" s="565"/>
      <c r="M115" s="565"/>
      <c r="N115" s="565"/>
      <c r="O115" s="565"/>
      <c r="P115" s="565"/>
      <c r="Q115" s="565"/>
      <c r="R115" s="565"/>
      <c r="S115" s="565"/>
      <c r="T115" s="565"/>
      <c r="U115" s="565"/>
      <c r="V115" s="565"/>
      <c r="W115" s="565"/>
      <c r="X115" s="565"/>
      <c r="Y115" s="569"/>
      <c r="Z115" s="565"/>
    </row>
    <row r="116" spans="1:26" ht="15.75" hidden="1" customHeight="1">
      <c r="A116" s="565"/>
      <c r="B116" s="565"/>
      <c r="C116" s="565"/>
      <c r="D116" s="565"/>
      <c r="E116" s="565"/>
      <c r="F116" s="565"/>
      <c r="G116" s="565"/>
      <c r="H116" s="565"/>
      <c r="I116" s="565"/>
      <c r="J116" s="565"/>
      <c r="K116" s="565"/>
      <c r="L116" s="565"/>
      <c r="M116" s="565"/>
      <c r="N116" s="565"/>
      <c r="O116" s="565"/>
      <c r="P116" s="565"/>
      <c r="Q116" s="565"/>
      <c r="R116" s="565"/>
      <c r="S116" s="565"/>
      <c r="T116" s="565"/>
      <c r="U116" s="565"/>
      <c r="V116" s="565"/>
      <c r="W116" s="565"/>
      <c r="X116" s="565"/>
      <c r="Y116" s="569"/>
      <c r="Z116" s="565"/>
    </row>
    <row r="117" spans="1:26" ht="15.75" hidden="1" customHeight="1">
      <c r="A117" s="565"/>
      <c r="B117" s="565"/>
      <c r="C117" s="565"/>
      <c r="D117" s="565"/>
      <c r="E117" s="565"/>
      <c r="F117" s="565"/>
      <c r="G117" s="565"/>
      <c r="H117" s="565"/>
      <c r="I117" s="565"/>
      <c r="J117" s="565"/>
      <c r="K117" s="565"/>
      <c r="L117" s="565"/>
      <c r="M117" s="565"/>
      <c r="N117" s="565"/>
      <c r="O117" s="565"/>
      <c r="P117" s="565"/>
      <c r="Q117" s="565"/>
      <c r="R117" s="565"/>
      <c r="S117" s="565"/>
      <c r="T117" s="565"/>
      <c r="U117" s="565"/>
      <c r="V117" s="565"/>
      <c r="W117" s="565"/>
      <c r="X117" s="565"/>
      <c r="Y117" s="569"/>
      <c r="Z117" s="565"/>
    </row>
    <row r="118" spans="1:26" ht="15.75" hidden="1" customHeight="1">
      <c r="A118" s="565"/>
      <c r="B118" s="565"/>
      <c r="C118" s="565"/>
      <c r="D118" s="565"/>
      <c r="E118" s="565"/>
      <c r="F118" s="565"/>
      <c r="G118" s="565"/>
      <c r="H118" s="565"/>
      <c r="I118" s="565"/>
      <c r="J118" s="565"/>
      <c r="K118" s="565"/>
      <c r="L118" s="565"/>
      <c r="M118" s="565"/>
      <c r="N118" s="565"/>
      <c r="O118" s="565"/>
      <c r="P118" s="565"/>
      <c r="Q118" s="565"/>
      <c r="R118" s="565"/>
      <c r="S118" s="565"/>
      <c r="T118" s="565"/>
      <c r="U118" s="565"/>
      <c r="V118" s="565"/>
      <c r="W118" s="565"/>
      <c r="X118" s="565"/>
      <c r="Y118" s="569"/>
      <c r="Z118" s="565"/>
    </row>
    <row r="119" spans="1:26" ht="15.75" hidden="1" customHeight="1">
      <c r="A119" s="565"/>
      <c r="B119" s="565"/>
      <c r="C119" s="565"/>
      <c r="D119" s="565"/>
      <c r="E119" s="565"/>
      <c r="F119" s="565"/>
      <c r="G119" s="565"/>
      <c r="H119" s="565"/>
      <c r="I119" s="565"/>
      <c r="J119" s="565"/>
      <c r="K119" s="565"/>
      <c r="L119" s="565"/>
      <c r="M119" s="565"/>
      <c r="N119" s="565"/>
      <c r="O119" s="565"/>
      <c r="P119" s="565"/>
      <c r="Q119" s="565"/>
      <c r="R119" s="565"/>
      <c r="S119" s="565"/>
      <c r="T119" s="565"/>
      <c r="U119" s="565"/>
      <c r="V119" s="565"/>
      <c r="W119" s="565"/>
      <c r="X119" s="565"/>
      <c r="Y119" s="569"/>
      <c r="Z119" s="565"/>
    </row>
    <row r="120" spans="1:26" ht="15.75" hidden="1" customHeight="1">
      <c r="A120" s="565"/>
      <c r="B120" s="565"/>
      <c r="C120" s="565"/>
      <c r="D120" s="565"/>
      <c r="E120" s="565"/>
      <c r="F120" s="565"/>
      <c r="G120" s="565"/>
      <c r="H120" s="565"/>
      <c r="I120" s="565"/>
      <c r="J120" s="565"/>
      <c r="K120" s="565"/>
      <c r="L120" s="565"/>
      <c r="M120" s="565"/>
      <c r="N120" s="565"/>
      <c r="O120" s="565"/>
      <c r="P120" s="565"/>
      <c r="Q120" s="565"/>
      <c r="R120" s="565"/>
      <c r="S120" s="565"/>
      <c r="T120" s="565"/>
      <c r="U120" s="565"/>
      <c r="V120" s="565"/>
      <c r="W120" s="565"/>
      <c r="X120" s="565"/>
      <c r="Y120" s="569"/>
      <c r="Z120" s="565"/>
    </row>
    <row r="121" spans="1:26" ht="15.75" hidden="1" customHeight="1">
      <c r="A121" s="565"/>
      <c r="B121" s="565"/>
      <c r="C121" s="565"/>
      <c r="D121" s="565"/>
      <c r="E121" s="565"/>
      <c r="F121" s="565"/>
      <c r="G121" s="565"/>
      <c r="H121" s="565"/>
      <c r="I121" s="565"/>
      <c r="J121" s="565"/>
      <c r="K121" s="565"/>
      <c r="L121" s="565"/>
      <c r="M121" s="565"/>
      <c r="N121" s="565"/>
      <c r="O121" s="565"/>
      <c r="P121" s="565"/>
      <c r="Q121" s="565"/>
      <c r="R121" s="565"/>
      <c r="S121" s="565"/>
      <c r="T121" s="565"/>
      <c r="U121" s="565"/>
      <c r="V121" s="565"/>
      <c r="W121" s="565"/>
      <c r="X121" s="565"/>
      <c r="Y121" s="569"/>
      <c r="Z121" s="565"/>
    </row>
    <row r="122" spans="1:26" ht="15.75" hidden="1" customHeight="1">
      <c r="A122" s="565"/>
      <c r="B122" s="565"/>
      <c r="C122" s="565"/>
      <c r="D122" s="565"/>
      <c r="E122" s="565"/>
      <c r="F122" s="565"/>
      <c r="G122" s="565"/>
      <c r="H122" s="565"/>
      <c r="I122" s="565"/>
      <c r="J122" s="565"/>
      <c r="K122" s="565"/>
      <c r="L122" s="565"/>
      <c r="M122" s="565"/>
      <c r="N122" s="565"/>
      <c r="O122" s="565"/>
      <c r="P122" s="565"/>
      <c r="Q122" s="565"/>
      <c r="R122" s="565"/>
      <c r="S122" s="565"/>
      <c r="T122" s="565"/>
      <c r="U122" s="565"/>
      <c r="V122" s="565"/>
      <c r="W122" s="565"/>
      <c r="X122" s="565"/>
      <c r="Y122" s="569"/>
      <c r="Z122" s="565"/>
    </row>
    <row r="123" spans="1:26" ht="15.75" hidden="1" customHeight="1">
      <c r="A123" s="565"/>
      <c r="B123" s="565"/>
      <c r="C123" s="565"/>
      <c r="D123" s="565"/>
      <c r="E123" s="565"/>
      <c r="F123" s="565"/>
      <c r="G123" s="565"/>
      <c r="H123" s="565"/>
      <c r="I123" s="565"/>
      <c r="J123" s="565"/>
      <c r="K123" s="565"/>
      <c r="L123" s="565"/>
      <c r="M123" s="565"/>
      <c r="N123" s="565"/>
      <c r="O123" s="565"/>
      <c r="P123" s="565"/>
      <c r="Q123" s="565"/>
      <c r="R123" s="565"/>
      <c r="S123" s="565"/>
      <c r="T123" s="565"/>
      <c r="U123" s="565"/>
      <c r="V123" s="565"/>
      <c r="W123" s="565"/>
      <c r="X123" s="565"/>
      <c r="Y123" s="569"/>
      <c r="Z123" s="565"/>
    </row>
    <row r="124" spans="1:26" ht="15.75" hidden="1" customHeight="1">
      <c r="A124" s="565"/>
      <c r="B124" s="565"/>
      <c r="C124" s="565"/>
      <c r="D124" s="565"/>
      <c r="E124" s="565"/>
      <c r="F124" s="565"/>
      <c r="G124" s="565"/>
      <c r="H124" s="565"/>
      <c r="I124" s="565"/>
      <c r="J124" s="565"/>
      <c r="K124" s="565"/>
      <c r="L124" s="565"/>
      <c r="M124" s="565"/>
      <c r="N124" s="565"/>
      <c r="O124" s="565"/>
      <c r="P124" s="565"/>
      <c r="Q124" s="565"/>
      <c r="R124" s="565"/>
      <c r="S124" s="565"/>
      <c r="T124" s="565"/>
      <c r="U124" s="565"/>
      <c r="V124" s="565"/>
      <c r="W124" s="565"/>
      <c r="X124" s="565"/>
      <c r="Y124" s="569"/>
      <c r="Z124" s="565"/>
    </row>
    <row r="125" spans="1:26" ht="15.75" hidden="1" customHeight="1">
      <c r="A125" s="565"/>
      <c r="B125" s="565"/>
      <c r="C125" s="565"/>
      <c r="D125" s="565"/>
      <c r="E125" s="565"/>
      <c r="F125" s="565"/>
      <c r="G125" s="565"/>
      <c r="H125" s="565"/>
      <c r="I125" s="565"/>
      <c r="J125" s="565"/>
      <c r="K125" s="565"/>
      <c r="L125" s="565"/>
      <c r="M125" s="565"/>
      <c r="N125" s="565"/>
      <c r="O125" s="565"/>
      <c r="P125" s="565"/>
      <c r="Q125" s="565"/>
      <c r="R125" s="565"/>
      <c r="S125" s="565"/>
      <c r="T125" s="565"/>
      <c r="U125" s="565"/>
      <c r="V125" s="565"/>
      <c r="W125" s="565"/>
      <c r="X125" s="565"/>
      <c r="Y125" s="569"/>
      <c r="Z125" s="565"/>
    </row>
    <row r="126" spans="1:26" ht="15.75" hidden="1" customHeight="1">
      <c r="A126" s="565"/>
      <c r="B126" s="565"/>
      <c r="C126" s="565"/>
      <c r="D126" s="565"/>
      <c r="E126" s="565"/>
      <c r="F126" s="565"/>
      <c r="G126" s="565"/>
      <c r="H126" s="565"/>
      <c r="I126" s="565"/>
      <c r="J126" s="565"/>
      <c r="K126" s="565"/>
      <c r="L126" s="565"/>
      <c r="M126" s="565"/>
      <c r="N126" s="565"/>
      <c r="O126" s="565"/>
      <c r="P126" s="565"/>
      <c r="Q126" s="565"/>
      <c r="R126" s="565"/>
      <c r="S126" s="565"/>
      <c r="T126" s="565"/>
      <c r="U126" s="565"/>
      <c r="V126" s="565"/>
      <c r="W126" s="565"/>
      <c r="X126" s="565"/>
      <c r="Y126" s="569"/>
      <c r="Z126" s="565"/>
    </row>
    <row r="127" spans="1:26" ht="15.75" hidden="1" customHeight="1">
      <c r="A127" s="565"/>
      <c r="B127" s="565"/>
      <c r="C127" s="565"/>
      <c r="D127" s="565"/>
      <c r="E127" s="565"/>
      <c r="F127" s="565"/>
      <c r="G127" s="565"/>
      <c r="H127" s="565"/>
      <c r="I127" s="565"/>
      <c r="J127" s="565"/>
      <c r="K127" s="565"/>
      <c r="L127" s="565"/>
      <c r="M127" s="565"/>
      <c r="N127" s="565"/>
      <c r="O127" s="565"/>
      <c r="P127" s="565"/>
      <c r="Q127" s="565"/>
      <c r="R127" s="565"/>
      <c r="S127" s="565"/>
      <c r="T127" s="565"/>
      <c r="U127" s="565"/>
      <c r="V127" s="565"/>
      <c r="W127" s="565"/>
      <c r="X127" s="565"/>
      <c r="Y127" s="569"/>
      <c r="Z127" s="565"/>
    </row>
    <row r="128" spans="1:26" ht="15.75" hidden="1" customHeight="1">
      <c r="A128" s="565"/>
      <c r="B128" s="565"/>
      <c r="C128" s="565"/>
      <c r="D128" s="565"/>
      <c r="E128" s="565"/>
      <c r="F128" s="565"/>
      <c r="G128" s="565"/>
      <c r="H128" s="565"/>
      <c r="I128" s="565"/>
      <c r="J128" s="565"/>
      <c r="K128" s="565"/>
      <c r="L128" s="565"/>
      <c r="M128" s="565"/>
      <c r="N128" s="565"/>
      <c r="O128" s="565"/>
      <c r="P128" s="565"/>
      <c r="Q128" s="565"/>
      <c r="R128" s="565"/>
      <c r="S128" s="565"/>
      <c r="T128" s="565"/>
      <c r="U128" s="565"/>
      <c r="V128" s="565"/>
      <c r="W128" s="565"/>
      <c r="X128" s="565"/>
      <c r="Y128" s="569"/>
      <c r="Z128" s="565"/>
    </row>
    <row r="129" spans="1:26" ht="15.75" hidden="1" customHeight="1">
      <c r="A129" s="565"/>
      <c r="B129" s="565"/>
      <c r="C129" s="565"/>
      <c r="D129" s="565"/>
      <c r="E129" s="565"/>
      <c r="F129" s="565"/>
      <c r="G129" s="565"/>
      <c r="H129" s="565"/>
      <c r="I129" s="565"/>
      <c r="J129" s="565"/>
      <c r="K129" s="565"/>
      <c r="L129" s="565"/>
      <c r="M129" s="565"/>
      <c r="N129" s="565"/>
      <c r="O129" s="565"/>
      <c r="P129" s="565"/>
      <c r="Q129" s="565"/>
      <c r="R129" s="565"/>
      <c r="S129" s="565"/>
      <c r="T129" s="565"/>
      <c r="U129" s="565"/>
      <c r="V129" s="565"/>
      <c r="W129" s="565"/>
      <c r="X129" s="565"/>
      <c r="Y129" s="569"/>
      <c r="Z129" s="565"/>
    </row>
    <row r="130" spans="1:26" ht="15.75" hidden="1" customHeight="1">
      <c r="A130" s="565"/>
      <c r="B130" s="565"/>
      <c r="C130" s="565"/>
      <c r="D130" s="565"/>
      <c r="E130" s="565"/>
      <c r="F130" s="565"/>
      <c r="G130" s="565"/>
      <c r="H130" s="565"/>
      <c r="I130" s="565"/>
      <c r="J130" s="565"/>
      <c r="K130" s="565"/>
      <c r="L130" s="565"/>
      <c r="M130" s="565"/>
      <c r="N130" s="565"/>
      <c r="O130" s="565"/>
      <c r="P130" s="565"/>
      <c r="Q130" s="565"/>
      <c r="R130" s="565"/>
      <c r="S130" s="565"/>
      <c r="T130" s="565"/>
      <c r="U130" s="565"/>
      <c r="V130" s="565"/>
      <c r="W130" s="565"/>
      <c r="X130" s="565"/>
      <c r="Y130" s="569"/>
      <c r="Z130" s="565"/>
    </row>
    <row r="131" spans="1:26" ht="15.75" hidden="1" customHeight="1">
      <c r="A131" s="565"/>
      <c r="B131" s="565"/>
      <c r="C131" s="565"/>
      <c r="D131" s="565"/>
      <c r="E131" s="565"/>
      <c r="F131" s="565"/>
      <c r="G131" s="565"/>
      <c r="H131" s="565"/>
      <c r="I131" s="565"/>
      <c r="J131" s="565"/>
      <c r="K131" s="565"/>
      <c r="L131" s="565"/>
      <c r="M131" s="565"/>
      <c r="N131" s="565"/>
      <c r="O131" s="565"/>
      <c r="P131" s="565"/>
      <c r="Q131" s="565"/>
      <c r="R131" s="565"/>
      <c r="S131" s="565"/>
      <c r="T131" s="565"/>
      <c r="U131" s="565"/>
      <c r="V131" s="565"/>
      <c r="W131" s="565"/>
      <c r="X131" s="565"/>
      <c r="Y131" s="569"/>
      <c r="Z131" s="565"/>
    </row>
    <row r="132" spans="1:26" ht="15.75" hidden="1" customHeight="1">
      <c r="A132" s="565"/>
      <c r="B132" s="565"/>
      <c r="C132" s="565"/>
      <c r="D132" s="565"/>
      <c r="E132" s="565"/>
      <c r="F132" s="565"/>
      <c r="G132" s="565"/>
      <c r="H132" s="565"/>
      <c r="I132" s="565"/>
      <c r="J132" s="565"/>
      <c r="K132" s="565"/>
      <c r="L132" s="565"/>
      <c r="M132" s="565"/>
      <c r="N132" s="565"/>
      <c r="O132" s="565"/>
      <c r="P132" s="565"/>
      <c r="Q132" s="565"/>
      <c r="R132" s="565"/>
      <c r="S132" s="565"/>
      <c r="T132" s="565"/>
      <c r="U132" s="565"/>
      <c r="V132" s="565"/>
      <c r="W132" s="565"/>
      <c r="X132" s="565"/>
      <c r="Y132" s="569"/>
      <c r="Z132" s="565"/>
    </row>
    <row r="133" spans="1:26" ht="15.75" hidden="1" customHeight="1">
      <c r="A133" s="565"/>
      <c r="B133" s="565"/>
      <c r="C133" s="565"/>
      <c r="D133" s="565"/>
      <c r="E133" s="565"/>
      <c r="F133" s="565"/>
      <c r="G133" s="565"/>
      <c r="H133" s="565"/>
      <c r="I133" s="565"/>
      <c r="J133" s="565"/>
      <c r="K133" s="565"/>
      <c r="L133" s="565"/>
      <c r="M133" s="565"/>
      <c r="N133" s="565"/>
      <c r="O133" s="565"/>
      <c r="P133" s="565"/>
      <c r="Q133" s="565"/>
      <c r="R133" s="565"/>
      <c r="S133" s="565"/>
      <c r="T133" s="565"/>
      <c r="U133" s="565"/>
      <c r="V133" s="565"/>
      <c r="W133" s="565"/>
      <c r="X133" s="565"/>
      <c r="Y133" s="569"/>
      <c r="Z133" s="565"/>
    </row>
    <row r="134" spans="1:26" ht="15.75" hidden="1" customHeight="1">
      <c r="A134" s="565"/>
      <c r="B134" s="565"/>
      <c r="C134" s="565"/>
      <c r="D134" s="565"/>
      <c r="E134" s="565"/>
      <c r="F134" s="565"/>
      <c r="G134" s="565"/>
      <c r="H134" s="565"/>
      <c r="I134" s="565"/>
      <c r="J134" s="565"/>
      <c r="K134" s="565"/>
      <c r="L134" s="565"/>
      <c r="M134" s="565"/>
      <c r="N134" s="565"/>
      <c r="O134" s="565"/>
      <c r="P134" s="565"/>
      <c r="Q134" s="565"/>
      <c r="R134" s="565"/>
      <c r="S134" s="565"/>
      <c r="T134" s="565"/>
      <c r="U134" s="565"/>
      <c r="V134" s="565"/>
      <c r="W134" s="565"/>
      <c r="X134" s="565"/>
      <c r="Y134" s="569"/>
      <c r="Z134" s="565"/>
    </row>
    <row r="135" spans="1:26" ht="15.75" hidden="1" customHeight="1">
      <c r="A135" s="565"/>
      <c r="B135" s="565"/>
      <c r="C135" s="565"/>
      <c r="D135" s="565"/>
      <c r="E135" s="565"/>
      <c r="F135" s="565"/>
      <c r="G135" s="565"/>
      <c r="H135" s="565"/>
      <c r="I135" s="565"/>
      <c r="J135" s="565"/>
      <c r="K135" s="565"/>
      <c r="L135" s="565"/>
      <c r="M135" s="565"/>
      <c r="N135" s="565"/>
      <c r="O135" s="565"/>
      <c r="P135" s="565"/>
      <c r="Q135" s="565"/>
      <c r="R135" s="565"/>
      <c r="S135" s="565"/>
      <c r="T135" s="565"/>
      <c r="U135" s="565"/>
      <c r="V135" s="565"/>
      <c r="W135" s="565"/>
      <c r="X135" s="565"/>
      <c r="Y135" s="569"/>
      <c r="Z135" s="565"/>
    </row>
    <row r="136" spans="1:26" ht="15.75" hidden="1" customHeight="1">
      <c r="A136" s="565"/>
      <c r="B136" s="565"/>
      <c r="C136" s="565"/>
      <c r="D136" s="565"/>
      <c r="E136" s="565"/>
      <c r="F136" s="565"/>
      <c r="G136" s="565"/>
      <c r="H136" s="565"/>
      <c r="I136" s="565"/>
      <c r="J136" s="565"/>
      <c r="K136" s="565"/>
      <c r="L136" s="565"/>
      <c r="M136" s="565"/>
      <c r="N136" s="565"/>
      <c r="O136" s="565"/>
      <c r="P136" s="565"/>
      <c r="Q136" s="565"/>
      <c r="R136" s="565"/>
      <c r="S136" s="565"/>
      <c r="T136" s="565"/>
      <c r="U136" s="565"/>
      <c r="V136" s="565"/>
      <c r="W136" s="565"/>
      <c r="X136" s="565"/>
      <c r="Y136" s="569"/>
      <c r="Z136" s="565"/>
    </row>
    <row r="137" spans="1:26" ht="15.75" hidden="1" customHeight="1">
      <c r="A137" s="565"/>
      <c r="B137" s="565"/>
      <c r="C137" s="565"/>
      <c r="D137" s="565"/>
      <c r="E137" s="565"/>
      <c r="F137" s="565"/>
      <c r="G137" s="565"/>
      <c r="H137" s="565"/>
      <c r="I137" s="565"/>
      <c r="J137" s="565"/>
      <c r="K137" s="565"/>
      <c r="L137" s="565"/>
      <c r="M137" s="565"/>
      <c r="N137" s="565"/>
      <c r="O137" s="565"/>
      <c r="P137" s="565"/>
      <c r="Q137" s="565"/>
      <c r="R137" s="565"/>
      <c r="S137" s="565"/>
      <c r="T137" s="565"/>
      <c r="U137" s="565"/>
      <c r="V137" s="565"/>
      <c r="W137" s="565"/>
      <c r="X137" s="565"/>
      <c r="Y137" s="569"/>
      <c r="Z137" s="565"/>
    </row>
    <row r="138" spans="1:26" ht="15.75" hidden="1" customHeight="1">
      <c r="A138" s="565"/>
      <c r="B138" s="565"/>
      <c r="C138" s="565"/>
      <c r="D138" s="565"/>
      <c r="E138" s="565"/>
      <c r="F138" s="565"/>
      <c r="G138" s="565"/>
      <c r="H138" s="565"/>
      <c r="I138" s="565"/>
      <c r="J138" s="565"/>
      <c r="K138" s="565"/>
      <c r="L138" s="565"/>
      <c r="M138" s="565"/>
      <c r="N138" s="565"/>
      <c r="O138" s="565"/>
      <c r="P138" s="565"/>
      <c r="Q138" s="565"/>
      <c r="R138" s="565"/>
      <c r="S138" s="565"/>
      <c r="T138" s="565"/>
      <c r="U138" s="565"/>
      <c r="V138" s="565"/>
      <c r="W138" s="565"/>
      <c r="X138" s="565"/>
      <c r="Y138" s="569"/>
      <c r="Z138" s="565"/>
    </row>
    <row r="139" spans="1:26" ht="15.75" hidden="1" customHeight="1">
      <c r="A139" s="565"/>
      <c r="B139" s="565"/>
      <c r="C139" s="565"/>
      <c r="D139" s="565"/>
      <c r="E139" s="565"/>
      <c r="F139" s="565"/>
      <c r="G139" s="565"/>
      <c r="H139" s="565"/>
      <c r="I139" s="565"/>
      <c r="J139" s="565"/>
      <c r="K139" s="565"/>
      <c r="L139" s="565"/>
      <c r="M139" s="565"/>
      <c r="N139" s="565"/>
      <c r="O139" s="565"/>
      <c r="P139" s="565"/>
      <c r="Q139" s="565"/>
      <c r="R139" s="565"/>
      <c r="S139" s="565"/>
      <c r="T139" s="565"/>
      <c r="U139" s="565"/>
      <c r="V139" s="565"/>
      <c r="W139" s="565"/>
      <c r="X139" s="565"/>
      <c r="Y139" s="569"/>
      <c r="Z139" s="565"/>
    </row>
    <row r="140" spans="1:26" ht="15.75" hidden="1" customHeight="1">
      <c r="A140" s="565"/>
      <c r="B140" s="565"/>
      <c r="C140" s="565"/>
      <c r="D140" s="565"/>
      <c r="E140" s="565"/>
      <c r="F140" s="565"/>
      <c r="G140" s="565"/>
      <c r="H140" s="565"/>
      <c r="I140" s="565"/>
      <c r="J140" s="565"/>
      <c r="K140" s="565"/>
      <c r="L140" s="565"/>
      <c r="M140" s="565"/>
      <c r="N140" s="565"/>
      <c r="O140" s="565"/>
      <c r="P140" s="565"/>
      <c r="Q140" s="565"/>
      <c r="R140" s="565"/>
      <c r="S140" s="565"/>
      <c r="T140" s="565"/>
      <c r="U140" s="565"/>
      <c r="V140" s="565"/>
      <c r="W140" s="565"/>
      <c r="X140" s="565"/>
      <c r="Y140" s="569"/>
      <c r="Z140" s="565"/>
    </row>
    <row r="141" spans="1:26" ht="15.75" hidden="1" customHeight="1">
      <c r="A141" s="565"/>
      <c r="B141" s="565"/>
      <c r="C141" s="565"/>
      <c r="D141" s="565"/>
      <c r="E141" s="565"/>
      <c r="F141" s="565"/>
      <c r="G141" s="565"/>
      <c r="H141" s="565"/>
      <c r="I141" s="565"/>
      <c r="J141" s="565"/>
      <c r="K141" s="565"/>
      <c r="L141" s="565"/>
      <c r="M141" s="565"/>
      <c r="N141" s="565"/>
      <c r="O141" s="565"/>
      <c r="P141" s="565"/>
      <c r="Q141" s="565"/>
      <c r="R141" s="565"/>
      <c r="S141" s="565"/>
      <c r="T141" s="565"/>
      <c r="U141" s="565"/>
      <c r="V141" s="565"/>
      <c r="W141" s="565"/>
      <c r="X141" s="565"/>
      <c r="Y141" s="569"/>
      <c r="Z141" s="565"/>
    </row>
    <row r="142" spans="1:26" ht="15.75" hidden="1" customHeight="1">
      <c r="A142" s="565"/>
      <c r="B142" s="565"/>
      <c r="C142" s="565"/>
      <c r="D142" s="565"/>
      <c r="E142" s="565"/>
      <c r="F142" s="565"/>
      <c r="G142" s="565"/>
      <c r="H142" s="565"/>
      <c r="I142" s="565"/>
      <c r="J142" s="565"/>
      <c r="K142" s="565"/>
      <c r="L142" s="565"/>
      <c r="M142" s="565"/>
      <c r="N142" s="565"/>
      <c r="O142" s="565"/>
      <c r="P142" s="565"/>
      <c r="Q142" s="565"/>
      <c r="R142" s="565"/>
      <c r="S142" s="565"/>
      <c r="T142" s="565"/>
      <c r="U142" s="565"/>
      <c r="V142" s="565"/>
      <c r="W142" s="565"/>
      <c r="X142" s="565"/>
      <c r="Y142" s="569"/>
      <c r="Z142" s="565"/>
    </row>
    <row r="143" spans="1:26" ht="15.75" hidden="1" customHeight="1">
      <c r="A143" s="565"/>
      <c r="B143" s="565"/>
      <c r="C143" s="565"/>
      <c r="D143" s="565"/>
      <c r="E143" s="565"/>
      <c r="F143" s="565"/>
      <c r="G143" s="565"/>
      <c r="H143" s="565"/>
      <c r="I143" s="565"/>
      <c r="J143" s="565"/>
      <c r="K143" s="565"/>
      <c r="L143" s="565"/>
      <c r="M143" s="565"/>
      <c r="N143" s="565"/>
      <c r="O143" s="565"/>
      <c r="P143" s="565"/>
      <c r="Q143" s="565"/>
      <c r="R143" s="565"/>
      <c r="S143" s="565"/>
      <c r="T143" s="565"/>
      <c r="U143" s="565"/>
      <c r="V143" s="565"/>
      <c r="W143" s="565"/>
      <c r="X143" s="565"/>
      <c r="Y143" s="569"/>
      <c r="Z143" s="565"/>
    </row>
    <row r="144" spans="1:26" ht="15.75" hidden="1" customHeight="1">
      <c r="A144" s="565"/>
      <c r="B144" s="565"/>
      <c r="C144" s="565"/>
      <c r="D144" s="565"/>
      <c r="E144" s="565"/>
      <c r="F144" s="565"/>
      <c r="G144" s="565"/>
      <c r="H144" s="565"/>
      <c r="I144" s="565"/>
      <c r="J144" s="565"/>
      <c r="K144" s="565"/>
      <c r="L144" s="565"/>
      <c r="M144" s="565"/>
      <c r="N144" s="565"/>
      <c r="O144" s="565"/>
      <c r="P144" s="565"/>
      <c r="Q144" s="565"/>
      <c r="R144" s="565"/>
      <c r="S144" s="565"/>
      <c r="T144" s="565"/>
      <c r="U144" s="565"/>
      <c r="V144" s="565"/>
      <c r="W144" s="565"/>
      <c r="X144" s="565"/>
      <c r="Y144" s="569"/>
      <c r="Z144" s="565"/>
    </row>
    <row r="145" spans="1:26" ht="15.75" hidden="1" customHeight="1">
      <c r="A145" s="565"/>
      <c r="B145" s="565"/>
      <c r="C145" s="565"/>
      <c r="D145" s="565"/>
      <c r="E145" s="565"/>
      <c r="F145" s="565"/>
      <c r="G145" s="565"/>
      <c r="H145" s="565"/>
      <c r="I145" s="565"/>
      <c r="J145" s="565"/>
      <c r="K145" s="565"/>
      <c r="L145" s="565"/>
      <c r="M145" s="565"/>
      <c r="N145" s="565"/>
      <c r="O145" s="565"/>
      <c r="P145" s="565"/>
      <c r="Q145" s="565"/>
      <c r="R145" s="565"/>
      <c r="S145" s="565"/>
      <c r="T145" s="565"/>
      <c r="U145" s="565"/>
      <c r="V145" s="565"/>
      <c r="W145" s="565"/>
      <c r="X145" s="565"/>
      <c r="Y145" s="569"/>
      <c r="Z145" s="565"/>
    </row>
    <row r="146" spans="1:26" ht="15.75" hidden="1" customHeight="1">
      <c r="A146" s="565"/>
      <c r="B146" s="565"/>
      <c r="C146" s="565"/>
      <c r="D146" s="565"/>
      <c r="E146" s="565"/>
      <c r="F146" s="565"/>
      <c r="G146" s="565"/>
      <c r="H146" s="565"/>
      <c r="I146" s="565"/>
      <c r="J146" s="565"/>
      <c r="K146" s="565"/>
      <c r="L146" s="565"/>
      <c r="M146" s="565"/>
      <c r="N146" s="565"/>
      <c r="O146" s="565"/>
      <c r="P146" s="565"/>
      <c r="Q146" s="565"/>
      <c r="R146" s="565"/>
      <c r="S146" s="565"/>
      <c r="T146" s="565"/>
      <c r="U146" s="565"/>
      <c r="V146" s="565"/>
      <c r="W146" s="565"/>
      <c r="X146" s="565"/>
      <c r="Y146" s="569"/>
      <c r="Z146" s="565"/>
    </row>
    <row r="147" spans="1:26" ht="15.75" hidden="1" customHeight="1">
      <c r="A147" s="565"/>
      <c r="B147" s="565"/>
      <c r="C147" s="565"/>
      <c r="D147" s="565"/>
      <c r="E147" s="565"/>
      <c r="F147" s="565"/>
      <c r="G147" s="565"/>
      <c r="H147" s="565"/>
      <c r="I147" s="565"/>
      <c r="J147" s="565"/>
      <c r="K147" s="565"/>
      <c r="L147" s="565"/>
      <c r="M147" s="565"/>
      <c r="N147" s="565"/>
      <c r="O147" s="565"/>
      <c r="P147" s="565"/>
      <c r="Q147" s="565"/>
      <c r="R147" s="565"/>
      <c r="S147" s="565"/>
      <c r="T147" s="565"/>
      <c r="U147" s="565"/>
      <c r="V147" s="565"/>
      <c r="W147" s="565"/>
      <c r="X147" s="565"/>
      <c r="Y147" s="569"/>
      <c r="Z147" s="565"/>
    </row>
    <row r="148" spans="1:26" ht="15.75" hidden="1" customHeight="1">
      <c r="A148" s="565"/>
      <c r="B148" s="565"/>
      <c r="C148" s="565"/>
      <c r="D148" s="565"/>
      <c r="E148" s="565"/>
      <c r="F148" s="565"/>
      <c r="G148" s="565"/>
      <c r="H148" s="565"/>
      <c r="I148" s="565"/>
      <c r="J148" s="565"/>
      <c r="K148" s="565"/>
      <c r="L148" s="565"/>
      <c r="M148" s="565"/>
      <c r="N148" s="565"/>
      <c r="O148" s="565"/>
      <c r="P148" s="565"/>
      <c r="Q148" s="565"/>
      <c r="R148" s="565"/>
      <c r="S148" s="565"/>
      <c r="T148" s="565"/>
      <c r="U148" s="565"/>
      <c r="V148" s="565"/>
      <c r="W148" s="565"/>
      <c r="X148" s="565"/>
      <c r="Y148" s="569"/>
      <c r="Z148" s="565"/>
    </row>
    <row r="149" spans="1:26" ht="15.75" hidden="1" customHeight="1">
      <c r="A149" s="565"/>
      <c r="B149" s="565"/>
      <c r="C149" s="565"/>
      <c r="D149" s="565"/>
      <c r="E149" s="565"/>
      <c r="F149" s="565"/>
      <c r="G149" s="565"/>
      <c r="H149" s="565"/>
      <c r="I149" s="565"/>
      <c r="J149" s="565"/>
      <c r="K149" s="565"/>
      <c r="L149" s="565"/>
      <c r="M149" s="565"/>
      <c r="N149" s="565"/>
      <c r="O149" s="565"/>
      <c r="P149" s="565"/>
      <c r="Q149" s="565"/>
      <c r="R149" s="565"/>
      <c r="S149" s="565"/>
      <c r="T149" s="565"/>
      <c r="U149" s="565"/>
      <c r="V149" s="565"/>
      <c r="W149" s="565"/>
      <c r="X149" s="565"/>
      <c r="Y149" s="569"/>
      <c r="Z149" s="565"/>
    </row>
    <row r="150" spans="1:26" ht="15.75" hidden="1" customHeight="1">
      <c r="A150" s="565"/>
      <c r="B150" s="565"/>
      <c r="C150" s="565"/>
      <c r="D150" s="565"/>
      <c r="E150" s="565"/>
      <c r="F150" s="565"/>
      <c r="G150" s="565"/>
      <c r="H150" s="565"/>
      <c r="I150" s="565"/>
      <c r="J150" s="565"/>
      <c r="K150" s="565"/>
      <c r="L150" s="565"/>
      <c r="M150" s="565"/>
      <c r="N150" s="565"/>
      <c r="O150" s="565"/>
      <c r="P150" s="565"/>
      <c r="Q150" s="565"/>
      <c r="R150" s="565"/>
      <c r="S150" s="565"/>
      <c r="T150" s="565"/>
      <c r="U150" s="565"/>
      <c r="V150" s="565"/>
      <c r="W150" s="565"/>
      <c r="X150" s="565"/>
      <c r="Y150" s="569"/>
      <c r="Z150" s="565"/>
    </row>
    <row r="151" spans="1:26" ht="15.75" hidden="1" customHeight="1">
      <c r="A151" s="565"/>
      <c r="B151" s="565"/>
      <c r="C151" s="565"/>
      <c r="D151" s="565"/>
      <c r="E151" s="565"/>
      <c r="F151" s="565"/>
      <c r="G151" s="565"/>
      <c r="H151" s="565"/>
      <c r="I151" s="565"/>
      <c r="J151" s="565"/>
      <c r="K151" s="565"/>
      <c r="L151" s="565"/>
      <c r="M151" s="565"/>
      <c r="N151" s="565"/>
      <c r="O151" s="565"/>
      <c r="P151" s="565"/>
      <c r="Q151" s="565"/>
      <c r="R151" s="565"/>
      <c r="S151" s="565"/>
      <c r="T151" s="565"/>
      <c r="U151" s="565"/>
      <c r="V151" s="565"/>
      <c r="W151" s="565"/>
      <c r="X151" s="565"/>
      <c r="Y151" s="569"/>
      <c r="Z151" s="565"/>
    </row>
    <row r="152" spans="1:26" ht="15.75" hidden="1" customHeight="1">
      <c r="A152" s="565"/>
      <c r="B152" s="565"/>
      <c r="C152" s="565"/>
      <c r="D152" s="565"/>
      <c r="E152" s="565"/>
      <c r="F152" s="565"/>
      <c r="G152" s="565"/>
      <c r="H152" s="565"/>
      <c r="I152" s="565"/>
      <c r="J152" s="565"/>
      <c r="K152" s="565"/>
      <c r="L152" s="565"/>
      <c r="M152" s="565"/>
      <c r="N152" s="565"/>
      <c r="O152" s="565"/>
      <c r="P152" s="565"/>
      <c r="Q152" s="565"/>
      <c r="R152" s="565"/>
      <c r="S152" s="565"/>
      <c r="T152" s="565"/>
      <c r="U152" s="565"/>
      <c r="V152" s="565"/>
      <c r="W152" s="565"/>
      <c r="X152" s="565"/>
      <c r="Y152" s="569"/>
      <c r="Z152" s="565"/>
    </row>
    <row r="153" spans="1:26" ht="15.75" hidden="1" customHeight="1">
      <c r="A153" s="565"/>
      <c r="B153" s="565"/>
      <c r="C153" s="565"/>
      <c r="D153" s="565"/>
      <c r="E153" s="565"/>
      <c r="F153" s="565"/>
      <c r="G153" s="565"/>
      <c r="H153" s="565"/>
      <c r="I153" s="565"/>
      <c r="J153" s="565"/>
      <c r="K153" s="565"/>
      <c r="L153" s="565"/>
      <c r="M153" s="565"/>
      <c r="N153" s="565"/>
      <c r="O153" s="565"/>
      <c r="P153" s="565"/>
      <c r="Q153" s="565"/>
      <c r="R153" s="565"/>
      <c r="S153" s="565"/>
      <c r="T153" s="565"/>
      <c r="U153" s="565"/>
      <c r="V153" s="565"/>
      <c r="W153" s="565"/>
      <c r="X153" s="565"/>
      <c r="Y153" s="569"/>
      <c r="Z153" s="565"/>
    </row>
    <row r="154" spans="1:26" ht="15.75" hidden="1" customHeight="1">
      <c r="A154" s="565"/>
      <c r="B154" s="565"/>
      <c r="C154" s="565"/>
      <c r="D154" s="565"/>
      <c r="E154" s="565"/>
      <c r="F154" s="565"/>
      <c r="G154" s="565"/>
      <c r="H154" s="565"/>
      <c r="I154" s="565"/>
      <c r="J154" s="565"/>
      <c r="K154" s="565"/>
      <c r="L154" s="565"/>
      <c r="M154" s="565"/>
      <c r="N154" s="565"/>
      <c r="O154" s="565"/>
      <c r="P154" s="565"/>
      <c r="Q154" s="565"/>
      <c r="R154" s="565"/>
      <c r="S154" s="565"/>
      <c r="T154" s="565"/>
      <c r="U154" s="565"/>
      <c r="V154" s="565"/>
      <c r="W154" s="565"/>
      <c r="X154" s="565"/>
      <c r="Y154" s="569"/>
      <c r="Z154" s="565"/>
    </row>
    <row r="155" spans="1:26" ht="15.75" hidden="1" customHeight="1">
      <c r="A155" s="565"/>
      <c r="B155" s="565"/>
      <c r="C155" s="565"/>
      <c r="D155" s="565"/>
      <c r="E155" s="565"/>
      <c r="F155" s="565"/>
      <c r="G155" s="565"/>
      <c r="H155" s="565"/>
      <c r="I155" s="565"/>
      <c r="J155" s="565"/>
      <c r="K155" s="565"/>
      <c r="L155" s="565"/>
      <c r="M155" s="565"/>
      <c r="N155" s="565"/>
      <c r="O155" s="565"/>
      <c r="P155" s="565"/>
      <c r="Q155" s="565"/>
      <c r="R155" s="565"/>
      <c r="S155" s="565"/>
      <c r="T155" s="565"/>
      <c r="U155" s="565"/>
      <c r="V155" s="565"/>
      <c r="W155" s="565"/>
      <c r="X155" s="565"/>
      <c r="Y155" s="569"/>
      <c r="Z155" s="565"/>
    </row>
    <row r="156" spans="1:26" ht="15.75" hidden="1" customHeight="1">
      <c r="A156" s="565"/>
      <c r="B156" s="565"/>
      <c r="C156" s="565"/>
      <c r="D156" s="565"/>
      <c r="E156" s="565"/>
      <c r="F156" s="565"/>
      <c r="G156" s="565"/>
      <c r="H156" s="565"/>
      <c r="I156" s="565"/>
      <c r="J156" s="565"/>
      <c r="K156" s="565"/>
      <c r="L156" s="565"/>
      <c r="M156" s="565"/>
      <c r="N156" s="565"/>
      <c r="O156" s="565"/>
      <c r="P156" s="565"/>
      <c r="Q156" s="565"/>
      <c r="R156" s="565"/>
      <c r="S156" s="565"/>
      <c r="T156" s="565"/>
      <c r="U156" s="565"/>
      <c r="V156" s="565"/>
      <c r="W156" s="565"/>
      <c r="X156" s="565"/>
      <c r="Y156" s="569"/>
      <c r="Z156" s="565"/>
    </row>
    <row r="157" spans="1:26" ht="15.75" hidden="1" customHeight="1">
      <c r="A157" s="565"/>
      <c r="B157" s="565"/>
      <c r="C157" s="565"/>
      <c r="D157" s="565"/>
      <c r="E157" s="565"/>
      <c r="F157" s="565"/>
      <c r="G157" s="565"/>
      <c r="H157" s="565"/>
      <c r="I157" s="565"/>
      <c r="J157" s="565"/>
      <c r="K157" s="565"/>
      <c r="L157" s="565"/>
      <c r="M157" s="565"/>
      <c r="N157" s="565"/>
      <c r="O157" s="565"/>
      <c r="P157" s="565"/>
      <c r="Q157" s="565"/>
      <c r="R157" s="565"/>
      <c r="S157" s="565"/>
      <c r="T157" s="565"/>
      <c r="U157" s="565"/>
      <c r="V157" s="565"/>
      <c r="W157" s="565"/>
      <c r="X157" s="565"/>
      <c r="Y157" s="569"/>
      <c r="Z157" s="565"/>
    </row>
    <row r="158" spans="1:26" ht="15.75" hidden="1" customHeight="1">
      <c r="A158" s="565"/>
      <c r="B158" s="565"/>
      <c r="C158" s="565"/>
      <c r="D158" s="565"/>
      <c r="E158" s="565"/>
      <c r="F158" s="565"/>
      <c r="G158" s="565"/>
      <c r="H158" s="565"/>
      <c r="I158" s="565"/>
      <c r="J158" s="565"/>
      <c r="K158" s="565"/>
      <c r="L158" s="565"/>
      <c r="M158" s="565"/>
      <c r="N158" s="565"/>
      <c r="O158" s="565"/>
      <c r="P158" s="565"/>
      <c r="Q158" s="565"/>
      <c r="R158" s="565"/>
      <c r="S158" s="565"/>
      <c r="T158" s="565"/>
      <c r="U158" s="565"/>
      <c r="V158" s="565"/>
      <c r="W158" s="565"/>
      <c r="X158" s="565"/>
      <c r="Y158" s="569"/>
      <c r="Z158" s="565"/>
    </row>
    <row r="159" spans="1:26" ht="15.75" hidden="1" customHeight="1">
      <c r="A159" s="565"/>
      <c r="B159" s="565"/>
      <c r="C159" s="565"/>
      <c r="D159" s="565"/>
      <c r="E159" s="565"/>
      <c r="F159" s="565"/>
      <c r="G159" s="565"/>
      <c r="H159" s="565"/>
      <c r="I159" s="565"/>
      <c r="J159" s="565"/>
      <c r="K159" s="565"/>
      <c r="L159" s="565"/>
      <c r="M159" s="565"/>
      <c r="N159" s="565"/>
      <c r="O159" s="565"/>
      <c r="P159" s="565"/>
      <c r="Q159" s="565"/>
      <c r="R159" s="565"/>
      <c r="S159" s="565"/>
      <c r="T159" s="565"/>
      <c r="U159" s="565"/>
      <c r="V159" s="565"/>
      <c r="W159" s="565"/>
      <c r="X159" s="565"/>
      <c r="Y159" s="569"/>
      <c r="Z159" s="565"/>
    </row>
    <row r="160" spans="1:26" ht="15.75" hidden="1" customHeight="1">
      <c r="A160" s="565"/>
      <c r="B160" s="565"/>
      <c r="C160" s="565"/>
      <c r="D160" s="565"/>
      <c r="E160" s="565"/>
      <c r="F160" s="565"/>
      <c r="G160" s="565"/>
      <c r="H160" s="565"/>
      <c r="I160" s="565"/>
      <c r="J160" s="565"/>
      <c r="K160" s="565"/>
      <c r="L160" s="565"/>
      <c r="M160" s="565"/>
      <c r="N160" s="565"/>
      <c r="O160" s="565"/>
      <c r="P160" s="565"/>
      <c r="Q160" s="565"/>
      <c r="R160" s="565"/>
      <c r="S160" s="565"/>
      <c r="T160" s="565"/>
      <c r="U160" s="565"/>
      <c r="V160" s="565"/>
      <c r="W160" s="565"/>
      <c r="X160" s="565"/>
      <c r="Y160" s="569"/>
      <c r="Z160" s="565"/>
    </row>
    <row r="161" spans="1:26" ht="15.75" hidden="1" customHeight="1">
      <c r="A161" s="565"/>
      <c r="B161" s="565"/>
      <c r="C161" s="565"/>
      <c r="D161" s="565"/>
      <c r="E161" s="565"/>
      <c r="F161" s="565"/>
      <c r="G161" s="565"/>
      <c r="H161" s="565"/>
      <c r="I161" s="565"/>
      <c r="J161" s="565"/>
      <c r="K161" s="565"/>
      <c r="L161" s="565"/>
      <c r="M161" s="565"/>
      <c r="N161" s="565"/>
      <c r="O161" s="565"/>
      <c r="P161" s="565"/>
      <c r="Q161" s="565"/>
      <c r="R161" s="565"/>
      <c r="S161" s="565"/>
      <c r="T161" s="565"/>
      <c r="U161" s="565"/>
      <c r="V161" s="565"/>
      <c r="W161" s="565"/>
      <c r="X161" s="565"/>
      <c r="Y161" s="569"/>
      <c r="Z161" s="565"/>
    </row>
    <row r="162" spans="1:26" ht="15.75" hidden="1" customHeight="1">
      <c r="A162" s="565"/>
      <c r="B162" s="565"/>
      <c r="C162" s="565"/>
      <c r="D162" s="565"/>
      <c r="E162" s="565"/>
      <c r="F162" s="565"/>
      <c r="G162" s="565"/>
      <c r="H162" s="565"/>
      <c r="I162" s="565"/>
      <c r="J162" s="565"/>
      <c r="K162" s="565"/>
      <c r="L162" s="565"/>
      <c r="M162" s="565"/>
      <c r="N162" s="565"/>
      <c r="O162" s="565"/>
      <c r="P162" s="565"/>
      <c r="Q162" s="565"/>
      <c r="R162" s="565"/>
      <c r="S162" s="565"/>
      <c r="T162" s="565"/>
      <c r="U162" s="565"/>
      <c r="V162" s="565"/>
      <c r="W162" s="565"/>
      <c r="X162" s="565"/>
      <c r="Y162" s="569"/>
      <c r="Z162" s="565"/>
    </row>
    <row r="163" spans="1:26" ht="15.75" hidden="1" customHeight="1">
      <c r="A163" s="565"/>
      <c r="B163" s="565"/>
      <c r="C163" s="565"/>
      <c r="D163" s="565"/>
      <c r="E163" s="565"/>
      <c r="F163" s="565"/>
      <c r="G163" s="565"/>
      <c r="H163" s="565"/>
      <c r="I163" s="565"/>
      <c r="J163" s="565"/>
      <c r="K163" s="565"/>
      <c r="L163" s="565"/>
      <c r="M163" s="565"/>
      <c r="N163" s="565"/>
      <c r="O163" s="565"/>
      <c r="P163" s="565"/>
      <c r="Q163" s="565"/>
      <c r="R163" s="565"/>
      <c r="S163" s="565"/>
      <c r="T163" s="565"/>
      <c r="U163" s="565"/>
      <c r="V163" s="565"/>
      <c r="W163" s="565"/>
      <c r="X163" s="565"/>
      <c r="Y163" s="569"/>
      <c r="Z163" s="565"/>
    </row>
    <row r="164" spans="1:26" ht="15.75" hidden="1" customHeight="1">
      <c r="A164" s="565"/>
      <c r="B164" s="565"/>
      <c r="C164" s="565"/>
      <c r="D164" s="565"/>
      <c r="E164" s="565"/>
      <c r="F164" s="565"/>
      <c r="G164" s="565"/>
      <c r="H164" s="565"/>
      <c r="I164" s="565"/>
      <c r="J164" s="565"/>
      <c r="K164" s="565"/>
      <c r="L164" s="565"/>
      <c r="M164" s="565"/>
      <c r="N164" s="565"/>
      <c r="O164" s="565"/>
      <c r="P164" s="565"/>
      <c r="Q164" s="565"/>
      <c r="R164" s="565"/>
      <c r="S164" s="565"/>
      <c r="T164" s="565"/>
      <c r="U164" s="565"/>
      <c r="V164" s="565"/>
      <c r="W164" s="565"/>
      <c r="X164" s="565"/>
      <c r="Y164" s="569"/>
      <c r="Z164" s="565"/>
    </row>
    <row r="165" spans="1:26" ht="15.75" hidden="1" customHeight="1">
      <c r="A165" s="565"/>
      <c r="B165" s="565"/>
      <c r="C165" s="565"/>
      <c r="D165" s="565"/>
      <c r="E165" s="565"/>
      <c r="F165" s="565"/>
      <c r="G165" s="565"/>
      <c r="H165" s="565"/>
      <c r="I165" s="565"/>
      <c r="J165" s="565"/>
      <c r="K165" s="565"/>
      <c r="L165" s="565"/>
      <c r="M165" s="565"/>
      <c r="N165" s="565"/>
      <c r="O165" s="565"/>
      <c r="P165" s="565"/>
      <c r="Q165" s="565"/>
      <c r="R165" s="565"/>
      <c r="S165" s="565"/>
      <c r="T165" s="565"/>
      <c r="U165" s="565"/>
      <c r="V165" s="565"/>
      <c r="W165" s="565"/>
      <c r="X165" s="565"/>
      <c r="Y165" s="569"/>
      <c r="Z165" s="565"/>
    </row>
    <row r="166" spans="1:26" ht="15.75" hidden="1" customHeight="1">
      <c r="A166" s="565"/>
      <c r="B166" s="565"/>
      <c r="C166" s="565"/>
      <c r="D166" s="565"/>
      <c r="E166" s="565"/>
      <c r="F166" s="565"/>
      <c r="G166" s="565"/>
      <c r="H166" s="565"/>
      <c r="I166" s="565"/>
      <c r="J166" s="565"/>
      <c r="K166" s="565"/>
      <c r="L166" s="565"/>
      <c r="M166" s="565"/>
      <c r="N166" s="565"/>
      <c r="O166" s="565"/>
      <c r="P166" s="565"/>
      <c r="Q166" s="565"/>
      <c r="R166" s="565"/>
      <c r="S166" s="565"/>
      <c r="T166" s="565"/>
      <c r="U166" s="565"/>
      <c r="V166" s="565"/>
      <c r="W166" s="565"/>
      <c r="X166" s="565"/>
      <c r="Y166" s="569"/>
      <c r="Z166" s="565"/>
    </row>
    <row r="167" spans="1:26" ht="15.75" hidden="1" customHeight="1">
      <c r="A167" s="565"/>
      <c r="B167" s="565"/>
      <c r="C167" s="565"/>
      <c r="D167" s="565"/>
      <c r="E167" s="565"/>
      <c r="F167" s="565"/>
      <c r="G167" s="565"/>
      <c r="H167" s="565"/>
      <c r="I167" s="565"/>
      <c r="J167" s="565"/>
      <c r="K167" s="565"/>
      <c r="L167" s="565"/>
      <c r="M167" s="565"/>
      <c r="N167" s="565"/>
      <c r="O167" s="565"/>
      <c r="P167" s="565"/>
      <c r="Q167" s="565"/>
      <c r="R167" s="565"/>
      <c r="S167" s="565"/>
      <c r="T167" s="565"/>
      <c r="U167" s="565"/>
      <c r="V167" s="565"/>
      <c r="W167" s="565"/>
      <c r="X167" s="565"/>
      <c r="Y167" s="569"/>
      <c r="Z167" s="565"/>
    </row>
    <row r="168" spans="1:26" ht="15.75" hidden="1" customHeight="1">
      <c r="A168" s="565"/>
      <c r="B168" s="565"/>
      <c r="C168" s="565"/>
      <c r="D168" s="565"/>
      <c r="E168" s="565"/>
      <c r="F168" s="565"/>
      <c r="G168" s="565"/>
      <c r="H168" s="565"/>
      <c r="I168" s="565"/>
      <c r="J168" s="565"/>
      <c r="K168" s="565"/>
      <c r="L168" s="565"/>
      <c r="M168" s="565"/>
      <c r="N168" s="565"/>
      <c r="O168" s="565"/>
      <c r="P168" s="565"/>
      <c r="Q168" s="565"/>
      <c r="R168" s="565"/>
      <c r="S168" s="565"/>
      <c r="T168" s="565"/>
      <c r="U168" s="565"/>
      <c r="V168" s="565"/>
      <c r="W168" s="565"/>
      <c r="X168" s="565"/>
      <c r="Y168" s="569"/>
      <c r="Z168" s="565"/>
    </row>
    <row r="169" spans="1:26" ht="15.75" hidden="1" customHeight="1">
      <c r="A169" s="565"/>
      <c r="B169" s="565"/>
      <c r="C169" s="565"/>
      <c r="D169" s="565"/>
      <c r="E169" s="565"/>
      <c r="F169" s="565"/>
      <c r="G169" s="565"/>
      <c r="H169" s="565"/>
      <c r="I169" s="565"/>
      <c r="J169" s="565"/>
      <c r="K169" s="565"/>
      <c r="L169" s="565"/>
      <c r="M169" s="565"/>
      <c r="N169" s="565"/>
      <c r="O169" s="565"/>
      <c r="P169" s="565"/>
      <c r="Q169" s="565"/>
      <c r="R169" s="565"/>
      <c r="S169" s="565"/>
      <c r="T169" s="565"/>
      <c r="U169" s="565"/>
      <c r="V169" s="565"/>
      <c r="W169" s="565"/>
      <c r="X169" s="565"/>
      <c r="Y169" s="569"/>
      <c r="Z169" s="565"/>
    </row>
    <row r="170" spans="1:26" ht="15.75" hidden="1" customHeight="1">
      <c r="A170" s="565"/>
      <c r="B170" s="565"/>
      <c r="C170" s="565"/>
      <c r="D170" s="565"/>
      <c r="E170" s="565"/>
      <c r="F170" s="565"/>
      <c r="G170" s="565"/>
      <c r="H170" s="565"/>
      <c r="I170" s="565"/>
      <c r="J170" s="565"/>
      <c r="K170" s="565"/>
      <c r="L170" s="565"/>
      <c r="M170" s="565"/>
      <c r="N170" s="565"/>
      <c r="O170" s="565"/>
      <c r="P170" s="565"/>
      <c r="Q170" s="565"/>
      <c r="R170" s="565"/>
      <c r="S170" s="565"/>
      <c r="T170" s="565"/>
      <c r="U170" s="565"/>
      <c r="V170" s="565"/>
      <c r="W170" s="565"/>
      <c r="X170" s="565"/>
      <c r="Y170" s="569"/>
      <c r="Z170" s="565"/>
    </row>
    <row r="171" spans="1:26" ht="15.75" hidden="1" customHeight="1">
      <c r="A171" s="565"/>
      <c r="B171" s="565"/>
      <c r="C171" s="565"/>
      <c r="D171" s="565"/>
      <c r="E171" s="565"/>
      <c r="F171" s="565"/>
      <c r="G171" s="565"/>
      <c r="H171" s="565"/>
      <c r="I171" s="565"/>
      <c r="J171" s="565"/>
      <c r="K171" s="565"/>
      <c r="L171" s="565"/>
      <c r="M171" s="565"/>
      <c r="N171" s="565"/>
      <c r="O171" s="565"/>
      <c r="P171" s="565"/>
      <c r="Q171" s="565"/>
      <c r="R171" s="565"/>
      <c r="S171" s="565"/>
      <c r="T171" s="565"/>
      <c r="U171" s="565"/>
      <c r="V171" s="565"/>
      <c r="W171" s="565"/>
      <c r="X171" s="565"/>
      <c r="Y171" s="569"/>
      <c r="Z171" s="565"/>
    </row>
    <row r="172" spans="1:26" ht="15.75" hidden="1" customHeight="1">
      <c r="A172" s="565"/>
      <c r="B172" s="565"/>
      <c r="C172" s="565"/>
      <c r="D172" s="565"/>
      <c r="E172" s="565"/>
      <c r="F172" s="565"/>
      <c r="G172" s="565"/>
      <c r="H172" s="565"/>
      <c r="I172" s="565"/>
      <c r="J172" s="565"/>
      <c r="K172" s="565"/>
      <c r="L172" s="565"/>
      <c r="M172" s="565"/>
      <c r="N172" s="565"/>
      <c r="O172" s="565"/>
      <c r="P172" s="565"/>
      <c r="Q172" s="565"/>
      <c r="R172" s="565"/>
      <c r="S172" s="565"/>
      <c r="T172" s="565"/>
      <c r="U172" s="565"/>
      <c r="V172" s="565"/>
      <c r="W172" s="565"/>
      <c r="X172" s="565"/>
      <c r="Y172" s="569"/>
      <c r="Z172" s="565"/>
    </row>
    <row r="173" spans="1:26" ht="15.75" hidden="1" customHeight="1">
      <c r="A173" s="565"/>
      <c r="B173" s="565"/>
      <c r="C173" s="565"/>
      <c r="D173" s="565"/>
      <c r="E173" s="565"/>
      <c r="F173" s="565"/>
      <c r="G173" s="565"/>
      <c r="H173" s="565"/>
      <c r="I173" s="565"/>
      <c r="J173" s="565"/>
      <c r="K173" s="565"/>
      <c r="L173" s="565"/>
      <c r="M173" s="565"/>
      <c r="N173" s="565"/>
      <c r="O173" s="565"/>
      <c r="P173" s="565"/>
      <c r="Q173" s="565"/>
      <c r="R173" s="565"/>
      <c r="S173" s="565"/>
      <c r="T173" s="565"/>
      <c r="U173" s="565"/>
      <c r="V173" s="565"/>
      <c r="W173" s="565"/>
      <c r="X173" s="565"/>
      <c r="Y173" s="569"/>
      <c r="Z173" s="565"/>
    </row>
    <row r="174" spans="1:26" ht="15.75" hidden="1" customHeight="1">
      <c r="A174" s="565"/>
      <c r="B174" s="565"/>
      <c r="C174" s="565"/>
      <c r="D174" s="565"/>
      <c r="E174" s="565"/>
      <c r="F174" s="565"/>
      <c r="G174" s="565"/>
      <c r="H174" s="565"/>
      <c r="I174" s="565"/>
      <c r="J174" s="565"/>
      <c r="K174" s="565"/>
      <c r="L174" s="565"/>
      <c r="M174" s="565"/>
      <c r="N174" s="565"/>
      <c r="O174" s="565"/>
      <c r="P174" s="565"/>
      <c r="Q174" s="565"/>
      <c r="R174" s="565"/>
      <c r="S174" s="565"/>
      <c r="T174" s="565"/>
      <c r="U174" s="565"/>
      <c r="V174" s="565"/>
      <c r="W174" s="565"/>
      <c r="X174" s="565"/>
      <c r="Y174" s="569"/>
      <c r="Z174" s="565"/>
    </row>
    <row r="175" spans="1:26" ht="15.75" hidden="1" customHeight="1">
      <c r="A175" s="565"/>
      <c r="B175" s="565"/>
      <c r="C175" s="565"/>
      <c r="D175" s="565"/>
      <c r="E175" s="565"/>
      <c r="F175" s="565"/>
      <c r="G175" s="565"/>
      <c r="H175" s="565"/>
      <c r="I175" s="565"/>
      <c r="J175" s="565"/>
      <c r="K175" s="565"/>
      <c r="L175" s="565"/>
      <c r="M175" s="565"/>
      <c r="N175" s="565"/>
      <c r="O175" s="565"/>
      <c r="P175" s="565"/>
      <c r="Q175" s="565"/>
      <c r="R175" s="565"/>
      <c r="S175" s="565"/>
      <c r="T175" s="565"/>
      <c r="U175" s="565"/>
      <c r="V175" s="565"/>
      <c r="W175" s="565"/>
      <c r="X175" s="565"/>
      <c r="Y175" s="569"/>
      <c r="Z175" s="565"/>
    </row>
    <row r="176" spans="1:26" ht="15.75" hidden="1" customHeight="1">
      <c r="A176" s="565"/>
      <c r="B176" s="565"/>
      <c r="C176" s="565"/>
      <c r="D176" s="565"/>
      <c r="E176" s="565"/>
      <c r="F176" s="565"/>
      <c r="G176" s="565"/>
      <c r="H176" s="565"/>
      <c r="I176" s="565"/>
      <c r="J176" s="565"/>
      <c r="K176" s="565"/>
      <c r="L176" s="565"/>
      <c r="M176" s="565"/>
      <c r="N176" s="565"/>
      <c r="O176" s="565"/>
      <c r="P176" s="565"/>
      <c r="Q176" s="565"/>
      <c r="R176" s="565"/>
      <c r="S176" s="565"/>
      <c r="T176" s="565"/>
      <c r="U176" s="565"/>
      <c r="V176" s="565"/>
      <c r="W176" s="565"/>
      <c r="X176" s="565"/>
      <c r="Y176" s="569"/>
      <c r="Z176" s="565"/>
    </row>
    <row r="177" spans="1:26" ht="15.75" hidden="1" customHeight="1">
      <c r="A177" s="565"/>
      <c r="B177" s="565"/>
      <c r="C177" s="565"/>
      <c r="D177" s="565"/>
      <c r="E177" s="565"/>
      <c r="F177" s="565"/>
      <c r="G177" s="565"/>
      <c r="H177" s="565"/>
      <c r="I177" s="565"/>
      <c r="J177" s="565"/>
      <c r="K177" s="565"/>
      <c r="L177" s="565"/>
      <c r="M177" s="565"/>
      <c r="N177" s="565"/>
      <c r="O177" s="565"/>
      <c r="P177" s="565"/>
      <c r="Q177" s="565"/>
      <c r="R177" s="565"/>
      <c r="S177" s="565"/>
      <c r="T177" s="565"/>
      <c r="U177" s="565"/>
      <c r="V177" s="565"/>
      <c r="W177" s="565"/>
      <c r="X177" s="565"/>
      <c r="Y177" s="569"/>
      <c r="Z177" s="565"/>
    </row>
    <row r="178" spans="1:26" ht="15.75" hidden="1" customHeight="1">
      <c r="A178" s="565"/>
      <c r="B178" s="565"/>
      <c r="C178" s="565"/>
      <c r="D178" s="565"/>
      <c r="E178" s="565"/>
      <c r="F178" s="565"/>
      <c r="G178" s="565"/>
      <c r="H178" s="565"/>
      <c r="I178" s="565"/>
      <c r="J178" s="565"/>
      <c r="K178" s="565"/>
      <c r="L178" s="565"/>
      <c r="M178" s="565"/>
      <c r="N178" s="565"/>
      <c r="O178" s="565"/>
      <c r="P178" s="565"/>
      <c r="Q178" s="565"/>
      <c r="R178" s="565"/>
      <c r="S178" s="565"/>
      <c r="T178" s="565"/>
      <c r="U178" s="565"/>
      <c r="V178" s="565"/>
      <c r="W178" s="565"/>
      <c r="X178" s="565"/>
      <c r="Y178" s="569"/>
      <c r="Z178" s="565"/>
    </row>
    <row r="179" spans="1:26" ht="15.75" hidden="1" customHeight="1">
      <c r="A179" s="565"/>
      <c r="B179" s="565"/>
      <c r="C179" s="565"/>
      <c r="D179" s="565"/>
      <c r="E179" s="565"/>
      <c r="F179" s="565"/>
      <c r="G179" s="565"/>
      <c r="H179" s="565"/>
      <c r="I179" s="565"/>
      <c r="J179" s="565"/>
      <c r="K179" s="565"/>
      <c r="L179" s="565"/>
      <c r="M179" s="565"/>
      <c r="N179" s="565"/>
      <c r="O179" s="565"/>
      <c r="P179" s="565"/>
      <c r="Q179" s="565"/>
      <c r="R179" s="565"/>
      <c r="S179" s="565"/>
      <c r="T179" s="565"/>
      <c r="U179" s="565"/>
      <c r="V179" s="565"/>
      <c r="W179" s="565"/>
      <c r="X179" s="565"/>
      <c r="Y179" s="569"/>
      <c r="Z179" s="565"/>
    </row>
    <row r="180" spans="1:26" ht="15.75" hidden="1" customHeight="1">
      <c r="A180" s="565"/>
      <c r="B180" s="565"/>
      <c r="C180" s="565"/>
      <c r="D180" s="565"/>
      <c r="E180" s="565"/>
      <c r="F180" s="565"/>
      <c r="G180" s="565"/>
      <c r="H180" s="565"/>
      <c r="I180" s="565"/>
      <c r="J180" s="565"/>
      <c r="K180" s="565"/>
      <c r="L180" s="565"/>
      <c r="M180" s="565"/>
      <c r="N180" s="565"/>
      <c r="O180" s="565"/>
      <c r="P180" s="565"/>
      <c r="Q180" s="565"/>
      <c r="R180" s="565"/>
      <c r="S180" s="565"/>
      <c r="T180" s="565"/>
      <c r="U180" s="565"/>
      <c r="V180" s="565"/>
      <c r="W180" s="565"/>
      <c r="X180" s="565"/>
      <c r="Y180" s="569"/>
      <c r="Z180" s="565"/>
    </row>
    <row r="181" spans="1:26" ht="15.75" hidden="1" customHeight="1">
      <c r="A181" s="565"/>
      <c r="B181" s="565"/>
      <c r="C181" s="565"/>
      <c r="D181" s="565"/>
      <c r="E181" s="565"/>
      <c r="F181" s="565"/>
      <c r="G181" s="565"/>
      <c r="H181" s="565"/>
      <c r="I181" s="565"/>
      <c r="J181" s="565"/>
      <c r="K181" s="565"/>
      <c r="L181" s="565"/>
      <c r="M181" s="565"/>
      <c r="N181" s="565"/>
      <c r="O181" s="565"/>
      <c r="P181" s="565"/>
      <c r="Q181" s="565"/>
      <c r="R181" s="565"/>
      <c r="S181" s="565"/>
      <c r="T181" s="565"/>
      <c r="U181" s="565"/>
      <c r="V181" s="565"/>
      <c r="W181" s="565"/>
      <c r="X181" s="565"/>
      <c r="Y181" s="569"/>
      <c r="Z181" s="565"/>
    </row>
    <row r="182" spans="1:26" ht="15.75" hidden="1" customHeight="1">
      <c r="A182" s="565"/>
      <c r="B182" s="565"/>
      <c r="C182" s="565"/>
      <c r="D182" s="565"/>
      <c r="E182" s="565"/>
      <c r="F182" s="565"/>
      <c r="G182" s="565"/>
      <c r="H182" s="565"/>
      <c r="I182" s="565"/>
      <c r="J182" s="565"/>
      <c r="K182" s="565"/>
      <c r="L182" s="565"/>
      <c r="M182" s="565"/>
      <c r="N182" s="565"/>
      <c r="O182" s="565"/>
      <c r="P182" s="565"/>
      <c r="Q182" s="565"/>
      <c r="R182" s="565"/>
      <c r="S182" s="565"/>
      <c r="T182" s="565"/>
      <c r="U182" s="565"/>
      <c r="V182" s="565"/>
      <c r="W182" s="565"/>
      <c r="X182" s="565"/>
      <c r="Y182" s="569"/>
      <c r="Z182" s="565"/>
    </row>
    <row r="183" spans="1:26" ht="15.75" hidden="1" customHeight="1">
      <c r="A183" s="565"/>
      <c r="B183" s="565"/>
      <c r="C183" s="565"/>
      <c r="D183" s="565"/>
      <c r="E183" s="565"/>
      <c r="F183" s="565"/>
      <c r="G183" s="565"/>
      <c r="H183" s="565"/>
      <c r="I183" s="565"/>
      <c r="J183" s="565"/>
      <c r="K183" s="565"/>
      <c r="L183" s="565"/>
      <c r="M183" s="565"/>
      <c r="N183" s="565"/>
      <c r="O183" s="565"/>
      <c r="P183" s="565"/>
      <c r="Q183" s="565"/>
      <c r="R183" s="565"/>
      <c r="S183" s="565"/>
      <c r="T183" s="565"/>
      <c r="U183" s="565"/>
      <c r="V183" s="565"/>
      <c r="W183" s="565"/>
      <c r="X183" s="565"/>
      <c r="Y183" s="569"/>
      <c r="Z183" s="565"/>
    </row>
    <row r="184" spans="1:26" ht="15.75" hidden="1" customHeight="1">
      <c r="A184" s="565"/>
      <c r="B184" s="565"/>
      <c r="C184" s="565"/>
      <c r="D184" s="565"/>
      <c r="E184" s="565"/>
      <c r="F184" s="565"/>
      <c r="G184" s="565"/>
      <c r="H184" s="565"/>
      <c r="I184" s="565"/>
      <c r="J184" s="565"/>
      <c r="K184" s="565"/>
      <c r="L184" s="565"/>
      <c r="M184" s="565"/>
      <c r="N184" s="565"/>
      <c r="O184" s="565"/>
      <c r="P184" s="565"/>
      <c r="Q184" s="565"/>
      <c r="R184" s="565"/>
      <c r="S184" s="565"/>
      <c r="T184" s="565"/>
      <c r="U184" s="565"/>
      <c r="V184" s="565"/>
      <c r="W184" s="565"/>
      <c r="X184" s="565"/>
      <c r="Y184" s="569"/>
      <c r="Z184" s="565"/>
    </row>
    <row r="185" spans="1:26" ht="15.75" hidden="1" customHeight="1">
      <c r="A185" s="565"/>
      <c r="B185" s="565"/>
      <c r="C185" s="565"/>
      <c r="D185" s="565"/>
      <c r="E185" s="565"/>
      <c r="F185" s="565"/>
      <c r="G185" s="565"/>
      <c r="H185" s="565"/>
      <c r="I185" s="565"/>
      <c r="J185" s="565"/>
      <c r="K185" s="565"/>
      <c r="L185" s="565"/>
      <c r="M185" s="565"/>
      <c r="N185" s="565"/>
      <c r="O185" s="565"/>
      <c r="P185" s="565"/>
      <c r="Q185" s="565"/>
      <c r="R185" s="565"/>
      <c r="S185" s="565"/>
      <c r="T185" s="565"/>
      <c r="U185" s="565"/>
      <c r="V185" s="565"/>
      <c r="W185" s="565"/>
      <c r="X185" s="565"/>
      <c r="Y185" s="569"/>
      <c r="Z185" s="565"/>
    </row>
    <row r="186" spans="1:26" ht="15.75" hidden="1" customHeight="1">
      <c r="A186" s="565"/>
      <c r="B186" s="565"/>
      <c r="C186" s="565"/>
      <c r="D186" s="565"/>
      <c r="E186" s="565"/>
      <c r="F186" s="565"/>
      <c r="G186" s="565"/>
      <c r="H186" s="565"/>
      <c r="I186" s="565"/>
      <c r="J186" s="565"/>
      <c r="K186" s="565"/>
      <c r="L186" s="565"/>
      <c r="M186" s="565"/>
      <c r="N186" s="565"/>
      <c r="O186" s="565"/>
      <c r="P186" s="565"/>
      <c r="Q186" s="565"/>
      <c r="R186" s="565"/>
      <c r="S186" s="565"/>
      <c r="T186" s="565"/>
      <c r="U186" s="565"/>
      <c r="V186" s="565"/>
      <c r="W186" s="565"/>
      <c r="X186" s="565"/>
      <c r="Y186" s="569"/>
      <c r="Z186" s="565"/>
    </row>
    <row r="187" spans="1:26" ht="15.75" hidden="1" customHeight="1">
      <c r="A187" s="565"/>
      <c r="B187" s="565"/>
      <c r="C187" s="565"/>
      <c r="D187" s="565"/>
      <c r="E187" s="565"/>
      <c r="F187" s="565"/>
      <c r="G187" s="565"/>
      <c r="H187" s="565"/>
      <c r="I187" s="565"/>
      <c r="J187" s="565"/>
      <c r="K187" s="565"/>
      <c r="L187" s="565"/>
      <c r="M187" s="565"/>
      <c r="N187" s="565"/>
      <c r="O187" s="565"/>
      <c r="P187" s="565"/>
      <c r="Q187" s="565"/>
      <c r="R187" s="565"/>
      <c r="S187" s="565"/>
      <c r="T187" s="565"/>
      <c r="U187" s="565"/>
      <c r="V187" s="565"/>
      <c r="W187" s="565"/>
      <c r="X187" s="565"/>
      <c r="Y187" s="569"/>
      <c r="Z187" s="565"/>
    </row>
    <row r="188" spans="1:26" ht="15.75" hidden="1" customHeight="1">
      <c r="A188" s="565"/>
      <c r="B188" s="565"/>
      <c r="C188" s="565"/>
      <c r="D188" s="565"/>
      <c r="E188" s="565"/>
      <c r="F188" s="565"/>
      <c r="G188" s="565"/>
      <c r="H188" s="565"/>
      <c r="I188" s="565"/>
      <c r="J188" s="565"/>
      <c r="K188" s="565"/>
      <c r="L188" s="565"/>
      <c r="M188" s="565"/>
      <c r="N188" s="565"/>
      <c r="O188" s="565"/>
      <c r="P188" s="565"/>
      <c r="Q188" s="565"/>
      <c r="R188" s="565"/>
      <c r="S188" s="565"/>
      <c r="T188" s="565"/>
      <c r="U188" s="565"/>
      <c r="V188" s="565"/>
      <c r="W188" s="565"/>
      <c r="X188" s="565"/>
      <c r="Y188" s="569"/>
      <c r="Z188" s="565"/>
    </row>
    <row r="189" spans="1:26" ht="15.75" hidden="1" customHeight="1">
      <c r="A189" s="565"/>
      <c r="B189" s="565"/>
      <c r="C189" s="565"/>
      <c r="D189" s="565"/>
      <c r="E189" s="565"/>
      <c r="F189" s="565"/>
      <c r="G189" s="565"/>
      <c r="H189" s="565"/>
      <c r="I189" s="565"/>
      <c r="J189" s="565"/>
      <c r="K189" s="565"/>
      <c r="L189" s="565"/>
      <c r="M189" s="565"/>
      <c r="N189" s="565"/>
      <c r="O189" s="565"/>
      <c r="P189" s="565"/>
      <c r="Q189" s="565"/>
      <c r="R189" s="565"/>
      <c r="S189" s="565"/>
      <c r="T189" s="565"/>
      <c r="U189" s="565"/>
      <c r="V189" s="565"/>
      <c r="W189" s="565"/>
      <c r="X189" s="565"/>
      <c r="Y189" s="569"/>
      <c r="Z189" s="565"/>
    </row>
    <row r="190" spans="1:26" ht="15.75" hidden="1" customHeight="1">
      <c r="A190" s="565"/>
      <c r="B190" s="565"/>
      <c r="C190" s="565"/>
      <c r="D190" s="565"/>
      <c r="E190" s="565"/>
      <c r="F190" s="565"/>
      <c r="G190" s="565"/>
      <c r="H190" s="565"/>
      <c r="I190" s="565"/>
      <c r="J190" s="565"/>
      <c r="K190" s="565"/>
      <c r="L190" s="565"/>
      <c r="M190" s="565"/>
      <c r="N190" s="565"/>
      <c r="O190" s="565"/>
      <c r="P190" s="565"/>
      <c r="Q190" s="565"/>
      <c r="R190" s="565"/>
      <c r="S190" s="565"/>
      <c r="T190" s="565"/>
      <c r="U190" s="565"/>
      <c r="V190" s="565"/>
      <c r="W190" s="565"/>
      <c r="X190" s="565"/>
      <c r="Y190" s="569"/>
      <c r="Z190" s="565"/>
    </row>
    <row r="191" spans="1:26" ht="15.75" hidden="1" customHeight="1">
      <c r="A191" s="565"/>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9"/>
      <c r="Z191" s="565"/>
    </row>
    <row r="192" spans="1:26" ht="15.75" hidden="1" customHeight="1">
      <c r="A192" s="565"/>
      <c r="B192" s="565"/>
      <c r="C192" s="565"/>
      <c r="D192" s="565"/>
      <c r="E192" s="565"/>
      <c r="F192" s="565"/>
      <c r="G192" s="565"/>
      <c r="H192" s="565"/>
      <c r="I192" s="565"/>
      <c r="J192" s="565"/>
      <c r="K192" s="565"/>
      <c r="L192" s="565"/>
      <c r="M192" s="565"/>
      <c r="N192" s="565"/>
      <c r="O192" s="565"/>
      <c r="P192" s="565"/>
      <c r="Q192" s="565"/>
      <c r="R192" s="565"/>
      <c r="S192" s="565"/>
      <c r="T192" s="565"/>
      <c r="U192" s="565"/>
      <c r="V192" s="565"/>
      <c r="W192" s="565"/>
      <c r="X192" s="565"/>
      <c r="Y192" s="569"/>
      <c r="Z192" s="565"/>
    </row>
    <row r="193" spans="1:26" ht="15.75" hidden="1" customHeight="1">
      <c r="A193" s="565"/>
      <c r="B193" s="565"/>
      <c r="C193" s="565"/>
      <c r="D193" s="565"/>
      <c r="E193" s="565"/>
      <c r="F193" s="565"/>
      <c r="G193" s="565"/>
      <c r="H193" s="565"/>
      <c r="I193" s="565"/>
      <c r="J193" s="565"/>
      <c r="K193" s="565"/>
      <c r="L193" s="565"/>
      <c r="M193" s="565"/>
      <c r="N193" s="565"/>
      <c r="O193" s="565"/>
      <c r="P193" s="565"/>
      <c r="Q193" s="565"/>
      <c r="R193" s="565"/>
      <c r="S193" s="565"/>
      <c r="T193" s="565"/>
      <c r="U193" s="565"/>
      <c r="V193" s="565"/>
      <c r="W193" s="565"/>
      <c r="X193" s="565"/>
      <c r="Y193" s="569"/>
      <c r="Z193" s="565"/>
    </row>
    <row r="194" spans="1:26" ht="15.75" hidden="1" customHeight="1">
      <c r="A194" s="565"/>
      <c r="B194" s="565"/>
      <c r="C194" s="565"/>
      <c r="D194" s="565"/>
      <c r="E194" s="565"/>
      <c r="F194" s="565"/>
      <c r="G194" s="565"/>
      <c r="H194" s="565"/>
      <c r="I194" s="565"/>
      <c r="J194" s="565"/>
      <c r="K194" s="565"/>
      <c r="L194" s="565"/>
      <c r="M194" s="565"/>
      <c r="N194" s="565"/>
      <c r="O194" s="565"/>
      <c r="P194" s="565"/>
      <c r="Q194" s="565"/>
      <c r="R194" s="565"/>
      <c r="S194" s="565"/>
      <c r="T194" s="565"/>
      <c r="U194" s="565"/>
      <c r="V194" s="565"/>
      <c r="W194" s="565"/>
      <c r="X194" s="565"/>
      <c r="Y194" s="569"/>
      <c r="Z194" s="565"/>
    </row>
    <row r="195" spans="1:26" ht="15.75" hidden="1" customHeight="1">
      <c r="A195" s="565"/>
      <c r="B195" s="565"/>
      <c r="C195" s="565"/>
      <c r="D195" s="565"/>
      <c r="E195" s="565"/>
      <c r="F195" s="565"/>
      <c r="G195" s="565"/>
      <c r="H195" s="565"/>
      <c r="I195" s="565"/>
      <c r="J195" s="565"/>
      <c r="K195" s="565"/>
      <c r="L195" s="565"/>
      <c r="M195" s="565"/>
      <c r="N195" s="565"/>
      <c r="O195" s="565"/>
      <c r="P195" s="565"/>
      <c r="Q195" s="565"/>
      <c r="R195" s="565"/>
      <c r="S195" s="565"/>
      <c r="T195" s="565"/>
      <c r="U195" s="565"/>
      <c r="V195" s="565"/>
      <c r="W195" s="565"/>
      <c r="X195" s="565"/>
      <c r="Y195" s="569"/>
      <c r="Z195" s="565"/>
    </row>
    <row r="196" spans="1:26" ht="15.75" hidden="1" customHeight="1">
      <c r="A196" s="565"/>
      <c r="B196" s="565"/>
      <c r="C196" s="565"/>
      <c r="D196" s="565"/>
      <c r="E196" s="565"/>
      <c r="F196" s="565"/>
      <c r="G196" s="565"/>
      <c r="H196" s="565"/>
      <c r="I196" s="565"/>
      <c r="J196" s="565"/>
      <c r="K196" s="565"/>
      <c r="L196" s="565"/>
      <c r="M196" s="565"/>
      <c r="N196" s="565"/>
      <c r="O196" s="565"/>
      <c r="P196" s="565"/>
      <c r="Q196" s="565"/>
      <c r="R196" s="565"/>
      <c r="S196" s="565"/>
      <c r="T196" s="565"/>
      <c r="U196" s="565"/>
      <c r="V196" s="565"/>
      <c r="W196" s="565"/>
      <c r="X196" s="565"/>
      <c r="Y196" s="569"/>
      <c r="Z196" s="565"/>
    </row>
    <row r="197" spans="1:26" ht="15.75" hidden="1" customHeight="1">
      <c r="A197" s="565"/>
      <c r="B197" s="565"/>
      <c r="C197" s="565"/>
      <c r="D197" s="565"/>
      <c r="E197" s="565"/>
      <c r="F197" s="565"/>
      <c r="G197" s="565"/>
      <c r="H197" s="565"/>
      <c r="I197" s="565"/>
      <c r="J197" s="565"/>
      <c r="K197" s="565"/>
      <c r="L197" s="565"/>
      <c r="M197" s="565"/>
      <c r="N197" s="565"/>
      <c r="O197" s="565"/>
      <c r="P197" s="565"/>
      <c r="Q197" s="565"/>
      <c r="R197" s="565"/>
      <c r="S197" s="565"/>
      <c r="T197" s="565"/>
      <c r="U197" s="565"/>
      <c r="V197" s="565"/>
      <c r="W197" s="565"/>
      <c r="X197" s="565"/>
      <c r="Y197" s="569"/>
      <c r="Z197" s="565"/>
    </row>
    <row r="198" spans="1:26" ht="15.75" hidden="1" customHeight="1">
      <c r="A198" s="565"/>
      <c r="B198" s="565"/>
      <c r="C198" s="565"/>
      <c r="D198" s="565"/>
      <c r="E198" s="565"/>
      <c r="F198" s="565"/>
      <c r="G198" s="565"/>
      <c r="H198" s="565"/>
      <c r="I198" s="565"/>
      <c r="J198" s="565"/>
      <c r="K198" s="565"/>
      <c r="L198" s="565"/>
      <c r="M198" s="565"/>
      <c r="N198" s="565"/>
      <c r="O198" s="565"/>
      <c r="P198" s="565"/>
      <c r="Q198" s="565"/>
      <c r="R198" s="565"/>
      <c r="S198" s="565"/>
      <c r="T198" s="565"/>
      <c r="U198" s="565"/>
      <c r="V198" s="565"/>
      <c r="W198" s="565"/>
      <c r="X198" s="565"/>
      <c r="Y198" s="569"/>
      <c r="Z198" s="565"/>
    </row>
    <row r="199" spans="1:26" ht="15.75" hidden="1" customHeight="1">
      <c r="A199" s="565"/>
      <c r="B199" s="565"/>
      <c r="C199" s="565"/>
      <c r="D199" s="565"/>
      <c r="E199" s="565"/>
      <c r="F199" s="565"/>
      <c r="G199" s="565"/>
      <c r="H199" s="565"/>
      <c r="I199" s="565"/>
      <c r="J199" s="565"/>
      <c r="K199" s="565"/>
      <c r="L199" s="565"/>
      <c r="M199" s="565"/>
      <c r="N199" s="565"/>
      <c r="O199" s="565"/>
      <c r="P199" s="565"/>
      <c r="Q199" s="565"/>
      <c r="R199" s="565"/>
      <c r="S199" s="565"/>
      <c r="T199" s="565"/>
      <c r="U199" s="565"/>
      <c r="V199" s="565"/>
      <c r="W199" s="565"/>
      <c r="X199" s="565"/>
      <c r="Y199" s="569"/>
      <c r="Z199" s="565"/>
    </row>
    <row r="200" spans="1:26" ht="15.75" hidden="1" customHeight="1">
      <c r="A200" s="565"/>
      <c r="B200" s="565"/>
      <c r="C200" s="565"/>
      <c r="D200" s="565"/>
      <c r="E200" s="565"/>
      <c r="F200" s="565"/>
      <c r="G200" s="565"/>
      <c r="H200" s="565"/>
      <c r="I200" s="565"/>
      <c r="J200" s="565"/>
      <c r="K200" s="565"/>
      <c r="L200" s="565"/>
      <c r="M200" s="565"/>
      <c r="N200" s="565"/>
      <c r="O200" s="565"/>
      <c r="P200" s="565"/>
      <c r="Q200" s="565"/>
      <c r="R200" s="565"/>
      <c r="S200" s="565"/>
      <c r="T200" s="565"/>
      <c r="U200" s="565"/>
      <c r="V200" s="565"/>
      <c r="W200" s="565"/>
      <c r="X200" s="565"/>
      <c r="Y200" s="569"/>
      <c r="Z200" s="565"/>
    </row>
    <row r="201" spans="1:26" ht="15.75" hidden="1" customHeight="1">
      <c r="A201" s="565"/>
      <c r="B201" s="565"/>
      <c r="C201" s="565"/>
      <c r="D201" s="565"/>
      <c r="E201" s="565"/>
      <c r="F201" s="565"/>
      <c r="G201" s="565"/>
      <c r="H201" s="565"/>
      <c r="I201" s="565"/>
      <c r="J201" s="565"/>
      <c r="K201" s="565"/>
      <c r="L201" s="565"/>
      <c r="M201" s="565"/>
      <c r="N201" s="565"/>
      <c r="O201" s="565"/>
      <c r="P201" s="565"/>
      <c r="Q201" s="565"/>
      <c r="R201" s="565"/>
      <c r="S201" s="565"/>
      <c r="T201" s="565"/>
      <c r="U201" s="565"/>
      <c r="V201" s="565"/>
      <c r="W201" s="565"/>
      <c r="X201" s="565"/>
      <c r="Y201" s="569"/>
      <c r="Z201" s="565"/>
    </row>
    <row r="202" spans="1:26" ht="15.75" hidden="1" customHeight="1">
      <c r="A202" s="565"/>
      <c r="B202" s="565"/>
      <c r="C202" s="565"/>
      <c r="D202" s="565"/>
      <c r="E202" s="565"/>
      <c r="F202" s="565"/>
      <c r="G202" s="565"/>
      <c r="H202" s="565"/>
      <c r="I202" s="565"/>
      <c r="J202" s="565"/>
      <c r="K202" s="565"/>
      <c r="L202" s="565"/>
      <c r="M202" s="565"/>
      <c r="N202" s="565"/>
      <c r="O202" s="565"/>
      <c r="P202" s="565"/>
      <c r="Q202" s="565"/>
      <c r="R202" s="565"/>
      <c r="S202" s="565"/>
      <c r="T202" s="565"/>
      <c r="U202" s="565"/>
      <c r="V202" s="565"/>
      <c r="W202" s="565"/>
      <c r="X202" s="565"/>
      <c r="Y202" s="569"/>
      <c r="Z202" s="565"/>
    </row>
    <row r="203" spans="1:26" ht="15.75" hidden="1" customHeight="1">
      <c r="A203" s="565"/>
      <c r="B203" s="565"/>
      <c r="C203" s="565"/>
      <c r="D203" s="565"/>
      <c r="E203" s="565"/>
      <c r="F203" s="565"/>
      <c r="G203" s="565"/>
      <c r="H203" s="565"/>
      <c r="I203" s="565"/>
      <c r="J203" s="565"/>
      <c r="K203" s="565"/>
      <c r="L203" s="565"/>
      <c r="M203" s="565"/>
      <c r="N203" s="565"/>
      <c r="O203" s="565"/>
      <c r="P203" s="565"/>
      <c r="Q203" s="565"/>
      <c r="R203" s="565"/>
      <c r="S203" s="565"/>
      <c r="T203" s="565"/>
      <c r="U203" s="565"/>
      <c r="V203" s="565"/>
      <c r="W203" s="565"/>
      <c r="X203" s="565"/>
      <c r="Y203" s="569"/>
      <c r="Z203" s="565"/>
    </row>
    <row r="204" spans="1:26" ht="15.75" hidden="1" customHeight="1">
      <c r="A204" s="565"/>
      <c r="B204" s="565"/>
      <c r="C204" s="565"/>
      <c r="D204" s="565"/>
      <c r="E204" s="565"/>
      <c r="F204" s="565"/>
      <c r="G204" s="565"/>
      <c r="H204" s="565"/>
      <c r="I204" s="565"/>
      <c r="J204" s="565"/>
      <c r="K204" s="565"/>
      <c r="L204" s="565"/>
      <c r="M204" s="565"/>
      <c r="N204" s="565"/>
      <c r="O204" s="565"/>
      <c r="P204" s="565"/>
      <c r="Q204" s="565"/>
      <c r="R204" s="565"/>
      <c r="S204" s="565"/>
      <c r="T204" s="565"/>
      <c r="U204" s="565"/>
      <c r="V204" s="565"/>
      <c r="W204" s="565"/>
      <c r="X204" s="565"/>
      <c r="Y204" s="569"/>
      <c r="Z204" s="565"/>
    </row>
    <row r="205" spans="1:26" ht="15.75" hidden="1" customHeight="1">
      <c r="A205" s="565"/>
      <c r="B205" s="565"/>
      <c r="C205" s="565"/>
      <c r="D205" s="565"/>
      <c r="E205" s="565"/>
      <c r="F205" s="565"/>
      <c r="G205" s="565"/>
      <c r="H205" s="565"/>
      <c r="I205" s="565"/>
      <c r="J205" s="565"/>
      <c r="K205" s="565"/>
      <c r="L205" s="565"/>
      <c r="M205" s="565"/>
      <c r="N205" s="565"/>
      <c r="O205" s="565"/>
      <c r="P205" s="565"/>
      <c r="Q205" s="565"/>
      <c r="R205" s="565"/>
      <c r="S205" s="565"/>
      <c r="T205" s="565"/>
      <c r="U205" s="565"/>
      <c r="V205" s="565"/>
      <c r="W205" s="565"/>
      <c r="X205" s="565"/>
      <c r="Y205" s="569"/>
      <c r="Z205" s="565"/>
    </row>
    <row r="206" spans="1:26" ht="15.75" hidden="1" customHeight="1">
      <c r="A206" s="565"/>
      <c r="B206" s="565"/>
      <c r="C206" s="565"/>
      <c r="D206" s="565"/>
      <c r="E206" s="565"/>
      <c r="F206" s="565"/>
      <c r="G206" s="565"/>
      <c r="H206" s="565"/>
      <c r="I206" s="565"/>
      <c r="J206" s="565"/>
      <c r="K206" s="565"/>
      <c r="L206" s="565"/>
      <c r="M206" s="565"/>
      <c r="N206" s="565"/>
      <c r="O206" s="565"/>
      <c r="P206" s="565"/>
      <c r="Q206" s="565"/>
      <c r="R206" s="565"/>
      <c r="S206" s="565"/>
      <c r="T206" s="565"/>
      <c r="U206" s="565"/>
      <c r="V206" s="565"/>
      <c r="W206" s="565"/>
      <c r="X206" s="565"/>
      <c r="Y206" s="569"/>
      <c r="Z206" s="565"/>
    </row>
    <row r="207" spans="1:26" ht="15.75" hidden="1" customHeight="1">
      <c r="A207" s="565"/>
      <c r="B207" s="565"/>
      <c r="C207" s="565"/>
      <c r="D207" s="565"/>
      <c r="E207" s="565"/>
      <c r="F207" s="565"/>
      <c r="G207" s="565"/>
      <c r="H207" s="565"/>
      <c r="I207" s="565"/>
      <c r="J207" s="565"/>
      <c r="K207" s="565"/>
      <c r="L207" s="565"/>
      <c r="M207" s="565"/>
      <c r="N207" s="565"/>
      <c r="O207" s="565"/>
      <c r="P207" s="565"/>
      <c r="Q207" s="565"/>
      <c r="R207" s="565"/>
      <c r="S207" s="565"/>
      <c r="T207" s="565"/>
      <c r="U207" s="565"/>
      <c r="V207" s="565"/>
      <c r="W207" s="565"/>
      <c r="X207" s="565"/>
      <c r="Y207" s="569"/>
      <c r="Z207" s="565"/>
    </row>
    <row r="208" spans="1:26" ht="15.75" hidden="1" customHeight="1">
      <c r="A208" s="565"/>
      <c r="B208" s="565"/>
      <c r="C208" s="565"/>
      <c r="D208" s="565"/>
      <c r="E208" s="565"/>
      <c r="F208" s="565"/>
      <c r="G208" s="565"/>
      <c r="H208" s="565"/>
      <c r="I208" s="565"/>
      <c r="J208" s="565"/>
      <c r="K208" s="565"/>
      <c r="L208" s="565"/>
      <c r="M208" s="565"/>
      <c r="N208" s="565"/>
      <c r="O208" s="565"/>
      <c r="P208" s="565"/>
      <c r="Q208" s="565"/>
      <c r="R208" s="565"/>
      <c r="S208" s="565"/>
      <c r="T208" s="565"/>
      <c r="U208" s="565"/>
      <c r="V208" s="565"/>
      <c r="W208" s="565"/>
      <c r="X208" s="565"/>
      <c r="Y208" s="569"/>
      <c r="Z208" s="565"/>
    </row>
    <row r="209" spans="1:26" ht="15.75" hidden="1" customHeight="1">
      <c r="A209" s="565"/>
      <c r="B209" s="565"/>
      <c r="C209" s="565"/>
      <c r="D209" s="565"/>
      <c r="E209" s="565"/>
      <c r="F209" s="565"/>
      <c r="G209" s="565"/>
      <c r="H209" s="565"/>
      <c r="I209" s="565"/>
      <c r="J209" s="565"/>
      <c r="K209" s="565"/>
      <c r="L209" s="565"/>
      <c r="M209" s="565"/>
      <c r="N209" s="565"/>
      <c r="O209" s="565"/>
      <c r="P209" s="565"/>
      <c r="Q209" s="565"/>
      <c r="R209" s="565"/>
      <c r="S209" s="565"/>
      <c r="T209" s="565"/>
      <c r="U209" s="565"/>
      <c r="V209" s="565"/>
      <c r="W209" s="565"/>
      <c r="X209" s="565"/>
      <c r="Y209" s="569"/>
      <c r="Z209" s="565"/>
    </row>
    <row r="210" spans="1:26" ht="15.75" hidden="1" customHeight="1">
      <c r="A210" s="565"/>
      <c r="B210" s="565"/>
      <c r="C210" s="565"/>
      <c r="D210" s="565"/>
      <c r="E210" s="565"/>
      <c r="F210" s="565"/>
      <c r="G210" s="565"/>
      <c r="H210" s="565"/>
      <c r="I210" s="565"/>
      <c r="J210" s="565"/>
      <c r="K210" s="565"/>
      <c r="L210" s="565"/>
      <c r="M210" s="565"/>
      <c r="N210" s="565"/>
      <c r="O210" s="565"/>
      <c r="P210" s="565"/>
      <c r="Q210" s="565"/>
      <c r="R210" s="565"/>
      <c r="S210" s="565"/>
      <c r="T210" s="565"/>
      <c r="U210" s="565"/>
      <c r="V210" s="565"/>
      <c r="W210" s="565"/>
      <c r="X210" s="565"/>
      <c r="Y210" s="569"/>
      <c r="Z210" s="565"/>
    </row>
    <row r="211" spans="1:26" ht="15.75" hidden="1" customHeight="1">
      <c r="A211" s="565"/>
      <c r="B211" s="565"/>
      <c r="C211" s="565"/>
      <c r="D211" s="565"/>
      <c r="E211" s="565"/>
      <c r="F211" s="565"/>
      <c r="G211" s="565"/>
      <c r="H211" s="565"/>
      <c r="I211" s="565"/>
      <c r="J211" s="565"/>
      <c r="K211" s="565"/>
      <c r="L211" s="565"/>
      <c r="M211" s="565"/>
      <c r="N211" s="565"/>
      <c r="O211" s="565"/>
      <c r="P211" s="565"/>
      <c r="Q211" s="565"/>
      <c r="R211" s="565"/>
      <c r="S211" s="565"/>
      <c r="T211" s="565"/>
      <c r="U211" s="565"/>
      <c r="V211" s="565"/>
      <c r="W211" s="565"/>
      <c r="X211" s="565"/>
      <c r="Y211" s="569"/>
      <c r="Z211" s="565"/>
    </row>
    <row r="212" spans="1:26" ht="15.75" hidden="1" customHeight="1">
      <c r="A212" s="565"/>
      <c r="B212" s="565"/>
      <c r="C212" s="565"/>
      <c r="D212" s="565"/>
      <c r="E212" s="565"/>
      <c r="F212" s="565"/>
      <c r="G212" s="565"/>
      <c r="H212" s="565"/>
      <c r="I212" s="565"/>
      <c r="J212" s="565"/>
      <c r="K212" s="565"/>
      <c r="L212" s="565"/>
      <c r="M212" s="565"/>
      <c r="N212" s="565"/>
      <c r="O212" s="565"/>
      <c r="P212" s="565"/>
      <c r="Q212" s="565"/>
      <c r="R212" s="565"/>
      <c r="S212" s="565"/>
      <c r="T212" s="565"/>
      <c r="U212" s="565"/>
      <c r="V212" s="565"/>
      <c r="W212" s="565"/>
      <c r="X212" s="565"/>
      <c r="Y212" s="569"/>
      <c r="Z212" s="565"/>
    </row>
    <row r="213" spans="1:26" ht="15.75" hidden="1" customHeight="1">
      <c r="A213" s="565"/>
      <c r="B213" s="565"/>
      <c r="C213" s="565"/>
      <c r="D213" s="565"/>
      <c r="E213" s="565"/>
      <c r="F213" s="565"/>
      <c r="G213" s="565"/>
      <c r="H213" s="565"/>
      <c r="I213" s="565"/>
      <c r="J213" s="565"/>
      <c r="K213" s="565"/>
      <c r="L213" s="565"/>
      <c r="M213" s="565"/>
      <c r="N213" s="565"/>
      <c r="O213" s="565"/>
      <c r="P213" s="565"/>
      <c r="Q213" s="565"/>
      <c r="R213" s="565"/>
      <c r="S213" s="565"/>
      <c r="T213" s="565"/>
      <c r="U213" s="565"/>
      <c r="V213" s="565"/>
      <c r="W213" s="565"/>
      <c r="X213" s="565"/>
      <c r="Y213" s="569"/>
      <c r="Z213" s="565"/>
    </row>
    <row r="214" spans="1:26" ht="15.75" hidden="1" customHeight="1">
      <c r="A214" s="565"/>
      <c r="B214" s="565"/>
      <c r="C214" s="565"/>
      <c r="D214" s="565"/>
      <c r="E214" s="565"/>
      <c r="F214" s="565"/>
      <c r="G214" s="565"/>
      <c r="H214" s="565"/>
      <c r="I214" s="565"/>
      <c r="J214" s="565"/>
      <c r="K214" s="565"/>
      <c r="L214" s="565"/>
      <c r="M214" s="565"/>
      <c r="N214" s="565"/>
      <c r="O214" s="565"/>
      <c r="P214" s="565"/>
      <c r="Q214" s="565"/>
      <c r="R214" s="565"/>
      <c r="S214" s="565"/>
      <c r="T214" s="565"/>
      <c r="U214" s="565"/>
      <c r="V214" s="565"/>
      <c r="W214" s="565"/>
      <c r="X214" s="565"/>
      <c r="Y214" s="569"/>
      <c r="Z214" s="565"/>
    </row>
    <row r="215" spans="1:26" ht="15.75" hidden="1" customHeight="1">
      <c r="A215" s="565"/>
      <c r="B215" s="565"/>
      <c r="C215" s="565"/>
      <c r="D215" s="565"/>
      <c r="E215" s="565"/>
      <c r="F215" s="565"/>
      <c r="G215" s="565"/>
      <c r="H215" s="565"/>
      <c r="I215" s="565"/>
      <c r="J215" s="565"/>
      <c r="K215" s="565"/>
      <c r="L215" s="565"/>
      <c r="M215" s="565"/>
      <c r="N215" s="565"/>
      <c r="O215" s="565"/>
      <c r="P215" s="565"/>
      <c r="Q215" s="565"/>
      <c r="R215" s="565"/>
      <c r="S215" s="565"/>
      <c r="T215" s="565"/>
      <c r="U215" s="565"/>
      <c r="V215" s="565"/>
      <c r="W215" s="565"/>
      <c r="X215" s="565"/>
      <c r="Y215" s="569"/>
      <c r="Z215" s="565"/>
    </row>
    <row r="216" spans="1:26" ht="15.75" hidden="1" customHeight="1">
      <c r="A216" s="565"/>
      <c r="B216" s="565"/>
      <c r="C216" s="565"/>
      <c r="D216" s="565"/>
      <c r="E216" s="565"/>
      <c r="F216" s="565"/>
      <c r="G216" s="565"/>
      <c r="H216" s="565"/>
      <c r="I216" s="565"/>
      <c r="J216" s="565"/>
      <c r="K216" s="565"/>
      <c r="L216" s="565"/>
      <c r="M216" s="565"/>
      <c r="N216" s="565"/>
      <c r="O216" s="565"/>
      <c r="P216" s="565"/>
      <c r="Q216" s="565"/>
      <c r="R216" s="565"/>
      <c r="S216" s="565"/>
      <c r="T216" s="565"/>
      <c r="U216" s="565"/>
      <c r="V216" s="565"/>
      <c r="W216" s="565"/>
      <c r="X216" s="565"/>
      <c r="Y216" s="569"/>
      <c r="Z216" s="565"/>
    </row>
    <row r="217" spans="1:26" ht="15.75" hidden="1" customHeight="1">
      <c r="A217" s="565"/>
      <c r="B217" s="565"/>
      <c r="C217" s="565"/>
      <c r="D217" s="565"/>
      <c r="E217" s="565"/>
      <c r="F217" s="565"/>
      <c r="G217" s="565"/>
      <c r="H217" s="565"/>
      <c r="I217" s="565"/>
      <c r="J217" s="565"/>
      <c r="K217" s="565"/>
      <c r="L217" s="565"/>
      <c r="M217" s="565"/>
      <c r="N217" s="565"/>
      <c r="O217" s="565"/>
      <c r="P217" s="565"/>
      <c r="Q217" s="565"/>
      <c r="R217" s="565"/>
      <c r="S217" s="565"/>
      <c r="T217" s="565"/>
      <c r="U217" s="565"/>
      <c r="V217" s="565"/>
      <c r="W217" s="565"/>
      <c r="X217" s="565"/>
      <c r="Y217" s="569"/>
      <c r="Z217" s="565"/>
    </row>
    <row r="218" spans="1:26" ht="15.75" hidden="1" customHeight="1">
      <c r="A218" s="565"/>
      <c r="B218" s="565"/>
      <c r="C218" s="565"/>
      <c r="D218" s="565"/>
      <c r="E218" s="565"/>
      <c r="F218" s="565"/>
      <c r="G218" s="565"/>
      <c r="H218" s="565"/>
      <c r="I218" s="565"/>
      <c r="J218" s="565"/>
      <c r="K218" s="565"/>
      <c r="L218" s="565"/>
      <c r="M218" s="565"/>
      <c r="N218" s="565"/>
      <c r="O218" s="565"/>
      <c r="P218" s="565"/>
      <c r="Q218" s="565"/>
      <c r="R218" s="565"/>
      <c r="S218" s="565"/>
      <c r="T218" s="565"/>
      <c r="U218" s="565"/>
      <c r="V218" s="565"/>
      <c r="W218" s="565"/>
      <c r="X218" s="565"/>
      <c r="Y218" s="569"/>
      <c r="Z218" s="565"/>
    </row>
    <row r="219" spans="1:26" ht="15.75" hidden="1" customHeight="1">
      <c r="A219" s="565"/>
      <c r="B219" s="565"/>
      <c r="C219" s="565"/>
      <c r="D219" s="565"/>
      <c r="E219" s="565"/>
      <c r="F219" s="565"/>
      <c r="G219" s="565"/>
      <c r="H219" s="565"/>
      <c r="I219" s="565"/>
      <c r="J219" s="565"/>
      <c r="K219" s="565"/>
      <c r="L219" s="565"/>
      <c r="M219" s="565"/>
      <c r="N219" s="565"/>
      <c r="O219" s="565"/>
      <c r="P219" s="565"/>
      <c r="Q219" s="565"/>
      <c r="R219" s="565"/>
      <c r="S219" s="565"/>
      <c r="T219" s="565"/>
      <c r="U219" s="565"/>
      <c r="V219" s="565"/>
      <c r="W219" s="565"/>
      <c r="X219" s="565"/>
      <c r="Y219" s="569"/>
      <c r="Z219" s="565"/>
    </row>
    <row r="220" spans="1:26" ht="15.75" hidden="1" customHeight="1">
      <c r="A220" s="565"/>
      <c r="B220" s="565"/>
      <c r="C220" s="565"/>
      <c r="D220" s="565"/>
      <c r="E220" s="565"/>
      <c r="F220" s="565"/>
      <c r="G220" s="565"/>
      <c r="H220" s="565"/>
      <c r="I220" s="565"/>
      <c r="J220" s="565"/>
      <c r="K220" s="565"/>
      <c r="L220" s="565"/>
      <c r="M220" s="565"/>
      <c r="N220" s="565"/>
      <c r="O220" s="565"/>
      <c r="P220" s="565"/>
      <c r="Q220" s="565"/>
      <c r="R220" s="565"/>
      <c r="S220" s="565"/>
      <c r="T220" s="565"/>
      <c r="U220" s="565"/>
      <c r="V220" s="565"/>
      <c r="W220" s="565"/>
      <c r="X220" s="565"/>
      <c r="Y220" s="569"/>
      <c r="Z220" s="565"/>
    </row>
    <row r="221" spans="1:26" ht="15.75" hidden="1" customHeight="1">
      <c r="A221" s="565"/>
      <c r="B221" s="565"/>
      <c r="C221" s="565"/>
      <c r="D221" s="565"/>
      <c r="E221" s="565"/>
      <c r="F221" s="565"/>
      <c r="G221" s="565"/>
      <c r="H221" s="565"/>
      <c r="I221" s="565"/>
      <c r="J221" s="565"/>
      <c r="K221" s="565"/>
      <c r="L221" s="565"/>
      <c r="M221" s="565"/>
      <c r="N221" s="565"/>
      <c r="O221" s="565"/>
      <c r="P221" s="565"/>
      <c r="Q221" s="565"/>
      <c r="R221" s="565"/>
      <c r="S221" s="565"/>
      <c r="T221" s="565"/>
      <c r="U221" s="565"/>
      <c r="V221" s="565"/>
      <c r="W221" s="565"/>
      <c r="X221" s="565"/>
      <c r="Y221" s="569"/>
      <c r="Z221" s="565"/>
    </row>
    <row r="222" spans="1:26" ht="15.75" hidden="1" customHeight="1">
      <c r="A222" s="565"/>
      <c r="B222" s="565"/>
      <c r="C222" s="565"/>
      <c r="D222" s="565"/>
      <c r="E222" s="565"/>
      <c r="F222" s="565"/>
      <c r="G222" s="565"/>
      <c r="H222" s="565"/>
      <c r="I222" s="565"/>
      <c r="J222" s="565"/>
      <c r="K222" s="565"/>
      <c r="L222" s="565"/>
      <c r="M222" s="565"/>
      <c r="N222" s="565"/>
      <c r="O222" s="565"/>
      <c r="P222" s="565"/>
      <c r="Q222" s="565"/>
      <c r="R222" s="565"/>
      <c r="S222" s="565"/>
      <c r="T222" s="565"/>
      <c r="U222" s="565"/>
      <c r="V222" s="565"/>
      <c r="W222" s="565"/>
      <c r="X222" s="565"/>
      <c r="Y222" s="569"/>
      <c r="Z222" s="565"/>
    </row>
    <row r="223" spans="1:26" ht="15.75" hidden="1" customHeight="1">
      <c r="A223" s="565"/>
      <c r="B223" s="565"/>
      <c r="C223" s="565"/>
      <c r="D223" s="565"/>
      <c r="E223" s="565"/>
      <c r="F223" s="565"/>
      <c r="G223" s="565"/>
      <c r="H223" s="565"/>
      <c r="I223" s="565"/>
      <c r="J223" s="565"/>
      <c r="K223" s="565"/>
      <c r="L223" s="565"/>
      <c r="M223" s="565"/>
      <c r="N223" s="565"/>
      <c r="O223" s="565"/>
      <c r="P223" s="565"/>
      <c r="Q223" s="565"/>
      <c r="R223" s="565"/>
      <c r="S223" s="565"/>
      <c r="T223" s="565"/>
      <c r="U223" s="565"/>
      <c r="V223" s="565"/>
      <c r="W223" s="565"/>
      <c r="X223" s="565"/>
      <c r="Y223" s="569"/>
      <c r="Z223" s="565"/>
    </row>
    <row r="224" spans="1:26" ht="15.75" hidden="1" customHeight="1">
      <c r="A224" s="565"/>
      <c r="B224" s="565"/>
      <c r="C224" s="565"/>
      <c r="D224" s="565"/>
      <c r="E224" s="565"/>
      <c r="F224" s="565"/>
      <c r="G224" s="565"/>
      <c r="H224" s="565"/>
      <c r="I224" s="565"/>
      <c r="J224" s="565"/>
      <c r="K224" s="565"/>
      <c r="L224" s="565"/>
      <c r="M224" s="565"/>
      <c r="N224" s="565"/>
      <c r="O224" s="565"/>
      <c r="P224" s="565"/>
      <c r="Q224" s="565"/>
      <c r="R224" s="565"/>
      <c r="S224" s="565"/>
      <c r="T224" s="565"/>
      <c r="U224" s="565"/>
      <c r="V224" s="565"/>
      <c r="W224" s="565"/>
      <c r="X224" s="565"/>
      <c r="Y224" s="569"/>
      <c r="Z224" s="565"/>
    </row>
    <row r="225" spans="1:26" ht="15.75" hidden="1" customHeight="1">
      <c r="A225" s="565"/>
      <c r="B225" s="565"/>
      <c r="C225" s="565"/>
      <c r="D225" s="565"/>
      <c r="E225" s="565"/>
      <c r="F225" s="565"/>
      <c r="G225" s="565"/>
      <c r="H225" s="565"/>
      <c r="I225" s="565"/>
      <c r="J225" s="565"/>
      <c r="K225" s="565"/>
      <c r="L225" s="565"/>
      <c r="M225" s="565"/>
      <c r="N225" s="565"/>
      <c r="O225" s="565"/>
      <c r="P225" s="565"/>
      <c r="Q225" s="565"/>
      <c r="R225" s="565"/>
      <c r="S225" s="565"/>
      <c r="T225" s="565"/>
      <c r="U225" s="565"/>
      <c r="V225" s="565"/>
      <c r="W225" s="565"/>
      <c r="X225" s="565"/>
      <c r="Y225" s="569"/>
      <c r="Z225" s="565"/>
    </row>
    <row r="226" spans="1:26" ht="15.75" hidden="1" customHeight="1">
      <c r="A226" s="565"/>
      <c r="B226" s="565"/>
      <c r="C226" s="565"/>
      <c r="D226" s="565"/>
      <c r="E226" s="565"/>
      <c r="F226" s="565"/>
      <c r="G226" s="565"/>
      <c r="H226" s="565"/>
      <c r="I226" s="565"/>
      <c r="J226" s="565"/>
      <c r="K226" s="565"/>
      <c r="L226" s="565"/>
      <c r="M226" s="565"/>
      <c r="N226" s="565"/>
      <c r="O226" s="565"/>
      <c r="P226" s="565"/>
      <c r="Q226" s="565"/>
      <c r="R226" s="565"/>
      <c r="S226" s="565"/>
      <c r="T226" s="565"/>
      <c r="U226" s="565"/>
      <c r="V226" s="565"/>
      <c r="W226" s="565"/>
      <c r="X226" s="565"/>
      <c r="Y226" s="569"/>
      <c r="Z226" s="565"/>
    </row>
    <row r="227" spans="1:26" ht="15.75" hidden="1" customHeight="1">
      <c r="A227" s="565"/>
      <c r="B227" s="565"/>
      <c r="C227" s="565"/>
      <c r="D227" s="565"/>
      <c r="E227" s="565"/>
      <c r="F227" s="565"/>
      <c r="G227" s="565"/>
      <c r="H227" s="565"/>
      <c r="I227" s="565"/>
      <c r="J227" s="565"/>
      <c r="K227" s="565"/>
      <c r="L227" s="565"/>
      <c r="M227" s="565"/>
      <c r="N227" s="565"/>
      <c r="O227" s="565"/>
      <c r="P227" s="565"/>
      <c r="Q227" s="565"/>
      <c r="R227" s="565"/>
      <c r="S227" s="565"/>
      <c r="T227" s="565"/>
      <c r="U227" s="565"/>
      <c r="V227" s="565"/>
      <c r="W227" s="565"/>
      <c r="X227" s="565"/>
      <c r="Y227" s="569"/>
      <c r="Z227" s="565"/>
    </row>
    <row r="228" spans="1:26" ht="15.75" hidden="1" customHeight="1">
      <c r="A228" s="565"/>
      <c r="B228" s="565"/>
      <c r="C228" s="565"/>
      <c r="D228" s="565"/>
      <c r="E228" s="565"/>
      <c r="F228" s="565"/>
      <c r="G228" s="565"/>
      <c r="H228" s="565"/>
      <c r="I228" s="565"/>
      <c r="J228" s="565"/>
      <c r="K228" s="565"/>
      <c r="L228" s="565"/>
      <c r="M228" s="565"/>
      <c r="N228" s="565"/>
      <c r="O228" s="565"/>
      <c r="P228" s="565"/>
      <c r="Q228" s="565"/>
      <c r="R228" s="565"/>
      <c r="S228" s="565"/>
      <c r="T228" s="565"/>
      <c r="U228" s="565"/>
      <c r="V228" s="565"/>
      <c r="W228" s="565"/>
      <c r="X228" s="565"/>
      <c r="Y228" s="569"/>
      <c r="Z228" s="565"/>
    </row>
    <row r="229" spans="1:26" ht="15.75" hidden="1" customHeight="1">
      <c r="A229" s="565"/>
      <c r="B229" s="565"/>
      <c r="C229" s="565"/>
      <c r="D229" s="565"/>
      <c r="E229" s="565"/>
      <c r="F229" s="565"/>
      <c r="G229" s="565"/>
      <c r="H229" s="565"/>
      <c r="I229" s="565"/>
      <c r="J229" s="565"/>
      <c r="K229" s="565"/>
      <c r="L229" s="565"/>
      <c r="M229" s="565"/>
      <c r="N229" s="565"/>
      <c r="O229" s="565"/>
      <c r="P229" s="565"/>
      <c r="Q229" s="565"/>
      <c r="R229" s="565"/>
      <c r="S229" s="565"/>
      <c r="T229" s="565"/>
      <c r="U229" s="565"/>
      <c r="V229" s="565"/>
      <c r="W229" s="565"/>
      <c r="X229" s="565"/>
      <c r="Y229" s="569"/>
      <c r="Z229" s="565"/>
    </row>
    <row r="230" spans="1:26" ht="15.75" hidden="1" customHeight="1">
      <c r="A230" s="565"/>
      <c r="B230" s="565"/>
      <c r="C230" s="565"/>
      <c r="D230" s="565"/>
      <c r="E230" s="565"/>
      <c r="F230" s="565"/>
      <c r="G230" s="565"/>
      <c r="H230" s="565"/>
      <c r="I230" s="565"/>
      <c r="J230" s="565"/>
      <c r="K230" s="565"/>
      <c r="L230" s="565"/>
      <c r="M230" s="565"/>
      <c r="N230" s="565"/>
      <c r="O230" s="565"/>
      <c r="P230" s="565"/>
      <c r="Q230" s="565"/>
      <c r="R230" s="565"/>
      <c r="S230" s="565"/>
      <c r="T230" s="565"/>
      <c r="U230" s="565"/>
      <c r="V230" s="565"/>
      <c r="W230" s="565"/>
      <c r="X230" s="565"/>
      <c r="Y230" s="569"/>
      <c r="Z230" s="565"/>
    </row>
    <row r="231" spans="1:26" ht="15.75" hidden="1" customHeight="1">
      <c r="A231" s="565"/>
      <c r="B231" s="565"/>
      <c r="C231" s="565"/>
      <c r="D231" s="565"/>
      <c r="E231" s="565"/>
      <c r="F231" s="565"/>
      <c r="G231" s="565"/>
      <c r="H231" s="565"/>
      <c r="I231" s="565"/>
      <c r="J231" s="565"/>
      <c r="K231" s="565"/>
      <c r="L231" s="565"/>
      <c r="M231" s="565"/>
      <c r="N231" s="565"/>
      <c r="O231" s="565"/>
      <c r="P231" s="565"/>
      <c r="Q231" s="565"/>
      <c r="R231" s="565"/>
      <c r="S231" s="565"/>
      <c r="T231" s="565"/>
      <c r="U231" s="565"/>
      <c r="V231" s="565"/>
      <c r="W231" s="565"/>
      <c r="X231" s="565"/>
      <c r="Y231" s="569"/>
      <c r="Z231" s="565"/>
    </row>
    <row r="232" spans="1:26" ht="15.75" hidden="1" customHeight="1">
      <c r="A232" s="565"/>
      <c r="B232" s="565"/>
      <c r="C232" s="565"/>
      <c r="D232" s="565"/>
      <c r="E232" s="565"/>
      <c r="F232" s="565"/>
      <c r="G232" s="565"/>
      <c r="H232" s="565"/>
      <c r="I232" s="565"/>
      <c r="J232" s="565"/>
      <c r="K232" s="565"/>
      <c r="L232" s="565"/>
      <c r="M232" s="565"/>
      <c r="N232" s="565"/>
      <c r="O232" s="565"/>
      <c r="P232" s="565"/>
      <c r="Q232" s="565"/>
      <c r="R232" s="565"/>
      <c r="S232" s="565"/>
      <c r="T232" s="565"/>
      <c r="U232" s="565"/>
      <c r="V232" s="565"/>
      <c r="W232" s="565"/>
      <c r="X232" s="565"/>
      <c r="Y232" s="569"/>
      <c r="Z232" s="565"/>
    </row>
    <row r="233" spans="1:26" ht="15.75" hidden="1" customHeight="1">
      <c r="A233" s="565"/>
      <c r="B233" s="565"/>
      <c r="C233" s="565"/>
      <c r="D233" s="565"/>
      <c r="E233" s="565"/>
      <c r="F233" s="565"/>
      <c r="G233" s="565"/>
      <c r="H233" s="565"/>
      <c r="I233" s="565"/>
      <c r="J233" s="565"/>
      <c r="K233" s="565"/>
      <c r="L233" s="565"/>
      <c r="M233" s="565"/>
      <c r="N233" s="565"/>
      <c r="O233" s="565"/>
      <c r="P233" s="565"/>
      <c r="Q233" s="565"/>
      <c r="R233" s="565"/>
      <c r="S233" s="565"/>
      <c r="T233" s="565"/>
      <c r="U233" s="565"/>
      <c r="V233" s="565"/>
      <c r="W233" s="565"/>
      <c r="X233" s="565"/>
      <c r="Y233" s="569"/>
      <c r="Z233" s="565"/>
    </row>
    <row r="234" spans="1:26" ht="15.75" hidden="1" customHeight="1">
      <c r="A234" s="565"/>
      <c r="B234" s="565"/>
      <c r="C234" s="565"/>
      <c r="D234" s="565"/>
      <c r="E234" s="565"/>
      <c r="F234" s="565"/>
      <c r="G234" s="565"/>
      <c r="H234" s="565"/>
      <c r="I234" s="565"/>
      <c r="J234" s="565"/>
      <c r="K234" s="565"/>
      <c r="L234" s="565"/>
      <c r="M234" s="565"/>
      <c r="N234" s="565"/>
      <c r="O234" s="565"/>
      <c r="P234" s="565"/>
      <c r="Q234" s="565"/>
      <c r="R234" s="565"/>
      <c r="S234" s="565"/>
      <c r="T234" s="565"/>
      <c r="U234" s="565"/>
      <c r="V234" s="565"/>
      <c r="W234" s="565"/>
      <c r="X234" s="565"/>
      <c r="Y234" s="569"/>
      <c r="Z234" s="565"/>
    </row>
    <row r="235" spans="1:26" ht="15.75" hidden="1" customHeight="1">
      <c r="A235" s="565"/>
      <c r="B235" s="565"/>
      <c r="C235" s="565"/>
      <c r="D235" s="565"/>
      <c r="E235" s="565"/>
      <c r="F235" s="565"/>
      <c r="G235" s="565"/>
      <c r="H235" s="565"/>
      <c r="I235" s="565"/>
      <c r="J235" s="565"/>
      <c r="K235" s="565"/>
      <c r="L235" s="565"/>
      <c r="M235" s="565"/>
      <c r="N235" s="565"/>
      <c r="O235" s="565"/>
      <c r="P235" s="565"/>
      <c r="Q235" s="565"/>
      <c r="R235" s="565"/>
      <c r="S235" s="565"/>
      <c r="T235" s="565"/>
      <c r="U235" s="565"/>
      <c r="V235" s="565"/>
      <c r="W235" s="565"/>
      <c r="X235" s="565"/>
      <c r="Y235" s="569"/>
      <c r="Z235" s="565"/>
    </row>
    <row r="236" spans="1:26" ht="15.75" hidden="1" customHeight="1">
      <c r="A236" s="565"/>
      <c r="B236" s="565"/>
      <c r="C236" s="565"/>
      <c r="D236" s="565"/>
      <c r="E236" s="565"/>
      <c r="F236" s="565"/>
      <c r="G236" s="565"/>
      <c r="H236" s="565"/>
      <c r="I236" s="565"/>
      <c r="J236" s="565"/>
      <c r="K236" s="565"/>
      <c r="L236" s="565"/>
      <c r="M236" s="565"/>
      <c r="N236" s="565"/>
      <c r="O236" s="565"/>
      <c r="P236" s="565"/>
      <c r="Q236" s="565"/>
      <c r="R236" s="565"/>
      <c r="S236" s="565"/>
      <c r="T236" s="565"/>
      <c r="U236" s="565"/>
      <c r="V236" s="565"/>
      <c r="W236" s="565"/>
      <c r="X236" s="565"/>
      <c r="Y236" s="569"/>
      <c r="Z236" s="565"/>
    </row>
    <row r="237" spans="1:26" ht="15.75" hidden="1" customHeight="1">
      <c r="A237" s="565"/>
      <c r="B237" s="565"/>
      <c r="C237" s="565"/>
      <c r="D237" s="565"/>
      <c r="E237" s="565"/>
      <c r="F237" s="565"/>
      <c r="G237" s="565"/>
      <c r="H237" s="565"/>
      <c r="I237" s="565"/>
      <c r="J237" s="565"/>
      <c r="K237" s="565"/>
      <c r="L237" s="565"/>
      <c r="M237" s="565"/>
      <c r="N237" s="565"/>
      <c r="O237" s="565"/>
      <c r="P237" s="565"/>
      <c r="Q237" s="565"/>
      <c r="R237" s="565"/>
      <c r="S237" s="565"/>
      <c r="T237" s="565"/>
      <c r="U237" s="565"/>
      <c r="V237" s="565"/>
      <c r="W237" s="565"/>
      <c r="X237" s="565"/>
      <c r="Y237" s="569"/>
      <c r="Z237" s="565"/>
    </row>
    <row r="238" spans="1:26" ht="15.75" hidden="1" customHeight="1">
      <c r="A238" s="565"/>
      <c r="B238" s="565"/>
      <c r="C238" s="565"/>
      <c r="D238" s="565"/>
      <c r="E238" s="565"/>
      <c r="F238" s="565"/>
      <c r="G238" s="565"/>
      <c r="H238" s="565"/>
      <c r="I238" s="565"/>
      <c r="J238" s="565"/>
      <c r="K238" s="565"/>
      <c r="L238" s="565"/>
      <c r="M238" s="565"/>
      <c r="N238" s="565"/>
      <c r="O238" s="565"/>
      <c r="P238" s="565"/>
      <c r="Q238" s="565"/>
      <c r="R238" s="565"/>
      <c r="S238" s="565"/>
      <c r="T238" s="565"/>
      <c r="U238" s="565"/>
      <c r="V238" s="565"/>
      <c r="W238" s="565"/>
      <c r="X238" s="565"/>
      <c r="Y238" s="569"/>
      <c r="Z238" s="565"/>
    </row>
    <row r="239" spans="1:26" ht="15.75" hidden="1" customHeight="1">
      <c r="A239" s="565"/>
      <c r="B239" s="565"/>
      <c r="C239" s="565"/>
      <c r="D239" s="565"/>
      <c r="E239" s="565"/>
      <c r="F239" s="565"/>
      <c r="G239" s="565"/>
      <c r="H239" s="565"/>
      <c r="I239" s="565"/>
      <c r="J239" s="565"/>
      <c r="K239" s="565"/>
      <c r="L239" s="565"/>
      <c r="M239" s="565"/>
      <c r="N239" s="565"/>
      <c r="O239" s="565"/>
      <c r="P239" s="565"/>
      <c r="Q239" s="565"/>
      <c r="R239" s="565"/>
      <c r="S239" s="565"/>
      <c r="T239" s="565"/>
      <c r="U239" s="565"/>
      <c r="V239" s="565"/>
      <c r="W239" s="565"/>
      <c r="X239" s="565"/>
      <c r="Y239" s="569"/>
      <c r="Z239" s="565"/>
    </row>
    <row r="240" spans="1:26" ht="15.75" hidden="1" customHeight="1">
      <c r="A240" s="565"/>
      <c r="B240" s="565"/>
      <c r="C240" s="565"/>
      <c r="D240" s="565"/>
      <c r="E240" s="565"/>
      <c r="F240" s="565"/>
      <c r="G240" s="565"/>
      <c r="H240" s="565"/>
      <c r="I240" s="565"/>
      <c r="J240" s="565"/>
      <c r="K240" s="565"/>
      <c r="L240" s="565"/>
      <c r="M240" s="565"/>
      <c r="N240" s="565"/>
      <c r="O240" s="565"/>
      <c r="P240" s="565"/>
      <c r="Q240" s="565"/>
      <c r="R240" s="565"/>
      <c r="S240" s="565"/>
      <c r="T240" s="565"/>
      <c r="U240" s="565"/>
      <c r="V240" s="565"/>
      <c r="W240" s="565"/>
      <c r="X240" s="565"/>
      <c r="Y240" s="569"/>
      <c r="Z240" s="565"/>
    </row>
    <row r="241" spans="1:26" ht="15.75" hidden="1" customHeight="1">
      <c r="A241" s="565"/>
      <c r="B241" s="565"/>
      <c r="C241" s="565"/>
      <c r="D241" s="565"/>
      <c r="E241" s="565"/>
      <c r="F241" s="565"/>
      <c r="G241" s="565"/>
      <c r="H241" s="565"/>
      <c r="I241" s="565"/>
      <c r="J241" s="565"/>
      <c r="K241" s="565"/>
      <c r="L241" s="565"/>
      <c r="M241" s="565"/>
      <c r="N241" s="565"/>
      <c r="O241" s="565"/>
      <c r="P241" s="565"/>
      <c r="Q241" s="565"/>
      <c r="R241" s="565"/>
      <c r="S241" s="565"/>
      <c r="T241" s="565"/>
      <c r="U241" s="565"/>
      <c r="V241" s="565"/>
      <c r="W241" s="565"/>
      <c r="X241" s="565"/>
      <c r="Y241" s="569"/>
      <c r="Z241" s="565"/>
    </row>
    <row r="242" spans="1:26" ht="15.75" hidden="1" customHeight="1">
      <c r="A242" s="565"/>
      <c r="B242" s="565"/>
      <c r="C242" s="565"/>
      <c r="D242" s="565"/>
      <c r="E242" s="565"/>
      <c r="F242" s="565"/>
      <c r="G242" s="565"/>
      <c r="H242" s="565"/>
      <c r="I242" s="565"/>
      <c r="J242" s="565"/>
      <c r="K242" s="565"/>
      <c r="L242" s="565"/>
      <c r="M242" s="565"/>
      <c r="N242" s="565"/>
      <c r="O242" s="565"/>
      <c r="P242" s="565"/>
      <c r="Q242" s="565"/>
      <c r="R242" s="565"/>
      <c r="S242" s="565"/>
      <c r="T242" s="565"/>
      <c r="U242" s="565"/>
      <c r="V242" s="565"/>
      <c r="W242" s="565"/>
      <c r="X242" s="565"/>
      <c r="Y242" s="569"/>
      <c r="Z242" s="565"/>
    </row>
    <row r="243" spans="1:26" ht="15.75" hidden="1" customHeight="1">
      <c r="A243" s="565"/>
      <c r="B243" s="565"/>
      <c r="C243" s="565"/>
      <c r="D243" s="565"/>
      <c r="E243" s="565"/>
      <c r="F243" s="565"/>
      <c r="G243" s="565"/>
      <c r="H243" s="565"/>
      <c r="I243" s="565"/>
      <c r="J243" s="565"/>
      <c r="K243" s="565"/>
      <c r="L243" s="565"/>
      <c r="M243" s="565"/>
      <c r="N243" s="565"/>
      <c r="O243" s="565"/>
      <c r="P243" s="565"/>
      <c r="Q243" s="565"/>
      <c r="R243" s="565"/>
      <c r="S243" s="565"/>
      <c r="T243" s="565"/>
      <c r="U243" s="565"/>
      <c r="V243" s="565"/>
      <c r="W243" s="565"/>
      <c r="X243" s="565"/>
      <c r="Y243" s="569"/>
      <c r="Z243" s="565"/>
    </row>
    <row r="244" spans="1:26" ht="15.75" hidden="1" customHeight="1">
      <c r="A244" s="565"/>
      <c r="B244" s="565"/>
      <c r="C244" s="565"/>
      <c r="D244" s="565"/>
      <c r="E244" s="565"/>
      <c r="F244" s="565"/>
      <c r="G244" s="565"/>
      <c r="H244" s="565"/>
      <c r="I244" s="565"/>
      <c r="J244" s="565"/>
      <c r="K244" s="565"/>
      <c r="L244" s="565"/>
      <c r="M244" s="565"/>
      <c r="N244" s="565"/>
      <c r="O244" s="565"/>
      <c r="P244" s="565"/>
      <c r="Q244" s="565"/>
      <c r="R244" s="565"/>
      <c r="S244" s="565"/>
      <c r="T244" s="565"/>
      <c r="U244" s="565"/>
      <c r="V244" s="565"/>
      <c r="W244" s="565"/>
      <c r="X244" s="565"/>
      <c r="Y244" s="569"/>
      <c r="Z244" s="565"/>
    </row>
    <row r="245" spans="1:26" ht="15.75" hidden="1" customHeight="1">
      <c r="A245" s="565"/>
      <c r="B245" s="565"/>
      <c r="C245" s="565"/>
      <c r="D245" s="565"/>
      <c r="E245" s="565"/>
      <c r="F245" s="565"/>
      <c r="G245" s="565"/>
      <c r="H245" s="565"/>
      <c r="I245" s="565"/>
      <c r="J245" s="565"/>
      <c r="K245" s="565"/>
      <c r="L245" s="565"/>
      <c r="M245" s="565"/>
      <c r="N245" s="565"/>
      <c r="O245" s="565"/>
      <c r="P245" s="565"/>
      <c r="Q245" s="565"/>
      <c r="R245" s="565"/>
      <c r="S245" s="565"/>
      <c r="T245" s="565"/>
      <c r="U245" s="565"/>
      <c r="V245" s="565"/>
      <c r="W245" s="565"/>
      <c r="X245" s="565"/>
      <c r="Y245" s="569"/>
      <c r="Z245" s="565"/>
    </row>
    <row r="246" spans="1:26" ht="15.75" hidden="1" customHeight="1">
      <c r="A246" s="565"/>
      <c r="B246" s="565"/>
      <c r="C246" s="565"/>
      <c r="D246" s="565"/>
      <c r="E246" s="565"/>
      <c r="F246" s="565"/>
      <c r="G246" s="565"/>
      <c r="H246" s="565"/>
      <c r="I246" s="565"/>
      <c r="J246" s="565"/>
      <c r="K246" s="565"/>
      <c r="L246" s="565"/>
      <c r="M246" s="565"/>
      <c r="N246" s="565"/>
      <c r="O246" s="565"/>
      <c r="P246" s="565"/>
      <c r="Q246" s="565"/>
      <c r="R246" s="565"/>
      <c r="S246" s="565"/>
      <c r="T246" s="565"/>
      <c r="U246" s="565"/>
      <c r="V246" s="565"/>
      <c r="W246" s="565"/>
      <c r="X246" s="565"/>
      <c r="Y246" s="569"/>
      <c r="Z246" s="565"/>
    </row>
    <row r="247" spans="1:26" ht="15.75" hidden="1" customHeight="1">
      <c r="A247" s="565"/>
      <c r="B247" s="565"/>
      <c r="C247" s="565"/>
      <c r="D247" s="565"/>
      <c r="E247" s="565"/>
      <c r="F247" s="565"/>
      <c r="G247" s="565"/>
      <c r="H247" s="565"/>
      <c r="I247" s="565"/>
      <c r="J247" s="565"/>
      <c r="K247" s="565"/>
      <c r="L247" s="565"/>
      <c r="M247" s="565"/>
      <c r="N247" s="565"/>
      <c r="O247" s="565"/>
      <c r="P247" s="565"/>
      <c r="Q247" s="565"/>
      <c r="R247" s="565"/>
      <c r="S247" s="565"/>
      <c r="T247" s="565"/>
      <c r="U247" s="565"/>
      <c r="V247" s="565"/>
      <c r="W247" s="565"/>
      <c r="X247" s="565"/>
      <c r="Y247" s="569"/>
      <c r="Z247" s="565"/>
    </row>
    <row r="248" spans="1:26" ht="15.75" hidden="1" customHeight="1">
      <c r="A248" s="565"/>
      <c r="B248" s="565"/>
      <c r="C248" s="565"/>
      <c r="D248" s="565"/>
      <c r="E248" s="565"/>
      <c r="F248" s="565"/>
      <c r="G248" s="565"/>
      <c r="H248" s="565"/>
      <c r="I248" s="565"/>
      <c r="J248" s="565"/>
      <c r="K248" s="565"/>
      <c r="L248" s="565"/>
      <c r="M248" s="565"/>
      <c r="N248" s="565"/>
      <c r="O248" s="565"/>
      <c r="P248" s="565"/>
      <c r="Q248" s="565"/>
      <c r="R248" s="565"/>
      <c r="S248" s="565"/>
      <c r="T248" s="565"/>
      <c r="U248" s="565"/>
      <c r="V248" s="565"/>
      <c r="W248" s="565"/>
      <c r="X248" s="565"/>
      <c r="Y248" s="569"/>
      <c r="Z248" s="565"/>
    </row>
    <row r="249" spans="1:26" ht="15.75" hidden="1" customHeight="1">
      <c r="A249" s="565"/>
      <c r="B249" s="565"/>
      <c r="C249" s="565"/>
      <c r="D249" s="565"/>
      <c r="E249" s="565"/>
      <c r="F249" s="565"/>
      <c r="G249" s="565"/>
      <c r="H249" s="565"/>
      <c r="I249" s="565"/>
      <c r="J249" s="565"/>
      <c r="K249" s="565"/>
      <c r="L249" s="565"/>
      <c r="M249" s="565"/>
      <c r="N249" s="565"/>
      <c r="O249" s="565"/>
      <c r="P249" s="565"/>
      <c r="Q249" s="565"/>
      <c r="R249" s="565"/>
      <c r="S249" s="565"/>
      <c r="T249" s="565"/>
      <c r="U249" s="565"/>
      <c r="V249" s="565"/>
      <c r="W249" s="565"/>
      <c r="X249" s="565"/>
      <c r="Y249" s="569"/>
      <c r="Z249" s="565"/>
    </row>
    <row r="250" spans="1:26" ht="15.75" hidden="1" customHeight="1">
      <c r="A250" s="565"/>
      <c r="B250" s="565"/>
      <c r="C250" s="565"/>
      <c r="D250" s="565"/>
      <c r="E250" s="565"/>
      <c r="F250" s="565"/>
      <c r="G250" s="565"/>
      <c r="H250" s="565"/>
      <c r="I250" s="565"/>
      <c r="J250" s="565"/>
      <c r="K250" s="565"/>
      <c r="L250" s="565"/>
      <c r="M250" s="565"/>
      <c r="N250" s="565"/>
      <c r="O250" s="565"/>
      <c r="P250" s="565"/>
      <c r="Q250" s="565"/>
      <c r="R250" s="565"/>
      <c r="S250" s="565"/>
      <c r="T250" s="565"/>
      <c r="U250" s="565"/>
      <c r="V250" s="565"/>
      <c r="W250" s="565"/>
      <c r="X250" s="565"/>
      <c r="Y250" s="569"/>
      <c r="Z250" s="565"/>
    </row>
    <row r="251" spans="1:26" ht="15.75" hidden="1" customHeight="1">
      <c r="A251" s="565"/>
      <c r="B251" s="565"/>
      <c r="C251" s="565"/>
      <c r="D251" s="565"/>
      <c r="E251" s="565"/>
      <c r="F251" s="565"/>
      <c r="G251" s="565"/>
      <c r="H251" s="565"/>
      <c r="I251" s="565"/>
      <c r="J251" s="565"/>
      <c r="K251" s="565"/>
      <c r="L251" s="565"/>
      <c r="M251" s="565"/>
      <c r="N251" s="565"/>
      <c r="O251" s="565"/>
      <c r="P251" s="565"/>
      <c r="Q251" s="565"/>
      <c r="R251" s="565"/>
      <c r="S251" s="565"/>
      <c r="T251" s="565"/>
      <c r="U251" s="565"/>
      <c r="V251" s="565"/>
      <c r="W251" s="565"/>
      <c r="X251" s="565"/>
      <c r="Y251" s="569"/>
      <c r="Z251" s="565"/>
    </row>
    <row r="252" spans="1:26" ht="15.75" hidden="1" customHeight="1">
      <c r="A252" s="565"/>
      <c r="B252" s="565"/>
      <c r="C252" s="565"/>
      <c r="D252" s="565"/>
      <c r="E252" s="565"/>
      <c r="F252" s="565"/>
      <c r="G252" s="565"/>
      <c r="H252" s="565"/>
      <c r="I252" s="565"/>
      <c r="J252" s="565"/>
      <c r="K252" s="565"/>
      <c r="L252" s="565"/>
      <c r="M252" s="565"/>
      <c r="N252" s="565"/>
      <c r="O252" s="565"/>
      <c r="P252" s="565"/>
      <c r="Q252" s="565"/>
      <c r="R252" s="565"/>
      <c r="S252" s="565"/>
      <c r="T252" s="565"/>
      <c r="U252" s="565"/>
      <c r="V252" s="565"/>
      <c r="W252" s="565"/>
      <c r="X252" s="565"/>
      <c r="Y252" s="569"/>
      <c r="Z252" s="565"/>
    </row>
    <row r="253" spans="1:26" ht="15.75" hidden="1" customHeight="1">
      <c r="A253" s="565"/>
      <c r="B253" s="565"/>
      <c r="C253" s="565"/>
      <c r="D253" s="565"/>
      <c r="E253" s="565"/>
      <c r="F253" s="565"/>
      <c r="G253" s="565"/>
      <c r="H253" s="565"/>
      <c r="I253" s="565"/>
      <c r="J253" s="565"/>
      <c r="K253" s="565"/>
      <c r="L253" s="565"/>
      <c r="M253" s="565"/>
      <c r="N253" s="565"/>
      <c r="O253" s="565"/>
      <c r="P253" s="565"/>
      <c r="Q253" s="565"/>
      <c r="R253" s="565"/>
      <c r="S253" s="565"/>
      <c r="T253" s="565"/>
      <c r="U253" s="565"/>
      <c r="V253" s="565"/>
      <c r="W253" s="565"/>
      <c r="X253" s="565"/>
      <c r="Y253" s="569"/>
      <c r="Z253" s="565"/>
    </row>
    <row r="254" spans="1:26" ht="15.75" hidden="1" customHeight="1">
      <c r="A254" s="565"/>
      <c r="B254" s="565"/>
      <c r="C254" s="565"/>
      <c r="D254" s="565"/>
      <c r="E254" s="565"/>
      <c r="F254" s="565"/>
      <c r="G254" s="565"/>
      <c r="H254" s="565"/>
      <c r="I254" s="565"/>
      <c r="J254" s="565"/>
      <c r="K254" s="565"/>
      <c r="L254" s="565"/>
      <c r="M254" s="565"/>
      <c r="N254" s="565"/>
      <c r="O254" s="565"/>
      <c r="P254" s="565"/>
      <c r="Q254" s="565"/>
      <c r="R254" s="565"/>
      <c r="S254" s="565"/>
      <c r="T254" s="565"/>
      <c r="U254" s="565"/>
      <c r="V254" s="565"/>
      <c r="W254" s="565"/>
      <c r="X254" s="565"/>
      <c r="Y254" s="569"/>
      <c r="Z254" s="565"/>
    </row>
    <row r="255" spans="1:26" ht="15.75" hidden="1" customHeight="1">
      <c r="A255" s="565"/>
      <c r="B255" s="565"/>
      <c r="C255" s="565"/>
      <c r="D255" s="565"/>
      <c r="E255" s="565"/>
      <c r="F255" s="565"/>
      <c r="G255" s="565"/>
      <c r="H255" s="565"/>
      <c r="I255" s="565"/>
      <c r="J255" s="565"/>
      <c r="K255" s="565"/>
      <c r="L255" s="565"/>
      <c r="M255" s="565"/>
      <c r="N255" s="565"/>
      <c r="O255" s="565"/>
      <c r="P255" s="565"/>
      <c r="Q255" s="565"/>
      <c r="R255" s="565"/>
      <c r="S255" s="565"/>
      <c r="T255" s="565"/>
      <c r="U255" s="565"/>
      <c r="V255" s="565"/>
      <c r="W255" s="565"/>
      <c r="X255" s="565"/>
      <c r="Y255" s="569"/>
      <c r="Z255" s="565"/>
    </row>
    <row r="256" spans="1:26" ht="15.75" hidden="1" customHeight="1">
      <c r="A256" s="565"/>
      <c r="B256" s="565"/>
      <c r="C256" s="565"/>
      <c r="D256" s="565"/>
      <c r="E256" s="565"/>
      <c r="F256" s="565"/>
      <c r="G256" s="565"/>
      <c r="H256" s="565"/>
      <c r="I256" s="565"/>
      <c r="J256" s="565"/>
      <c r="K256" s="565"/>
      <c r="L256" s="565"/>
      <c r="M256" s="565"/>
      <c r="N256" s="565"/>
      <c r="O256" s="565"/>
      <c r="P256" s="565"/>
      <c r="Q256" s="565"/>
      <c r="R256" s="565"/>
      <c r="S256" s="565"/>
      <c r="T256" s="565"/>
      <c r="U256" s="565"/>
      <c r="V256" s="565"/>
      <c r="W256" s="565"/>
      <c r="X256" s="565"/>
      <c r="Y256" s="569"/>
      <c r="Z256" s="565"/>
    </row>
    <row r="257" spans="1:26" ht="15.75" hidden="1" customHeight="1">
      <c r="A257" s="565"/>
      <c r="B257" s="565"/>
      <c r="C257" s="565"/>
      <c r="D257" s="565"/>
      <c r="E257" s="565"/>
      <c r="F257" s="565"/>
      <c r="G257" s="565"/>
      <c r="H257" s="565"/>
      <c r="I257" s="565"/>
      <c r="J257" s="565"/>
      <c r="K257" s="565"/>
      <c r="L257" s="565"/>
      <c r="M257" s="565"/>
      <c r="N257" s="565"/>
      <c r="O257" s="565"/>
      <c r="P257" s="565"/>
      <c r="Q257" s="565"/>
      <c r="R257" s="565"/>
      <c r="S257" s="565"/>
      <c r="T257" s="565"/>
      <c r="U257" s="565"/>
      <c r="V257" s="565"/>
      <c r="W257" s="565"/>
      <c r="X257" s="565"/>
      <c r="Y257" s="569"/>
      <c r="Z257" s="565"/>
    </row>
    <row r="258" spans="1:26" ht="15.75" hidden="1" customHeight="1">
      <c r="A258" s="565"/>
      <c r="B258" s="565"/>
      <c r="C258" s="565"/>
      <c r="D258" s="565"/>
      <c r="E258" s="565"/>
      <c r="F258" s="565"/>
      <c r="G258" s="565"/>
      <c r="H258" s="565"/>
      <c r="I258" s="565"/>
      <c r="J258" s="565"/>
      <c r="K258" s="565"/>
      <c r="L258" s="565"/>
      <c r="M258" s="565"/>
      <c r="N258" s="565"/>
      <c r="O258" s="565"/>
      <c r="P258" s="565"/>
      <c r="Q258" s="565"/>
      <c r="R258" s="565"/>
      <c r="S258" s="565"/>
      <c r="T258" s="565"/>
      <c r="U258" s="565"/>
      <c r="V258" s="565"/>
      <c r="W258" s="565"/>
      <c r="X258" s="565"/>
      <c r="Y258" s="569"/>
      <c r="Z258" s="565"/>
    </row>
    <row r="259" spans="1:26" ht="15.75" hidden="1" customHeight="1">
      <c r="A259" s="565"/>
      <c r="B259" s="565"/>
      <c r="C259" s="565"/>
      <c r="D259" s="565"/>
      <c r="E259" s="565"/>
      <c r="F259" s="565"/>
      <c r="G259" s="565"/>
      <c r="H259" s="565"/>
      <c r="I259" s="565"/>
      <c r="J259" s="565"/>
      <c r="K259" s="565"/>
      <c r="L259" s="565"/>
      <c r="M259" s="565"/>
      <c r="N259" s="565"/>
      <c r="O259" s="565"/>
      <c r="P259" s="565"/>
      <c r="Q259" s="565"/>
      <c r="R259" s="565"/>
      <c r="S259" s="565"/>
      <c r="T259" s="565"/>
      <c r="U259" s="565"/>
      <c r="V259" s="565"/>
      <c r="W259" s="565"/>
      <c r="X259" s="565"/>
      <c r="Y259" s="569"/>
      <c r="Z259" s="565"/>
    </row>
    <row r="260" spans="1:26" ht="15.75" hidden="1" customHeight="1">
      <c r="A260" s="565"/>
      <c r="B260" s="565"/>
      <c r="C260" s="565"/>
      <c r="D260" s="565"/>
      <c r="E260" s="565"/>
      <c r="F260" s="565"/>
      <c r="G260" s="565"/>
      <c r="H260" s="565"/>
      <c r="I260" s="565"/>
      <c r="J260" s="565"/>
      <c r="K260" s="565"/>
      <c r="L260" s="565"/>
      <c r="M260" s="565"/>
      <c r="N260" s="565"/>
      <c r="O260" s="565"/>
      <c r="P260" s="565"/>
      <c r="Q260" s="565"/>
      <c r="R260" s="565"/>
      <c r="S260" s="565"/>
      <c r="T260" s="565"/>
      <c r="U260" s="565"/>
      <c r="V260" s="565"/>
      <c r="W260" s="565"/>
      <c r="X260" s="565"/>
      <c r="Y260" s="569"/>
      <c r="Z260" s="565"/>
    </row>
    <row r="261" spans="1:26" ht="15.75" hidden="1" customHeight="1">
      <c r="A261" s="565"/>
      <c r="B261" s="565"/>
      <c r="C261" s="565"/>
      <c r="D261" s="565"/>
      <c r="E261" s="565"/>
      <c r="F261" s="565"/>
      <c r="G261" s="565"/>
      <c r="H261" s="565"/>
      <c r="I261" s="565"/>
      <c r="J261" s="565"/>
      <c r="K261" s="565"/>
      <c r="L261" s="565"/>
      <c r="M261" s="565"/>
      <c r="N261" s="565"/>
      <c r="O261" s="565"/>
      <c r="P261" s="565"/>
      <c r="Q261" s="565"/>
      <c r="R261" s="565"/>
      <c r="S261" s="565"/>
      <c r="T261" s="565"/>
      <c r="U261" s="565"/>
      <c r="V261" s="565"/>
      <c r="W261" s="565"/>
      <c r="X261" s="565"/>
      <c r="Y261" s="569"/>
      <c r="Z261" s="565"/>
    </row>
    <row r="262" spans="1:26" ht="15.75" hidden="1" customHeight="1">
      <c r="A262" s="565"/>
      <c r="B262" s="565"/>
      <c r="C262" s="565"/>
      <c r="D262" s="565"/>
      <c r="E262" s="565"/>
      <c r="F262" s="565"/>
      <c r="G262" s="565"/>
      <c r="H262" s="565"/>
      <c r="I262" s="565"/>
      <c r="J262" s="565"/>
      <c r="K262" s="565"/>
      <c r="L262" s="565"/>
      <c r="M262" s="565"/>
      <c r="N262" s="565"/>
      <c r="O262" s="565"/>
      <c r="P262" s="565"/>
      <c r="Q262" s="565"/>
      <c r="R262" s="565"/>
      <c r="S262" s="565"/>
      <c r="T262" s="565"/>
      <c r="U262" s="565"/>
      <c r="V262" s="565"/>
      <c r="W262" s="565"/>
      <c r="X262" s="565"/>
      <c r="Y262" s="569"/>
      <c r="Z262" s="565"/>
    </row>
    <row r="263" spans="1:26" ht="15.75" hidden="1" customHeight="1">
      <c r="A263" s="565"/>
      <c r="B263" s="565"/>
      <c r="C263" s="565"/>
      <c r="D263" s="565"/>
      <c r="E263" s="565"/>
      <c r="F263" s="565"/>
      <c r="G263" s="565"/>
      <c r="H263" s="565"/>
      <c r="I263" s="565"/>
      <c r="J263" s="565"/>
      <c r="K263" s="565"/>
      <c r="L263" s="565"/>
      <c r="M263" s="565"/>
      <c r="N263" s="565"/>
      <c r="O263" s="565"/>
      <c r="P263" s="565"/>
      <c r="Q263" s="565"/>
      <c r="R263" s="565"/>
      <c r="S263" s="565"/>
      <c r="T263" s="565"/>
      <c r="U263" s="565"/>
      <c r="V263" s="565"/>
      <c r="W263" s="565"/>
      <c r="X263" s="565"/>
      <c r="Y263" s="569"/>
      <c r="Z263" s="565"/>
    </row>
    <row r="264" spans="1:26" ht="15.75" hidden="1" customHeight="1">
      <c r="A264" s="565"/>
      <c r="B264" s="565"/>
      <c r="C264" s="565"/>
      <c r="D264" s="565"/>
      <c r="E264" s="565"/>
      <c r="F264" s="565"/>
      <c r="G264" s="565"/>
      <c r="H264" s="565"/>
      <c r="I264" s="565"/>
      <c r="J264" s="565"/>
      <c r="K264" s="565"/>
      <c r="L264" s="565"/>
      <c r="M264" s="565"/>
      <c r="N264" s="565"/>
      <c r="O264" s="565"/>
      <c r="P264" s="565"/>
      <c r="Q264" s="565"/>
      <c r="R264" s="565"/>
      <c r="S264" s="565"/>
      <c r="T264" s="565"/>
      <c r="U264" s="565"/>
      <c r="V264" s="565"/>
      <c r="W264" s="565"/>
      <c r="X264" s="565"/>
      <c r="Y264" s="569"/>
      <c r="Z264" s="565"/>
    </row>
    <row r="265" spans="1:26" ht="15.75" hidden="1" customHeight="1">
      <c r="A265" s="565"/>
      <c r="B265" s="565"/>
      <c r="C265" s="565"/>
      <c r="D265" s="565"/>
      <c r="E265" s="565"/>
      <c r="F265" s="565"/>
      <c r="G265" s="565"/>
      <c r="H265" s="565"/>
      <c r="I265" s="565"/>
      <c r="J265" s="565"/>
      <c r="K265" s="565"/>
      <c r="L265" s="565"/>
      <c r="M265" s="565"/>
      <c r="N265" s="565"/>
      <c r="O265" s="565"/>
      <c r="P265" s="565"/>
      <c r="Q265" s="565"/>
      <c r="R265" s="565"/>
      <c r="S265" s="565"/>
      <c r="T265" s="565"/>
      <c r="U265" s="565"/>
      <c r="V265" s="565"/>
      <c r="W265" s="565"/>
      <c r="X265" s="565"/>
      <c r="Y265" s="569"/>
      <c r="Z265" s="565"/>
    </row>
    <row r="266" spans="1:26" ht="15.75" hidden="1" customHeight="1">
      <c r="A266" s="565"/>
      <c r="B266" s="565"/>
      <c r="C266" s="565"/>
      <c r="D266" s="565"/>
      <c r="E266" s="565"/>
      <c r="F266" s="565"/>
      <c r="G266" s="565"/>
      <c r="H266" s="565"/>
      <c r="I266" s="565"/>
      <c r="J266" s="565"/>
      <c r="K266" s="565"/>
      <c r="L266" s="565"/>
      <c r="M266" s="565"/>
      <c r="N266" s="565"/>
      <c r="O266" s="565"/>
      <c r="P266" s="565"/>
      <c r="Q266" s="565"/>
      <c r="R266" s="565"/>
      <c r="S266" s="565"/>
      <c r="T266" s="565"/>
      <c r="U266" s="565"/>
      <c r="V266" s="565"/>
      <c r="W266" s="565"/>
      <c r="X266" s="565"/>
      <c r="Y266" s="569"/>
      <c r="Z266" s="565"/>
    </row>
    <row r="267" spans="1:26" ht="15.75" hidden="1" customHeight="1">
      <c r="A267" s="565"/>
      <c r="B267" s="565"/>
      <c r="C267" s="565"/>
      <c r="D267" s="565"/>
      <c r="E267" s="565"/>
      <c r="F267" s="565"/>
      <c r="G267" s="565"/>
      <c r="H267" s="565"/>
      <c r="I267" s="565"/>
      <c r="J267" s="565"/>
      <c r="K267" s="565"/>
      <c r="L267" s="565"/>
      <c r="M267" s="565"/>
      <c r="N267" s="565"/>
      <c r="O267" s="565"/>
      <c r="P267" s="565"/>
      <c r="Q267" s="565"/>
      <c r="R267" s="565"/>
      <c r="S267" s="565"/>
      <c r="T267" s="565"/>
      <c r="U267" s="565"/>
      <c r="V267" s="565"/>
      <c r="W267" s="565"/>
      <c r="X267" s="565"/>
      <c r="Y267" s="569"/>
      <c r="Z267" s="565"/>
    </row>
    <row r="268" spans="1:26" ht="15.75" hidden="1" customHeight="1">
      <c r="A268" s="565"/>
      <c r="B268" s="565"/>
      <c r="C268" s="565"/>
      <c r="D268" s="565"/>
      <c r="E268" s="565"/>
      <c r="F268" s="565"/>
      <c r="G268" s="565"/>
      <c r="H268" s="565"/>
      <c r="I268" s="565"/>
      <c r="J268" s="565"/>
      <c r="K268" s="565"/>
      <c r="L268" s="565"/>
      <c r="M268" s="565"/>
      <c r="N268" s="565"/>
      <c r="O268" s="565"/>
      <c r="P268" s="565"/>
      <c r="Q268" s="565"/>
      <c r="R268" s="565"/>
      <c r="S268" s="565"/>
      <c r="T268" s="565"/>
      <c r="U268" s="565"/>
      <c r="V268" s="565"/>
      <c r="W268" s="565"/>
      <c r="X268" s="565"/>
      <c r="Y268" s="569"/>
      <c r="Z268" s="565"/>
    </row>
    <row r="269" spans="1:26" ht="15.75" hidden="1" customHeight="1">
      <c r="A269" s="565"/>
      <c r="B269" s="565"/>
      <c r="C269" s="565"/>
      <c r="D269" s="565"/>
      <c r="E269" s="565"/>
      <c r="F269" s="565"/>
      <c r="G269" s="565"/>
      <c r="H269" s="565"/>
      <c r="I269" s="565"/>
      <c r="J269" s="565"/>
      <c r="K269" s="565"/>
      <c r="L269" s="565"/>
      <c r="M269" s="565"/>
      <c r="N269" s="565"/>
      <c r="O269" s="565"/>
      <c r="P269" s="565"/>
      <c r="Q269" s="565"/>
      <c r="R269" s="565"/>
      <c r="S269" s="565"/>
      <c r="T269" s="565"/>
      <c r="U269" s="565"/>
      <c r="V269" s="565"/>
      <c r="W269" s="565"/>
      <c r="X269" s="565"/>
      <c r="Y269" s="569"/>
      <c r="Z269" s="565"/>
    </row>
    <row r="270" spans="1:26" ht="15.75" hidden="1" customHeight="1">
      <c r="A270" s="565"/>
      <c r="B270" s="565"/>
      <c r="C270" s="565"/>
      <c r="D270" s="565"/>
      <c r="E270" s="565"/>
      <c r="F270" s="565"/>
      <c r="G270" s="565"/>
      <c r="H270" s="565"/>
      <c r="I270" s="565"/>
      <c r="J270" s="565"/>
      <c r="K270" s="565"/>
      <c r="L270" s="565"/>
      <c r="M270" s="565"/>
      <c r="N270" s="565"/>
      <c r="O270" s="565"/>
      <c r="P270" s="565"/>
      <c r="Q270" s="565"/>
      <c r="R270" s="565"/>
      <c r="S270" s="565"/>
      <c r="T270" s="565"/>
      <c r="U270" s="565"/>
      <c r="V270" s="565"/>
      <c r="W270" s="565"/>
      <c r="X270" s="565"/>
      <c r="Y270" s="569"/>
      <c r="Z270" s="565"/>
    </row>
    <row r="271" spans="1:26" ht="15.75" hidden="1" customHeight="1">
      <c r="A271" s="565"/>
      <c r="B271" s="565"/>
      <c r="C271" s="565"/>
      <c r="D271" s="565"/>
      <c r="E271" s="565"/>
      <c r="F271" s="565"/>
      <c r="G271" s="565"/>
      <c r="H271" s="565"/>
      <c r="I271" s="565"/>
      <c r="J271" s="565"/>
      <c r="K271" s="565"/>
      <c r="L271" s="565"/>
      <c r="M271" s="565"/>
      <c r="N271" s="565"/>
      <c r="O271" s="565"/>
      <c r="P271" s="565"/>
      <c r="Q271" s="565"/>
      <c r="R271" s="565"/>
      <c r="S271" s="565"/>
      <c r="T271" s="565"/>
      <c r="U271" s="565"/>
      <c r="V271" s="565"/>
      <c r="W271" s="565"/>
      <c r="X271" s="565"/>
      <c r="Y271" s="569"/>
      <c r="Z271" s="565"/>
    </row>
    <row r="272" spans="1:26" ht="15.75" hidden="1" customHeight="1">
      <c r="A272" s="565"/>
      <c r="B272" s="565"/>
      <c r="C272" s="565"/>
      <c r="D272" s="565"/>
      <c r="E272" s="565"/>
      <c r="F272" s="565"/>
      <c r="G272" s="565"/>
      <c r="H272" s="565"/>
      <c r="I272" s="565"/>
      <c r="J272" s="565"/>
      <c r="K272" s="565"/>
      <c r="L272" s="565"/>
      <c r="M272" s="565"/>
      <c r="N272" s="565"/>
      <c r="O272" s="565"/>
      <c r="P272" s="565"/>
      <c r="Q272" s="565"/>
      <c r="R272" s="565"/>
      <c r="S272" s="565"/>
      <c r="T272" s="565"/>
      <c r="U272" s="565"/>
      <c r="V272" s="565"/>
      <c r="W272" s="565"/>
      <c r="X272" s="565"/>
      <c r="Y272" s="569"/>
      <c r="Z272" s="565"/>
    </row>
    <row r="273" spans="1:26" ht="15.75" hidden="1" customHeight="1">
      <c r="A273" s="565"/>
      <c r="B273" s="565"/>
      <c r="C273" s="565"/>
      <c r="D273" s="565"/>
      <c r="E273" s="565"/>
      <c r="F273" s="565"/>
      <c r="G273" s="565"/>
      <c r="H273" s="565"/>
      <c r="I273" s="565"/>
      <c r="J273" s="565"/>
      <c r="K273" s="565"/>
      <c r="L273" s="565"/>
      <c r="M273" s="565"/>
      <c r="N273" s="565"/>
      <c r="O273" s="565"/>
      <c r="P273" s="565"/>
      <c r="Q273" s="565"/>
      <c r="R273" s="565"/>
      <c r="S273" s="565"/>
      <c r="T273" s="565"/>
      <c r="U273" s="565"/>
      <c r="V273" s="565"/>
      <c r="W273" s="565"/>
      <c r="X273" s="565"/>
      <c r="Y273" s="569"/>
      <c r="Z273" s="565"/>
    </row>
    <row r="274" spans="1:26" ht="15.75" hidden="1" customHeight="1">
      <c r="A274" s="565"/>
      <c r="B274" s="565"/>
      <c r="C274" s="565"/>
      <c r="D274" s="565"/>
      <c r="E274" s="565"/>
      <c r="F274" s="565"/>
      <c r="G274" s="565"/>
      <c r="H274" s="565"/>
      <c r="I274" s="565"/>
      <c r="J274" s="565"/>
      <c r="K274" s="565"/>
      <c r="L274" s="565"/>
      <c r="M274" s="565"/>
      <c r="N274" s="565"/>
      <c r="O274" s="565"/>
      <c r="P274" s="565"/>
      <c r="Q274" s="565"/>
      <c r="R274" s="565"/>
      <c r="S274" s="565"/>
      <c r="T274" s="565"/>
      <c r="U274" s="565"/>
      <c r="V274" s="565"/>
      <c r="W274" s="565"/>
      <c r="X274" s="565"/>
      <c r="Y274" s="569"/>
      <c r="Z274" s="565"/>
    </row>
    <row r="275" spans="1:26" ht="15.75" hidden="1" customHeight="1">
      <c r="A275" s="565"/>
      <c r="B275" s="565"/>
      <c r="C275" s="565"/>
      <c r="D275" s="565"/>
      <c r="E275" s="565"/>
      <c r="F275" s="565"/>
      <c r="G275" s="565"/>
      <c r="H275" s="565"/>
      <c r="I275" s="565"/>
      <c r="J275" s="565"/>
      <c r="K275" s="565"/>
      <c r="L275" s="565"/>
      <c r="M275" s="565"/>
      <c r="N275" s="565"/>
      <c r="O275" s="565"/>
      <c r="P275" s="565"/>
      <c r="Q275" s="565"/>
      <c r="R275" s="565"/>
      <c r="S275" s="565"/>
      <c r="T275" s="565"/>
      <c r="U275" s="565"/>
      <c r="V275" s="565"/>
      <c r="W275" s="565"/>
      <c r="X275" s="565"/>
      <c r="Y275" s="569"/>
      <c r="Z275" s="565"/>
    </row>
    <row r="276" spans="1:26" ht="15.75" hidden="1" customHeight="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9"/>
      <c r="Z276" s="565"/>
    </row>
    <row r="277" spans="1:26" ht="15.75" hidden="1" customHeight="1">
      <c r="A277" s="565"/>
      <c r="B277" s="565"/>
      <c r="C277" s="565"/>
      <c r="D277" s="565"/>
      <c r="E277" s="565"/>
      <c r="F277" s="565"/>
      <c r="G277" s="565"/>
      <c r="H277" s="565"/>
      <c r="I277" s="565"/>
      <c r="J277" s="565"/>
      <c r="K277" s="565"/>
      <c r="L277" s="565"/>
      <c r="M277" s="565"/>
      <c r="N277" s="565"/>
      <c r="O277" s="565"/>
      <c r="P277" s="565"/>
      <c r="Q277" s="565"/>
      <c r="R277" s="565"/>
      <c r="S277" s="565"/>
      <c r="T277" s="565"/>
      <c r="U277" s="565"/>
      <c r="V277" s="565"/>
      <c r="W277" s="565"/>
      <c r="X277" s="565"/>
      <c r="Y277" s="569"/>
      <c r="Z277" s="565"/>
    </row>
    <row r="278" spans="1:26" ht="15.75" hidden="1" customHeight="1">
      <c r="A278" s="565"/>
      <c r="B278" s="565"/>
      <c r="C278" s="565"/>
      <c r="D278" s="565"/>
      <c r="E278" s="565"/>
      <c r="F278" s="565"/>
      <c r="G278" s="565"/>
      <c r="H278" s="565"/>
      <c r="I278" s="565"/>
      <c r="J278" s="565"/>
      <c r="K278" s="565"/>
      <c r="L278" s="565"/>
      <c r="M278" s="565"/>
      <c r="N278" s="565"/>
      <c r="O278" s="565"/>
      <c r="P278" s="565"/>
      <c r="Q278" s="565"/>
      <c r="R278" s="565"/>
      <c r="S278" s="565"/>
      <c r="T278" s="565"/>
      <c r="U278" s="565"/>
      <c r="V278" s="565"/>
      <c r="W278" s="565"/>
      <c r="X278" s="565"/>
      <c r="Y278" s="569"/>
      <c r="Z278" s="565"/>
    </row>
    <row r="279" spans="1:26" ht="15.75" hidden="1" customHeight="1">
      <c r="A279" s="565"/>
      <c r="B279" s="565"/>
      <c r="C279" s="565"/>
      <c r="D279" s="565"/>
      <c r="E279" s="565"/>
      <c r="F279" s="565"/>
      <c r="G279" s="565"/>
      <c r="H279" s="565"/>
      <c r="I279" s="565"/>
      <c r="J279" s="565"/>
      <c r="K279" s="565"/>
      <c r="L279" s="565"/>
      <c r="M279" s="565"/>
      <c r="N279" s="565"/>
      <c r="O279" s="565"/>
      <c r="P279" s="565"/>
      <c r="Q279" s="565"/>
      <c r="R279" s="565"/>
      <c r="S279" s="565"/>
      <c r="T279" s="565"/>
      <c r="U279" s="565"/>
      <c r="V279" s="565"/>
      <c r="W279" s="565"/>
      <c r="X279" s="565"/>
      <c r="Y279" s="569"/>
      <c r="Z279" s="565"/>
    </row>
    <row r="280" spans="1:26" ht="15.75" hidden="1" customHeight="1">
      <c r="A280" s="565"/>
      <c r="B280" s="565"/>
      <c r="C280" s="565"/>
      <c r="D280" s="565"/>
      <c r="E280" s="565"/>
      <c r="F280" s="565"/>
      <c r="G280" s="565"/>
      <c r="H280" s="565"/>
      <c r="I280" s="565"/>
      <c r="J280" s="565"/>
      <c r="K280" s="565"/>
      <c r="L280" s="565"/>
      <c r="M280" s="565"/>
      <c r="N280" s="565"/>
      <c r="O280" s="565"/>
      <c r="P280" s="565"/>
      <c r="Q280" s="565"/>
      <c r="R280" s="565"/>
      <c r="S280" s="565"/>
      <c r="T280" s="565"/>
      <c r="U280" s="565"/>
      <c r="V280" s="565"/>
      <c r="W280" s="565"/>
      <c r="X280" s="565"/>
      <c r="Y280" s="569"/>
      <c r="Z280" s="565"/>
    </row>
    <row r="281" spans="1:26" ht="15.75" hidden="1" customHeight="1">
      <c r="A281" s="565"/>
      <c r="B281" s="565"/>
      <c r="C281" s="565"/>
      <c r="D281" s="565"/>
      <c r="E281" s="565"/>
      <c r="F281" s="565"/>
      <c r="G281" s="565"/>
      <c r="H281" s="565"/>
      <c r="I281" s="565"/>
      <c r="J281" s="565"/>
      <c r="K281" s="565"/>
      <c r="L281" s="565"/>
      <c r="M281" s="565"/>
      <c r="N281" s="565"/>
      <c r="O281" s="565"/>
      <c r="P281" s="565"/>
      <c r="Q281" s="565"/>
      <c r="R281" s="565"/>
      <c r="S281" s="565"/>
      <c r="T281" s="565"/>
      <c r="U281" s="565"/>
      <c r="V281" s="565"/>
      <c r="W281" s="565"/>
      <c r="X281" s="565"/>
      <c r="Y281" s="569"/>
      <c r="Z281" s="565"/>
    </row>
    <row r="282" spans="1:26" ht="15.75" hidden="1" customHeight="1">
      <c r="A282" s="565"/>
      <c r="B282" s="565"/>
      <c r="C282" s="565"/>
      <c r="D282" s="565"/>
      <c r="E282" s="565"/>
      <c r="F282" s="565"/>
      <c r="G282" s="565"/>
      <c r="H282" s="565"/>
      <c r="I282" s="565"/>
      <c r="J282" s="565"/>
      <c r="K282" s="565"/>
      <c r="L282" s="565"/>
      <c r="M282" s="565"/>
      <c r="N282" s="565"/>
      <c r="O282" s="565"/>
      <c r="P282" s="565"/>
      <c r="Q282" s="565"/>
      <c r="R282" s="565"/>
      <c r="S282" s="565"/>
      <c r="T282" s="565"/>
      <c r="U282" s="565"/>
      <c r="V282" s="565"/>
      <c r="W282" s="565"/>
      <c r="X282" s="565"/>
      <c r="Y282" s="569"/>
      <c r="Z282" s="565"/>
    </row>
    <row r="283" spans="1:26" ht="15.75" hidden="1" customHeight="1">
      <c r="A283" s="565"/>
      <c r="B283" s="565"/>
      <c r="C283" s="565"/>
      <c r="D283" s="565"/>
      <c r="E283" s="565"/>
      <c r="F283" s="565"/>
      <c r="G283" s="565"/>
      <c r="H283" s="565"/>
      <c r="I283" s="565"/>
      <c r="J283" s="565"/>
      <c r="K283" s="565"/>
      <c r="L283" s="565"/>
      <c r="M283" s="565"/>
      <c r="N283" s="565"/>
      <c r="O283" s="565"/>
      <c r="P283" s="565"/>
      <c r="Q283" s="565"/>
      <c r="R283" s="565"/>
      <c r="S283" s="565"/>
      <c r="T283" s="565"/>
      <c r="U283" s="565"/>
      <c r="V283" s="565"/>
      <c r="W283" s="565"/>
      <c r="X283" s="565"/>
      <c r="Y283" s="569"/>
      <c r="Z283" s="565"/>
    </row>
    <row r="284" spans="1:26" ht="15.75" hidden="1" customHeight="1">
      <c r="A284" s="565"/>
      <c r="B284" s="565"/>
      <c r="C284" s="565"/>
      <c r="D284" s="565"/>
      <c r="E284" s="565"/>
      <c r="F284" s="565"/>
      <c r="G284" s="565"/>
      <c r="H284" s="565"/>
      <c r="I284" s="565"/>
      <c r="J284" s="565"/>
      <c r="K284" s="565"/>
      <c r="L284" s="565"/>
      <c r="M284" s="565"/>
      <c r="N284" s="565"/>
      <c r="O284" s="565"/>
      <c r="P284" s="565"/>
      <c r="Q284" s="565"/>
      <c r="R284" s="565"/>
      <c r="S284" s="565"/>
      <c r="T284" s="565"/>
      <c r="U284" s="565"/>
      <c r="V284" s="565"/>
      <c r="W284" s="565"/>
      <c r="X284" s="565"/>
      <c r="Y284" s="569"/>
      <c r="Z284" s="565"/>
    </row>
    <row r="285" spans="1:26" ht="15.75" hidden="1" customHeight="1">
      <c r="A285" s="565"/>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9"/>
      <c r="Z285" s="565"/>
    </row>
    <row r="286" spans="1:26" ht="15.75" hidden="1" customHeight="1">
      <c r="A286" s="565"/>
      <c r="B286" s="565"/>
      <c r="C286" s="565"/>
      <c r="D286" s="565"/>
      <c r="E286" s="565"/>
      <c r="F286" s="565"/>
      <c r="G286" s="565"/>
      <c r="H286" s="565"/>
      <c r="I286" s="565"/>
      <c r="J286" s="565"/>
      <c r="K286" s="565"/>
      <c r="L286" s="565"/>
      <c r="M286" s="565"/>
      <c r="N286" s="565"/>
      <c r="O286" s="565"/>
      <c r="P286" s="565"/>
      <c r="Q286" s="565"/>
      <c r="R286" s="565"/>
      <c r="S286" s="565"/>
      <c r="T286" s="565"/>
      <c r="U286" s="565"/>
      <c r="V286" s="565"/>
      <c r="W286" s="565"/>
      <c r="X286" s="565"/>
      <c r="Y286" s="569"/>
      <c r="Z286" s="565"/>
    </row>
    <row r="287" spans="1:26" ht="15.75" hidden="1" customHeight="1">
      <c r="A287" s="565"/>
      <c r="B287" s="565"/>
      <c r="C287" s="565"/>
      <c r="D287" s="565"/>
      <c r="E287" s="565"/>
      <c r="F287" s="565"/>
      <c r="G287" s="565"/>
      <c r="H287" s="565"/>
      <c r="I287" s="565"/>
      <c r="J287" s="565"/>
      <c r="K287" s="565"/>
      <c r="L287" s="565"/>
      <c r="M287" s="565"/>
      <c r="N287" s="565"/>
      <c r="O287" s="565"/>
      <c r="P287" s="565"/>
      <c r="Q287" s="565"/>
      <c r="R287" s="565"/>
      <c r="S287" s="565"/>
      <c r="T287" s="565"/>
      <c r="U287" s="565"/>
      <c r="V287" s="565"/>
      <c r="W287" s="565"/>
      <c r="X287" s="565"/>
      <c r="Y287" s="569"/>
      <c r="Z287" s="565"/>
    </row>
    <row r="288" spans="1:26" ht="15.75" hidden="1" customHeight="1">
      <c r="A288" s="565"/>
      <c r="B288" s="565"/>
      <c r="C288" s="565"/>
      <c r="D288" s="565"/>
      <c r="E288" s="565"/>
      <c r="F288" s="565"/>
      <c r="G288" s="565"/>
      <c r="H288" s="565"/>
      <c r="I288" s="565"/>
      <c r="J288" s="565"/>
      <c r="K288" s="565"/>
      <c r="L288" s="565"/>
      <c r="M288" s="565"/>
      <c r="N288" s="565"/>
      <c r="O288" s="565"/>
      <c r="P288" s="565"/>
      <c r="Q288" s="565"/>
      <c r="R288" s="565"/>
      <c r="S288" s="565"/>
      <c r="T288" s="565"/>
      <c r="U288" s="565"/>
      <c r="V288" s="565"/>
      <c r="W288" s="565"/>
      <c r="X288" s="565"/>
      <c r="Y288" s="569"/>
      <c r="Z288" s="565"/>
    </row>
    <row r="289" spans="1:26" ht="15.75" hidden="1" customHeight="1">
      <c r="A289" s="565"/>
      <c r="B289" s="565"/>
      <c r="C289" s="565"/>
      <c r="D289" s="565"/>
      <c r="E289" s="565"/>
      <c r="F289" s="565"/>
      <c r="G289" s="565"/>
      <c r="H289" s="565"/>
      <c r="I289" s="565"/>
      <c r="J289" s="565"/>
      <c r="K289" s="565"/>
      <c r="L289" s="565"/>
      <c r="M289" s="565"/>
      <c r="N289" s="565"/>
      <c r="O289" s="565"/>
      <c r="P289" s="565"/>
      <c r="Q289" s="565"/>
      <c r="R289" s="565"/>
      <c r="S289" s="565"/>
      <c r="T289" s="565"/>
      <c r="U289" s="565"/>
      <c r="V289" s="565"/>
      <c r="W289" s="565"/>
      <c r="X289" s="565"/>
      <c r="Y289" s="569"/>
      <c r="Z289" s="565"/>
    </row>
    <row r="290" spans="1:26" ht="15.75" hidden="1" customHeight="1">
      <c r="A290" s="565"/>
      <c r="B290" s="565"/>
      <c r="C290" s="565"/>
      <c r="D290" s="565"/>
      <c r="E290" s="565"/>
      <c r="F290" s="565"/>
      <c r="G290" s="565"/>
      <c r="H290" s="565"/>
      <c r="I290" s="565"/>
      <c r="J290" s="565"/>
      <c r="K290" s="565"/>
      <c r="L290" s="565"/>
      <c r="M290" s="565"/>
      <c r="N290" s="565"/>
      <c r="O290" s="565"/>
      <c r="P290" s="565"/>
      <c r="Q290" s="565"/>
      <c r="R290" s="565"/>
      <c r="S290" s="565"/>
      <c r="T290" s="565"/>
      <c r="U290" s="565"/>
      <c r="V290" s="565"/>
      <c r="W290" s="565"/>
      <c r="X290" s="565"/>
      <c r="Y290" s="569"/>
      <c r="Z290" s="565"/>
    </row>
    <row r="291" spans="1:26" ht="15.75" hidden="1" customHeight="1">
      <c r="A291" s="565"/>
      <c r="B291" s="565"/>
      <c r="C291" s="565"/>
      <c r="D291" s="565"/>
      <c r="E291" s="565"/>
      <c r="F291" s="565"/>
      <c r="G291" s="565"/>
      <c r="H291" s="565"/>
      <c r="I291" s="565"/>
      <c r="J291" s="565"/>
      <c r="K291" s="565"/>
      <c r="L291" s="565"/>
      <c r="M291" s="565"/>
      <c r="N291" s="565"/>
      <c r="O291" s="565"/>
      <c r="P291" s="565"/>
      <c r="Q291" s="565"/>
      <c r="R291" s="565"/>
      <c r="S291" s="565"/>
      <c r="T291" s="565"/>
      <c r="U291" s="565"/>
      <c r="V291" s="565"/>
      <c r="W291" s="565"/>
      <c r="X291" s="565"/>
      <c r="Y291" s="569"/>
      <c r="Z291" s="565"/>
    </row>
    <row r="292" spans="1:26" ht="15.75" hidden="1" customHeight="1">
      <c r="A292" s="565"/>
      <c r="B292" s="565"/>
      <c r="C292" s="565"/>
      <c r="D292" s="565"/>
      <c r="E292" s="565"/>
      <c r="F292" s="565"/>
      <c r="G292" s="565"/>
      <c r="H292" s="565"/>
      <c r="I292" s="565"/>
      <c r="J292" s="565"/>
      <c r="K292" s="565"/>
      <c r="L292" s="565"/>
      <c r="M292" s="565"/>
      <c r="N292" s="565"/>
      <c r="O292" s="565"/>
      <c r="P292" s="565"/>
      <c r="Q292" s="565"/>
      <c r="R292" s="565"/>
      <c r="S292" s="565"/>
      <c r="T292" s="565"/>
      <c r="U292" s="565"/>
      <c r="V292" s="565"/>
      <c r="W292" s="565"/>
      <c r="X292" s="565"/>
      <c r="Y292" s="569"/>
      <c r="Z292" s="565"/>
    </row>
    <row r="293" spans="1:26" ht="15.75" hidden="1" customHeight="1">
      <c r="A293" s="565"/>
      <c r="B293" s="565"/>
      <c r="C293" s="565"/>
      <c r="D293" s="565"/>
      <c r="E293" s="565"/>
      <c r="F293" s="565"/>
      <c r="G293" s="565"/>
      <c r="H293" s="565"/>
      <c r="I293" s="565"/>
      <c r="J293" s="565"/>
      <c r="K293" s="565"/>
      <c r="L293" s="565"/>
      <c r="M293" s="565"/>
      <c r="N293" s="565"/>
      <c r="O293" s="565"/>
      <c r="P293" s="565"/>
      <c r="Q293" s="565"/>
      <c r="R293" s="565"/>
      <c r="S293" s="565"/>
      <c r="T293" s="565"/>
      <c r="U293" s="565"/>
      <c r="V293" s="565"/>
      <c r="W293" s="565"/>
      <c r="X293" s="565"/>
      <c r="Y293" s="569"/>
      <c r="Z293" s="565"/>
    </row>
    <row r="294" spans="1:26" ht="15.75" hidden="1" customHeight="1">
      <c r="A294" s="565"/>
      <c r="B294" s="565"/>
      <c r="C294" s="565"/>
      <c r="D294" s="565"/>
      <c r="E294" s="565"/>
      <c r="F294" s="565"/>
      <c r="G294" s="565"/>
      <c r="H294" s="565"/>
      <c r="I294" s="565"/>
      <c r="J294" s="565"/>
      <c r="K294" s="565"/>
      <c r="L294" s="565"/>
      <c r="M294" s="565"/>
      <c r="N294" s="565"/>
      <c r="O294" s="565"/>
      <c r="P294" s="565"/>
      <c r="Q294" s="565"/>
      <c r="R294" s="565"/>
      <c r="S294" s="565"/>
      <c r="T294" s="565"/>
      <c r="U294" s="565"/>
      <c r="V294" s="565"/>
      <c r="W294" s="565"/>
      <c r="X294" s="565"/>
      <c r="Y294" s="569"/>
      <c r="Z294" s="565"/>
    </row>
    <row r="295" spans="1:26" ht="15.75" hidden="1" customHeight="1">
      <c r="A295" s="565"/>
      <c r="B295" s="565"/>
      <c r="C295" s="565"/>
      <c r="D295" s="565"/>
      <c r="E295" s="565"/>
      <c r="F295" s="565"/>
      <c r="G295" s="565"/>
      <c r="H295" s="565"/>
      <c r="I295" s="565"/>
      <c r="J295" s="565"/>
      <c r="K295" s="565"/>
      <c r="L295" s="565"/>
      <c r="M295" s="565"/>
      <c r="N295" s="565"/>
      <c r="O295" s="565"/>
      <c r="P295" s="565"/>
      <c r="Q295" s="565"/>
      <c r="R295" s="565"/>
      <c r="S295" s="565"/>
      <c r="T295" s="565"/>
      <c r="U295" s="565"/>
      <c r="V295" s="565"/>
      <c r="W295" s="565"/>
      <c r="X295" s="565"/>
      <c r="Y295" s="569"/>
      <c r="Z295" s="565"/>
    </row>
    <row r="296" spans="1:26" ht="15.75" hidden="1" customHeight="1">
      <c r="A296" s="565"/>
      <c r="B296" s="565"/>
      <c r="C296" s="565"/>
      <c r="D296" s="565"/>
      <c r="E296" s="565"/>
      <c r="F296" s="565"/>
      <c r="G296" s="565"/>
      <c r="H296" s="565"/>
      <c r="I296" s="565"/>
      <c r="J296" s="565"/>
      <c r="K296" s="565"/>
      <c r="L296" s="565"/>
      <c r="M296" s="565"/>
      <c r="N296" s="565"/>
      <c r="O296" s="565"/>
      <c r="P296" s="565"/>
      <c r="Q296" s="565"/>
      <c r="R296" s="565"/>
      <c r="S296" s="565"/>
      <c r="T296" s="565"/>
      <c r="U296" s="565"/>
      <c r="V296" s="565"/>
      <c r="W296" s="565"/>
      <c r="X296" s="565"/>
      <c r="Y296" s="569"/>
      <c r="Z296" s="565"/>
    </row>
    <row r="297" spans="1:26" ht="15.75" hidden="1" customHeight="1">
      <c r="A297" s="565"/>
      <c r="B297" s="565"/>
      <c r="C297" s="565"/>
      <c r="D297" s="565"/>
      <c r="E297" s="565"/>
      <c r="F297" s="565"/>
      <c r="G297" s="565"/>
      <c r="H297" s="565"/>
      <c r="I297" s="565"/>
      <c r="J297" s="565"/>
      <c r="K297" s="565"/>
      <c r="L297" s="565"/>
      <c r="M297" s="565"/>
      <c r="N297" s="565"/>
      <c r="O297" s="565"/>
      <c r="P297" s="565"/>
      <c r="Q297" s="565"/>
      <c r="R297" s="565"/>
      <c r="S297" s="565"/>
      <c r="T297" s="565"/>
      <c r="U297" s="565"/>
      <c r="V297" s="565"/>
      <c r="W297" s="565"/>
      <c r="X297" s="565"/>
      <c r="Y297" s="569"/>
      <c r="Z297" s="565"/>
    </row>
    <row r="298" spans="1:26" ht="15.75" hidden="1" customHeight="1">
      <c r="A298" s="565"/>
      <c r="B298" s="565"/>
      <c r="C298" s="565"/>
      <c r="D298" s="565"/>
      <c r="E298" s="565"/>
      <c r="F298" s="565"/>
      <c r="G298" s="565"/>
      <c r="H298" s="565"/>
      <c r="I298" s="565"/>
      <c r="J298" s="565"/>
      <c r="K298" s="565"/>
      <c r="L298" s="565"/>
      <c r="M298" s="565"/>
      <c r="N298" s="565"/>
      <c r="O298" s="565"/>
      <c r="P298" s="565"/>
      <c r="Q298" s="565"/>
      <c r="R298" s="565"/>
      <c r="S298" s="565"/>
      <c r="T298" s="565"/>
      <c r="U298" s="565"/>
      <c r="V298" s="565"/>
      <c r="W298" s="565"/>
      <c r="X298" s="565"/>
      <c r="Y298" s="569"/>
      <c r="Z298" s="565"/>
    </row>
    <row r="299" spans="1:26" ht="15.75" hidden="1" customHeight="1">
      <c r="A299" s="565"/>
      <c r="B299" s="565"/>
      <c r="C299" s="565"/>
      <c r="D299" s="565"/>
      <c r="E299" s="565"/>
      <c r="F299" s="565"/>
      <c r="G299" s="565"/>
      <c r="H299" s="565"/>
      <c r="I299" s="565"/>
      <c r="J299" s="565"/>
      <c r="K299" s="565"/>
      <c r="L299" s="565"/>
      <c r="M299" s="565"/>
      <c r="N299" s="565"/>
      <c r="O299" s="565"/>
      <c r="P299" s="565"/>
      <c r="Q299" s="565"/>
      <c r="R299" s="565"/>
      <c r="S299" s="565"/>
      <c r="T299" s="565"/>
      <c r="U299" s="565"/>
      <c r="V299" s="565"/>
      <c r="W299" s="565"/>
      <c r="X299" s="565"/>
      <c r="Y299" s="569"/>
      <c r="Z299" s="565"/>
    </row>
    <row r="300" spans="1:26" ht="15.75" hidden="1" customHeight="1">
      <c r="A300" s="565"/>
      <c r="B300" s="565"/>
      <c r="C300" s="565"/>
      <c r="D300" s="565"/>
      <c r="E300" s="565"/>
      <c r="F300" s="565"/>
      <c r="G300" s="565"/>
      <c r="H300" s="565"/>
      <c r="I300" s="565"/>
      <c r="J300" s="565"/>
      <c r="K300" s="565"/>
      <c r="L300" s="565"/>
      <c r="M300" s="565"/>
      <c r="N300" s="565"/>
      <c r="O300" s="565"/>
      <c r="P300" s="565"/>
      <c r="Q300" s="565"/>
      <c r="R300" s="565"/>
      <c r="S300" s="565"/>
      <c r="T300" s="565"/>
      <c r="U300" s="565"/>
      <c r="V300" s="565"/>
      <c r="W300" s="565"/>
      <c r="X300" s="565"/>
      <c r="Y300" s="569"/>
      <c r="Z300" s="565"/>
    </row>
    <row r="301" spans="1:26" ht="15.75" hidden="1"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9"/>
      <c r="Z301" s="565"/>
    </row>
    <row r="302" spans="1:26" ht="15.75" hidden="1"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9"/>
      <c r="Z302" s="565"/>
    </row>
    <row r="303" spans="1:26" ht="15.75" hidden="1"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9"/>
      <c r="Z303" s="565"/>
    </row>
    <row r="304" spans="1:26" ht="15.75" hidden="1"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9"/>
      <c r="Z304" s="565"/>
    </row>
    <row r="305" spans="1:26" ht="15.75" hidden="1"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9"/>
      <c r="Z305" s="565"/>
    </row>
    <row r="306" spans="1:26" ht="15.75" hidden="1"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9"/>
      <c r="Z306" s="565"/>
    </row>
    <row r="307" spans="1:26" ht="15.75" hidden="1"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9"/>
      <c r="Z307" s="565"/>
    </row>
    <row r="308" spans="1:26" ht="15.75" hidden="1"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9"/>
      <c r="Z308" s="565"/>
    </row>
    <row r="309" spans="1:26" ht="15.75" hidden="1"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9"/>
      <c r="Z309" s="565"/>
    </row>
    <row r="310" spans="1:26" ht="15.75" hidden="1"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9"/>
      <c r="Z310" s="565"/>
    </row>
    <row r="311" spans="1:26" ht="15.75" hidden="1"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9"/>
      <c r="Z311" s="565"/>
    </row>
    <row r="312" spans="1:26" ht="15.75" hidden="1"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9"/>
      <c r="Z312" s="565"/>
    </row>
    <row r="313" spans="1:26" ht="15.75" hidden="1"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9"/>
      <c r="Z313" s="565"/>
    </row>
    <row r="314" spans="1:26" ht="15.75" hidden="1"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9"/>
      <c r="Z314" s="565"/>
    </row>
    <row r="315" spans="1:26" ht="15.75" hidden="1"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9"/>
      <c r="Z315" s="565"/>
    </row>
    <row r="316" spans="1:26" ht="15.75" hidden="1"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9"/>
      <c r="Z316" s="565"/>
    </row>
    <row r="317" spans="1:26" ht="15.75" hidden="1"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9"/>
      <c r="Z317" s="565"/>
    </row>
    <row r="318" spans="1:26" ht="15.75" hidden="1"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9"/>
      <c r="Z318" s="565"/>
    </row>
    <row r="319" spans="1:26" ht="15.75" hidden="1"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9"/>
      <c r="Z319" s="565"/>
    </row>
    <row r="320" spans="1:26" ht="15.75" hidden="1"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9"/>
      <c r="Z320" s="565"/>
    </row>
    <row r="321" spans="1:26" ht="15.75" hidden="1"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9"/>
      <c r="Z321" s="565"/>
    </row>
    <row r="322" spans="1:26" ht="15.75" hidden="1"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9"/>
      <c r="Z322" s="565"/>
    </row>
    <row r="323" spans="1:26" ht="15.75" hidden="1"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9"/>
      <c r="Z323" s="565"/>
    </row>
    <row r="324" spans="1:26" ht="15.75" hidden="1"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9"/>
      <c r="Z324" s="565"/>
    </row>
    <row r="325" spans="1:26" ht="15.75" hidden="1"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9"/>
      <c r="Z325" s="565"/>
    </row>
    <row r="326" spans="1:26" ht="15.75" hidden="1"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9"/>
      <c r="Z326" s="565"/>
    </row>
    <row r="327" spans="1:26" ht="15.75" hidden="1"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9"/>
      <c r="Z327" s="565"/>
    </row>
    <row r="328" spans="1:26" ht="15.75" hidden="1"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9"/>
      <c r="Z328" s="565"/>
    </row>
    <row r="329" spans="1:26" ht="15.75" hidden="1"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9"/>
      <c r="Z329" s="565"/>
    </row>
    <row r="330" spans="1:26" ht="15.75" hidden="1"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9"/>
      <c r="Z330" s="565"/>
    </row>
    <row r="331" spans="1:26" ht="15.75" hidden="1"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9"/>
      <c r="Z331" s="565"/>
    </row>
    <row r="332" spans="1:26" ht="15.75" hidden="1"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9"/>
      <c r="Z332" s="565"/>
    </row>
    <row r="333" spans="1:26" ht="15.75" hidden="1"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9"/>
      <c r="Z333" s="565"/>
    </row>
    <row r="334" spans="1:26" ht="15.75" hidden="1"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9"/>
      <c r="Z334" s="565"/>
    </row>
    <row r="335" spans="1:26" ht="15.75" hidden="1"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9"/>
      <c r="Z335" s="565"/>
    </row>
    <row r="336" spans="1:26" ht="15.75" hidden="1"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9"/>
      <c r="Z336" s="565"/>
    </row>
    <row r="337" spans="1:26" ht="15.75" hidden="1"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9"/>
      <c r="Z337" s="565"/>
    </row>
    <row r="338" spans="1:26" ht="15.75" hidden="1"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9"/>
      <c r="Z338" s="565"/>
    </row>
    <row r="339" spans="1:26" ht="15.75" hidden="1"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9"/>
      <c r="Z339" s="565"/>
    </row>
    <row r="340" spans="1:26" ht="15.75" hidden="1"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9"/>
      <c r="Z340" s="565"/>
    </row>
    <row r="341" spans="1:26" ht="15.75" hidden="1"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9"/>
      <c r="Z341" s="565"/>
    </row>
    <row r="342" spans="1:26" ht="15.75" hidden="1"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9"/>
      <c r="Z342" s="565"/>
    </row>
    <row r="343" spans="1:26" ht="15.75" hidden="1"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9"/>
      <c r="Z343" s="565"/>
    </row>
    <row r="344" spans="1:26" ht="15.75" hidden="1"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9"/>
      <c r="Z344" s="565"/>
    </row>
    <row r="345" spans="1:26" ht="15.75" hidden="1"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9"/>
      <c r="Z345" s="565"/>
    </row>
    <row r="346" spans="1:26" ht="15.75" hidden="1"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9"/>
      <c r="Z346" s="565"/>
    </row>
    <row r="347" spans="1:26" ht="15.75" hidden="1"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9"/>
      <c r="Z347" s="565"/>
    </row>
    <row r="348" spans="1:26" ht="15.75" hidden="1"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9"/>
      <c r="Z348" s="565"/>
    </row>
    <row r="349" spans="1:26" ht="15.75" hidden="1"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9"/>
      <c r="Z349" s="565"/>
    </row>
    <row r="350" spans="1:26" ht="15.75" hidden="1"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9"/>
      <c r="Z350" s="565"/>
    </row>
    <row r="351" spans="1:26" ht="15.75" hidden="1"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9"/>
      <c r="Z351" s="565"/>
    </row>
    <row r="352" spans="1:26" ht="15.75" hidden="1"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9"/>
      <c r="Z352" s="565"/>
    </row>
    <row r="353" spans="1:26" ht="15.75" hidden="1"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9"/>
      <c r="Z353" s="565"/>
    </row>
    <row r="354" spans="1:26" ht="15.75" hidden="1"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9"/>
      <c r="Z354" s="565"/>
    </row>
    <row r="355" spans="1:26" ht="15.75" hidden="1"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9"/>
      <c r="Z355" s="565"/>
    </row>
    <row r="356" spans="1:26" ht="15.75" hidden="1"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9"/>
      <c r="Z356" s="565"/>
    </row>
    <row r="357" spans="1:26" ht="15.75" hidden="1"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9"/>
      <c r="Z357" s="565"/>
    </row>
    <row r="358" spans="1:26" ht="15.75" hidden="1"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9"/>
      <c r="Z358" s="565"/>
    </row>
    <row r="359" spans="1:26" ht="15.75" hidden="1"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9"/>
      <c r="Z359" s="565"/>
    </row>
    <row r="360" spans="1:26" ht="15.75" hidden="1"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9"/>
      <c r="Z360" s="565"/>
    </row>
    <row r="361" spans="1:26" ht="15.75" hidden="1"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9"/>
      <c r="Z361" s="565"/>
    </row>
    <row r="362" spans="1:26" ht="15.75" hidden="1"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9"/>
      <c r="Z362" s="565"/>
    </row>
    <row r="363" spans="1:26" ht="15.75" hidden="1"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9"/>
      <c r="Z363" s="565"/>
    </row>
    <row r="364" spans="1:26" ht="15.75" hidden="1"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9"/>
      <c r="Z364" s="565"/>
    </row>
    <row r="365" spans="1:26" ht="15.75" hidden="1"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9"/>
      <c r="Z365" s="565"/>
    </row>
    <row r="366" spans="1:26" ht="15.75" hidden="1"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9"/>
      <c r="Z366" s="565"/>
    </row>
    <row r="367" spans="1:26" ht="15.75" hidden="1"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9"/>
      <c r="Z367" s="565"/>
    </row>
    <row r="368" spans="1:26" ht="15.75" hidden="1"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9"/>
      <c r="Z368" s="565"/>
    </row>
    <row r="369" spans="1:26" ht="15.75" hidden="1"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9"/>
      <c r="Z369" s="565"/>
    </row>
    <row r="370" spans="1:26" ht="15.75" hidden="1"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9"/>
      <c r="Z370" s="565"/>
    </row>
    <row r="371" spans="1:26" ht="15.75" hidden="1"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9"/>
      <c r="Z371" s="565"/>
    </row>
    <row r="372" spans="1:26" ht="15.75" hidden="1"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9"/>
      <c r="Z372" s="565"/>
    </row>
    <row r="373" spans="1:26" ht="15.75" hidden="1"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9"/>
      <c r="Z373" s="565"/>
    </row>
    <row r="374" spans="1:26" ht="15.75" hidden="1"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9"/>
      <c r="Z374" s="565"/>
    </row>
    <row r="375" spans="1:26" ht="15.75" hidden="1"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9"/>
      <c r="Z375" s="565"/>
    </row>
    <row r="376" spans="1:26" ht="15.75" hidden="1"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9"/>
      <c r="Z376" s="565"/>
    </row>
    <row r="377" spans="1:26" ht="15.75" hidden="1"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9"/>
      <c r="Z377" s="565"/>
    </row>
    <row r="378" spans="1:26" ht="15.75" hidden="1"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9"/>
      <c r="Z378" s="565"/>
    </row>
    <row r="379" spans="1:26" ht="15.75" hidden="1"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9"/>
      <c r="Z379" s="565"/>
    </row>
    <row r="380" spans="1:26" ht="15.75" hidden="1"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9"/>
      <c r="Z380" s="565"/>
    </row>
    <row r="381" spans="1:26" ht="15.75" hidden="1"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9"/>
      <c r="Z381" s="565"/>
    </row>
    <row r="382" spans="1:26" ht="15.75" hidden="1"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9"/>
      <c r="Z382" s="565"/>
    </row>
    <row r="383" spans="1:26" ht="15.75" hidden="1"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9"/>
      <c r="Z383" s="565"/>
    </row>
    <row r="384" spans="1:26" ht="15.75" hidden="1"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9"/>
      <c r="Z384" s="565"/>
    </row>
    <row r="385" spans="1:26" ht="15.75" hidden="1"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9"/>
      <c r="Z385" s="565"/>
    </row>
    <row r="386" spans="1:26" ht="15.75" hidden="1"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9"/>
      <c r="Z386" s="565"/>
    </row>
    <row r="387" spans="1:26" ht="15.75" hidden="1"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9"/>
      <c r="Z387" s="565"/>
    </row>
    <row r="388" spans="1:26" ht="15.75" hidden="1"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9"/>
      <c r="Z388" s="565"/>
    </row>
    <row r="389" spans="1:26" ht="15.75" hidden="1"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9"/>
      <c r="Z389" s="565"/>
    </row>
    <row r="390" spans="1:26" ht="15.75" hidden="1"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9"/>
      <c r="Z390" s="565"/>
    </row>
    <row r="391" spans="1:26" ht="15.75" hidden="1"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9"/>
      <c r="Z391" s="565"/>
    </row>
    <row r="392" spans="1:26" ht="15.75" hidden="1"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9"/>
      <c r="Z392" s="565"/>
    </row>
    <row r="393" spans="1:26" ht="15.75" hidden="1"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9"/>
      <c r="Z393" s="565"/>
    </row>
    <row r="394" spans="1:26" ht="15.75" hidden="1"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9"/>
      <c r="Z394" s="565"/>
    </row>
    <row r="395" spans="1:26" ht="15.75" hidden="1"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9"/>
      <c r="Z395" s="565"/>
    </row>
    <row r="396" spans="1:26" ht="15.75" hidden="1"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9"/>
      <c r="Z396" s="565"/>
    </row>
    <row r="397" spans="1:26" ht="15.75" hidden="1"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9"/>
      <c r="Z397" s="565"/>
    </row>
    <row r="398" spans="1:26" ht="15.75" hidden="1"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9"/>
      <c r="Z398" s="565"/>
    </row>
    <row r="399" spans="1:26" ht="15.75" hidden="1"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9"/>
      <c r="Z399" s="565"/>
    </row>
    <row r="400" spans="1:26" ht="15.75" hidden="1"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9"/>
      <c r="Z400" s="565"/>
    </row>
    <row r="401" spans="1:26" ht="15.75" hidden="1"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9"/>
      <c r="Z401" s="565"/>
    </row>
    <row r="402" spans="1:26" ht="15.75" hidden="1"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9"/>
      <c r="Z402" s="565"/>
    </row>
    <row r="403" spans="1:26" ht="15.75" hidden="1"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9"/>
      <c r="Z403" s="565"/>
    </row>
    <row r="404" spans="1:26" ht="15.75" hidden="1"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9"/>
      <c r="Z404" s="565"/>
    </row>
    <row r="405" spans="1:26" ht="15.75" hidden="1"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9"/>
      <c r="Z405" s="565"/>
    </row>
    <row r="406" spans="1:26" ht="15.75" hidden="1"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9"/>
      <c r="Z406" s="565"/>
    </row>
    <row r="407" spans="1:26" ht="15.75" hidden="1"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9"/>
      <c r="Z407" s="565"/>
    </row>
    <row r="408" spans="1:26" ht="15.75" hidden="1"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9"/>
      <c r="Z408" s="565"/>
    </row>
    <row r="409" spans="1:26" ht="15.75" hidden="1"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9"/>
      <c r="Z409" s="565"/>
    </row>
    <row r="410" spans="1:26" ht="15.75" hidden="1"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9"/>
      <c r="Z410" s="565"/>
    </row>
    <row r="411" spans="1:26" ht="15.75" hidden="1"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9"/>
      <c r="Z411" s="565"/>
    </row>
    <row r="412" spans="1:26" ht="15.75" hidden="1"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9"/>
      <c r="Z412" s="565"/>
    </row>
    <row r="413" spans="1:26" ht="15.75" hidden="1"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9"/>
      <c r="Z413" s="565"/>
    </row>
    <row r="414" spans="1:26" ht="15.75" hidden="1"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9"/>
      <c r="Z414" s="565"/>
    </row>
    <row r="415" spans="1:26" ht="15.75" hidden="1"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9"/>
      <c r="Z415" s="565"/>
    </row>
    <row r="416" spans="1:26" ht="15.75" hidden="1"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9"/>
      <c r="Z416" s="565"/>
    </row>
    <row r="417" spans="1:26" ht="15.75" hidden="1"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9"/>
      <c r="Z417" s="565"/>
    </row>
    <row r="418" spans="1:26" ht="15.75" hidden="1"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9"/>
      <c r="Z418" s="565"/>
    </row>
    <row r="419" spans="1:26" ht="15.75" hidden="1"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9"/>
      <c r="Z419" s="565"/>
    </row>
    <row r="420" spans="1:26" ht="15.75" hidden="1"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9"/>
      <c r="Z420" s="565"/>
    </row>
    <row r="421" spans="1:26" ht="15.75" hidden="1"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9"/>
      <c r="Z421" s="565"/>
    </row>
    <row r="422" spans="1:26" ht="15.75" hidden="1"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9"/>
      <c r="Z422" s="565"/>
    </row>
    <row r="423" spans="1:26" ht="15.75" hidden="1"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9"/>
      <c r="Z423" s="565"/>
    </row>
    <row r="424" spans="1:26" ht="15.75" hidden="1"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9"/>
      <c r="Z424" s="565"/>
    </row>
    <row r="425" spans="1:26" ht="15.75" hidden="1"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9"/>
      <c r="Z425" s="565"/>
    </row>
    <row r="426" spans="1:26" ht="15.75" hidden="1"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9"/>
      <c r="Z426" s="565"/>
    </row>
    <row r="427" spans="1:26" ht="15.75" hidden="1"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9"/>
      <c r="Z427" s="565"/>
    </row>
    <row r="428" spans="1:26" ht="15.75" hidden="1"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9"/>
      <c r="Z428" s="565"/>
    </row>
    <row r="429" spans="1:26" ht="15.75" hidden="1"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9"/>
      <c r="Z429" s="565"/>
    </row>
    <row r="430" spans="1:26" ht="15.75" hidden="1"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9"/>
      <c r="Z430" s="565"/>
    </row>
    <row r="431" spans="1:26" ht="15.75" hidden="1"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9"/>
      <c r="Z431" s="565"/>
    </row>
    <row r="432" spans="1:26" ht="15.75" hidden="1"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9"/>
      <c r="Z432" s="565"/>
    </row>
    <row r="433" spans="1:26" ht="15.75" hidden="1"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9"/>
      <c r="Z433" s="565"/>
    </row>
    <row r="434" spans="1:26" ht="15.75" hidden="1"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9"/>
      <c r="Z434" s="565"/>
    </row>
    <row r="435" spans="1:26" ht="15.75" hidden="1"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9"/>
      <c r="Z435" s="565"/>
    </row>
    <row r="436" spans="1:26" ht="15.75" hidden="1"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9"/>
      <c r="Z436" s="565"/>
    </row>
    <row r="437" spans="1:26" ht="15.75" hidden="1"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9"/>
      <c r="Z437" s="565"/>
    </row>
    <row r="438" spans="1:26" ht="15.75" hidden="1"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9"/>
      <c r="Z438" s="565"/>
    </row>
    <row r="439" spans="1:26" ht="15.75" hidden="1"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9"/>
      <c r="Z439" s="565"/>
    </row>
    <row r="440" spans="1:26" ht="15.75" hidden="1"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9"/>
      <c r="Z440" s="565"/>
    </row>
    <row r="441" spans="1:26" ht="15.75" hidden="1"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9"/>
      <c r="Z441" s="565"/>
    </row>
    <row r="442" spans="1:26" ht="15.75" hidden="1"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9"/>
      <c r="Z442" s="565"/>
    </row>
    <row r="443" spans="1:26" ht="15.75" hidden="1"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9"/>
      <c r="Z443" s="565"/>
    </row>
    <row r="444" spans="1:26" ht="15.75" hidden="1"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9"/>
      <c r="Z444" s="565"/>
    </row>
    <row r="445" spans="1:26" ht="15.75" hidden="1"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9"/>
      <c r="Z445" s="565"/>
    </row>
    <row r="446" spans="1:26" ht="15.75" hidden="1"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9"/>
      <c r="Z446" s="565"/>
    </row>
    <row r="447" spans="1:26" ht="15.75" hidden="1"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9"/>
      <c r="Z447" s="565"/>
    </row>
    <row r="448" spans="1:26" ht="15.75" hidden="1"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9"/>
      <c r="Z448" s="565"/>
    </row>
    <row r="449" spans="1:26" ht="15.75" hidden="1"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9"/>
      <c r="Z449" s="565"/>
    </row>
    <row r="450" spans="1:26" ht="15.75" hidden="1"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9"/>
      <c r="Z450" s="565"/>
    </row>
    <row r="451" spans="1:26" ht="15.75" hidden="1"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9"/>
      <c r="Z451" s="565"/>
    </row>
    <row r="452" spans="1:26" ht="15.75" hidden="1"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9"/>
      <c r="Z452" s="565"/>
    </row>
    <row r="453" spans="1:26" ht="15.75" hidden="1"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9"/>
      <c r="Z453" s="565"/>
    </row>
    <row r="454" spans="1:26" ht="15.75" hidden="1"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9"/>
      <c r="Z454" s="565"/>
    </row>
    <row r="455" spans="1:26" ht="15.75" hidden="1"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9"/>
      <c r="Z455" s="565"/>
    </row>
    <row r="456" spans="1:26" ht="15.75" hidden="1"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9"/>
      <c r="Z456" s="565"/>
    </row>
    <row r="457" spans="1:26" ht="15.75" hidden="1"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9"/>
      <c r="Z457" s="565"/>
    </row>
    <row r="458" spans="1:26" ht="15.75" hidden="1"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9"/>
      <c r="Z458" s="565"/>
    </row>
    <row r="459" spans="1:26" ht="15.75" hidden="1"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9"/>
      <c r="Z459" s="565"/>
    </row>
    <row r="460" spans="1:26" ht="15.75" hidden="1"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9"/>
      <c r="Z460" s="565"/>
    </row>
    <row r="461" spans="1:26" ht="15.75" hidden="1"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9"/>
      <c r="Z461" s="565"/>
    </row>
    <row r="462" spans="1:26" ht="15.75" hidden="1"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9"/>
      <c r="Z462" s="565"/>
    </row>
    <row r="463" spans="1:26" ht="15.75" hidden="1"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9"/>
      <c r="Z463" s="565"/>
    </row>
    <row r="464" spans="1:26" ht="15.75" hidden="1"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9"/>
      <c r="Z464" s="565"/>
    </row>
    <row r="465" spans="1:26" ht="15.75" hidden="1"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9"/>
      <c r="Z465" s="565"/>
    </row>
    <row r="466" spans="1:26" ht="15.75" hidden="1"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9"/>
      <c r="Z466" s="565"/>
    </row>
    <row r="467" spans="1:26" ht="15.75" hidden="1"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9"/>
      <c r="Z467" s="565"/>
    </row>
    <row r="468" spans="1:26" ht="15.75" hidden="1"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9"/>
      <c r="Z468" s="565"/>
    </row>
    <row r="469" spans="1:26" ht="15.75" hidden="1"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9"/>
      <c r="Z469" s="565"/>
    </row>
    <row r="470" spans="1:26" ht="15.75" hidden="1"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9"/>
      <c r="Z470" s="565"/>
    </row>
    <row r="471" spans="1:26" ht="15.75" hidden="1"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9"/>
      <c r="Z471" s="565"/>
    </row>
    <row r="472" spans="1:26" ht="15.75" hidden="1"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9"/>
      <c r="Z472" s="565"/>
    </row>
    <row r="473" spans="1:26" ht="15.75" hidden="1"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9"/>
      <c r="Z473" s="565"/>
    </row>
    <row r="474" spans="1:26" ht="15.75" hidden="1"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9"/>
      <c r="Z474" s="565"/>
    </row>
    <row r="475" spans="1:26" ht="15.75" hidden="1"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9"/>
      <c r="Z475" s="565"/>
    </row>
    <row r="476" spans="1:26" ht="15.75" hidden="1"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9"/>
      <c r="Z476" s="565"/>
    </row>
    <row r="477" spans="1:26" ht="15.75" hidden="1"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9"/>
      <c r="Z477" s="565"/>
    </row>
    <row r="478" spans="1:26" ht="15.75" hidden="1"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9"/>
      <c r="Z478" s="565"/>
    </row>
    <row r="479" spans="1:26" ht="15.75" hidden="1"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9"/>
      <c r="Z479" s="565"/>
    </row>
    <row r="480" spans="1:26" ht="15.75" hidden="1"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9"/>
      <c r="Z480" s="565"/>
    </row>
    <row r="481" spans="1:26" ht="15.75" hidden="1"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9"/>
      <c r="Z481" s="565"/>
    </row>
    <row r="482" spans="1:26" ht="15.75" hidden="1"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9"/>
      <c r="Z482" s="565"/>
    </row>
    <row r="483" spans="1:26" ht="15.75" hidden="1"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9"/>
      <c r="Z483" s="565"/>
    </row>
    <row r="484" spans="1:26" ht="15.75" hidden="1"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9"/>
      <c r="Z484" s="565"/>
    </row>
    <row r="485" spans="1:26" ht="15.75" hidden="1"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9"/>
      <c r="Z485" s="565"/>
    </row>
    <row r="486" spans="1:26" ht="15.75" hidden="1"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9"/>
      <c r="Z486" s="565"/>
    </row>
    <row r="487" spans="1:26" ht="15.75" hidden="1"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9"/>
      <c r="Z487" s="565"/>
    </row>
    <row r="488" spans="1:26" ht="15.75" hidden="1"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9"/>
      <c r="Z488" s="565"/>
    </row>
    <row r="489" spans="1:26" ht="15.75" hidden="1"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9"/>
      <c r="Z489" s="565"/>
    </row>
    <row r="490" spans="1:26" ht="15.75" hidden="1"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9"/>
      <c r="Z490" s="565"/>
    </row>
    <row r="491" spans="1:26" ht="15.75" hidden="1"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9"/>
      <c r="Z491" s="565"/>
    </row>
    <row r="492" spans="1:26" ht="15.75" hidden="1"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9"/>
      <c r="Z492" s="565"/>
    </row>
    <row r="493" spans="1:26" ht="15.75" hidden="1"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9"/>
      <c r="Z493" s="565"/>
    </row>
    <row r="494" spans="1:26" ht="15.75" hidden="1"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9"/>
      <c r="Z494" s="565"/>
    </row>
    <row r="495" spans="1:26" ht="15.75" hidden="1"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9"/>
      <c r="Z495" s="565"/>
    </row>
    <row r="496" spans="1:26" ht="15.75" hidden="1"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9"/>
      <c r="Z496" s="565"/>
    </row>
    <row r="497" spans="1:26" ht="15.75" hidden="1"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9"/>
      <c r="Z497" s="565"/>
    </row>
    <row r="498" spans="1:26" ht="15.75" hidden="1"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9"/>
      <c r="Z498" s="565"/>
    </row>
    <row r="499" spans="1:26" ht="15.75" hidden="1"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9"/>
      <c r="Z499" s="565"/>
    </row>
    <row r="500" spans="1:26" ht="15.75" hidden="1"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9"/>
      <c r="Z500" s="565"/>
    </row>
    <row r="501" spans="1:26" ht="15.75" hidden="1"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9"/>
      <c r="Z501" s="565"/>
    </row>
    <row r="502" spans="1:26" ht="15.75" hidden="1"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9"/>
      <c r="Z502" s="565"/>
    </row>
    <row r="503" spans="1:26" ht="15.75" hidden="1"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9"/>
      <c r="Z503" s="565"/>
    </row>
    <row r="504" spans="1:26" ht="15.75" hidden="1"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9"/>
      <c r="Z504" s="565"/>
    </row>
    <row r="505" spans="1:26" ht="15.75" hidden="1"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9"/>
      <c r="Z505" s="565"/>
    </row>
    <row r="506" spans="1:26" ht="15.75" hidden="1"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9"/>
      <c r="Z506" s="565"/>
    </row>
    <row r="507" spans="1:26" ht="15.75" hidden="1"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9"/>
      <c r="Z507" s="565"/>
    </row>
    <row r="508" spans="1:26" ht="15.75" hidden="1"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9"/>
      <c r="Z508" s="565"/>
    </row>
    <row r="509" spans="1:26" ht="15.75" hidden="1"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9"/>
      <c r="Z509" s="565"/>
    </row>
    <row r="510" spans="1:26" ht="15.75" hidden="1"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9"/>
      <c r="Z510" s="565"/>
    </row>
    <row r="511" spans="1:26" ht="15.75" hidden="1"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9"/>
      <c r="Z511" s="565"/>
    </row>
    <row r="512" spans="1:26" ht="15.75" hidden="1"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9"/>
      <c r="Z512" s="565"/>
    </row>
    <row r="513" spans="1:26" ht="15.75" hidden="1"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9"/>
      <c r="Z513" s="565"/>
    </row>
    <row r="514" spans="1:26" ht="15.75" hidden="1"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9"/>
      <c r="Z514" s="565"/>
    </row>
    <row r="515" spans="1:26" ht="15.75" hidden="1"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9"/>
      <c r="Z515" s="565"/>
    </row>
    <row r="516" spans="1:26" ht="15.75" hidden="1"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9"/>
      <c r="Z516" s="565"/>
    </row>
    <row r="517" spans="1:26" ht="15.75" hidden="1"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9"/>
      <c r="Z517" s="565"/>
    </row>
    <row r="518" spans="1:26" ht="15.75" hidden="1"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9"/>
      <c r="Z518" s="565"/>
    </row>
    <row r="519" spans="1:26" ht="15.75" hidden="1"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9"/>
      <c r="Z519" s="565"/>
    </row>
    <row r="520" spans="1:26" ht="15.75" hidden="1"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9"/>
      <c r="Z520" s="565"/>
    </row>
    <row r="521" spans="1:26" ht="15.75" hidden="1"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9"/>
      <c r="Z521" s="565"/>
    </row>
    <row r="522" spans="1:26" ht="15.75" hidden="1"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9"/>
      <c r="Z522" s="565"/>
    </row>
    <row r="523" spans="1:26" ht="15.75" hidden="1"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9"/>
      <c r="Z523" s="565"/>
    </row>
    <row r="524" spans="1:26" ht="15.75" hidden="1"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9"/>
      <c r="Z524" s="565"/>
    </row>
    <row r="525" spans="1:26" ht="15.75" hidden="1"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9"/>
      <c r="Z525" s="565"/>
    </row>
    <row r="526" spans="1:26" ht="15.75" hidden="1"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9"/>
      <c r="Z526" s="565"/>
    </row>
    <row r="527" spans="1:26" ht="15.75" hidden="1"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9"/>
      <c r="Z527" s="565"/>
    </row>
    <row r="528" spans="1:26" ht="15.75" hidden="1"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9"/>
      <c r="Z528" s="565"/>
    </row>
    <row r="529" spans="1:26" ht="15.75" hidden="1"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9"/>
      <c r="Z529" s="565"/>
    </row>
    <row r="530" spans="1:26" ht="15.75" hidden="1"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9"/>
      <c r="Z530" s="565"/>
    </row>
    <row r="531" spans="1:26" ht="15.75" hidden="1"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9"/>
      <c r="Z531" s="565"/>
    </row>
    <row r="532" spans="1:26" ht="15.75" hidden="1"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9"/>
      <c r="Z532" s="565"/>
    </row>
    <row r="533" spans="1:26" ht="15.75" hidden="1"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9"/>
      <c r="Z533" s="565"/>
    </row>
    <row r="534" spans="1:26" ht="15.75" hidden="1"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9"/>
      <c r="Z534" s="565"/>
    </row>
    <row r="535" spans="1:26" ht="15.75" hidden="1"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9"/>
      <c r="Z535" s="565"/>
    </row>
    <row r="536" spans="1:26" ht="15.75" hidden="1"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9"/>
      <c r="Z536" s="565"/>
    </row>
    <row r="537" spans="1:26" ht="15.75" hidden="1"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9"/>
      <c r="Z537" s="565"/>
    </row>
    <row r="538" spans="1:26" ht="15.75" hidden="1"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9"/>
      <c r="Z538" s="565"/>
    </row>
    <row r="539" spans="1:26" ht="15.75" hidden="1"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9"/>
      <c r="Z539" s="565"/>
    </row>
    <row r="540" spans="1:26" ht="15.75" hidden="1"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9"/>
      <c r="Z540" s="565"/>
    </row>
    <row r="541" spans="1:26" ht="15.75" hidden="1"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9"/>
      <c r="Z541" s="565"/>
    </row>
    <row r="542" spans="1:26" ht="15.75" hidden="1"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9"/>
      <c r="Z542" s="565"/>
    </row>
    <row r="543" spans="1:26" ht="15.75" hidden="1"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9"/>
      <c r="Z543" s="565"/>
    </row>
    <row r="544" spans="1:26" ht="15.75" hidden="1"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9"/>
      <c r="Z544" s="565"/>
    </row>
    <row r="545" spans="1:26" ht="15.75" hidden="1"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9"/>
      <c r="Z545" s="565"/>
    </row>
    <row r="546" spans="1:26" ht="15.75" hidden="1"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9"/>
      <c r="Z546" s="565"/>
    </row>
    <row r="547" spans="1:26" ht="15.75" hidden="1"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9"/>
      <c r="Z547" s="565"/>
    </row>
    <row r="548" spans="1:26" ht="15.75" hidden="1"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9"/>
      <c r="Z548" s="565"/>
    </row>
    <row r="549" spans="1:26" ht="15.75" hidden="1"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9"/>
      <c r="Z549" s="565"/>
    </row>
    <row r="550" spans="1:26" ht="15.75" hidden="1"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9"/>
      <c r="Z550" s="565"/>
    </row>
    <row r="551" spans="1:26" ht="15.75" hidden="1"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9"/>
      <c r="Z551" s="565"/>
    </row>
    <row r="552" spans="1:26" ht="15.75" hidden="1"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9"/>
      <c r="Z552" s="565"/>
    </row>
    <row r="553" spans="1:26" ht="15.75" hidden="1"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9"/>
      <c r="Z553" s="565"/>
    </row>
    <row r="554" spans="1:26" ht="15.75" hidden="1"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9"/>
      <c r="Z554" s="565"/>
    </row>
    <row r="555" spans="1:26" ht="15.75" hidden="1"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9"/>
      <c r="Z555" s="565"/>
    </row>
    <row r="556" spans="1:26" ht="15.75" hidden="1"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9"/>
      <c r="Z556" s="565"/>
    </row>
    <row r="557" spans="1:26" ht="15.75" hidden="1"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9"/>
      <c r="Z557" s="565"/>
    </row>
    <row r="558" spans="1:26" ht="15.75" hidden="1"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9"/>
      <c r="Z558" s="565"/>
    </row>
    <row r="559" spans="1:26" ht="15.75" hidden="1"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9"/>
      <c r="Z559" s="565"/>
    </row>
    <row r="560" spans="1:26" ht="15.75" hidden="1"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9"/>
      <c r="Z560" s="565"/>
    </row>
    <row r="561" spans="1:26" ht="15.75" hidden="1"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9"/>
      <c r="Z561" s="565"/>
    </row>
    <row r="562" spans="1:26" ht="15.75" hidden="1"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9"/>
      <c r="Z562" s="565"/>
    </row>
    <row r="563" spans="1:26" ht="15.75" hidden="1"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9"/>
      <c r="Z563" s="565"/>
    </row>
    <row r="564" spans="1:26" ht="15.75" hidden="1"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9"/>
      <c r="Z564" s="565"/>
    </row>
    <row r="565" spans="1:26" ht="15.75" hidden="1"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9"/>
      <c r="Z565" s="565"/>
    </row>
    <row r="566" spans="1:26" ht="15.75" hidden="1"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9"/>
      <c r="Z566" s="565"/>
    </row>
    <row r="567" spans="1:26" ht="15.75" hidden="1"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9"/>
      <c r="Z567" s="565"/>
    </row>
    <row r="568" spans="1:26" ht="15.75" hidden="1"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9"/>
      <c r="Z568" s="565"/>
    </row>
    <row r="569" spans="1:26" ht="15.75" hidden="1"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9"/>
      <c r="Z569" s="565"/>
    </row>
    <row r="570" spans="1:26" ht="15.75" hidden="1"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9"/>
      <c r="Z570" s="565"/>
    </row>
    <row r="571" spans="1:26" ht="15.75" hidden="1"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9"/>
      <c r="Z571" s="565"/>
    </row>
    <row r="572" spans="1:26" ht="15.75" hidden="1"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9"/>
      <c r="Z572" s="565"/>
    </row>
    <row r="573" spans="1:26" ht="15.75" hidden="1"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9"/>
      <c r="Z573" s="565"/>
    </row>
    <row r="574" spans="1:26" ht="15.75" hidden="1"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9"/>
      <c r="Z574" s="565"/>
    </row>
    <row r="575" spans="1:26" ht="15.75" hidden="1"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9"/>
      <c r="Z575" s="565"/>
    </row>
    <row r="576" spans="1:26" ht="15.75" hidden="1"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9"/>
      <c r="Z576" s="565"/>
    </row>
    <row r="577" spans="1:26" ht="15.75" hidden="1"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9"/>
      <c r="Z577" s="565"/>
    </row>
    <row r="578" spans="1:26" ht="15.75" hidden="1"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9"/>
      <c r="Z578" s="565"/>
    </row>
    <row r="579" spans="1:26" ht="15.75" hidden="1"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9"/>
      <c r="Z579" s="565"/>
    </row>
    <row r="580" spans="1:26" ht="15.75" hidden="1"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9"/>
      <c r="Z580" s="565"/>
    </row>
    <row r="581" spans="1:26" ht="15.75" hidden="1"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9"/>
      <c r="Z581" s="565"/>
    </row>
    <row r="582" spans="1:26" ht="15.75" hidden="1"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9"/>
      <c r="Z582" s="565"/>
    </row>
    <row r="583" spans="1:26" ht="15.75" hidden="1"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9"/>
      <c r="Z583" s="565"/>
    </row>
    <row r="584" spans="1:26" ht="15.75" hidden="1"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9"/>
      <c r="Z584" s="565"/>
    </row>
    <row r="585" spans="1:26" ht="15.75" hidden="1"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9"/>
      <c r="Z585" s="565"/>
    </row>
    <row r="586" spans="1:26" ht="15.75" hidden="1"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9"/>
      <c r="Z586" s="565"/>
    </row>
    <row r="587" spans="1:26" ht="15.75" hidden="1"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9"/>
      <c r="Z587" s="565"/>
    </row>
    <row r="588" spans="1:26" ht="15.75" hidden="1"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9"/>
      <c r="Z588" s="565"/>
    </row>
    <row r="589" spans="1:26" ht="15.75" hidden="1"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9"/>
      <c r="Z589" s="565"/>
    </row>
    <row r="590" spans="1:26" ht="15.75" hidden="1"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9"/>
      <c r="Z590" s="565"/>
    </row>
    <row r="591" spans="1:26" ht="15.75" hidden="1"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9"/>
      <c r="Z591" s="565"/>
    </row>
    <row r="592" spans="1:26" ht="15.75" hidden="1"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9"/>
      <c r="Z592" s="565"/>
    </row>
    <row r="593" spans="1:26" ht="15.75" hidden="1"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9"/>
      <c r="Z593" s="565"/>
    </row>
    <row r="594" spans="1:26" ht="15.75" hidden="1"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9"/>
      <c r="Z594" s="565"/>
    </row>
    <row r="595" spans="1:26" ht="15.75" hidden="1"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9"/>
      <c r="Z595" s="565"/>
    </row>
    <row r="596" spans="1:26" ht="15.75" hidden="1"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9"/>
      <c r="Z596" s="565"/>
    </row>
    <row r="597" spans="1:26" ht="15.75" hidden="1"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9"/>
      <c r="Z597" s="565"/>
    </row>
    <row r="598" spans="1:26" ht="15.75" hidden="1"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9"/>
      <c r="Z598" s="565"/>
    </row>
    <row r="599" spans="1:26" ht="15.75" hidden="1"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9"/>
      <c r="Z599" s="565"/>
    </row>
    <row r="600" spans="1:26" ht="15.75" hidden="1"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9"/>
      <c r="Z600" s="565"/>
    </row>
    <row r="601" spans="1:26" ht="15.75" hidden="1"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9"/>
      <c r="Z601" s="565"/>
    </row>
    <row r="602" spans="1:26" ht="15.75" hidden="1"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9"/>
      <c r="Z602" s="565"/>
    </row>
    <row r="603" spans="1:26" ht="15.75" hidden="1"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9"/>
      <c r="Z603" s="565"/>
    </row>
    <row r="604" spans="1:26" ht="15.75" hidden="1"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9"/>
      <c r="Z604" s="565"/>
    </row>
    <row r="605" spans="1:26" ht="15.75" hidden="1"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9"/>
      <c r="Z605" s="565"/>
    </row>
    <row r="606" spans="1:26" ht="15.75" hidden="1"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9"/>
      <c r="Z606" s="565"/>
    </row>
    <row r="607" spans="1:26" ht="15.75" hidden="1"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9"/>
      <c r="Z607" s="565"/>
    </row>
    <row r="608" spans="1:26" ht="15.75" hidden="1"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9"/>
      <c r="Z608" s="565"/>
    </row>
    <row r="609" spans="1:26" ht="15.75" hidden="1"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9"/>
      <c r="Z609" s="565"/>
    </row>
    <row r="610" spans="1:26" ht="15.75" hidden="1"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9"/>
      <c r="Z610" s="565"/>
    </row>
    <row r="611" spans="1:26" ht="15.75" hidden="1"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9"/>
      <c r="Z611" s="565"/>
    </row>
    <row r="612" spans="1:26" ht="15.75" hidden="1"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9"/>
      <c r="Z612" s="565"/>
    </row>
    <row r="613" spans="1:26" ht="15.75" hidden="1"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9"/>
      <c r="Z613" s="565"/>
    </row>
    <row r="614" spans="1:26" ht="15.75" hidden="1"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9"/>
      <c r="Z614" s="565"/>
    </row>
    <row r="615" spans="1:26" ht="15.75" hidden="1"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9"/>
      <c r="Z615" s="565"/>
    </row>
    <row r="616" spans="1:26" ht="15.75" hidden="1"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9"/>
      <c r="Z616" s="565"/>
    </row>
    <row r="617" spans="1:26" ht="15.75" hidden="1"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9"/>
      <c r="Z617" s="565"/>
    </row>
    <row r="618" spans="1:26" ht="15.75" hidden="1"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9"/>
      <c r="Z618" s="565"/>
    </row>
    <row r="619" spans="1:26" ht="15.75" hidden="1"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9"/>
      <c r="Z619" s="565"/>
    </row>
    <row r="620" spans="1:26" ht="15.75" hidden="1"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9"/>
      <c r="Z620" s="565"/>
    </row>
    <row r="621" spans="1:26" ht="15.75" hidden="1"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9"/>
      <c r="Z621" s="565"/>
    </row>
    <row r="622" spans="1:26" ht="15.75" hidden="1"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9"/>
      <c r="Z622" s="565"/>
    </row>
    <row r="623" spans="1:26" ht="15.75" hidden="1"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9"/>
      <c r="Z623" s="565"/>
    </row>
    <row r="624" spans="1:26" ht="15.75" hidden="1"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9"/>
      <c r="Z624" s="565"/>
    </row>
    <row r="625" spans="1:26" ht="15.75" hidden="1"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9"/>
      <c r="Z625" s="565"/>
    </row>
    <row r="626" spans="1:26" ht="15.75" hidden="1"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9"/>
      <c r="Z626" s="565"/>
    </row>
    <row r="627" spans="1:26" ht="15.75" hidden="1"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9"/>
      <c r="Z627" s="565"/>
    </row>
    <row r="628" spans="1:26" ht="15.75" hidden="1"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9"/>
      <c r="Z628" s="565"/>
    </row>
    <row r="629" spans="1:26" ht="15.75" hidden="1"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9"/>
      <c r="Z629" s="565"/>
    </row>
    <row r="630" spans="1:26" ht="15.75" hidden="1"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9"/>
      <c r="Z630" s="565"/>
    </row>
    <row r="631" spans="1:26" ht="15.75" hidden="1"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9"/>
      <c r="Z631" s="565"/>
    </row>
    <row r="632" spans="1:26" ht="15.75" hidden="1"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9"/>
      <c r="Z632" s="565"/>
    </row>
    <row r="633" spans="1:26" ht="15.75" hidden="1"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9"/>
      <c r="Z633" s="565"/>
    </row>
    <row r="634" spans="1:26" ht="15.75" hidden="1"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9"/>
      <c r="Z634" s="565"/>
    </row>
    <row r="635" spans="1:26" ht="15.75" hidden="1"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9"/>
      <c r="Z635" s="565"/>
    </row>
    <row r="636" spans="1:26" ht="15.75" hidden="1"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9"/>
      <c r="Z636" s="565"/>
    </row>
    <row r="637" spans="1:26" ht="15.75" hidden="1"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9"/>
      <c r="Z637" s="565"/>
    </row>
    <row r="638" spans="1:26" ht="15.75" hidden="1"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9"/>
      <c r="Z638" s="565"/>
    </row>
    <row r="639" spans="1:26" ht="15.75" hidden="1"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9"/>
      <c r="Z639" s="565"/>
    </row>
    <row r="640" spans="1:26" ht="15.75" hidden="1"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9"/>
      <c r="Z640" s="565"/>
    </row>
    <row r="641" spans="1:26" ht="15.75" hidden="1"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9"/>
      <c r="Z641" s="565"/>
    </row>
    <row r="642" spans="1:26" ht="15.75" hidden="1"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9"/>
      <c r="Z642" s="565"/>
    </row>
    <row r="643" spans="1:26" ht="15.75" hidden="1"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9"/>
      <c r="Z643" s="565"/>
    </row>
    <row r="644" spans="1:26" ht="15.75" hidden="1"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9"/>
      <c r="Z644" s="565"/>
    </row>
    <row r="645" spans="1:26" ht="15.75" hidden="1"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9"/>
      <c r="Z645" s="565"/>
    </row>
    <row r="646" spans="1:26" ht="15.75" hidden="1"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9"/>
      <c r="Z646" s="565"/>
    </row>
    <row r="647" spans="1:26" ht="15.75" hidden="1"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9"/>
      <c r="Z647" s="565"/>
    </row>
    <row r="648" spans="1:26" ht="15.75" hidden="1"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9"/>
      <c r="Z648" s="565"/>
    </row>
    <row r="649" spans="1:26" ht="15.75" hidden="1"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9"/>
      <c r="Z649" s="565"/>
    </row>
    <row r="650" spans="1:26" ht="15.75" hidden="1"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9"/>
      <c r="Z650" s="565"/>
    </row>
    <row r="651" spans="1:26" ht="15.75" hidden="1"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9"/>
      <c r="Z651" s="565"/>
    </row>
    <row r="652" spans="1:26" ht="15.75" hidden="1"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9"/>
      <c r="Z652" s="565"/>
    </row>
    <row r="653" spans="1:26" ht="15.75" hidden="1"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9"/>
      <c r="Z653" s="565"/>
    </row>
    <row r="654" spans="1:26" ht="15.75" hidden="1"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9"/>
      <c r="Z654" s="565"/>
    </row>
    <row r="655" spans="1:26" ht="15.75" hidden="1"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9"/>
      <c r="Z655" s="565"/>
    </row>
    <row r="656" spans="1:26" ht="15.75" hidden="1"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9"/>
      <c r="Z656" s="565"/>
    </row>
    <row r="657" spans="1:26" ht="15.75" hidden="1"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9"/>
      <c r="Z657" s="565"/>
    </row>
    <row r="658" spans="1:26" ht="15.75" hidden="1"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9"/>
      <c r="Z658" s="565"/>
    </row>
    <row r="659" spans="1:26" ht="15.75" hidden="1"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9"/>
      <c r="Z659" s="565"/>
    </row>
    <row r="660" spans="1:26" ht="15.75" hidden="1"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9"/>
      <c r="Z660" s="565"/>
    </row>
    <row r="661" spans="1:26" ht="15.75" hidden="1"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9"/>
      <c r="Z661" s="565"/>
    </row>
    <row r="662" spans="1:26" ht="15.75" hidden="1"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9"/>
      <c r="Z662" s="565"/>
    </row>
    <row r="663" spans="1:26" ht="15.75" hidden="1"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9"/>
      <c r="Z663" s="565"/>
    </row>
    <row r="664" spans="1:26" ht="15.75" hidden="1"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9"/>
      <c r="Z664" s="565"/>
    </row>
    <row r="665" spans="1:26" ht="15.75" hidden="1"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9"/>
      <c r="Z665" s="565"/>
    </row>
    <row r="666" spans="1:26" ht="15.75" hidden="1"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9"/>
      <c r="Z666" s="565"/>
    </row>
    <row r="667" spans="1:26" ht="15.75" hidden="1"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9"/>
      <c r="Z667" s="565"/>
    </row>
    <row r="668" spans="1:26" ht="15.75" hidden="1"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9"/>
      <c r="Z668" s="565"/>
    </row>
    <row r="669" spans="1:26" ht="15.75" hidden="1"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9"/>
      <c r="Z669" s="565"/>
    </row>
    <row r="670" spans="1:26" ht="15.75" hidden="1"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9"/>
      <c r="Z670" s="565"/>
    </row>
    <row r="671" spans="1:26" ht="15.75" hidden="1"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9"/>
      <c r="Z671" s="565"/>
    </row>
    <row r="672" spans="1:26" ht="15.75" hidden="1"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9"/>
      <c r="Z672" s="565"/>
    </row>
    <row r="673" spans="1:26" ht="15.75" hidden="1"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9"/>
      <c r="Z673" s="565"/>
    </row>
    <row r="674" spans="1:26" ht="15.75" hidden="1"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9"/>
      <c r="Z674" s="565"/>
    </row>
    <row r="675" spans="1:26" ht="15.75" hidden="1"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9"/>
      <c r="Z675" s="565"/>
    </row>
    <row r="676" spans="1:26" ht="15.75" hidden="1"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9"/>
      <c r="Z676" s="565"/>
    </row>
    <row r="677" spans="1:26" ht="15.75" hidden="1"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9"/>
      <c r="Z677" s="565"/>
    </row>
    <row r="678" spans="1:26" ht="15.75" hidden="1"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9"/>
      <c r="Z678" s="565"/>
    </row>
    <row r="679" spans="1:26" ht="15.75" hidden="1"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9"/>
      <c r="Z679" s="565"/>
    </row>
    <row r="680" spans="1:26" ht="15.75" hidden="1"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9"/>
      <c r="Z680" s="565"/>
    </row>
    <row r="681" spans="1:26" ht="15.75" hidden="1"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9"/>
      <c r="Z681" s="565"/>
    </row>
    <row r="682" spans="1:26" ht="15.75" hidden="1"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9"/>
      <c r="Z682" s="565"/>
    </row>
    <row r="683" spans="1:26" ht="15.75" hidden="1"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9"/>
      <c r="Z683" s="565"/>
    </row>
    <row r="684" spans="1:26" ht="15.75" hidden="1"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9"/>
      <c r="Z684" s="565"/>
    </row>
    <row r="685" spans="1:26" ht="15.75" hidden="1"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9"/>
      <c r="Z685" s="565"/>
    </row>
    <row r="686" spans="1:26" ht="15.75" hidden="1"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9"/>
      <c r="Z686" s="565"/>
    </row>
    <row r="687" spans="1:26" ht="15.75" hidden="1"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9"/>
      <c r="Z687" s="565"/>
    </row>
    <row r="688" spans="1:26" ht="15.75" hidden="1"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9"/>
      <c r="Z688" s="565"/>
    </row>
    <row r="689" spans="1:26" ht="15.75" hidden="1"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9"/>
      <c r="Z689" s="565"/>
    </row>
    <row r="690" spans="1:26" ht="15.75" hidden="1"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9"/>
      <c r="Z690" s="565"/>
    </row>
    <row r="691" spans="1:26" ht="15.75" hidden="1"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9"/>
      <c r="Z691" s="565"/>
    </row>
    <row r="692" spans="1:26" ht="15.75" hidden="1"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9"/>
      <c r="Z692" s="565"/>
    </row>
    <row r="693" spans="1:26" ht="15.75" hidden="1"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9"/>
      <c r="Z693" s="565"/>
    </row>
    <row r="694" spans="1:26" ht="15.75" hidden="1"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9"/>
      <c r="Z694" s="565"/>
    </row>
    <row r="695" spans="1:26" ht="15.75" hidden="1"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9"/>
      <c r="Z695" s="565"/>
    </row>
    <row r="696" spans="1:26" ht="15.75" hidden="1"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9"/>
      <c r="Z696" s="565"/>
    </row>
    <row r="697" spans="1:26" ht="15.75" hidden="1"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9"/>
      <c r="Z697" s="565"/>
    </row>
    <row r="698" spans="1:26" ht="15.75" hidden="1"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9"/>
      <c r="Z698" s="565"/>
    </row>
    <row r="699" spans="1:26" ht="15.75" hidden="1"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9"/>
      <c r="Z699" s="565"/>
    </row>
    <row r="700" spans="1:26" ht="15.75" hidden="1"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9"/>
      <c r="Z700" s="565"/>
    </row>
    <row r="701" spans="1:26" ht="15.75" hidden="1"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9"/>
      <c r="Z701" s="565"/>
    </row>
    <row r="702" spans="1:26" ht="15.75" hidden="1"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9"/>
      <c r="Z702" s="565"/>
    </row>
    <row r="703" spans="1:26" ht="15.75" hidden="1"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9"/>
      <c r="Z703" s="565"/>
    </row>
    <row r="704" spans="1:26" ht="15.75" hidden="1"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9"/>
      <c r="Z704" s="565"/>
    </row>
    <row r="705" spans="1:26" ht="15.75" hidden="1"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9"/>
      <c r="Z705" s="565"/>
    </row>
    <row r="706" spans="1:26" ht="15.75" hidden="1"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9"/>
      <c r="Z706" s="565"/>
    </row>
    <row r="707" spans="1:26" ht="15.75" hidden="1"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9"/>
      <c r="Z707" s="565"/>
    </row>
    <row r="708" spans="1:26" ht="15.75" hidden="1"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9"/>
      <c r="Z708" s="565"/>
    </row>
    <row r="709" spans="1:26" ht="15.75" hidden="1"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9"/>
      <c r="Z709" s="565"/>
    </row>
    <row r="710" spans="1:26" ht="15.75" hidden="1"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9"/>
      <c r="Z710" s="565"/>
    </row>
    <row r="711" spans="1:26" ht="15.75" hidden="1"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9"/>
      <c r="Z711" s="565"/>
    </row>
    <row r="712" spans="1:26" ht="15.75" hidden="1"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9"/>
      <c r="Z712" s="565"/>
    </row>
    <row r="713" spans="1:26" ht="15.75" hidden="1"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9"/>
      <c r="Z713" s="565"/>
    </row>
    <row r="714" spans="1:26" ht="15.75" hidden="1"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9"/>
      <c r="Z714" s="565"/>
    </row>
    <row r="715" spans="1:26" ht="15.75" hidden="1"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9"/>
      <c r="Z715" s="565"/>
    </row>
    <row r="716" spans="1:26" ht="15.75" hidden="1"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9"/>
      <c r="Z716" s="565"/>
    </row>
    <row r="717" spans="1:26" ht="15.75" hidden="1"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9"/>
      <c r="Z717" s="565"/>
    </row>
    <row r="718" spans="1:26" ht="15.75" hidden="1"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9"/>
      <c r="Z718" s="565"/>
    </row>
    <row r="719" spans="1:26" ht="15.75" hidden="1"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9"/>
      <c r="Z719" s="565"/>
    </row>
    <row r="720" spans="1:26" ht="15.75" hidden="1"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9"/>
      <c r="Z720" s="565"/>
    </row>
    <row r="721" spans="1:26" ht="15.75" hidden="1"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9"/>
      <c r="Z721" s="565"/>
    </row>
    <row r="722" spans="1:26" ht="15.75" hidden="1"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9"/>
      <c r="Z722" s="565"/>
    </row>
    <row r="723" spans="1:26" ht="15.75" hidden="1"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9"/>
      <c r="Z723" s="565"/>
    </row>
    <row r="724" spans="1:26" ht="15.75" hidden="1"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9"/>
      <c r="Z724" s="565"/>
    </row>
    <row r="725" spans="1:26" ht="15.75" hidden="1"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9"/>
      <c r="Z725" s="565"/>
    </row>
    <row r="726" spans="1:26" ht="15.75" hidden="1"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9"/>
      <c r="Z726" s="565"/>
    </row>
    <row r="727" spans="1:26" ht="15.75" hidden="1"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9"/>
      <c r="Z727" s="565"/>
    </row>
    <row r="728" spans="1:26" ht="15.75" hidden="1"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9"/>
      <c r="Z728" s="565"/>
    </row>
    <row r="729" spans="1:26" ht="15.75" hidden="1"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9"/>
      <c r="Z729" s="565"/>
    </row>
    <row r="730" spans="1:26" ht="15.75" hidden="1"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9"/>
      <c r="Z730" s="565"/>
    </row>
    <row r="731" spans="1:26" ht="15.75" hidden="1"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9"/>
      <c r="Z731" s="565"/>
    </row>
    <row r="732" spans="1:26" ht="15.75" hidden="1"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9"/>
      <c r="Z732" s="565"/>
    </row>
    <row r="733" spans="1:26" ht="15.75" hidden="1"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9"/>
      <c r="Z733" s="565"/>
    </row>
    <row r="734" spans="1:26" ht="15.75" hidden="1"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9"/>
      <c r="Z734" s="565"/>
    </row>
    <row r="735" spans="1:26" ht="15.75" hidden="1"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9"/>
      <c r="Z735" s="565"/>
    </row>
    <row r="736" spans="1:26" ht="15.75" hidden="1"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9"/>
      <c r="Z736" s="565"/>
    </row>
    <row r="737" spans="1:26" ht="15.75" hidden="1"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9"/>
      <c r="Z737" s="565"/>
    </row>
    <row r="738" spans="1:26" ht="15.75" hidden="1"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9"/>
      <c r="Z738" s="565"/>
    </row>
    <row r="739" spans="1:26" ht="15.75" hidden="1"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9"/>
      <c r="Z739" s="565"/>
    </row>
    <row r="740" spans="1:26" ht="15.75" hidden="1"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9"/>
      <c r="Z740" s="565"/>
    </row>
    <row r="741" spans="1:26" ht="15.75" hidden="1"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9"/>
      <c r="Z741" s="565"/>
    </row>
    <row r="742" spans="1:26" ht="15.75" hidden="1"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9"/>
      <c r="Z742" s="565"/>
    </row>
    <row r="743" spans="1:26" ht="15.75" hidden="1"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9"/>
      <c r="Z743" s="565"/>
    </row>
    <row r="744" spans="1:26" ht="15.75" hidden="1"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9"/>
      <c r="Z744" s="565"/>
    </row>
    <row r="745" spans="1:26" ht="15.75" hidden="1"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9"/>
      <c r="Z745" s="565"/>
    </row>
    <row r="746" spans="1:26" ht="15.75" hidden="1"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9"/>
      <c r="Z746" s="565"/>
    </row>
    <row r="747" spans="1:26" ht="15.75" hidden="1"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9"/>
      <c r="Z747" s="565"/>
    </row>
    <row r="748" spans="1:26" ht="15.75" hidden="1"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9"/>
      <c r="Z748" s="565"/>
    </row>
    <row r="749" spans="1:26" ht="15.75" hidden="1"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9"/>
      <c r="Z749" s="565"/>
    </row>
    <row r="750" spans="1:26" ht="15.75" hidden="1"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9"/>
      <c r="Z750" s="565"/>
    </row>
    <row r="751" spans="1:26" ht="15.75" hidden="1"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9"/>
      <c r="Z751" s="565"/>
    </row>
    <row r="752" spans="1:26" ht="15.75" hidden="1"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9"/>
      <c r="Z752" s="565"/>
    </row>
    <row r="753" spans="1:26" ht="15.75" hidden="1"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9"/>
      <c r="Z753" s="565"/>
    </row>
    <row r="754" spans="1:26" ht="15.75" hidden="1"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9"/>
      <c r="Z754" s="565"/>
    </row>
    <row r="755" spans="1:26" ht="15.75" hidden="1"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9"/>
      <c r="Z755" s="565"/>
    </row>
    <row r="756" spans="1:26" ht="15.75" hidden="1"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9"/>
      <c r="Z756" s="565"/>
    </row>
    <row r="757" spans="1:26" ht="15.75" hidden="1"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9"/>
      <c r="Z757" s="565"/>
    </row>
    <row r="758" spans="1:26" ht="15.75" hidden="1"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9"/>
      <c r="Z758" s="565"/>
    </row>
    <row r="759" spans="1:26" ht="15.75" hidden="1"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9"/>
      <c r="Z759" s="565"/>
    </row>
    <row r="760" spans="1:26" ht="15.75" hidden="1"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9"/>
      <c r="Z760" s="565"/>
    </row>
    <row r="761" spans="1:26" ht="15.75" hidden="1"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9"/>
      <c r="Z761" s="565"/>
    </row>
    <row r="762" spans="1:26" ht="15.75" hidden="1"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9"/>
      <c r="Z762" s="565"/>
    </row>
    <row r="763" spans="1:26" ht="15.75" hidden="1"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9"/>
      <c r="Z763" s="565"/>
    </row>
    <row r="764" spans="1:26" ht="15.75" hidden="1"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9"/>
      <c r="Z764" s="565"/>
    </row>
    <row r="765" spans="1:26" ht="15.75" hidden="1"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9"/>
      <c r="Z765" s="565"/>
    </row>
    <row r="766" spans="1:26" ht="15.75" hidden="1"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9"/>
      <c r="Z766" s="565"/>
    </row>
    <row r="767" spans="1:26" ht="15.75" hidden="1"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9"/>
      <c r="Z767" s="565"/>
    </row>
    <row r="768" spans="1:26" ht="15.75" hidden="1"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9"/>
      <c r="Z768" s="565"/>
    </row>
    <row r="769" spans="1:26" ht="15.75" hidden="1"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9"/>
      <c r="Z769" s="565"/>
    </row>
    <row r="770" spans="1:26" ht="15.75" hidden="1"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9"/>
      <c r="Z770" s="565"/>
    </row>
    <row r="771" spans="1:26" ht="15.75" hidden="1"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9"/>
      <c r="Z771" s="565"/>
    </row>
    <row r="772" spans="1:26" ht="15.75" hidden="1"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9"/>
      <c r="Z772" s="565"/>
    </row>
    <row r="773" spans="1:26" ht="15.75" hidden="1"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9"/>
      <c r="Z773" s="565"/>
    </row>
    <row r="774" spans="1:26" ht="15.75" hidden="1"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9"/>
      <c r="Z774" s="565"/>
    </row>
    <row r="775" spans="1:26" ht="15.75" hidden="1"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9"/>
      <c r="Z775" s="565"/>
    </row>
    <row r="776" spans="1:26" ht="15.75" hidden="1"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9"/>
      <c r="Z776" s="565"/>
    </row>
    <row r="777" spans="1:26" ht="15.75" hidden="1"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9"/>
      <c r="Z777" s="565"/>
    </row>
    <row r="778" spans="1:26" ht="15.75" hidden="1"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9"/>
      <c r="Z778" s="565"/>
    </row>
    <row r="779" spans="1:26" ht="15.75" hidden="1"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9"/>
      <c r="Z779" s="565"/>
    </row>
    <row r="780" spans="1:26" ht="15.75" hidden="1"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9"/>
      <c r="Z780" s="565"/>
    </row>
    <row r="781" spans="1:26" ht="15.75" hidden="1"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9"/>
      <c r="Z781" s="565"/>
    </row>
    <row r="782" spans="1:26" ht="15.75" hidden="1"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9"/>
      <c r="Z782" s="565"/>
    </row>
    <row r="783" spans="1:26" ht="15.75" hidden="1"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9"/>
      <c r="Z783" s="565"/>
    </row>
    <row r="784" spans="1:26" ht="15.75" hidden="1"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9"/>
      <c r="Z784" s="565"/>
    </row>
    <row r="785" spans="1:26" ht="15.75" hidden="1"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9"/>
      <c r="Z785" s="565"/>
    </row>
    <row r="786" spans="1:26" ht="15.75" hidden="1"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9"/>
      <c r="Z786" s="565"/>
    </row>
    <row r="787" spans="1:26" ht="15.75" hidden="1"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9"/>
      <c r="Z787" s="565"/>
    </row>
    <row r="788" spans="1:26" ht="15.75" hidden="1"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9"/>
      <c r="Z788" s="565"/>
    </row>
    <row r="789" spans="1:26" ht="15.75" hidden="1"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9"/>
      <c r="Z789" s="565"/>
    </row>
    <row r="790" spans="1:26" ht="15.75" hidden="1"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9"/>
      <c r="Z790" s="565"/>
    </row>
    <row r="791" spans="1:26" ht="15.75" hidden="1"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9"/>
      <c r="Z791" s="565"/>
    </row>
    <row r="792" spans="1:26" ht="15.75" hidden="1"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9"/>
      <c r="Z792" s="565"/>
    </row>
    <row r="793" spans="1:26" ht="15.75" hidden="1"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9"/>
      <c r="Z793" s="565"/>
    </row>
    <row r="794" spans="1:26" ht="15.75" hidden="1"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9"/>
      <c r="Z794" s="565"/>
    </row>
    <row r="795" spans="1:26" ht="15.75" hidden="1"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9"/>
      <c r="Z795" s="565"/>
    </row>
    <row r="796" spans="1:26" ht="15.75" hidden="1"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9"/>
      <c r="Z796" s="565"/>
    </row>
    <row r="797" spans="1:26" ht="15.75" hidden="1"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9"/>
      <c r="Z797" s="565"/>
    </row>
    <row r="798" spans="1:26" ht="15.75" hidden="1"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9"/>
      <c r="Z798" s="565"/>
    </row>
    <row r="799" spans="1:26" ht="15.75" hidden="1"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9"/>
      <c r="Z799" s="565"/>
    </row>
    <row r="800" spans="1:26" ht="15.75" hidden="1"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9"/>
      <c r="Z800" s="565"/>
    </row>
    <row r="801" spans="1:26" ht="15.75" hidden="1"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9"/>
      <c r="Z801" s="565"/>
    </row>
    <row r="802" spans="1:26" ht="15.75" hidden="1"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9"/>
      <c r="Z802" s="565"/>
    </row>
    <row r="803" spans="1:26" ht="15.75" hidden="1"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9"/>
      <c r="Z803" s="565"/>
    </row>
    <row r="804" spans="1:26" ht="15.75" hidden="1"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9"/>
      <c r="Z804" s="565"/>
    </row>
    <row r="805" spans="1:26" ht="15.75" hidden="1"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9"/>
      <c r="Z805" s="565"/>
    </row>
    <row r="806" spans="1:26" ht="15.75" hidden="1"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9"/>
      <c r="Z806" s="565"/>
    </row>
    <row r="807" spans="1:26" ht="15.75" hidden="1"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9"/>
      <c r="Z807" s="565"/>
    </row>
    <row r="808" spans="1:26" ht="15.75" hidden="1"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9"/>
      <c r="Z808" s="565"/>
    </row>
    <row r="809" spans="1:26" ht="15.75" hidden="1"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9"/>
      <c r="Z809" s="565"/>
    </row>
    <row r="810" spans="1:26" ht="15.75" hidden="1"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9"/>
      <c r="Z810" s="565"/>
    </row>
    <row r="811" spans="1:26" ht="15.75" hidden="1"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9"/>
      <c r="Z811" s="565"/>
    </row>
    <row r="812" spans="1:26" ht="15.75" hidden="1"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9"/>
      <c r="Z812" s="565"/>
    </row>
    <row r="813" spans="1:26" ht="15.75" hidden="1"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9"/>
      <c r="Z813" s="565"/>
    </row>
    <row r="814" spans="1:26" ht="15.75" hidden="1"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9"/>
      <c r="Z814" s="565"/>
    </row>
    <row r="815" spans="1:26" ht="15.75" hidden="1"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9"/>
      <c r="Z815" s="565"/>
    </row>
    <row r="816" spans="1:26" ht="15.75" hidden="1"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9"/>
      <c r="Z816" s="565"/>
    </row>
    <row r="817" spans="1:26" ht="15.75" hidden="1"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9"/>
      <c r="Z817" s="565"/>
    </row>
    <row r="818" spans="1:26" ht="15.75" hidden="1"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9"/>
      <c r="Z818" s="565"/>
    </row>
    <row r="819" spans="1:26" ht="15.75" hidden="1"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9"/>
      <c r="Z819" s="565"/>
    </row>
    <row r="820" spans="1:26" ht="15.75" hidden="1"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9"/>
      <c r="Z820" s="565"/>
    </row>
    <row r="821" spans="1:26" ht="15.75" hidden="1"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9"/>
      <c r="Z821" s="565"/>
    </row>
    <row r="822" spans="1:26" ht="15.75" hidden="1"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9"/>
      <c r="Z822" s="565"/>
    </row>
    <row r="823" spans="1:26" ht="15.75" hidden="1"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9"/>
      <c r="Z823" s="565"/>
    </row>
    <row r="824" spans="1:26" ht="15.75" hidden="1"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9"/>
      <c r="Z824" s="565"/>
    </row>
    <row r="825" spans="1:26" ht="15.75" hidden="1"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9"/>
      <c r="Z825" s="565"/>
    </row>
    <row r="826" spans="1:26" ht="15.75" hidden="1"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9"/>
      <c r="Z826" s="565"/>
    </row>
    <row r="827" spans="1:26" ht="15.75" hidden="1"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9"/>
      <c r="Z827" s="565"/>
    </row>
    <row r="828" spans="1:26" ht="15.75" hidden="1"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9"/>
      <c r="Z828" s="565"/>
    </row>
    <row r="829" spans="1:26" ht="15.75" hidden="1"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9"/>
      <c r="Z829" s="565"/>
    </row>
    <row r="830" spans="1:26" ht="15.75" hidden="1"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9"/>
      <c r="Z830" s="565"/>
    </row>
    <row r="831" spans="1:26" ht="15.75" hidden="1"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9"/>
      <c r="Z831" s="565"/>
    </row>
    <row r="832" spans="1:26" ht="15.75" hidden="1"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9"/>
      <c r="Z832" s="565"/>
    </row>
    <row r="833" spans="1:26" ht="15.75" hidden="1"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9"/>
      <c r="Z833" s="565"/>
    </row>
    <row r="834" spans="1:26" ht="15.75" hidden="1"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9"/>
      <c r="Z834" s="565"/>
    </row>
    <row r="835" spans="1:26" ht="15.75" hidden="1"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9"/>
      <c r="Z835" s="565"/>
    </row>
    <row r="836" spans="1:26" ht="15.75" hidden="1"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9"/>
      <c r="Z836" s="565"/>
    </row>
    <row r="837" spans="1:26" ht="15.75" hidden="1"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9"/>
      <c r="Z837" s="565"/>
    </row>
    <row r="838" spans="1:26" ht="15.75" hidden="1"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9"/>
      <c r="Z838" s="565"/>
    </row>
    <row r="839" spans="1:26" ht="15.75" hidden="1"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9"/>
      <c r="Z839" s="565"/>
    </row>
    <row r="840" spans="1:26" ht="15.75" hidden="1"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9"/>
      <c r="Z840" s="565"/>
    </row>
    <row r="841" spans="1:26" ht="15.75" hidden="1"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9"/>
      <c r="Z841" s="565"/>
    </row>
    <row r="842" spans="1:26" ht="15.75" hidden="1"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9"/>
      <c r="Z842" s="565"/>
    </row>
    <row r="843" spans="1:26" ht="15.75" hidden="1"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9"/>
      <c r="Z843" s="565"/>
    </row>
    <row r="844" spans="1:26" ht="15.75" hidden="1"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9"/>
      <c r="Z844" s="565"/>
    </row>
    <row r="845" spans="1:26" ht="15.75" hidden="1"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9"/>
      <c r="Z845" s="565"/>
    </row>
    <row r="846" spans="1:26" ht="15.75" hidden="1"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9"/>
      <c r="Z846" s="565"/>
    </row>
    <row r="847" spans="1:26" ht="15.75" hidden="1"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9"/>
      <c r="Z847" s="565"/>
    </row>
    <row r="848" spans="1:26" ht="15.75" hidden="1"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9"/>
      <c r="Z848" s="565"/>
    </row>
    <row r="849" spans="1:26" ht="15.75" hidden="1"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9"/>
      <c r="Z849" s="565"/>
    </row>
    <row r="850" spans="1:26" ht="15.75" hidden="1"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9"/>
      <c r="Z850" s="565"/>
    </row>
    <row r="851" spans="1:26" ht="15.75" hidden="1"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9"/>
      <c r="Z851" s="565"/>
    </row>
    <row r="852" spans="1:26" ht="15.75" hidden="1"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9"/>
      <c r="Z852" s="565"/>
    </row>
    <row r="853" spans="1:26" ht="15.75" hidden="1"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9"/>
      <c r="Z853" s="565"/>
    </row>
    <row r="854" spans="1:26" ht="15.75" hidden="1"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9"/>
      <c r="Z854" s="565"/>
    </row>
    <row r="855" spans="1:26" ht="15.75" hidden="1"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9"/>
      <c r="Z855" s="565"/>
    </row>
    <row r="856" spans="1:26" ht="15.75" hidden="1"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9"/>
      <c r="Z856" s="565"/>
    </row>
    <row r="857" spans="1:26" ht="15.75" hidden="1"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9"/>
      <c r="Z857" s="565"/>
    </row>
    <row r="858" spans="1:26" ht="15.75" hidden="1"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9"/>
      <c r="Z858" s="565"/>
    </row>
    <row r="859" spans="1:26" ht="15.75" hidden="1"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9"/>
      <c r="Z859" s="565"/>
    </row>
    <row r="860" spans="1:26" ht="15.75" hidden="1"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9"/>
      <c r="Z860" s="565"/>
    </row>
    <row r="861" spans="1:26" ht="15.75" hidden="1"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9"/>
      <c r="Z861" s="565"/>
    </row>
    <row r="862" spans="1:26" ht="15.75" hidden="1"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9"/>
      <c r="Z862" s="565"/>
    </row>
    <row r="863" spans="1:26" ht="15.75" hidden="1"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9"/>
      <c r="Z863" s="565"/>
    </row>
    <row r="864" spans="1:26" ht="15.75" hidden="1"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9"/>
      <c r="Z864" s="565"/>
    </row>
    <row r="865" spans="1:26" ht="15.75" hidden="1"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9"/>
      <c r="Z865" s="565"/>
    </row>
    <row r="866" spans="1:26" ht="15.75" hidden="1"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9"/>
      <c r="Z866" s="565"/>
    </row>
    <row r="867" spans="1:26" ht="15.75" hidden="1"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9"/>
      <c r="Z867" s="565"/>
    </row>
    <row r="868" spans="1:26" ht="15.75" hidden="1"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9"/>
      <c r="Z868" s="565"/>
    </row>
    <row r="869" spans="1:26" ht="15.75" hidden="1"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9"/>
      <c r="Z869" s="565"/>
    </row>
    <row r="870" spans="1:26" ht="15.75" hidden="1"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9"/>
      <c r="Z870" s="565"/>
    </row>
    <row r="871" spans="1:26" ht="15.75" hidden="1"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9"/>
      <c r="Z871" s="565"/>
    </row>
    <row r="872" spans="1:26" ht="15.75" hidden="1"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9"/>
      <c r="Z872" s="565"/>
    </row>
    <row r="873" spans="1:26" ht="15.75" hidden="1"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9"/>
      <c r="Z873" s="565"/>
    </row>
    <row r="874" spans="1:26" ht="15.75" hidden="1"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9"/>
      <c r="Z874" s="565"/>
    </row>
    <row r="875" spans="1:26" ht="15.75" hidden="1"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9"/>
      <c r="Z875" s="565"/>
    </row>
    <row r="876" spans="1:26" ht="15.75" hidden="1"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9"/>
      <c r="Z876" s="565"/>
    </row>
    <row r="877" spans="1:26" ht="15.75" hidden="1"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9"/>
      <c r="Z877" s="565"/>
    </row>
    <row r="878" spans="1:26" ht="15.75" hidden="1"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9"/>
      <c r="Z878" s="565"/>
    </row>
    <row r="879" spans="1:26" ht="15.75" hidden="1"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9"/>
      <c r="Z879" s="565"/>
    </row>
    <row r="880" spans="1:26" ht="15.75" hidden="1"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9"/>
      <c r="Z880" s="565"/>
    </row>
    <row r="881" spans="1:26" ht="15.75" hidden="1"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9"/>
      <c r="Z881" s="565"/>
    </row>
    <row r="882" spans="1:26" ht="15.75" hidden="1"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9"/>
      <c r="Z882" s="565"/>
    </row>
    <row r="883" spans="1:26" ht="15.75" hidden="1"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9"/>
      <c r="Z883" s="565"/>
    </row>
    <row r="884" spans="1:26" ht="15.75" hidden="1"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9"/>
      <c r="Z884" s="565"/>
    </row>
    <row r="885" spans="1:26" ht="15.75" hidden="1"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9"/>
      <c r="Z885" s="565"/>
    </row>
    <row r="886" spans="1:26" ht="15.75" hidden="1"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9"/>
      <c r="Z886" s="565"/>
    </row>
    <row r="887" spans="1:26" ht="15.75" hidden="1"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9"/>
      <c r="Z887" s="565"/>
    </row>
    <row r="888" spans="1:26" ht="15.75" hidden="1"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9"/>
      <c r="Z888" s="565"/>
    </row>
    <row r="889" spans="1:26" ht="15.75" hidden="1"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9"/>
      <c r="Z889" s="565"/>
    </row>
    <row r="890" spans="1:26" ht="15.75" hidden="1"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9"/>
      <c r="Z890" s="565"/>
    </row>
    <row r="891" spans="1:26" ht="15.75" hidden="1"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9"/>
      <c r="Z891" s="565"/>
    </row>
    <row r="892" spans="1:26" ht="15.75" hidden="1"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9"/>
      <c r="Z892" s="565"/>
    </row>
    <row r="893" spans="1:26" ht="15.75" hidden="1"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9"/>
      <c r="Z893" s="565"/>
    </row>
    <row r="894" spans="1:26" ht="15.75" hidden="1"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9"/>
      <c r="Z894" s="565"/>
    </row>
    <row r="895" spans="1:26" ht="15.75" hidden="1"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9"/>
      <c r="Z895" s="565"/>
    </row>
    <row r="896" spans="1:26" ht="15.75" hidden="1"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9"/>
      <c r="Z896" s="565"/>
    </row>
    <row r="897" spans="1:26" ht="15.75" hidden="1"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9"/>
      <c r="Z897" s="565"/>
    </row>
    <row r="898" spans="1:26" ht="15.75" hidden="1"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9"/>
      <c r="Z898" s="565"/>
    </row>
    <row r="899" spans="1:26" ht="15.75" hidden="1"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9"/>
      <c r="Z899" s="565"/>
    </row>
    <row r="900" spans="1:26" ht="15.75" hidden="1"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9"/>
      <c r="Z900" s="565"/>
    </row>
    <row r="901" spans="1:26" ht="15.75" hidden="1"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9"/>
      <c r="Z901" s="565"/>
    </row>
    <row r="902" spans="1:26" ht="15.75" hidden="1"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9"/>
      <c r="Z902" s="565"/>
    </row>
    <row r="903" spans="1:26" ht="15.75" hidden="1"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9"/>
      <c r="Z903" s="565"/>
    </row>
    <row r="904" spans="1:26" ht="15.75" hidden="1"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9"/>
      <c r="Z904" s="565"/>
    </row>
    <row r="905" spans="1:26" ht="15.75" hidden="1"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9"/>
      <c r="Z905" s="565"/>
    </row>
    <row r="906" spans="1:26" ht="15.75" hidden="1"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9"/>
      <c r="Z906" s="565"/>
    </row>
    <row r="907" spans="1:26" ht="15.75" hidden="1"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9"/>
      <c r="Z907" s="565"/>
    </row>
    <row r="908" spans="1:26" ht="15.75" hidden="1"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9"/>
      <c r="Z908" s="565"/>
    </row>
    <row r="909" spans="1:26" ht="15.75" hidden="1"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9"/>
      <c r="Z909" s="565"/>
    </row>
    <row r="910" spans="1:26" ht="15.75" hidden="1"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9"/>
      <c r="Z910" s="565"/>
    </row>
    <row r="911" spans="1:26" ht="15.75" hidden="1"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9"/>
      <c r="Z911" s="565"/>
    </row>
    <row r="912" spans="1:26" ht="15.75" hidden="1"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9"/>
      <c r="Z912" s="565"/>
    </row>
    <row r="913" spans="1:26" ht="15.75" hidden="1"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9"/>
      <c r="Z913" s="565"/>
    </row>
    <row r="914" spans="1:26" ht="15.75" hidden="1"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9"/>
      <c r="Z914" s="565"/>
    </row>
    <row r="915" spans="1:26" ht="15.75" hidden="1"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9"/>
      <c r="Z915" s="565"/>
    </row>
    <row r="916" spans="1:26" ht="15.75" hidden="1"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9"/>
      <c r="Z916" s="565"/>
    </row>
    <row r="917" spans="1:26" ht="15.75" hidden="1"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9"/>
      <c r="Z917" s="565"/>
    </row>
    <row r="918" spans="1:26" ht="15.75" hidden="1"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9"/>
      <c r="Z918" s="565"/>
    </row>
    <row r="919" spans="1:26" ht="15.75" hidden="1"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9"/>
      <c r="Z919" s="565"/>
    </row>
    <row r="920" spans="1:26" ht="15.75" hidden="1"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9"/>
      <c r="Z920" s="565"/>
    </row>
    <row r="921" spans="1:26" ht="15.75" hidden="1"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9"/>
      <c r="Z921" s="565"/>
    </row>
    <row r="922" spans="1:26" ht="15.75" hidden="1"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9"/>
      <c r="Z922" s="565"/>
    </row>
    <row r="923" spans="1:26" ht="15.75" hidden="1"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9"/>
      <c r="Z923" s="565"/>
    </row>
    <row r="924" spans="1:26" ht="15.75" hidden="1"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9"/>
      <c r="Z924" s="565"/>
    </row>
    <row r="925" spans="1:26" ht="15.75" hidden="1"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9"/>
      <c r="Z925" s="565"/>
    </row>
    <row r="926" spans="1:26" ht="15.75" hidden="1"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9"/>
      <c r="Z926" s="565"/>
    </row>
    <row r="927" spans="1:26" ht="15.75" hidden="1"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9"/>
      <c r="Z927" s="565"/>
    </row>
    <row r="928" spans="1:26" ht="15.75" hidden="1"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9"/>
      <c r="Z928" s="565"/>
    </row>
    <row r="929" spans="1:26" ht="15.75" hidden="1"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9"/>
      <c r="Z929" s="565"/>
    </row>
    <row r="930" spans="1:26" ht="15.75" hidden="1"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9"/>
      <c r="Z930" s="565"/>
    </row>
    <row r="931" spans="1:26" ht="15.75" hidden="1"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9"/>
      <c r="Z931" s="565"/>
    </row>
    <row r="932" spans="1:26" ht="15.75" hidden="1"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9"/>
      <c r="Z932" s="565"/>
    </row>
    <row r="933" spans="1:26" ht="15.75" hidden="1"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9"/>
      <c r="Z933" s="565"/>
    </row>
    <row r="934" spans="1:26" ht="15.75" hidden="1"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9"/>
      <c r="Z934" s="565"/>
    </row>
    <row r="935" spans="1:26" ht="15.75" hidden="1"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9"/>
      <c r="Z935" s="565"/>
    </row>
    <row r="936" spans="1:26" ht="15.75" hidden="1"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9"/>
      <c r="Z936" s="565"/>
    </row>
    <row r="937" spans="1:26" ht="15.75" hidden="1"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9"/>
      <c r="Z937" s="565"/>
    </row>
    <row r="938" spans="1:26" ht="15.75" hidden="1"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9"/>
      <c r="Z938" s="565"/>
    </row>
    <row r="939" spans="1:26" ht="15.75" hidden="1"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9"/>
      <c r="Z939" s="565"/>
    </row>
    <row r="940" spans="1:26" ht="15.75" hidden="1"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9"/>
      <c r="Z940" s="565"/>
    </row>
    <row r="941" spans="1:26" ht="15.75" hidden="1"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9"/>
      <c r="Z941" s="565"/>
    </row>
    <row r="942" spans="1:26" ht="15.75" hidden="1"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9"/>
      <c r="Z942" s="565"/>
    </row>
    <row r="943" spans="1:26" ht="15.75" hidden="1"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9"/>
      <c r="Z943" s="565"/>
    </row>
    <row r="944" spans="1:26" ht="15.75" hidden="1"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9"/>
      <c r="Z944" s="565"/>
    </row>
    <row r="945" spans="1:26" ht="15.75" hidden="1"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9"/>
      <c r="Z945" s="565"/>
    </row>
    <row r="946" spans="1:26" ht="15.75" hidden="1"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9"/>
      <c r="Z946" s="565"/>
    </row>
    <row r="947" spans="1:26" ht="15.75" hidden="1"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9"/>
      <c r="Z947" s="565"/>
    </row>
    <row r="948" spans="1:26" ht="15.75" hidden="1"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9"/>
      <c r="Z948" s="565"/>
    </row>
    <row r="949" spans="1:26" ht="15.75" hidden="1"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9"/>
      <c r="Z949" s="565"/>
    </row>
    <row r="950" spans="1:26" ht="15.75" hidden="1"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9"/>
      <c r="Z950" s="565"/>
    </row>
    <row r="951" spans="1:26" ht="15.75" hidden="1"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9"/>
      <c r="Z951" s="565"/>
    </row>
    <row r="952" spans="1:26" ht="15.75" hidden="1"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9"/>
      <c r="Z952" s="565"/>
    </row>
    <row r="953" spans="1:26" ht="15.75" hidden="1"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9"/>
      <c r="Z953" s="565"/>
    </row>
    <row r="954" spans="1:26" ht="15.75" hidden="1"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9"/>
      <c r="Z954" s="565"/>
    </row>
    <row r="955" spans="1:26" ht="15.75" hidden="1"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9"/>
      <c r="Z955" s="565"/>
    </row>
    <row r="956" spans="1:26" ht="15.75" hidden="1"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9"/>
      <c r="Z956" s="565"/>
    </row>
    <row r="957" spans="1:26" ht="15.75" hidden="1"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9"/>
      <c r="Z957" s="565"/>
    </row>
    <row r="958" spans="1:26" ht="15.75" hidden="1"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9"/>
      <c r="Z958" s="565"/>
    </row>
    <row r="959" spans="1:26" ht="15.75" hidden="1"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9"/>
      <c r="Z959" s="565"/>
    </row>
    <row r="960" spans="1:26" ht="15.75" hidden="1"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9"/>
      <c r="Z960" s="565"/>
    </row>
    <row r="961" spans="1:26" ht="15.75" hidden="1"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9"/>
      <c r="Z961" s="565"/>
    </row>
    <row r="962" spans="1:26" ht="15.75" hidden="1"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9"/>
      <c r="Z962" s="565"/>
    </row>
    <row r="963" spans="1:26" ht="15.75" hidden="1"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9"/>
      <c r="Z963" s="565"/>
    </row>
    <row r="964" spans="1:26" ht="15.75" hidden="1"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9"/>
      <c r="Z964" s="565"/>
    </row>
    <row r="965" spans="1:26" ht="15.75" hidden="1"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9"/>
      <c r="Z965" s="565"/>
    </row>
    <row r="966" spans="1:26" ht="15.75" hidden="1"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9"/>
      <c r="Z966" s="565"/>
    </row>
    <row r="967" spans="1:26" ht="15.75" hidden="1"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9"/>
      <c r="Z967" s="565"/>
    </row>
    <row r="968" spans="1:26" ht="15.75" hidden="1"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9"/>
      <c r="Z968" s="565"/>
    </row>
    <row r="969" spans="1:26" ht="15.75" hidden="1"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9"/>
      <c r="Z969" s="565"/>
    </row>
    <row r="970" spans="1:26" ht="15.75" hidden="1"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9"/>
      <c r="Z970" s="565"/>
    </row>
    <row r="971" spans="1:26" ht="15.75" hidden="1"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9"/>
      <c r="Z971" s="565"/>
    </row>
    <row r="972" spans="1:26" ht="15.75" hidden="1"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9"/>
      <c r="Z972" s="565"/>
    </row>
    <row r="973" spans="1:26" ht="15.75" hidden="1"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9"/>
      <c r="Z973" s="565"/>
    </row>
    <row r="974" spans="1:26" ht="15.75" hidden="1"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9"/>
      <c r="Z974" s="565"/>
    </row>
    <row r="975" spans="1:26" ht="15.75" hidden="1"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9"/>
      <c r="Z975" s="565"/>
    </row>
    <row r="976" spans="1:26" ht="15.75" hidden="1"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9"/>
      <c r="Z976" s="565"/>
    </row>
    <row r="977" spans="1:26" ht="15.75" hidden="1"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9"/>
      <c r="Z977" s="565"/>
    </row>
    <row r="978" spans="1:26" ht="15.75" hidden="1"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9"/>
      <c r="Z978" s="565"/>
    </row>
    <row r="979" spans="1:26" ht="15.75" hidden="1"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9"/>
      <c r="Z979" s="565"/>
    </row>
    <row r="980" spans="1:26" ht="15.75" hidden="1"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9"/>
      <c r="Z980" s="565"/>
    </row>
    <row r="981" spans="1:26" ht="15.75" hidden="1"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9"/>
      <c r="Z981" s="565"/>
    </row>
    <row r="982" spans="1:26" ht="15.75" hidden="1"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9"/>
      <c r="Z982" s="565"/>
    </row>
    <row r="983" spans="1:26" ht="15.75" hidden="1"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9"/>
      <c r="Z983" s="565"/>
    </row>
    <row r="984" spans="1:26" ht="15.75" hidden="1"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9"/>
      <c r="Z984" s="565"/>
    </row>
    <row r="985" spans="1:26" ht="15.75" hidden="1"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9"/>
      <c r="Z985" s="565"/>
    </row>
    <row r="986" spans="1:26" ht="15.75" hidden="1"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9"/>
      <c r="Z986" s="565"/>
    </row>
    <row r="987" spans="1:26" ht="15.75" hidden="1"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9"/>
      <c r="Z987" s="565"/>
    </row>
    <row r="988" spans="1:26" ht="15.75" hidden="1"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9"/>
      <c r="Z988" s="565"/>
    </row>
    <row r="989" spans="1:26" ht="15.75" hidden="1"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9"/>
      <c r="Z989" s="565"/>
    </row>
    <row r="990" spans="1:26" ht="15.75" hidden="1"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9"/>
      <c r="Z990" s="565"/>
    </row>
    <row r="991" spans="1:26" ht="15.75" hidden="1"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9"/>
      <c r="Z991" s="565"/>
    </row>
    <row r="992" spans="1:26" ht="15.75" hidden="1"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9"/>
      <c r="Z992" s="565"/>
    </row>
    <row r="993" spans="1:26" ht="15.75" hidden="1"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9"/>
      <c r="Z993" s="565"/>
    </row>
    <row r="994" spans="1:26" ht="15.75" hidden="1"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9"/>
      <c r="Z994" s="565"/>
    </row>
    <row r="995" spans="1:26" ht="15.75" hidden="1"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9"/>
      <c r="Z995" s="565"/>
    </row>
    <row r="996" spans="1:26" ht="15.75" hidden="1"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9"/>
      <c r="Z996" s="565"/>
    </row>
    <row r="997" spans="1:26" ht="15.75" hidden="1"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9"/>
      <c r="Z997" s="565"/>
    </row>
    <row r="998" spans="1:26" ht="15.75" hidden="1"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9"/>
      <c r="Z998" s="565"/>
    </row>
    <row r="999" spans="1:26" ht="15.75" hidden="1"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9"/>
      <c r="Z999" s="565"/>
    </row>
    <row r="1000" spans="1:26" ht="15.75" hidden="1"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9"/>
      <c r="Z1000" s="565"/>
    </row>
  </sheetData>
  <mergeCells count="4">
    <mergeCell ref="A1:Y1"/>
    <mergeCell ref="A2:Y2"/>
    <mergeCell ref="F3:Q3"/>
    <mergeCell ref="R3:Y3"/>
  </mergeCells>
  <conditionalFormatting sqref="Z11">
    <cfRule type="expression" dxfId="12" priority="1">
      <formula>MOD(ROW(),3)=1</formula>
    </cfRule>
  </conditionalFormatting>
  <pageMargins left="0.7" right="0.7" top="0.75" bottom="0.75" header="0" footer="0"/>
  <pageSetup scale="5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32D76-D923-4ED5-B3D9-1CFA817647BB}">
  <sheetPr codeName="Sheet17"/>
  <dimension ref="A1:AL58"/>
  <sheetViews>
    <sheetView topLeftCell="Q5" zoomScale="78" zoomScaleNormal="78" workbookViewId="0">
      <selection activeCell="Q5" sqref="Q5"/>
    </sheetView>
  </sheetViews>
  <sheetFormatPr defaultColWidth="0" defaultRowHeight="14.5"/>
  <cols>
    <col min="1" max="1" width="8.7265625" style="347" customWidth="1"/>
    <col min="2" max="2" width="19.54296875" style="347" customWidth="1"/>
    <col min="3" max="3" width="12.26953125" style="347" hidden="1" customWidth="1"/>
    <col min="4" max="6" width="15.26953125" style="347" hidden="1" customWidth="1"/>
    <col min="7" max="7" width="10.54296875" style="347" hidden="1" customWidth="1"/>
    <col min="8" max="8" width="9.1796875" style="347" hidden="1" customWidth="1"/>
    <col min="9" max="26" width="23.1796875" style="215" customWidth="1"/>
    <col min="27" max="27" width="20.1796875" style="347" customWidth="1"/>
    <col min="28" max="38" width="0" style="347" hidden="1" customWidth="1"/>
    <col min="39" max="16384" width="9.1796875" style="347" hidden="1"/>
  </cols>
  <sheetData>
    <row r="1" spans="1:38" s="179" customFormat="1" ht="32.25" customHeight="1">
      <c r="A1" s="1365" t="s">
        <v>1660</v>
      </c>
      <c r="B1" s="1366"/>
      <c r="C1" s="1366"/>
      <c r="D1" s="1366"/>
      <c r="E1" s="1366"/>
      <c r="F1" s="1366"/>
      <c r="G1" s="1366"/>
      <c r="H1" s="1366"/>
      <c r="I1" s="1366"/>
      <c r="J1" s="1366"/>
      <c r="K1" s="1366"/>
      <c r="L1" s="1366"/>
      <c r="M1" s="1366"/>
      <c r="N1" s="1366"/>
      <c r="O1" s="1366"/>
      <c r="P1" s="1366"/>
      <c r="Q1" s="1366"/>
      <c r="R1" s="1366"/>
      <c r="S1" s="1366"/>
      <c r="T1" s="1366"/>
      <c r="U1" s="1366"/>
      <c r="V1" s="1366"/>
      <c r="W1" s="1366"/>
      <c r="X1" s="1366"/>
      <c r="Y1" s="1366"/>
      <c r="Z1" s="1366"/>
      <c r="AA1" s="1367"/>
    </row>
    <row r="2" spans="1:38" s="179" customFormat="1" ht="32.25" customHeight="1">
      <c r="A2" s="1368" t="s">
        <v>1661</v>
      </c>
      <c r="B2" s="1369"/>
      <c r="C2" s="1369"/>
      <c r="D2" s="1369"/>
      <c r="E2" s="1369"/>
      <c r="F2" s="1369"/>
      <c r="G2" s="1369"/>
      <c r="H2" s="1369"/>
      <c r="I2" s="1369"/>
      <c r="J2" s="1369"/>
      <c r="K2" s="1369"/>
      <c r="L2" s="1369"/>
      <c r="M2" s="1369"/>
      <c r="N2" s="1369"/>
      <c r="O2" s="1369"/>
      <c r="P2" s="1369"/>
      <c r="Q2" s="1369"/>
      <c r="R2" s="1369"/>
      <c r="S2" s="1369"/>
      <c r="T2" s="1369"/>
      <c r="U2" s="1369"/>
      <c r="V2" s="1369"/>
      <c r="W2" s="1369"/>
      <c r="X2" s="1369"/>
      <c r="Y2" s="1369"/>
      <c r="Z2" s="1369"/>
      <c r="AA2" s="1370"/>
    </row>
    <row r="3" spans="1:38" s="687" customFormat="1" ht="55.5" customHeight="1">
      <c r="A3" s="1333" t="s">
        <v>54</v>
      </c>
      <c r="B3" s="1371" t="s">
        <v>197</v>
      </c>
      <c r="C3" s="1375" t="s">
        <v>1662</v>
      </c>
      <c r="D3" s="1376"/>
      <c r="E3" s="1376"/>
      <c r="F3" s="1376"/>
      <c r="G3" s="1376"/>
      <c r="H3" s="1376"/>
      <c r="I3" s="1376"/>
      <c r="J3" s="1376"/>
      <c r="K3" s="1376"/>
      <c r="L3" s="1376"/>
      <c r="M3" s="1376"/>
      <c r="N3" s="1376"/>
      <c r="O3" s="1376"/>
      <c r="P3" s="1376"/>
      <c r="Q3" s="1376"/>
      <c r="R3" s="1376"/>
      <c r="S3" s="1376"/>
      <c r="T3" s="1376"/>
      <c r="U3" s="1376"/>
      <c r="V3" s="1376"/>
      <c r="W3" s="1376"/>
      <c r="X3" s="1376"/>
      <c r="Y3" s="1376"/>
      <c r="Z3" s="1377"/>
      <c r="AA3" s="1371" t="s">
        <v>186</v>
      </c>
      <c r="AL3" s="1045" t="s">
        <v>49</v>
      </c>
    </row>
    <row r="4" spans="1:38" s="215" customFormat="1" ht="26.25" customHeight="1">
      <c r="A4" s="1333"/>
      <c r="B4" s="1371"/>
      <c r="C4" s="460" t="s">
        <v>192</v>
      </c>
      <c r="D4" s="460" t="s">
        <v>193</v>
      </c>
      <c r="E4" s="460" t="s">
        <v>194</v>
      </c>
      <c r="F4" s="460" t="s">
        <v>195</v>
      </c>
      <c r="G4" s="1371" t="s">
        <v>196</v>
      </c>
      <c r="H4" s="1371"/>
      <c r="I4" s="1371" t="s">
        <v>161</v>
      </c>
      <c r="J4" s="1371"/>
      <c r="K4" s="1371" t="s">
        <v>162</v>
      </c>
      <c r="L4" s="1371"/>
      <c r="M4" s="1371" t="s">
        <v>163</v>
      </c>
      <c r="N4" s="1371"/>
      <c r="O4" s="1371" t="s">
        <v>164</v>
      </c>
      <c r="P4" s="1371"/>
      <c r="Q4" s="1371" t="s">
        <v>165</v>
      </c>
      <c r="R4" s="1371"/>
      <c r="S4" s="1371" t="s">
        <v>166</v>
      </c>
      <c r="T4" s="1371"/>
      <c r="U4" s="1372" t="s">
        <v>167</v>
      </c>
      <c r="V4" s="1373"/>
      <c r="W4" s="1327" t="s">
        <v>168</v>
      </c>
      <c r="X4" s="1374"/>
      <c r="Y4" s="1372" t="s">
        <v>169</v>
      </c>
      <c r="Z4" s="1373"/>
      <c r="AA4" s="1371"/>
    </row>
    <row r="5" spans="1:38" s="215" customFormat="1" ht="185.5" customHeight="1">
      <c r="A5" s="1333"/>
      <c r="B5" s="1371"/>
      <c r="C5" s="571" t="s">
        <v>1663</v>
      </c>
      <c r="D5" s="571" t="s">
        <v>1663</v>
      </c>
      <c r="E5" s="571" t="s">
        <v>1663</v>
      </c>
      <c r="F5" s="571" t="s">
        <v>1664</v>
      </c>
      <c r="G5" s="571" t="s">
        <v>1665</v>
      </c>
      <c r="H5" s="571" t="s">
        <v>1666</v>
      </c>
      <c r="I5" s="793" t="s">
        <v>1667</v>
      </c>
      <c r="J5" s="793" t="s">
        <v>1668</v>
      </c>
      <c r="K5" s="793" t="s">
        <v>1667</v>
      </c>
      <c r="L5" s="793" t="s">
        <v>1668</v>
      </c>
      <c r="M5" s="793" t="s">
        <v>1667</v>
      </c>
      <c r="N5" s="793" t="s">
        <v>1668</v>
      </c>
      <c r="O5" s="793" t="s">
        <v>1667</v>
      </c>
      <c r="P5" s="793" t="s">
        <v>1668</v>
      </c>
      <c r="Q5" s="793" t="s">
        <v>1667</v>
      </c>
      <c r="R5" s="793" t="s">
        <v>1668</v>
      </c>
      <c r="S5" s="793" t="s">
        <v>1667</v>
      </c>
      <c r="T5" s="793" t="s">
        <v>1668</v>
      </c>
      <c r="U5" s="793" t="s">
        <v>1667</v>
      </c>
      <c r="V5" s="793" t="s">
        <v>1668</v>
      </c>
      <c r="W5" s="793" t="s">
        <v>1667</v>
      </c>
      <c r="X5" s="793" t="s">
        <v>1668</v>
      </c>
      <c r="Y5" s="793" t="s">
        <v>1667</v>
      </c>
      <c r="Z5" s="793" t="s">
        <v>1668</v>
      </c>
      <c r="AA5" s="1371"/>
    </row>
    <row r="6" spans="1:38" s="179" customFormat="1" ht="20.25" customHeight="1">
      <c r="A6" s="1382" t="s">
        <v>1711</v>
      </c>
      <c r="B6" s="1382"/>
      <c r="C6" s="794"/>
      <c r="D6" s="794"/>
      <c r="E6" s="794"/>
      <c r="F6" s="794"/>
      <c r="G6" s="795"/>
      <c r="H6" s="796"/>
      <c r="I6" s="797"/>
      <c r="J6" s="798"/>
      <c r="K6" s="799"/>
      <c r="L6" s="799"/>
      <c r="M6" s="799"/>
      <c r="N6" s="799"/>
      <c r="O6" s="799"/>
      <c r="P6" s="799"/>
      <c r="Q6" s="799"/>
      <c r="R6" s="799"/>
      <c r="S6" s="799"/>
      <c r="T6" s="799"/>
      <c r="U6" s="799"/>
      <c r="V6" s="799"/>
      <c r="W6" s="718"/>
      <c r="X6" s="718"/>
      <c r="Y6" s="799"/>
      <c r="Z6" s="800"/>
      <c r="AA6" s="801" t="s">
        <v>1538</v>
      </c>
    </row>
    <row r="7" spans="1:38" s="179" customFormat="1" ht="40.5" customHeight="1">
      <c r="A7" s="619">
        <v>1</v>
      </c>
      <c r="B7" s="688" t="s">
        <v>133</v>
      </c>
      <c r="C7" s="802">
        <v>0</v>
      </c>
      <c r="D7" s="803">
        <v>0</v>
      </c>
      <c r="E7" s="803">
        <v>0</v>
      </c>
      <c r="F7" s="803">
        <v>0</v>
      </c>
      <c r="G7" s="803"/>
      <c r="H7" s="803"/>
      <c r="I7" s="804"/>
      <c r="J7" s="804"/>
      <c r="K7" s="804"/>
      <c r="L7" s="804"/>
      <c r="M7" s="804"/>
      <c r="N7" s="804"/>
      <c r="O7" s="805" t="s">
        <v>137</v>
      </c>
      <c r="P7" s="805" t="s">
        <v>137</v>
      </c>
      <c r="Q7" s="806" t="s">
        <v>142</v>
      </c>
      <c r="R7" s="806" t="s">
        <v>142</v>
      </c>
      <c r="S7" s="806">
        <v>0</v>
      </c>
      <c r="T7" s="806" t="s">
        <v>142</v>
      </c>
      <c r="U7" s="804">
        <v>0</v>
      </c>
      <c r="V7" s="804">
        <v>0</v>
      </c>
      <c r="W7" s="804">
        <v>0</v>
      </c>
      <c r="X7" s="804">
        <v>0</v>
      </c>
      <c r="Y7" s="806">
        <v>0</v>
      </c>
      <c r="Z7" s="806">
        <v>0</v>
      </c>
      <c r="AA7" s="807" t="s">
        <v>132</v>
      </c>
    </row>
    <row r="8" spans="1:38" s="179" customFormat="1" ht="23.25" customHeight="1">
      <c r="A8" s="573">
        <v>2</v>
      </c>
      <c r="B8" s="808" t="s">
        <v>1669</v>
      </c>
      <c r="C8" s="809">
        <v>999.6</v>
      </c>
      <c r="D8" s="574">
        <v>1126.3499999999999</v>
      </c>
      <c r="E8" s="574">
        <v>1335.74</v>
      </c>
      <c r="F8" s="574">
        <v>2714.22</v>
      </c>
      <c r="G8" s="803">
        <v>2668.8</v>
      </c>
      <c r="H8" s="803">
        <v>274.85599999999999</v>
      </c>
      <c r="I8" s="573">
        <v>3062.6</v>
      </c>
      <c r="J8" s="573">
        <v>317.81</v>
      </c>
      <c r="K8" s="587">
        <v>3375.91</v>
      </c>
      <c r="L8" s="587">
        <v>365.24</v>
      </c>
      <c r="M8" s="587">
        <v>4983.6000000000004</v>
      </c>
      <c r="N8" s="587">
        <v>369.75</v>
      </c>
      <c r="O8" s="619">
        <v>263.88</v>
      </c>
      <c r="P8" s="619" t="s">
        <v>137</v>
      </c>
      <c r="Q8" s="810">
        <v>228.27</v>
      </c>
      <c r="R8" s="810" t="s">
        <v>142</v>
      </c>
      <c r="S8" s="810">
        <v>123.19</v>
      </c>
      <c r="T8" s="810">
        <v>98.49</v>
      </c>
      <c r="U8" s="810">
        <v>353.87</v>
      </c>
      <c r="V8" s="810">
        <v>62.61</v>
      </c>
      <c r="W8" s="810">
        <v>104.988</v>
      </c>
      <c r="X8" s="810">
        <v>40.67</v>
      </c>
      <c r="Y8" s="810">
        <v>92</v>
      </c>
      <c r="Z8" s="810">
        <v>91</v>
      </c>
      <c r="AA8" s="803" t="s">
        <v>1670</v>
      </c>
    </row>
    <row r="9" spans="1:38" s="179" customFormat="1" ht="23.25" customHeight="1">
      <c r="A9" s="573">
        <v>3</v>
      </c>
      <c r="B9" s="808" t="s">
        <v>145</v>
      </c>
      <c r="C9" s="809">
        <v>0</v>
      </c>
      <c r="D9" s="574">
        <v>0</v>
      </c>
      <c r="E9" s="574"/>
      <c r="F9" s="574">
        <v>0</v>
      </c>
      <c r="G9" s="803">
        <v>0</v>
      </c>
      <c r="H9" s="803">
        <v>0</v>
      </c>
      <c r="I9" s="573">
        <v>0</v>
      </c>
      <c r="J9" s="573">
        <v>0</v>
      </c>
      <c r="K9" s="587">
        <v>0</v>
      </c>
      <c r="L9" s="587">
        <v>0</v>
      </c>
      <c r="M9" s="587">
        <v>0</v>
      </c>
      <c r="N9" s="587">
        <v>0</v>
      </c>
      <c r="O9" s="619" t="s">
        <v>137</v>
      </c>
      <c r="P9" s="619" t="s">
        <v>137</v>
      </c>
      <c r="Q9" s="810" t="s">
        <v>142</v>
      </c>
      <c r="R9" s="810" t="s">
        <v>142</v>
      </c>
      <c r="S9" s="811">
        <v>0</v>
      </c>
      <c r="T9" s="811" t="s">
        <v>142</v>
      </c>
      <c r="U9" s="573">
        <v>0</v>
      </c>
      <c r="V9" s="573">
        <v>0</v>
      </c>
      <c r="W9" s="573">
        <v>0</v>
      </c>
      <c r="X9" s="573">
        <v>0</v>
      </c>
      <c r="Y9" s="811">
        <v>0</v>
      </c>
      <c r="Z9" s="811">
        <v>0</v>
      </c>
      <c r="AA9" s="803" t="s">
        <v>143</v>
      </c>
    </row>
    <row r="10" spans="1:38" s="179" customFormat="1" ht="23.25" customHeight="1">
      <c r="A10" s="619">
        <v>4</v>
      </c>
      <c r="B10" s="808" t="s">
        <v>1671</v>
      </c>
      <c r="C10" s="809">
        <v>6930</v>
      </c>
      <c r="D10" s="574">
        <v>5760.32</v>
      </c>
      <c r="E10" s="574">
        <v>7683.72</v>
      </c>
      <c r="F10" s="574">
        <v>9907.33</v>
      </c>
      <c r="G10" s="803">
        <v>16462.62</v>
      </c>
      <c r="H10" s="803">
        <v>23.06</v>
      </c>
      <c r="I10" s="573">
        <v>23042.91</v>
      </c>
      <c r="J10" s="573">
        <v>488.14</v>
      </c>
      <c r="K10" s="587">
        <v>31553.06</v>
      </c>
      <c r="L10" s="587">
        <v>993.44299999999998</v>
      </c>
      <c r="M10" s="587">
        <v>34493</v>
      </c>
      <c r="N10" s="587">
        <v>1352.85</v>
      </c>
      <c r="O10" s="619">
        <v>3253.7</v>
      </c>
      <c r="P10" s="619">
        <v>758.19</v>
      </c>
      <c r="Q10" s="810">
        <v>3606.72</v>
      </c>
      <c r="R10" s="810">
        <v>1218</v>
      </c>
      <c r="S10" s="810">
        <v>1446.5</v>
      </c>
      <c r="T10" s="810">
        <v>870.53</v>
      </c>
      <c r="U10" s="810">
        <v>1510.61</v>
      </c>
      <c r="V10" s="810">
        <v>1368.37</v>
      </c>
      <c r="W10" s="810">
        <v>1456.87</v>
      </c>
      <c r="X10" s="810">
        <v>1691.51</v>
      </c>
      <c r="Y10" s="810">
        <v>1687</v>
      </c>
      <c r="Z10" s="810">
        <v>1787</v>
      </c>
      <c r="AA10" s="803" t="s">
        <v>1672</v>
      </c>
    </row>
    <row r="11" spans="1:38" s="179" customFormat="1" ht="23.25" customHeight="1">
      <c r="A11" s="573">
        <v>5</v>
      </c>
      <c r="B11" s="808" t="s">
        <v>97</v>
      </c>
      <c r="C11" s="809">
        <v>3257</v>
      </c>
      <c r="D11" s="574">
        <v>904.17</v>
      </c>
      <c r="E11" s="574">
        <v>1045.6400000000001</v>
      </c>
      <c r="F11" s="574">
        <v>3520.66</v>
      </c>
      <c r="G11" s="803">
        <v>4916.97</v>
      </c>
      <c r="H11" s="803">
        <v>10.51</v>
      </c>
      <c r="I11" s="587">
        <v>4926.0450000000001</v>
      </c>
      <c r="J11" s="573">
        <v>56.58</v>
      </c>
      <c r="K11" s="587">
        <v>4993.8692000000001</v>
      </c>
      <c r="L11" s="587">
        <v>59.6143</v>
      </c>
      <c r="M11" s="587">
        <v>6040.1</v>
      </c>
      <c r="N11" s="587">
        <v>82.85</v>
      </c>
      <c r="O11" s="619">
        <v>108.24</v>
      </c>
      <c r="P11" s="619">
        <v>2.0979999999999999</v>
      </c>
      <c r="Q11" s="810">
        <v>91.028999999999996</v>
      </c>
      <c r="R11" s="810">
        <v>5512.14</v>
      </c>
      <c r="S11" s="810">
        <v>164.99</v>
      </c>
      <c r="T11" s="810">
        <v>2612</v>
      </c>
      <c r="U11" s="573">
        <v>127.19</v>
      </c>
      <c r="V11" s="573">
        <v>660.6</v>
      </c>
      <c r="W11" s="573">
        <v>57.183700000000002</v>
      </c>
      <c r="X11" s="573">
        <v>7.3550000000000004E-2</v>
      </c>
      <c r="Y11" s="810">
        <v>2293</v>
      </c>
      <c r="Z11" s="810">
        <v>0</v>
      </c>
      <c r="AA11" s="803" t="s">
        <v>96</v>
      </c>
    </row>
    <row r="12" spans="1:38" s="179" customFormat="1" ht="23.25" customHeight="1">
      <c r="A12" s="573">
        <v>6</v>
      </c>
      <c r="B12" s="808" t="s">
        <v>147</v>
      </c>
      <c r="C12" s="809">
        <v>0</v>
      </c>
      <c r="D12" s="574">
        <v>0</v>
      </c>
      <c r="E12" s="574"/>
      <c r="F12" s="574">
        <v>0</v>
      </c>
      <c r="G12" s="803">
        <v>0</v>
      </c>
      <c r="H12" s="803">
        <v>0</v>
      </c>
      <c r="I12" s="573">
        <v>0</v>
      </c>
      <c r="J12" s="573">
        <v>0</v>
      </c>
      <c r="K12" s="587">
        <v>0</v>
      </c>
      <c r="L12" s="587">
        <v>0</v>
      </c>
      <c r="M12" s="587">
        <v>0</v>
      </c>
      <c r="N12" s="587">
        <v>0</v>
      </c>
      <c r="O12" s="619" t="s">
        <v>137</v>
      </c>
      <c r="P12" s="619" t="s">
        <v>137</v>
      </c>
      <c r="Q12" s="810" t="s">
        <v>142</v>
      </c>
      <c r="R12" s="810" t="s">
        <v>142</v>
      </c>
      <c r="S12" s="810">
        <v>0</v>
      </c>
      <c r="T12" s="810" t="s">
        <v>142</v>
      </c>
      <c r="U12" s="810">
        <v>0</v>
      </c>
      <c r="V12" s="810">
        <v>0</v>
      </c>
      <c r="W12" s="810">
        <v>0</v>
      </c>
      <c r="X12" s="810">
        <v>0</v>
      </c>
      <c r="Y12" s="810">
        <v>0</v>
      </c>
      <c r="Z12" s="810">
        <v>0</v>
      </c>
      <c r="AA12" s="803" t="s">
        <v>146</v>
      </c>
    </row>
    <row r="13" spans="1:38" s="179" customFormat="1" ht="23.25" customHeight="1">
      <c r="A13" s="573">
        <v>7</v>
      </c>
      <c r="B13" s="808" t="s">
        <v>149</v>
      </c>
      <c r="C13" s="809">
        <v>783</v>
      </c>
      <c r="D13" s="574">
        <v>509.45</v>
      </c>
      <c r="E13" s="574">
        <v>621</v>
      </c>
      <c r="F13" s="574">
        <v>516.98</v>
      </c>
      <c r="G13" s="803">
        <v>560.95000000000005</v>
      </c>
      <c r="H13" s="803">
        <v>1.49</v>
      </c>
      <c r="I13" s="573">
        <v>283.64</v>
      </c>
      <c r="J13" s="573">
        <v>4.09</v>
      </c>
      <c r="K13" s="587">
        <v>203.96600000000001</v>
      </c>
      <c r="L13" s="587">
        <v>11.196999999999999</v>
      </c>
      <c r="M13" s="587">
        <v>297.58</v>
      </c>
      <c r="N13" s="587">
        <v>28.37</v>
      </c>
      <c r="O13" s="619">
        <v>121.9</v>
      </c>
      <c r="P13" s="619">
        <v>6.1920000000000002</v>
      </c>
      <c r="Q13" s="810">
        <v>121.9</v>
      </c>
      <c r="R13" s="810">
        <v>7.57</v>
      </c>
      <c r="S13" s="811">
        <v>97.17</v>
      </c>
      <c r="T13" s="811">
        <v>2.16</v>
      </c>
      <c r="U13" s="573">
        <v>90.15</v>
      </c>
      <c r="V13" s="573">
        <v>5.66</v>
      </c>
      <c r="W13" s="573">
        <v>90.040999999999997</v>
      </c>
      <c r="X13" s="573">
        <v>8.3379999999999992</v>
      </c>
      <c r="Y13" s="811">
        <v>0</v>
      </c>
      <c r="Z13" s="811">
        <v>0</v>
      </c>
      <c r="AA13" s="803" t="s">
        <v>148</v>
      </c>
    </row>
    <row r="14" spans="1:38" s="179" customFormat="1" ht="23.25" customHeight="1">
      <c r="A14" s="619">
        <v>8</v>
      </c>
      <c r="B14" s="808" t="s">
        <v>1673</v>
      </c>
      <c r="C14" s="809">
        <v>8691</v>
      </c>
      <c r="D14" s="574">
        <v>3373.81</v>
      </c>
      <c r="E14" s="574">
        <v>11575.7</v>
      </c>
      <c r="F14" s="574">
        <v>14104.8</v>
      </c>
      <c r="G14" s="803">
        <v>15373.29</v>
      </c>
      <c r="H14" s="803">
        <v>11.3</v>
      </c>
      <c r="I14" s="573">
        <v>23721.21</v>
      </c>
      <c r="J14" s="573">
        <v>861.95</v>
      </c>
      <c r="K14" s="587">
        <v>27427.962</v>
      </c>
      <c r="L14" s="587">
        <v>875.29200000000003</v>
      </c>
      <c r="M14" s="587">
        <v>28059.4</v>
      </c>
      <c r="N14" s="587">
        <v>983.86</v>
      </c>
      <c r="O14" s="619">
        <v>4187.2430000000004</v>
      </c>
      <c r="P14" s="619">
        <v>536.78399999999999</v>
      </c>
      <c r="Q14" s="810">
        <v>11611</v>
      </c>
      <c r="R14" s="810">
        <v>1481.59</v>
      </c>
      <c r="S14" s="810">
        <v>88652.43</v>
      </c>
      <c r="T14" s="810">
        <v>434.31299999999999</v>
      </c>
      <c r="U14" s="810">
        <v>0</v>
      </c>
      <c r="V14" s="810">
        <v>1108.8900000000001</v>
      </c>
      <c r="W14" s="810">
        <v>133205</v>
      </c>
      <c r="X14" s="810">
        <v>1209.4459999999999</v>
      </c>
      <c r="Y14" s="810">
        <v>78563</v>
      </c>
      <c r="Z14" s="810">
        <v>1230</v>
      </c>
      <c r="AA14" s="803" t="s">
        <v>1674</v>
      </c>
    </row>
    <row r="15" spans="1:38" s="179" customFormat="1" ht="23.25" customHeight="1">
      <c r="A15" s="573">
        <v>9</v>
      </c>
      <c r="B15" s="808" t="s">
        <v>121</v>
      </c>
      <c r="C15" s="809"/>
      <c r="D15" s="574"/>
      <c r="E15" s="574"/>
      <c r="F15" s="574"/>
      <c r="G15" s="803"/>
      <c r="H15" s="803"/>
      <c r="I15" s="812"/>
      <c r="J15" s="812"/>
      <c r="K15" s="598"/>
      <c r="L15" s="598"/>
      <c r="M15" s="598">
        <v>574.15</v>
      </c>
      <c r="N15" s="598">
        <v>43.66</v>
      </c>
      <c r="O15" s="813">
        <v>2556.29</v>
      </c>
      <c r="P15" s="813">
        <v>12711.74</v>
      </c>
      <c r="Q15" s="814">
        <v>1536.3340000000001</v>
      </c>
      <c r="R15" s="814">
        <v>174.75</v>
      </c>
      <c r="S15" s="814">
        <v>448.72</v>
      </c>
      <c r="T15" s="814">
        <v>150.13999999999999</v>
      </c>
      <c r="U15" s="812">
        <v>290.31</v>
      </c>
      <c r="V15" s="812">
        <v>105</v>
      </c>
      <c r="W15" s="812">
        <v>3453.2049999999999</v>
      </c>
      <c r="X15" s="812">
        <v>5195.0600000000004</v>
      </c>
      <c r="Y15" s="814">
        <v>0</v>
      </c>
      <c r="Z15" s="814">
        <v>0</v>
      </c>
      <c r="AA15" s="803" t="s">
        <v>1675</v>
      </c>
    </row>
    <row r="16" spans="1:38" s="179" customFormat="1" ht="23.25" customHeight="1">
      <c r="A16" s="1383" t="s">
        <v>1026</v>
      </c>
      <c r="B16" s="1383"/>
      <c r="C16" s="809"/>
      <c r="D16" s="574"/>
      <c r="E16" s="574"/>
      <c r="F16" s="574"/>
      <c r="G16" s="803"/>
      <c r="H16" s="815"/>
      <c r="I16" s="797"/>
      <c r="J16" s="798"/>
      <c r="K16" s="799"/>
      <c r="L16" s="799"/>
      <c r="M16" s="799"/>
      <c r="N16" s="799"/>
      <c r="O16" s="816"/>
      <c r="P16" s="816"/>
      <c r="Q16" s="817"/>
      <c r="R16" s="817"/>
      <c r="S16" s="817"/>
      <c r="T16" s="817"/>
      <c r="U16" s="817"/>
      <c r="V16" s="817"/>
      <c r="W16" s="817"/>
      <c r="X16" s="817"/>
      <c r="Y16" s="817"/>
      <c r="Z16" s="818"/>
      <c r="AA16" s="819" t="s">
        <v>1676</v>
      </c>
    </row>
    <row r="17" spans="1:27" s="179" customFormat="1" ht="23.25" customHeight="1">
      <c r="A17" s="573">
        <v>10</v>
      </c>
      <c r="B17" s="808" t="s">
        <v>1677</v>
      </c>
      <c r="C17" s="809">
        <v>0</v>
      </c>
      <c r="D17" s="574">
        <v>276.33999999999997</v>
      </c>
      <c r="E17" s="574">
        <v>501.63</v>
      </c>
      <c r="F17" s="574">
        <v>712.07</v>
      </c>
      <c r="G17" s="803">
        <v>1024.68</v>
      </c>
      <c r="H17" s="803">
        <v>9.6199999999999992</v>
      </c>
      <c r="I17" s="804">
        <v>954.37</v>
      </c>
      <c r="J17" s="804">
        <v>9.3800000000000008</v>
      </c>
      <c r="K17" s="604">
        <v>955.07399999999996</v>
      </c>
      <c r="L17" s="604">
        <v>10.23</v>
      </c>
      <c r="M17" s="604">
        <v>969.07</v>
      </c>
      <c r="N17" s="604">
        <v>16.63</v>
      </c>
      <c r="O17" s="805">
        <v>172.029</v>
      </c>
      <c r="P17" s="805">
        <v>133.74</v>
      </c>
      <c r="Q17" s="820">
        <v>26.77</v>
      </c>
      <c r="R17" s="820">
        <v>189.64</v>
      </c>
      <c r="S17" s="820">
        <v>558.88</v>
      </c>
      <c r="T17" s="820">
        <v>268.68</v>
      </c>
      <c r="U17" s="820">
        <v>9.7799999999999994</v>
      </c>
      <c r="V17" s="820">
        <v>103.45</v>
      </c>
      <c r="W17" s="820">
        <v>373.73</v>
      </c>
      <c r="X17" s="820">
        <v>212.328</v>
      </c>
      <c r="Y17" s="820">
        <v>271</v>
      </c>
      <c r="Z17" s="820">
        <v>132</v>
      </c>
      <c r="AA17" s="803" t="s">
        <v>334</v>
      </c>
    </row>
    <row r="18" spans="1:27" s="179" customFormat="1" ht="23.25" customHeight="1">
      <c r="A18" s="573">
        <v>11</v>
      </c>
      <c r="B18" s="808" t="s">
        <v>1678</v>
      </c>
      <c r="C18" s="809">
        <v>6318</v>
      </c>
      <c r="D18" s="574">
        <v>2037.35</v>
      </c>
      <c r="E18" s="574">
        <v>978.48</v>
      </c>
      <c r="F18" s="574">
        <v>6411.43</v>
      </c>
      <c r="G18" s="803">
        <v>3667.93</v>
      </c>
      <c r="H18" s="803">
        <v>2800.5</v>
      </c>
      <c r="I18" s="573">
        <v>3963.42</v>
      </c>
      <c r="J18" s="573">
        <v>2873.3</v>
      </c>
      <c r="K18" s="587">
        <v>3909.82</v>
      </c>
      <c r="L18" s="587">
        <v>2857.77</v>
      </c>
      <c r="M18" s="587">
        <v>4248.1499999999996</v>
      </c>
      <c r="N18" s="587">
        <v>3519.29</v>
      </c>
      <c r="O18" s="619">
        <v>10596</v>
      </c>
      <c r="P18" s="619">
        <v>430.529</v>
      </c>
      <c r="Q18" s="810">
        <v>20788</v>
      </c>
      <c r="R18" s="810">
        <v>9444</v>
      </c>
      <c r="S18" s="811">
        <v>19483.310000000001</v>
      </c>
      <c r="T18" s="811">
        <v>8055.72</v>
      </c>
      <c r="U18" s="573">
        <v>24772.14</v>
      </c>
      <c r="V18" s="573">
        <v>8030.32</v>
      </c>
      <c r="W18" s="573">
        <v>67227.3</v>
      </c>
      <c r="X18" s="573">
        <v>112040.1</v>
      </c>
      <c r="Y18" s="811">
        <v>138617</v>
      </c>
      <c r="Z18" s="811">
        <v>63613</v>
      </c>
      <c r="AA18" s="803" t="s">
        <v>1679</v>
      </c>
    </row>
    <row r="19" spans="1:27" s="179" customFormat="1" ht="23.25" customHeight="1">
      <c r="A19" s="619">
        <v>12</v>
      </c>
      <c r="B19" s="808" t="s">
        <v>1680</v>
      </c>
      <c r="C19" s="809">
        <v>443.4</v>
      </c>
      <c r="D19" s="574">
        <v>0</v>
      </c>
      <c r="E19" s="574">
        <v>370</v>
      </c>
      <c r="F19" s="574">
        <v>66.260000000000005</v>
      </c>
      <c r="G19" s="803">
        <v>802.52</v>
      </c>
      <c r="H19" s="803">
        <v>0</v>
      </c>
      <c r="I19" s="573">
        <v>820.52</v>
      </c>
      <c r="J19" s="573">
        <v>0</v>
      </c>
      <c r="K19" s="587">
        <v>822</v>
      </c>
      <c r="L19" s="587">
        <v>0</v>
      </c>
      <c r="M19" s="587">
        <v>838.74</v>
      </c>
      <c r="N19" s="587" t="s">
        <v>137</v>
      </c>
      <c r="O19" s="619">
        <v>2044</v>
      </c>
      <c r="P19" s="619" t="s">
        <v>137</v>
      </c>
      <c r="Q19" s="810">
        <v>50</v>
      </c>
      <c r="R19" s="810" t="s">
        <v>142</v>
      </c>
      <c r="S19" s="810">
        <v>30</v>
      </c>
      <c r="T19" s="810" t="s">
        <v>142</v>
      </c>
      <c r="U19" s="810">
        <v>124.26</v>
      </c>
      <c r="V19" s="810">
        <v>0</v>
      </c>
      <c r="W19" s="810">
        <v>296.798</v>
      </c>
      <c r="X19" s="810">
        <v>0</v>
      </c>
      <c r="Y19" s="810">
        <v>0</v>
      </c>
      <c r="Z19" s="810">
        <v>0</v>
      </c>
      <c r="AA19" s="803" t="s">
        <v>1681</v>
      </c>
    </row>
    <row r="20" spans="1:27" s="179" customFormat="1" ht="23.25" customHeight="1">
      <c r="A20" s="573">
        <v>13</v>
      </c>
      <c r="B20" s="808" t="s">
        <v>1682</v>
      </c>
      <c r="C20" s="809">
        <v>2455.5700000000002</v>
      </c>
      <c r="D20" s="574">
        <v>2309.06</v>
      </c>
      <c r="E20" s="574">
        <v>1408.08</v>
      </c>
      <c r="F20" s="574">
        <v>4824.1899999999996</v>
      </c>
      <c r="G20" s="803">
        <v>2637.99</v>
      </c>
      <c r="H20" s="803">
        <v>119.22</v>
      </c>
      <c r="I20" s="573">
        <v>2741.31</v>
      </c>
      <c r="J20" s="573">
        <v>131.03</v>
      </c>
      <c r="K20" s="587">
        <v>5609.0060000000003</v>
      </c>
      <c r="L20" s="587">
        <v>238.10300000000001</v>
      </c>
      <c r="M20" s="587">
        <v>6561.51</v>
      </c>
      <c r="N20" s="587">
        <v>290.39999999999998</v>
      </c>
      <c r="O20" s="619">
        <v>7426.5169999999998</v>
      </c>
      <c r="P20" s="619">
        <v>327.19299999999998</v>
      </c>
      <c r="Q20" s="810">
        <v>1330.0050000000001</v>
      </c>
      <c r="R20" s="810">
        <v>315.64</v>
      </c>
      <c r="S20" s="810">
        <v>21834.3</v>
      </c>
      <c r="T20" s="810">
        <v>15811.1</v>
      </c>
      <c r="U20" s="573">
        <v>6584.79</v>
      </c>
      <c r="V20" s="573">
        <v>84200</v>
      </c>
      <c r="W20" s="573">
        <v>6635.59</v>
      </c>
      <c r="X20" s="573">
        <v>18339.759999999998</v>
      </c>
      <c r="Y20" s="810">
        <v>32011</v>
      </c>
      <c r="Z20" s="810">
        <v>20099</v>
      </c>
      <c r="AA20" s="803" t="s">
        <v>332</v>
      </c>
    </row>
    <row r="21" spans="1:27" s="179" customFormat="1" ht="23.25" customHeight="1">
      <c r="A21" s="573">
        <v>14</v>
      </c>
      <c r="B21" s="808" t="s">
        <v>1683</v>
      </c>
      <c r="C21" s="809">
        <v>2924</v>
      </c>
      <c r="D21" s="574">
        <v>8743.69</v>
      </c>
      <c r="E21" s="574">
        <v>5897.91</v>
      </c>
      <c r="F21" s="574">
        <v>6218.6</v>
      </c>
      <c r="G21" s="803">
        <v>14847.39</v>
      </c>
      <c r="H21" s="803">
        <v>324.77</v>
      </c>
      <c r="I21" s="573">
        <v>7825.14</v>
      </c>
      <c r="J21" s="573">
        <v>389.66</v>
      </c>
      <c r="K21" s="587">
        <v>8323.616</v>
      </c>
      <c r="L21" s="587">
        <v>398.33</v>
      </c>
      <c r="M21" s="587">
        <v>10024.9</v>
      </c>
      <c r="N21" s="587">
        <v>427.4</v>
      </c>
      <c r="O21" s="619">
        <v>15049.75</v>
      </c>
      <c r="P21" s="619">
        <v>4193.78</v>
      </c>
      <c r="Q21" s="810">
        <v>15897</v>
      </c>
      <c r="R21" s="810">
        <v>237.14</v>
      </c>
      <c r="S21" s="810">
        <v>5328.18</v>
      </c>
      <c r="T21" s="810">
        <v>2140.9499999999998</v>
      </c>
      <c r="U21" s="810">
        <v>7452.94</v>
      </c>
      <c r="V21" s="821">
        <v>4680.88</v>
      </c>
      <c r="W21" s="810">
        <v>7820.1</v>
      </c>
      <c r="X21" s="810">
        <v>5110.83</v>
      </c>
      <c r="Y21" s="822">
        <v>7331</v>
      </c>
      <c r="Z21" s="810">
        <v>11818</v>
      </c>
      <c r="AA21" s="803" t="s">
        <v>1684</v>
      </c>
    </row>
    <row r="22" spans="1:27" s="179" customFormat="1" ht="23.25" customHeight="1">
      <c r="A22" s="573">
        <v>15</v>
      </c>
      <c r="B22" s="808" t="s">
        <v>1685</v>
      </c>
      <c r="C22" s="809">
        <v>819.75</v>
      </c>
      <c r="D22" s="574">
        <v>199.78</v>
      </c>
      <c r="E22" s="574">
        <v>982</v>
      </c>
      <c r="F22" s="574">
        <v>1315</v>
      </c>
      <c r="G22" s="803">
        <v>599.89</v>
      </c>
      <c r="H22" s="803">
        <v>0</v>
      </c>
      <c r="I22" s="573">
        <v>680</v>
      </c>
      <c r="J22" s="573">
        <v>0</v>
      </c>
      <c r="K22" s="587">
        <v>711</v>
      </c>
      <c r="L22" s="587">
        <v>0</v>
      </c>
      <c r="M22" s="587">
        <v>791.81</v>
      </c>
      <c r="N22" s="587">
        <v>1.1200000000000001</v>
      </c>
      <c r="O22" s="619">
        <v>791.81</v>
      </c>
      <c r="P22" s="619">
        <v>1.1200000000000001</v>
      </c>
      <c r="Q22" s="810">
        <v>2142.7800000000002</v>
      </c>
      <c r="R22" s="810"/>
      <c r="S22" s="811">
        <v>10612</v>
      </c>
      <c r="T22" s="811" t="s">
        <v>142</v>
      </c>
      <c r="U22" s="573">
        <v>0</v>
      </c>
      <c r="V22" s="797">
        <v>0</v>
      </c>
      <c r="W22" s="573">
        <v>0</v>
      </c>
      <c r="X22" s="573">
        <v>0</v>
      </c>
      <c r="Y22" s="823">
        <v>24219</v>
      </c>
      <c r="Z22" s="811">
        <v>3807</v>
      </c>
      <c r="AA22" s="803" t="s">
        <v>1686</v>
      </c>
    </row>
    <row r="23" spans="1:27" s="179" customFormat="1" ht="39" customHeight="1">
      <c r="A23" s="619">
        <v>16</v>
      </c>
      <c r="B23" s="808" t="s">
        <v>138</v>
      </c>
      <c r="C23" s="809">
        <v>0</v>
      </c>
      <c r="D23" s="574">
        <v>0</v>
      </c>
      <c r="E23" s="574">
        <v>0</v>
      </c>
      <c r="F23" s="574">
        <v>0</v>
      </c>
      <c r="G23" s="803">
        <v>0</v>
      </c>
      <c r="H23" s="803">
        <v>0</v>
      </c>
      <c r="I23" s="812">
        <v>0</v>
      </c>
      <c r="J23" s="812">
        <v>0</v>
      </c>
      <c r="K23" s="598">
        <v>0</v>
      </c>
      <c r="L23" s="598">
        <v>0</v>
      </c>
      <c r="M23" s="598">
        <v>0</v>
      </c>
      <c r="N23" s="598">
        <v>0</v>
      </c>
      <c r="O23" s="813" t="s">
        <v>137</v>
      </c>
      <c r="P23" s="813" t="s">
        <v>137</v>
      </c>
      <c r="Q23" s="814" t="s">
        <v>142</v>
      </c>
      <c r="R23" s="814" t="s">
        <v>142</v>
      </c>
      <c r="S23" s="814">
        <v>0</v>
      </c>
      <c r="T23" s="814" t="s">
        <v>142</v>
      </c>
      <c r="U23" s="814">
        <v>0</v>
      </c>
      <c r="V23" s="814">
        <v>0</v>
      </c>
      <c r="W23" s="814">
        <v>0</v>
      </c>
      <c r="X23" s="814">
        <v>0</v>
      </c>
      <c r="Y23" s="814"/>
      <c r="Z23" s="814"/>
      <c r="AA23" s="807" t="s">
        <v>1687</v>
      </c>
    </row>
    <row r="24" spans="1:27" s="179" customFormat="1" ht="23.25" customHeight="1">
      <c r="A24" s="1383" t="s">
        <v>1050</v>
      </c>
      <c r="B24" s="1383"/>
      <c r="C24" s="809"/>
      <c r="D24" s="574"/>
      <c r="E24" s="574"/>
      <c r="F24" s="574"/>
      <c r="G24" s="803"/>
      <c r="H24" s="815"/>
      <c r="I24" s="797"/>
      <c r="J24" s="798"/>
      <c r="K24" s="799"/>
      <c r="L24" s="799"/>
      <c r="M24" s="799"/>
      <c r="N24" s="799"/>
      <c r="O24" s="816"/>
      <c r="P24" s="816"/>
      <c r="Q24" s="817"/>
      <c r="R24" s="817"/>
      <c r="S24" s="817"/>
      <c r="T24" s="817"/>
      <c r="U24" s="817"/>
      <c r="V24" s="817"/>
      <c r="W24" s="817"/>
      <c r="X24" s="817"/>
      <c r="Y24" s="817"/>
      <c r="Z24" s="818"/>
      <c r="AA24" s="819" t="s">
        <v>1688</v>
      </c>
    </row>
    <row r="25" spans="1:27" s="179" customFormat="1" ht="23.25" customHeight="1">
      <c r="A25" s="573">
        <v>17</v>
      </c>
      <c r="B25" s="808" t="s">
        <v>80</v>
      </c>
      <c r="C25" s="809">
        <v>1205</v>
      </c>
      <c r="D25" s="574">
        <v>1617</v>
      </c>
      <c r="E25" s="574">
        <v>0</v>
      </c>
      <c r="F25" s="574">
        <v>396</v>
      </c>
      <c r="G25" s="803">
        <v>104.5</v>
      </c>
      <c r="H25" s="803">
        <v>0</v>
      </c>
      <c r="I25" s="804">
        <v>106.2</v>
      </c>
      <c r="J25" s="804">
        <v>0</v>
      </c>
      <c r="K25" s="604">
        <v>116.2</v>
      </c>
      <c r="L25" s="604">
        <v>0</v>
      </c>
      <c r="M25" s="604">
        <v>119.72</v>
      </c>
      <c r="N25" s="604" t="s">
        <v>137</v>
      </c>
      <c r="O25" s="805">
        <v>394</v>
      </c>
      <c r="P25" s="805" t="s">
        <v>137</v>
      </c>
      <c r="Q25" s="820">
        <v>345</v>
      </c>
      <c r="R25" s="820" t="s">
        <v>142</v>
      </c>
      <c r="S25" s="806">
        <v>0</v>
      </c>
      <c r="T25" s="806" t="s">
        <v>142</v>
      </c>
      <c r="U25" s="804">
        <v>173</v>
      </c>
      <c r="V25" s="804">
        <v>0</v>
      </c>
      <c r="W25" s="804">
        <v>0</v>
      </c>
      <c r="X25" s="804">
        <v>0</v>
      </c>
      <c r="Y25" s="806"/>
      <c r="Z25" s="806">
        <v>0</v>
      </c>
      <c r="AA25" s="803" t="s">
        <v>79</v>
      </c>
    </row>
    <row r="26" spans="1:27" s="179" customFormat="1" ht="23.25" customHeight="1">
      <c r="A26" s="573">
        <v>18</v>
      </c>
      <c r="B26" s="808" t="s">
        <v>135</v>
      </c>
      <c r="C26" s="809">
        <v>0</v>
      </c>
      <c r="D26" s="574">
        <v>0</v>
      </c>
      <c r="E26" s="574"/>
      <c r="F26" s="574">
        <v>0</v>
      </c>
      <c r="G26" s="803">
        <v>0</v>
      </c>
      <c r="H26" s="803">
        <v>0</v>
      </c>
      <c r="I26" s="573">
        <v>0</v>
      </c>
      <c r="J26" s="573">
        <v>0</v>
      </c>
      <c r="K26" s="587">
        <v>0</v>
      </c>
      <c r="L26" s="587">
        <v>0</v>
      </c>
      <c r="M26" s="587" t="s">
        <v>137</v>
      </c>
      <c r="N26" s="587" t="s">
        <v>137</v>
      </c>
      <c r="O26" s="619" t="s">
        <v>137</v>
      </c>
      <c r="P26" s="619" t="s">
        <v>137</v>
      </c>
      <c r="Q26" s="810" t="s">
        <v>142</v>
      </c>
      <c r="R26" s="810" t="s">
        <v>142</v>
      </c>
      <c r="S26" s="810">
        <v>0</v>
      </c>
      <c r="T26" s="810" t="s">
        <v>142</v>
      </c>
      <c r="U26" s="810">
        <v>0</v>
      </c>
      <c r="V26" s="810">
        <v>0</v>
      </c>
      <c r="W26" s="810">
        <v>0</v>
      </c>
      <c r="X26" s="810">
        <v>0</v>
      </c>
      <c r="Y26" s="810"/>
      <c r="Z26" s="810">
        <v>0</v>
      </c>
      <c r="AA26" s="803" t="s">
        <v>134</v>
      </c>
    </row>
    <row r="27" spans="1:27" s="179" customFormat="1" ht="23.25" customHeight="1">
      <c r="A27" s="573">
        <v>19</v>
      </c>
      <c r="B27" s="808" t="s">
        <v>1689</v>
      </c>
      <c r="C27" s="809">
        <v>6.53</v>
      </c>
      <c r="D27" s="574">
        <v>914.41</v>
      </c>
      <c r="E27" s="574">
        <v>5832.61</v>
      </c>
      <c r="F27" s="574">
        <v>1146.48</v>
      </c>
      <c r="G27" s="803">
        <v>872.96</v>
      </c>
      <c r="H27" s="803">
        <v>46.49</v>
      </c>
      <c r="I27" s="573">
        <v>1097.46</v>
      </c>
      <c r="J27" s="573">
        <v>58.03</v>
      </c>
      <c r="K27" s="587">
        <v>2360.6439999999998</v>
      </c>
      <c r="L27" s="587">
        <v>70.147999999999996</v>
      </c>
      <c r="M27" s="587">
        <v>2504.61</v>
      </c>
      <c r="N27" s="587">
        <v>76</v>
      </c>
      <c r="O27" s="619">
        <v>2128.6999999999998</v>
      </c>
      <c r="P27" s="619">
        <v>246.54</v>
      </c>
      <c r="Q27" s="810">
        <v>2794.77</v>
      </c>
      <c r="R27" s="810" t="s">
        <v>142</v>
      </c>
      <c r="S27" s="811">
        <v>3105.42</v>
      </c>
      <c r="T27" s="811">
        <v>113.17</v>
      </c>
      <c r="U27" s="573">
        <v>99809.61</v>
      </c>
      <c r="V27" s="573">
        <v>108982</v>
      </c>
      <c r="W27" s="573">
        <v>61727.48</v>
      </c>
      <c r="X27" s="573">
        <v>1748.5989999999999</v>
      </c>
      <c r="Y27" s="811">
        <v>10339</v>
      </c>
      <c r="Z27" s="811">
        <v>1925</v>
      </c>
      <c r="AA27" s="803" t="s">
        <v>1690</v>
      </c>
    </row>
    <row r="28" spans="1:27" s="179" customFormat="1" ht="23.25" customHeight="1">
      <c r="A28" s="619">
        <v>20</v>
      </c>
      <c r="B28" s="808" t="s">
        <v>88</v>
      </c>
      <c r="C28" s="809">
        <v>9</v>
      </c>
      <c r="D28" s="574">
        <v>1.29</v>
      </c>
      <c r="E28" s="574">
        <v>0</v>
      </c>
      <c r="F28" s="574">
        <v>26.146999999999998</v>
      </c>
      <c r="G28" s="803">
        <v>0.77</v>
      </c>
      <c r="H28" s="803">
        <v>33.07</v>
      </c>
      <c r="I28" s="573">
        <v>2.71</v>
      </c>
      <c r="J28" s="573">
        <v>190.05</v>
      </c>
      <c r="K28" s="587">
        <v>3.2759999999999998</v>
      </c>
      <c r="L28" s="587">
        <v>194.7</v>
      </c>
      <c r="M28" s="587">
        <v>8.48</v>
      </c>
      <c r="N28" s="587">
        <v>209.7</v>
      </c>
      <c r="O28" s="619">
        <v>135.11199999999999</v>
      </c>
      <c r="P28" s="619">
        <v>12.05</v>
      </c>
      <c r="Q28" s="810">
        <v>320</v>
      </c>
      <c r="R28" s="810">
        <v>137.9</v>
      </c>
      <c r="S28" s="810">
        <v>0.22</v>
      </c>
      <c r="T28" s="810">
        <v>0.22</v>
      </c>
      <c r="U28" s="810">
        <v>120.45</v>
      </c>
      <c r="V28" s="810">
        <v>137</v>
      </c>
      <c r="W28" s="810">
        <v>46.274000000000001</v>
      </c>
      <c r="X28" s="810">
        <v>34.299999999999997</v>
      </c>
      <c r="Y28" s="810">
        <v>55</v>
      </c>
      <c r="Z28" s="810">
        <v>31</v>
      </c>
      <c r="AA28" s="803" t="s">
        <v>87</v>
      </c>
    </row>
    <row r="29" spans="1:27" s="179" customFormat="1" ht="23.25" customHeight="1">
      <c r="A29" s="573">
        <v>21</v>
      </c>
      <c r="B29" s="808" t="s">
        <v>1065</v>
      </c>
      <c r="C29" s="809">
        <v>0</v>
      </c>
      <c r="D29" s="574">
        <v>0</v>
      </c>
      <c r="E29" s="574">
        <v>0</v>
      </c>
      <c r="F29" s="574">
        <v>45.26</v>
      </c>
      <c r="G29" s="803">
        <v>0</v>
      </c>
      <c r="H29" s="803">
        <v>0</v>
      </c>
      <c r="I29" s="573">
        <v>0</v>
      </c>
      <c r="J29" s="573">
        <v>0</v>
      </c>
      <c r="K29" s="587">
        <v>0</v>
      </c>
      <c r="L29" s="587">
        <v>0</v>
      </c>
      <c r="M29" s="587" t="s">
        <v>137</v>
      </c>
      <c r="N29" s="587">
        <v>0.04</v>
      </c>
      <c r="O29" s="619" t="s">
        <v>137</v>
      </c>
      <c r="P29" s="619">
        <v>0.04</v>
      </c>
      <c r="Q29" s="810" t="s">
        <v>142</v>
      </c>
      <c r="R29" s="810" t="s">
        <v>142</v>
      </c>
      <c r="S29" s="811">
        <v>0</v>
      </c>
      <c r="T29" s="811" t="s">
        <v>142</v>
      </c>
      <c r="U29" s="573">
        <v>0.55000000000000004</v>
      </c>
      <c r="V29" s="573">
        <v>3.3</v>
      </c>
      <c r="W29" s="573">
        <v>0.27500000000000002</v>
      </c>
      <c r="X29" s="573">
        <v>2.8849999999999998</v>
      </c>
      <c r="Y29" s="811">
        <v>0.25</v>
      </c>
      <c r="Z29" s="811">
        <v>6</v>
      </c>
      <c r="AA29" s="803" t="s">
        <v>1691</v>
      </c>
    </row>
    <row r="30" spans="1:27" s="179" customFormat="1" ht="23.25" customHeight="1">
      <c r="A30" s="573">
        <v>22</v>
      </c>
      <c r="B30" s="808" t="s">
        <v>1692</v>
      </c>
      <c r="C30" s="809">
        <v>2.5</v>
      </c>
      <c r="D30" s="574">
        <v>692.22</v>
      </c>
      <c r="E30" s="574">
        <v>2311.33</v>
      </c>
      <c r="F30" s="574">
        <v>2124.85</v>
      </c>
      <c r="G30" s="803">
        <v>6305.45</v>
      </c>
      <c r="H30" s="803">
        <v>74.28</v>
      </c>
      <c r="I30" s="573">
        <v>2197.19</v>
      </c>
      <c r="J30" s="573">
        <v>149.58000000000001</v>
      </c>
      <c r="K30" s="587">
        <v>5533.7740000000003</v>
      </c>
      <c r="L30" s="587">
        <v>210.17699999999999</v>
      </c>
      <c r="M30" s="587">
        <v>5645.28</v>
      </c>
      <c r="N30" s="587">
        <v>236.09</v>
      </c>
      <c r="O30" s="619">
        <v>7167.384</v>
      </c>
      <c r="P30" s="619">
        <v>220.785</v>
      </c>
      <c r="Q30" s="810">
        <v>9252.19</v>
      </c>
      <c r="R30" s="810">
        <v>192.49</v>
      </c>
      <c r="S30" s="810">
        <v>16042.27</v>
      </c>
      <c r="T30" s="810">
        <v>361.37</v>
      </c>
      <c r="U30" s="810">
        <v>3063.7</v>
      </c>
      <c r="V30" s="810">
        <v>85.7</v>
      </c>
      <c r="W30" s="810">
        <v>416.9</v>
      </c>
      <c r="X30" s="810">
        <v>2367.8000000000002</v>
      </c>
      <c r="Y30" s="810">
        <v>15200</v>
      </c>
      <c r="Z30" s="810">
        <v>315</v>
      </c>
      <c r="AA30" s="803" t="s">
        <v>1693</v>
      </c>
    </row>
    <row r="31" spans="1:27" s="179" customFormat="1" ht="23.25" customHeight="1">
      <c r="A31" s="573">
        <v>23</v>
      </c>
      <c r="B31" s="808" t="s">
        <v>1694</v>
      </c>
      <c r="C31" s="809">
        <v>1217.45</v>
      </c>
      <c r="D31" s="574">
        <v>8695.08</v>
      </c>
      <c r="E31" s="574">
        <v>1310.02</v>
      </c>
      <c r="F31" s="574">
        <v>2682.22</v>
      </c>
      <c r="G31" s="803">
        <v>4099.07</v>
      </c>
      <c r="H31" s="803">
        <v>98.04</v>
      </c>
      <c r="I31" s="573">
        <v>3053.12</v>
      </c>
      <c r="J31" s="573">
        <v>223.34</v>
      </c>
      <c r="K31" s="587">
        <v>2835.79</v>
      </c>
      <c r="L31" s="587">
        <v>461.19</v>
      </c>
      <c r="M31" s="587">
        <v>3441.3</v>
      </c>
      <c r="N31" s="587">
        <v>743.95</v>
      </c>
      <c r="O31" s="619">
        <v>2451.8000000000002</v>
      </c>
      <c r="P31" s="619">
        <v>2444.5500000000002</v>
      </c>
      <c r="Q31" s="810">
        <v>2142.7800000000002</v>
      </c>
      <c r="R31" s="810">
        <v>2539.89</v>
      </c>
      <c r="S31" s="811">
        <v>0</v>
      </c>
      <c r="T31" s="811">
        <v>5725.64</v>
      </c>
      <c r="U31" s="573">
        <v>132.11000000000001</v>
      </c>
      <c r="V31" s="573">
        <v>0</v>
      </c>
      <c r="W31" s="573">
        <v>22663.47</v>
      </c>
      <c r="X31" s="573">
        <v>0</v>
      </c>
      <c r="Y31" s="811">
        <v>14869</v>
      </c>
      <c r="Z31" s="811">
        <v>496</v>
      </c>
      <c r="AA31" s="803" t="s">
        <v>337</v>
      </c>
    </row>
    <row r="32" spans="1:27" s="179" customFormat="1" ht="23.25" customHeight="1">
      <c r="A32" s="619">
        <v>24</v>
      </c>
      <c r="B32" s="808" t="s">
        <v>1695</v>
      </c>
      <c r="C32" s="809">
        <v>45</v>
      </c>
      <c r="D32" s="574">
        <v>263.01</v>
      </c>
      <c r="E32" s="574">
        <v>2758.21</v>
      </c>
      <c r="F32" s="574">
        <v>5493.85</v>
      </c>
      <c r="G32" s="803">
        <v>2129.9499999999998</v>
      </c>
      <c r="H32" s="803">
        <v>208.03</v>
      </c>
      <c r="I32" s="812">
        <v>3549.39</v>
      </c>
      <c r="J32" s="812">
        <v>428.22</v>
      </c>
      <c r="K32" s="598">
        <v>3720.68</v>
      </c>
      <c r="L32" s="598">
        <v>696.9</v>
      </c>
      <c r="M32" s="598">
        <v>3942.05</v>
      </c>
      <c r="N32" s="598">
        <v>533.91999999999996</v>
      </c>
      <c r="O32" s="813">
        <v>3359.79</v>
      </c>
      <c r="P32" s="813">
        <v>281.16104059999998</v>
      </c>
      <c r="Q32" s="814">
        <v>3118.98</v>
      </c>
      <c r="R32" s="814">
        <v>4980</v>
      </c>
      <c r="S32" s="814">
        <v>3708.83</v>
      </c>
      <c r="T32" s="814">
        <v>1150.81</v>
      </c>
      <c r="U32" s="814">
        <v>3476.03</v>
      </c>
      <c r="V32" s="814">
        <v>566.84</v>
      </c>
      <c r="W32" s="814">
        <v>3447</v>
      </c>
      <c r="X32" s="814">
        <v>646.25</v>
      </c>
      <c r="Y32" s="814">
        <v>3352</v>
      </c>
      <c r="Z32" s="814">
        <v>756</v>
      </c>
      <c r="AA32" s="803" t="s">
        <v>1696</v>
      </c>
    </row>
    <row r="33" spans="1:27" s="179" customFormat="1" ht="23.25" customHeight="1">
      <c r="A33" s="1383" t="s">
        <v>1697</v>
      </c>
      <c r="B33" s="1383"/>
      <c r="C33" s="809"/>
      <c r="D33" s="574"/>
      <c r="E33" s="574"/>
      <c r="F33" s="574"/>
      <c r="G33" s="803"/>
      <c r="H33" s="815"/>
      <c r="I33" s="797"/>
      <c r="J33" s="798"/>
      <c r="K33" s="799"/>
      <c r="L33" s="799"/>
      <c r="M33" s="799"/>
      <c r="N33" s="799"/>
      <c r="O33" s="816"/>
      <c r="P33" s="816"/>
      <c r="Q33" s="817"/>
      <c r="R33" s="817"/>
      <c r="S33" s="817"/>
      <c r="T33" s="817"/>
      <c r="U33" s="817"/>
      <c r="V33" s="817"/>
      <c r="W33" s="817"/>
      <c r="X33" s="817"/>
      <c r="Y33" s="817"/>
      <c r="Z33" s="818"/>
      <c r="AA33" s="819" t="s">
        <v>1551</v>
      </c>
    </row>
    <row r="34" spans="1:27" s="179" customFormat="1" ht="23.25" customHeight="1">
      <c r="A34" s="573">
        <v>25</v>
      </c>
      <c r="B34" s="808" t="s">
        <v>76</v>
      </c>
      <c r="C34" s="809">
        <v>136.26</v>
      </c>
      <c r="D34" s="574">
        <v>75</v>
      </c>
      <c r="E34" s="803">
        <v>52.4</v>
      </c>
      <c r="F34" s="574">
        <v>52.4</v>
      </c>
      <c r="G34" s="803">
        <v>64.900000000000006</v>
      </c>
      <c r="H34" s="803">
        <v>0</v>
      </c>
      <c r="I34" s="804">
        <v>97</v>
      </c>
      <c r="J34" s="804">
        <v>0</v>
      </c>
      <c r="K34" s="604">
        <v>107</v>
      </c>
      <c r="L34" s="604">
        <v>0</v>
      </c>
      <c r="M34" s="604">
        <v>128.76</v>
      </c>
      <c r="N34" s="604">
        <v>0.02</v>
      </c>
      <c r="O34" s="805">
        <v>130.83000000000001</v>
      </c>
      <c r="P34" s="805" t="s">
        <v>137</v>
      </c>
      <c r="Q34" s="820">
        <v>375</v>
      </c>
      <c r="R34" s="820">
        <v>1900</v>
      </c>
      <c r="S34" s="820">
        <v>74.59</v>
      </c>
      <c r="T34" s="820">
        <v>2.11</v>
      </c>
      <c r="U34" s="804">
        <v>6545.66</v>
      </c>
      <c r="V34" s="804">
        <v>0</v>
      </c>
      <c r="W34" s="804">
        <v>1144.4359999999999</v>
      </c>
      <c r="X34" s="804">
        <v>867.10400000000004</v>
      </c>
      <c r="Y34" s="820">
        <v>2816</v>
      </c>
      <c r="Z34" s="820">
        <v>0</v>
      </c>
      <c r="AA34" s="803" t="s">
        <v>75</v>
      </c>
    </row>
    <row r="35" spans="1:27" s="179" customFormat="1" ht="23.25" customHeight="1">
      <c r="A35" s="573">
        <v>26</v>
      </c>
      <c r="B35" s="808" t="s">
        <v>1698</v>
      </c>
      <c r="C35" s="809">
        <v>0</v>
      </c>
      <c r="D35" s="574">
        <v>8.3800000000000008</v>
      </c>
      <c r="E35" s="574">
        <v>35.299999999999997</v>
      </c>
      <c r="F35" s="574">
        <v>14.2</v>
      </c>
      <c r="G35" s="803">
        <v>9.08</v>
      </c>
      <c r="H35" s="803">
        <v>0</v>
      </c>
      <c r="I35" s="573">
        <v>9.17</v>
      </c>
      <c r="J35" s="573">
        <v>0</v>
      </c>
      <c r="K35" s="587">
        <v>18.552</v>
      </c>
      <c r="L35" s="587">
        <v>0</v>
      </c>
      <c r="M35" s="587">
        <v>20.96</v>
      </c>
      <c r="N35" s="587">
        <v>0.01</v>
      </c>
      <c r="O35" s="619">
        <v>20.96</v>
      </c>
      <c r="P35" s="619" t="s">
        <v>137</v>
      </c>
      <c r="Q35" s="810">
        <v>5.15</v>
      </c>
      <c r="R35" s="810" t="s">
        <v>142</v>
      </c>
      <c r="S35" s="810">
        <v>0</v>
      </c>
      <c r="T35" s="810" t="s">
        <v>142</v>
      </c>
      <c r="U35" s="810">
        <v>0</v>
      </c>
      <c r="V35" s="810">
        <v>0</v>
      </c>
      <c r="W35" s="810">
        <v>0</v>
      </c>
      <c r="X35" s="810">
        <v>0</v>
      </c>
      <c r="Y35" s="810">
        <v>3</v>
      </c>
      <c r="Z35" s="810">
        <v>0</v>
      </c>
      <c r="AA35" s="803" t="s">
        <v>1699</v>
      </c>
    </row>
    <row r="36" spans="1:27" s="179" customFormat="1" ht="23.25" customHeight="1">
      <c r="A36" s="573">
        <v>27</v>
      </c>
      <c r="B36" s="808" t="s">
        <v>111</v>
      </c>
      <c r="C36" s="809">
        <v>357.66</v>
      </c>
      <c r="D36" s="574">
        <v>590.12</v>
      </c>
      <c r="E36" s="574">
        <v>407.1</v>
      </c>
      <c r="F36" s="574">
        <v>1097.6099999999999</v>
      </c>
      <c r="G36" s="803">
        <v>1074.46</v>
      </c>
      <c r="H36" s="803">
        <v>4.7</v>
      </c>
      <c r="I36" s="573">
        <v>467.63</v>
      </c>
      <c r="J36" s="573">
        <v>13.7</v>
      </c>
      <c r="K36" s="587">
        <v>516.28099999999995</v>
      </c>
      <c r="L36" s="587">
        <v>31.79</v>
      </c>
      <c r="M36" s="587">
        <v>560.20000000000005</v>
      </c>
      <c r="N36" s="587">
        <v>46.18</v>
      </c>
      <c r="O36" s="619">
        <v>8166.89</v>
      </c>
      <c r="P36" s="619">
        <v>149.69200000000001</v>
      </c>
      <c r="Q36" s="810">
        <v>449.2</v>
      </c>
      <c r="R36" s="810">
        <v>1719</v>
      </c>
      <c r="S36" s="811">
        <v>19406.64</v>
      </c>
      <c r="T36" s="811">
        <v>859.6</v>
      </c>
      <c r="U36" s="573">
        <v>13367.97</v>
      </c>
      <c r="V36" s="573">
        <v>200.82</v>
      </c>
      <c r="W36" s="573">
        <v>319.52999999999997</v>
      </c>
      <c r="X36" s="573">
        <v>77.596999999999994</v>
      </c>
      <c r="Y36" s="811">
        <v>0</v>
      </c>
      <c r="Z36" s="811">
        <v>0</v>
      </c>
      <c r="AA36" s="803" t="s">
        <v>110</v>
      </c>
    </row>
    <row r="37" spans="1:27" s="179" customFormat="1" ht="23.25" customHeight="1">
      <c r="A37" s="619">
        <v>28</v>
      </c>
      <c r="B37" s="808" t="s">
        <v>1700</v>
      </c>
      <c r="C37" s="809">
        <v>393.39</v>
      </c>
      <c r="D37" s="574">
        <v>603.20000000000005</v>
      </c>
      <c r="E37" s="574">
        <v>1110</v>
      </c>
      <c r="F37" s="574">
        <v>1682.7</v>
      </c>
      <c r="G37" s="803">
        <v>2061.83</v>
      </c>
      <c r="H37" s="803">
        <v>14.63</v>
      </c>
      <c r="I37" s="812">
        <v>2826.27</v>
      </c>
      <c r="J37" s="812">
        <v>23.54</v>
      </c>
      <c r="K37" s="598">
        <v>3195.18</v>
      </c>
      <c r="L37" s="598">
        <v>26.21</v>
      </c>
      <c r="M37" s="598">
        <v>3513.07</v>
      </c>
      <c r="N37" s="598">
        <v>37.74</v>
      </c>
      <c r="O37" s="813">
        <v>2050</v>
      </c>
      <c r="P37" s="813">
        <v>37.74</v>
      </c>
      <c r="Q37" s="814">
        <v>2200</v>
      </c>
      <c r="R37" s="814" t="s">
        <v>142</v>
      </c>
      <c r="S37" s="814">
        <v>448.59</v>
      </c>
      <c r="T37" s="814">
        <v>33.54</v>
      </c>
      <c r="U37" s="814">
        <v>703</v>
      </c>
      <c r="V37" s="814">
        <v>12.48</v>
      </c>
      <c r="W37" s="814">
        <v>1034.1130000000001</v>
      </c>
      <c r="X37" s="814">
        <v>6.7413499999999997</v>
      </c>
      <c r="Y37" s="814">
        <v>0</v>
      </c>
      <c r="Z37" s="814">
        <v>0</v>
      </c>
      <c r="AA37" s="803" t="s">
        <v>1701</v>
      </c>
    </row>
    <row r="38" spans="1:27" s="179" customFormat="1" ht="23.25" customHeight="1">
      <c r="A38" s="1383" t="s">
        <v>1712</v>
      </c>
      <c r="B38" s="1383"/>
      <c r="C38" s="809"/>
      <c r="D38" s="574"/>
      <c r="E38" s="574"/>
      <c r="F38" s="574"/>
      <c r="G38" s="803"/>
      <c r="H38" s="815"/>
      <c r="I38" s="797"/>
      <c r="J38" s="798"/>
      <c r="K38" s="799"/>
      <c r="L38" s="799"/>
      <c r="M38" s="799"/>
      <c r="N38" s="799"/>
      <c r="O38" s="816"/>
      <c r="P38" s="816"/>
      <c r="Q38" s="824"/>
      <c r="R38" s="824"/>
      <c r="S38" s="824"/>
      <c r="T38" s="824"/>
      <c r="U38" s="824"/>
      <c r="V38" s="824"/>
      <c r="W38" s="817"/>
      <c r="X38" s="817"/>
      <c r="Y38" s="824"/>
      <c r="Z38" s="822"/>
      <c r="AA38" s="819" t="s">
        <v>1554</v>
      </c>
    </row>
    <row r="39" spans="1:27" s="179" customFormat="1" ht="23.25" customHeight="1">
      <c r="A39" s="573">
        <v>29</v>
      </c>
      <c r="B39" s="808" t="s">
        <v>72</v>
      </c>
      <c r="C39" s="809">
        <v>0</v>
      </c>
      <c r="D39" s="574">
        <v>0</v>
      </c>
      <c r="E39" s="803">
        <v>0</v>
      </c>
      <c r="F39" s="803">
        <v>59</v>
      </c>
      <c r="G39" s="803">
        <v>59</v>
      </c>
      <c r="H39" s="803">
        <v>0</v>
      </c>
      <c r="I39" s="804">
        <v>118</v>
      </c>
      <c r="J39" s="804">
        <v>0</v>
      </c>
      <c r="K39" s="604">
        <v>119.7</v>
      </c>
      <c r="L39" s="604">
        <v>0</v>
      </c>
      <c r="M39" s="604">
        <v>232.9</v>
      </c>
      <c r="N39" s="604">
        <v>0.11</v>
      </c>
      <c r="O39" s="805">
        <v>0</v>
      </c>
      <c r="P39" s="805">
        <v>0</v>
      </c>
      <c r="Q39" s="820" t="s">
        <v>142</v>
      </c>
      <c r="R39" s="820" t="s">
        <v>142</v>
      </c>
      <c r="S39" s="806" t="s">
        <v>142</v>
      </c>
      <c r="T39" s="806" t="s">
        <v>142</v>
      </c>
      <c r="U39" s="804">
        <v>0</v>
      </c>
      <c r="V39" s="804">
        <v>0</v>
      </c>
      <c r="W39" s="804">
        <v>0</v>
      </c>
      <c r="X39" s="804">
        <v>0</v>
      </c>
      <c r="Y39" s="806"/>
      <c r="Z39" s="806">
        <v>0</v>
      </c>
      <c r="AA39" s="803" t="s">
        <v>71</v>
      </c>
    </row>
    <row r="40" spans="1:27" s="179" customFormat="1" ht="23.25" customHeight="1">
      <c r="A40" s="573">
        <v>30</v>
      </c>
      <c r="B40" s="808" t="s">
        <v>74</v>
      </c>
      <c r="C40" s="809">
        <v>130</v>
      </c>
      <c r="D40" s="574">
        <v>68.33</v>
      </c>
      <c r="E40" s="574">
        <v>89</v>
      </c>
      <c r="F40" s="574">
        <v>149</v>
      </c>
      <c r="G40" s="803">
        <v>88</v>
      </c>
      <c r="H40" s="803">
        <v>0</v>
      </c>
      <c r="I40" s="573">
        <v>1315</v>
      </c>
      <c r="J40" s="573">
        <v>22.5</v>
      </c>
      <c r="K40" s="587">
        <v>1359.05</v>
      </c>
      <c r="L40" s="587">
        <v>26</v>
      </c>
      <c r="M40" s="587">
        <v>1742.62</v>
      </c>
      <c r="N40" s="587">
        <v>33.1</v>
      </c>
      <c r="O40" s="619">
        <v>617.197</v>
      </c>
      <c r="P40" s="619" t="s">
        <v>137</v>
      </c>
      <c r="Q40" s="810">
        <v>640.327</v>
      </c>
      <c r="R40" s="810">
        <v>4.9000000000000004</v>
      </c>
      <c r="S40" s="810">
        <v>439</v>
      </c>
      <c r="T40" s="810">
        <v>3447.35</v>
      </c>
      <c r="U40" s="810">
        <v>524.85</v>
      </c>
      <c r="V40" s="810">
        <v>22582</v>
      </c>
      <c r="W40" s="810">
        <v>430.06</v>
      </c>
      <c r="X40" s="810">
        <v>3477.3</v>
      </c>
      <c r="Y40" s="810">
        <v>24.71</v>
      </c>
      <c r="Z40" s="810">
        <v>109</v>
      </c>
      <c r="AA40" s="803" t="s">
        <v>73</v>
      </c>
    </row>
    <row r="41" spans="1:27" s="179" customFormat="1" ht="23.25" customHeight="1">
      <c r="A41" s="573">
        <v>31</v>
      </c>
      <c r="B41" s="808" t="s">
        <v>1702</v>
      </c>
      <c r="C41" s="809">
        <v>0</v>
      </c>
      <c r="D41" s="574">
        <v>0</v>
      </c>
      <c r="E41" s="574">
        <v>0</v>
      </c>
      <c r="F41" s="574">
        <v>0</v>
      </c>
      <c r="G41" s="803">
        <v>0</v>
      </c>
      <c r="H41" s="803">
        <v>0</v>
      </c>
      <c r="I41" s="573">
        <v>0</v>
      </c>
      <c r="J41" s="573">
        <v>0</v>
      </c>
      <c r="K41" s="587">
        <v>25</v>
      </c>
      <c r="L41" s="587">
        <v>0</v>
      </c>
      <c r="M41" s="587">
        <v>23.94</v>
      </c>
      <c r="N41" s="587" t="s">
        <v>137</v>
      </c>
      <c r="O41" s="619">
        <v>81.5</v>
      </c>
      <c r="P41" s="619">
        <v>100</v>
      </c>
      <c r="Q41" s="810">
        <v>13.2</v>
      </c>
      <c r="R41" s="810">
        <v>11.51</v>
      </c>
      <c r="S41" s="811">
        <v>20</v>
      </c>
      <c r="T41" s="811">
        <v>24.01</v>
      </c>
      <c r="U41" s="573">
        <v>22.1</v>
      </c>
      <c r="V41" s="573">
        <v>24.74</v>
      </c>
      <c r="W41" s="573">
        <v>0</v>
      </c>
      <c r="X41" s="573">
        <v>0</v>
      </c>
      <c r="Y41" s="811">
        <v>13</v>
      </c>
      <c r="Z41" s="811">
        <v>20</v>
      </c>
      <c r="AA41" s="803" t="s">
        <v>1703</v>
      </c>
    </row>
    <row r="42" spans="1:27" s="179" customFormat="1" ht="23.25" customHeight="1">
      <c r="A42" s="619">
        <v>32</v>
      </c>
      <c r="B42" s="808" t="s">
        <v>1704</v>
      </c>
      <c r="C42" s="809">
        <v>0</v>
      </c>
      <c r="D42" s="574">
        <v>0</v>
      </c>
      <c r="E42" s="574">
        <v>0</v>
      </c>
      <c r="F42" s="574">
        <v>0</v>
      </c>
      <c r="G42" s="803">
        <v>0</v>
      </c>
      <c r="H42" s="803">
        <v>0</v>
      </c>
      <c r="I42" s="573">
        <v>0</v>
      </c>
      <c r="J42" s="573">
        <v>0</v>
      </c>
      <c r="K42" s="587">
        <v>0</v>
      </c>
      <c r="L42" s="587">
        <v>0</v>
      </c>
      <c r="M42" s="587" t="s">
        <v>137</v>
      </c>
      <c r="N42" s="587" t="s">
        <v>137</v>
      </c>
      <c r="O42" s="619" t="s">
        <v>137</v>
      </c>
      <c r="P42" s="619" t="s">
        <v>137</v>
      </c>
      <c r="Q42" s="810" t="s">
        <v>142</v>
      </c>
      <c r="R42" s="810" t="s">
        <v>142</v>
      </c>
      <c r="S42" s="810">
        <v>0</v>
      </c>
      <c r="T42" s="810" t="s">
        <v>142</v>
      </c>
      <c r="U42" s="810">
        <v>0</v>
      </c>
      <c r="V42" s="810">
        <v>0</v>
      </c>
      <c r="W42" s="810">
        <v>0</v>
      </c>
      <c r="X42" s="810">
        <v>4.5999999999999999E-2</v>
      </c>
      <c r="Y42" s="810">
        <v>3</v>
      </c>
      <c r="Z42" s="810">
        <v>0</v>
      </c>
      <c r="AA42" s="803" t="s">
        <v>346</v>
      </c>
    </row>
    <row r="43" spans="1:27" s="179" customFormat="1" ht="23.25" customHeight="1">
      <c r="A43" s="573">
        <v>33</v>
      </c>
      <c r="B43" s="808" t="s">
        <v>107</v>
      </c>
      <c r="C43" s="809">
        <v>2</v>
      </c>
      <c r="D43" s="574">
        <v>0</v>
      </c>
      <c r="E43" s="574">
        <v>0</v>
      </c>
      <c r="F43" s="574">
        <v>4</v>
      </c>
      <c r="G43" s="803">
        <v>3.6</v>
      </c>
      <c r="H43" s="803">
        <v>0</v>
      </c>
      <c r="I43" s="573">
        <v>4.2</v>
      </c>
      <c r="J43" s="573">
        <v>0</v>
      </c>
      <c r="K43" s="587">
        <v>2.5</v>
      </c>
      <c r="L43" s="587">
        <v>0</v>
      </c>
      <c r="M43" s="587">
        <v>8.99</v>
      </c>
      <c r="N43" s="587" t="s">
        <v>137</v>
      </c>
      <c r="O43" s="619">
        <v>2.5</v>
      </c>
      <c r="P43" s="619" t="s">
        <v>137</v>
      </c>
      <c r="Q43" s="810">
        <v>1.4</v>
      </c>
      <c r="R43" s="810" t="s">
        <v>142</v>
      </c>
      <c r="S43" s="810">
        <v>1.4</v>
      </c>
      <c r="T43" s="811" t="s">
        <v>142</v>
      </c>
      <c r="U43" s="573">
        <v>0.9</v>
      </c>
      <c r="V43" s="573">
        <v>0</v>
      </c>
      <c r="W43" s="573">
        <v>0</v>
      </c>
      <c r="X43" s="573">
        <v>0</v>
      </c>
      <c r="Y43" s="811">
        <v>0</v>
      </c>
      <c r="Z43" s="811">
        <v>0</v>
      </c>
      <c r="AA43" s="803" t="s">
        <v>106</v>
      </c>
    </row>
    <row r="44" spans="1:27" s="179" customFormat="1" ht="23.25" customHeight="1">
      <c r="A44" s="573">
        <v>34</v>
      </c>
      <c r="B44" s="808" t="s">
        <v>974</v>
      </c>
      <c r="C44" s="809">
        <v>21.5</v>
      </c>
      <c r="D44" s="574">
        <v>13</v>
      </c>
      <c r="E44" s="574">
        <v>7.45</v>
      </c>
      <c r="F44" s="574">
        <v>7.45</v>
      </c>
      <c r="G44" s="803">
        <v>7.45</v>
      </c>
      <c r="H44" s="803">
        <v>0</v>
      </c>
      <c r="I44" s="573">
        <v>8.81</v>
      </c>
      <c r="J44" s="573">
        <v>0</v>
      </c>
      <c r="K44" s="587">
        <v>51.45</v>
      </c>
      <c r="L44" s="587">
        <v>0</v>
      </c>
      <c r="M44" s="587">
        <v>70.62</v>
      </c>
      <c r="N44" s="587" t="s">
        <v>137</v>
      </c>
      <c r="O44" s="619">
        <v>17.452000000000002</v>
      </c>
      <c r="P44" s="619" t="s">
        <v>137</v>
      </c>
      <c r="Q44" s="810">
        <v>18.745999999999999</v>
      </c>
      <c r="R44" s="810" t="s">
        <v>142</v>
      </c>
      <c r="S44" s="810">
        <v>19.14</v>
      </c>
      <c r="T44" s="810" t="s">
        <v>142</v>
      </c>
      <c r="U44" s="810">
        <v>6.04</v>
      </c>
      <c r="V44" s="810">
        <v>0</v>
      </c>
      <c r="W44" s="810">
        <v>1.58</v>
      </c>
      <c r="X44" s="810">
        <v>0</v>
      </c>
      <c r="Y44" s="810">
        <v>0</v>
      </c>
      <c r="Z44" s="810">
        <v>0</v>
      </c>
      <c r="AA44" s="803" t="s">
        <v>348</v>
      </c>
    </row>
    <row r="45" spans="1:27" s="179" customFormat="1" ht="23.25" customHeight="1">
      <c r="A45" s="573">
        <v>35</v>
      </c>
      <c r="B45" s="808" t="s">
        <v>1705</v>
      </c>
      <c r="C45" s="809">
        <v>0</v>
      </c>
      <c r="D45" s="574">
        <v>0</v>
      </c>
      <c r="E45" s="574">
        <v>9.5</v>
      </c>
      <c r="F45" s="574">
        <v>10.1</v>
      </c>
      <c r="G45" s="803">
        <v>12.4</v>
      </c>
      <c r="H45" s="803">
        <v>0</v>
      </c>
      <c r="I45" s="573">
        <v>12.91</v>
      </c>
      <c r="J45" s="573">
        <v>0</v>
      </c>
      <c r="K45" s="587">
        <v>16.25</v>
      </c>
      <c r="L45" s="587">
        <v>0</v>
      </c>
      <c r="M45" s="587">
        <v>33.15</v>
      </c>
      <c r="N45" s="587" t="s">
        <v>137</v>
      </c>
      <c r="O45" s="619" t="s">
        <v>137</v>
      </c>
      <c r="P45" s="619">
        <v>51.5</v>
      </c>
      <c r="Q45" s="810" t="s">
        <v>142</v>
      </c>
      <c r="R45" s="810" t="s">
        <v>142</v>
      </c>
      <c r="S45" s="811">
        <v>0</v>
      </c>
      <c r="T45" s="811">
        <v>69.02</v>
      </c>
      <c r="U45" s="573">
        <v>0</v>
      </c>
      <c r="V45" s="573">
        <v>11.31</v>
      </c>
      <c r="W45" s="573">
        <v>150</v>
      </c>
      <c r="X45" s="573">
        <v>0</v>
      </c>
      <c r="Y45" s="811">
        <v>0</v>
      </c>
      <c r="Z45" s="811">
        <v>0</v>
      </c>
      <c r="AA45" s="803" t="s">
        <v>116</v>
      </c>
    </row>
    <row r="46" spans="1:27" s="179" customFormat="1" ht="23.25" customHeight="1">
      <c r="A46" s="619">
        <v>36</v>
      </c>
      <c r="B46" s="808" t="s">
        <v>1706</v>
      </c>
      <c r="C46" s="809">
        <v>850</v>
      </c>
      <c r="D46" s="574">
        <v>1542.85</v>
      </c>
      <c r="E46" s="574">
        <v>514</v>
      </c>
      <c r="F46" s="574">
        <v>225</v>
      </c>
      <c r="G46" s="803">
        <v>240</v>
      </c>
      <c r="H46" s="803">
        <v>0</v>
      </c>
      <c r="I46" s="573">
        <v>1143.07</v>
      </c>
      <c r="J46" s="573">
        <v>0</v>
      </c>
      <c r="K46" s="587">
        <v>1153.5</v>
      </c>
      <c r="L46" s="587">
        <v>0</v>
      </c>
      <c r="M46" s="587">
        <v>1187.8800000000001</v>
      </c>
      <c r="N46" s="587">
        <v>0.03</v>
      </c>
      <c r="O46" s="619">
        <v>81.790000000000006</v>
      </c>
      <c r="P46" s="619" t="s">
        <v>137</v>
      </c>
      <c r="Q46" s="810">
        <v>340.05900000000003</v>
      </c>
      <c r="R46" s="810">
        <v>39.78</v>
      </c>
      <c r="S46" s="810">
        <v>283.99</v>
      </c>
      <c r="T46" s="810">
        <v>9.02</v>
      </c>
      <c r="U46" s="810">
        <v>117.04</v>
      </c>
      <c r="V46" s="810">
        <v>2.3199999999999998</v>
      </c>
      <c r="W46" s="810">
        <v>1387.7</v>
      </c>
      <c r="X46" s="810">
        <v>166.76</v>
      </c>
      <c r="Y46" s="810">
        <v>597</v>
      </c>
      <c r="Z46" s="810">
        <v>103</v>
      </c>
      <c r="AA46" s="803" t="s">
        <v>1707</v>
      </c>
    </row>
    <row r="47" spans="1:27" s="179" customFormat="1" ht="29.25" customHeight="1">
      <c r="A47" s="1384" t="s">
        <v>151</v>
      </c>
      <c r="B47" s="1385"/>
      <c r="C47" s="825">
        <f>SUM(C7:C46)</f>
        <v>37997.61</v>
      </c>
      <c r="D47" s="825">
        <f>SUM(D7:D46)</f>
        <v>40324.21</v>
      </c>
      <c r="E47" s="825">
        <f>SUM(E7:E46)</f>
        <v>46836.82</v>
      </c>
      <c r="F47" s="825">
        <f>SUM(F7:F46)</f>
        <v>65527.806999999993</v>
      </c>
      <c r="G47" s="825">
        <f>SUM(G7:G46)</f>
        <v>80696.45</v>
      </c>
      <c r="H47" s="825">
        <v>4054.56</v>
      </c>
      <c r="I47" s="826">
        <f>SUM(I7:I46)</f>
        <v>88029.295000000013</v>
      </c>
      <c r="J47" s="826">
        <f>SUM(J7:J46)+0.02</f>
        <v>6240.92</v>
      </c>
      <c r="K47" s="826">
        <f>SUM(K7:K46)</f>
        <v>109020.11019999997</v>
      </c>
      <c r="L47" s="826">
        <f>SUM(L7:L46)</f>
        <v>7526.3342999999986</v>
      </c>
      <c r="M47" s="826">
        <f>SUM(M7:M46)</f>
        <v>121066.53999999998</v>
      </c>
      <c r="N47" s="826">
        <f>SUM(N7:N46)</f>
        <v>9033.0700000000015</v>
      </c>
      <c r="O47" s="793">
        <f>SUM(O6:O46)</f>
        <v>73377.263999999996</v>
      </c>
      <c r="P47" s="793">
        <f>SUM(P7:P46)</f>
        <v>22645.424040599999</v>
      </c>
      <c r="Q47" s="827">
        <f>SUM(Q6:Q46)</f>
        <v>79446.609999999971</v>
      </c>
      <c r="R47" s="827">
        <f>SUM(R6:R46)</f>
        <v>30105.94</v>
      </c>
      <c r="S47" s="827">
        <f>SUM(S7:S46)</f>
        <v>192329.75999999995</v>
      </c>
      <c r="T47" s="827">
        <v>42239.935100000002</v>
      </c>
      <c r="U47" s="827">
        <f t="shared" ref="U47:Z47" si="0">SUM(U7:U46)</f>
        <v>169379.05000000002</v>
      </c>
      <c r="V47" s="827">
        <f t="shared" si="0"/>
        <v>232934.29</v>
      </c>
      <c r="W47" s="827">
        <f t="shared" si="0"/>
        <v>313489.62370000005</v>
      </c>
      <c r="X47" s="827">
        <f t="shared" si="0"/>
        <v>153243.49789999996</v>
      </c>
      <c r="Y47" s="827">
        <f t="shared" si="0"/>
        <v>332355.96000000002</v>
      </c>
      <c r="Z47" s="827">
        <f t="shared" si="0"/>
        <v>106338</v>
      </c>
      <c r="AA47" s="828" t="s">
        <v>150</v>
      </c>
    </row>
    <row r="48" spans="1:27" s="179" customFormat="1" ht="23.25" customHeight="1">
      <c r="A48" s="1386" t="s">
        <v>1708</v>
      </c>
      <c r="B48" s="1387"/>
      <c r="C48" s="1387"/>
      <c r="D48" s="1387"/>
      <c r="E48" s="1387"/>
      <c r="F48" s="1387"/>
      <c r="G48" s="1387"/>
      <c r="H48" s="1387"/>
      <c r="I48" s="1387"/>
      <c r="J48" s="1387"/>
      <c r="K48" s="1387"/>
      <c r="L48" s="1387"/>
      <c r="M48" s="1387"/>
      <c r="N48" s="1387"/>
      <c r="O48" s="1387"/>
      <c r="P48" s="1387"/>
      <c r="Q48" s="1387"/>
      <c r="R48" s="1387"/>
      <c r="S48" s="1387"/>
      <c r="T48" s="1387"/>
      <c r="U48" s="1387"/>
      <c r="V48" s="1387"/>
      <c r="W48" s="1387"/>
      <c r="X48" s="1387"/>
      <c r="Y48" s="1388"/>
      <c r="Z48" s="1388"/>
      <c r="AA48" s="1389"/>
    </row>
    <row r="49" spans="1:27" s="179" customFormat="1" ht="23.25" customHeight="1">
      <c r="A49" s="1309" t="s">
        <v>1709</v>
      </c>
      <c r="B49" s="1310"/>
      <c r="C49" s="1310"/>
      <c r="D49" s="1310"/>
      <c r="E49" s="1310"/>
      <c r="F49" s="1310"/>
      <c r="G49" s="1310"/>
      <c r="H49" s="1310"/>
      <c r="I49" s="1310"/>
      <c r="J49" s="1310"/>
      <c r="K49" s="1310"/>
      <c r="L49" s="1310"/>
      <c r="M49" s="1310"/>
      <c r="N49" s="1310"/>
      <c r="O49" s="1310"/>
      <c r="P49" s="1310"/>
      <c r="Q49" s="1310"/>
      <c r="R49" s="1310"/>
      <c r="S49" s="1310"/>
      <c r="T49" s="1310"/>
      <c r="U49" s="1310"/>
      <c r="V49" s="1310"/>
      <c r="W49" s="1310"/>
      <c r="X49" s="1310"/>
      <c r="Y49" s="1390"/>
      <c r="Z49" s="1390"/>
      <c r="AA49" s="1311"/>
    </row>
    <row r="50" spans="1:27" ht="43" customHeight="1">
      <c r="A50" s="1378" t="s">
        <v>1710</v>
      </c>
      <c r="B50" s="1379"/>
      <c r="C50" s="1379"/>
      <c r="D50" s="1379"/>
      <c r="E50" s="1379"/>
      <c r="F50" s="1379"/>
      <c r="G50" s="1379"/>
      <c r="H50" s="1379"/>
      <c r="I50" s="1379"/>
      <c r="J50" s="1379"/>
      <c r="K50" s="1379"/>
      <c r="L50" s="1379"/>
      <c r="M50" s="1379"/>
      <c r="N50" s="1379"/>
      <c r="O50" s="1379"/>
      <c r="P50" s="1379"/>
      <c r="Q50" s="1379"/>
      <c r="R50" s="1379"/>
      <c r="S50" s="1379"/>
      <c r="T50" s="1379"/>
      <c r="U50" s="1379"/>
      <c r="V50" s="1379"/>
      <c r="W50" s="1379"/>
      <c r="X50" s="1379"/>
      <c r="Y50" s="1380"/>
      <c r="Z50" s="1380"/>
      <c r="AA50" s="1381"/>
    </row>
    <row r="58" spans="1:27">
      <c r="K58" s="1046"/>
    </row>
  </sheetData>
  <mergeCells count="25">
    <mergeCell ref="A50:AA50"/>
    <mergeCell ref="O4:P4"/>
    <mergeCell ref="Q4:R4"/>
    <mergeCell ref="S4:T4"/>
    <mergeCell ref="A6:B6"/>
    <mergeCell ref="A16:B16"/>
    <mergeCell ref="A24:B24"/>
    <mergeCell ref="A33:B33"/>
    <mergeCell ref="A38:B38"/>
    <mergeCell ref="A47:B47"/>
    <mergeCell ref="A48:AA48"/>
    <mergeCell ref="A49:AA49"/>
    <mergeCell ref="A1:AA1"/>
    <mergeCell ref="A2:AA2"/>
    <mergeCell ref="A3:A5"/>
    <mergeCell ref="B3:B5"/>
    <mergeCell ref="AA3:AA5"/>
    <mergeCell ref="G4:H4"/>
    <mergeCell ref="I4:J4"/>
    <mergeCell ref="K4:L4"/>
    <mergeCell ref="M4:N4"/>
    <mergeCell ref="U4:V4"/>
    <mergeCell ref="W4:X4"/>
    <mergeCell ref="Y4:Z4"/>
    <mergeCell ref="C3:Z3"/>
  </mergeCells>
  <conditionalFormatting sqref="AB3:AB6 AC3:XFD47 AB16 AB24 AB33 AB38 AB47">
    <cfRule type="expression" dxfId="11" priority="1">
      <formula>MOD(ROW(),3)=1</formula>
    </cfRule>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9C291-3B4A-43DF-A2B3-C3062A9A7D47}">
  <sheetPr codeName="Sheet18"/>
  <dimension ref="A1:M54"/>
  <sheetViews>
    <sheetView workbookViewId="0">
      <selection activeCell="C4" sqref="C4:G4"/>
    </sheetView>
  </sheetViews>
  <sheetFormatPr defaultColWidth="0" defaultRowHeight="14.5" zeroHeight="1"/>
  <cols>
    <col min="1" max="1" width="6.26953125" style="347" customWidth="1"/>
    <col min="2" max="2" width="22.1796875" style="347" customWidth="1"/>
    <col min="3" max="13" width="17.1796875" style="215" customWidth="1"/>
    <col min="14" max="16384" width="9.1796875" style="347" hidden="1"/>
  </cols>
  <sheetData>
    <row r="1" spans="1:13" ht="29.25" customHeight="1">
      <c r="A1" s="1371" t="s">
        <v>2030</v>
      </c>
      <c r="B1" s="1371"/>
      <c r="C1" s="1371"/>
      <c r="D1" s="1371"/>
      <c r="E1" s="1371"/>
      <c r="F1" s="1371"/>
      <c r="G1" s="1371"/>
      <c r="H1" s="1371"/>
      <c r="I1" s="1371"/>
      <c r="J1" s="1371"/>
      <c r="K1" s="1371"/>
      <c r="L1" s="1371"/>
      <c r="M1" s="1371"/>
    </row>
    <row r="2" spans="1:13" ht="29.25" customHeight="1">
      <c r="A2" s="1333" t="s">
        <v>1312</v>
      </c>
      <c r="B2" s="1333"/>
      <c r="C2" s="1333"/>
      <c r="D2" s="1333"/>
      <c r="E2" s="1333"/>
      <c r="F2" s="1333"/>
      <c r="G2" s="1333"/>
      <c r="H2" s="1333"/>
      <c r="I2" s="1333"/>
      <c r="J2" s="1333"/>
      <c r="K2" s="1333"/>
      <c r="L2" s="1333"/>
      <c r="M2" s="1333"/>
    </row>
    <row r="3" spans="1:13">
      <c r="A3" s="1403" t="s">
        <v>1313</v>
      </c>
      <c r="B3" s="1403"/>
      <c r="C3" s="1403"/>
      <c r="D3" s="1403"/>
      <c r="E3" s="1403"/>
      <c r="F3" s="1403"/>
      <c r="G3" s="1403"/>
      <c r="H3" s="1403"/>
      <c r="I3" s="1403"/>
      <c r="J3" s="1403"/>
      <c r="K3" s="1403"/>
      <c r="L3" s="1403"/>
      <c r="M3" s="1403"/>
    </row>
    <row r="4" spans="1:13" ht="29">
      <c r="A4" s="616" t="s">
        <v>1263</v>
      </c>
      <c r="B4" s="571" t="s">
        <v>1314</v>
      </c>
      <c r="C4" s="1333" t="s">
        <v>1315</v>
      </c>
      <c r="D4" s="1371"/>
      <c r="E4" s="1371"/>
      <c r="F4" s="1371"/>
      <c r="G4" s="1371"/>
      <c r="H4" s="1333" t="s">
        <v>1316</v>
      </c>
      <c r="I4" s="1333"/>
      <c r="J4" s="1333"/>
      <c r="K4" s="1333"/>
      <c r="L4" s="1333"/>
      <c r="M4" s="1333"/>
    </row>
    <row r="5" spans="1:13">
      <c r="A5" s="617"/>
      <c r="B5" s="571"/>
      <c r="C5" s="460" t="s">
        <v>1264</v>
      </c>
      <c r="D5" s="460" t="s">
        <v>1265</v>
      </c>
      <c r="E5" s="460" t="s">
        <v>1266</v>
      </c>
      <c r="F5" s="460" t="s">
        <v>1267</v>
      </c>
      <c r="G5" s="460" t="s">
        <v>1268</v>
      </c>
      <c r="H5" s="460" t="s">
        <v>1264</v>
      </c>
      <c r="I5" s="460" t="s">
        <v>1265</v>
      </c>
      <c r="J5" s="460" t="s">
        <v>1266</v>
      </c>
      <c r="K5" s="460" t="s">
        <v>1267</v>
      </c>
      <c r="L5" s="460" t="s">
        <v>1268</v>
      </c>
      <c r="M5" s="460" t="s">
        <v>1187</v>
      </c>
    </row>
    <row r="6" spans="1:13">
      <c r="A6" s="414">
        <v>1</v>
      </c>
      <c r="B6" s="618" t="s">
        <v>1269</v>
      </c>
      <c r="C6" s="619">
        <v>6344</v>
      </c>
      <c r="D6" s="619">
        <v>6344</v>
      </c>
      <c r="E6" s="619">
        <v>6344</v>
      </c>
      <c r="F6" s="619">
        <v>6344</v>
      </c>
      <c r="G6" s="573">
        <v>5000</v>
      </c>
      <c r="H6" s="573">
        <v>1103</v>
      </c>
      <c r="I6" s="573">
        <v>569</v>
      </c>
      <c r="J6" s="573">
        <v>658</v>
      </c>
      <c r="K6" s="573">
        <v>279</v>
      </c>
      <c r="L6" s="573">
        <v>14</v>
      </c>
      <c r="M6" s="573">
        <v>0</v>
      </c>
    </row>
    <row r="7" spans="1:13">
      <c r="A7" s="414">
        <v>2</v>
      </c>
      <c r="B7" s="618" t="s">
        <v>1270</v>
      </c>
      <c r="C7" s="619">
        <v>3800</v>
      </c>
      <c r="D7" s="619">
        <v>3800</v>
      </c>
      <c r="E7" s="619">
        <v>3800</v>
      </c>
      <c r="F7" s="619">
        <v>3800</v>
      </c>
      <c r="G7" s="573">
        <v>3800</v>
      </c>
      <c r="H7" s="573">
        <v>3793</v>
      </c>
      <c r="I7" s="573">
        <v>3838</v>
      </c>
      <c r="J7" s="573">
        <v>3286</v>
      </c>
      <c r="K7" s="573">
        <v>2837</v>
      </c>
      <c r="L7" s="573">
        <v>2931</v>
      </c>
      <c r="M7" s="573">
        <v>3820</v>
      </c>
    </row>
    <row r="8" spans="1:13">
      <c r="A8" s="414">
        <v>3</v>
      </c>
      <c r="B8" s="618" t="s">
        <v>1271</v>
      </c>
      <c r="C8" s="619">
        <v>1450</v>
      </c>
      <c r="D8" s="619">
        <v>1450</v>
      </c>
      <c r="E8" s="619">
        <v>1450</v>
      </c>
      <c r="F8" s="619">
        <v>1450</v>
      </c>
      <c r="G8" s="573">
        <v>1450</v>
      </c>
      <c r="H8" s="573">
        <v>1446</v>
      </c>
      <c r="I8" s="573">
        <v>1452</v>
      </c>
      <c r="J8" s="573">
        <v>1391</v>
      </c>
      <c r="K8" s="573">
        <v>1014</v>
      </c>
      <c r="L8" s="573">
        <v>981</v>
      </c>
      <c r="M8" s="573">
        <v>1428</v>
      </c>
    </row>
    <row r="9" spans="1:13">
      <c r="A9" s="414">
        <v>4</v>
      </c>
      <c r="B9" s="618" t="s">
        <v>1272</v>
      </c>
      <c r="C9" s="619">
        <v>33620</v>
      </c>
      <c r="D9" s="619">
        <v>33620</v>
      </c>
      <c r="E9" s="619">
        <v>33620</v>
      </c>
      <c r="F9" s="619">
        <v>33620</v>
      </c>
      <c r="G9" s="573">
        <v>33620</v>
      </c>
      <c r="H9" s="573">
        <v>0</v>
      </c>
      <c r="I9" s="573">
        <v>935</v>
      </c>
      <c r="J9" s="573">
        <v>422</v>
      </c>
      <c r="K9" s="573">
        <v>42</v>
      </c>
      <c r="L9" s="573">
        <v>0</v>
      </c>
      <c r="M9" s="573">
        <v>0</v>
      </c>
    </row>
    <row r="10" spans="1:13">
      <c r="A10" s="414">
        <v>5</v>
      </c>
      <c r="B10" s="618" t="s">
        <v>1273</v>
      </c>
      <c r="C10" s="619">
        <v>2200</v>
      </c>
      <c r="D10" s="619">
        <v>3400</v>
      </c>
      <c r="E10" s="619">
        <v>3400</v>
      </c>
      <c r="F10" s="619">
        <v>3400</v>
      </c>
      <c r="G10" s="573">
        <v>3860</v>
      </c>
      <c r="H10" s="573">
        <v>856</v>
      </c>
      <c r="I10" s="573">
        <v>1056</v>
      </c>
      <c r="J10" s="573">
        <v>2454</v>
      </c>
      <c r="K10" s="573">
        <v>601</v>
      </c>
      <c r="L10" s="573">
        <v>724</v>
      </c>
      <c r="M10" s="573">
        <v>980</v>
      </c>
    </row>
    <row r="11" spans="1:13">
      <c r="A11" s="414">
        <v>6</v>
      </c>
      <c r="B11" s="618" t="s">
        <v>1274</v>
      </c>
      <c r="C11" s="619">
        <v>13940</v>
      </c>
      <c r="D11" s="619">
        <v>13940</v>
      </c>
      <c r="E11" s="619">
        <v>13940</v>
      </c>
      <c r="F11" s="619">
        <v>13940</v>
      </c>
      <c r="G11" s="573">
        <v>13940</v>
      </c>
      <c r="H11" s="573">
        <v>5817</v>
      </c>
      <c r="I11" s="573">
        <v>7917</v>
      </c>
      <c r="J11" s="573">
        <v>7487</v>
      </c>
      <c r="K11" s="573">
        <v>5100</v>
      </c>
      <c r="L11" s="573">
        <v>11875</v>
      </c>
      <c r="M11" s="573">
        <v>6323</v>
      </c>
    </row>
    <row r="12" spans="1:13">
      <c r="A12" s="414">
        <v>7</v>
      </c>
      <c r="B12" s="618" t="s">
        <v>1275</v>
      </c>
      <c r="C12" s="619">
        <v>2000</v>
      </c>
      <c r="D12" s="619">
        <v>2000</v>
      </c>
      <c r="E12" s="619">
        <v>2000</v>
      </c>
      <c r="F12" s="619">
        <v>2000</v>
      </c>
      <c r="G12" s="573">
        <v>2000</v>
      </c>
      <c r="H12" s="573">
        <v>0</v>
      </c>
      <c r="I12" s="573">
        <v>0</v>
      </c>
      <c r="J12" s="573">
        <v>0</v>
      </c>
      <c r="K12" s="573">
        <v>0</v>
      </c>
      <c r="L12" s="573">
        <v>0</v>
      </c>
      <c r="M12" s="573">
        <v>0</v>
      </c>
    </row>
    <row r="13" spans="1:13">
      <c r="A13" s="414">
        <v>8</v>
      </c>
      <c r="B13" s="618" t="s">
        <v>1276</v>
      </c>
      <c r="C13" s="619">
        <v>12400</v>
      </c>
      <c r="D13" s="619">
        <v>12400</v>
      </c>
      <c r="E13" s="619">
        <v>6600</v>
      </c>
      <c r="F13" s="619">
        <v>6600</v>
      </c>
      <c r="G13" s="573">
        <v>6600</v>
      </c>
      <c r="H13" s="573">
        <v>0</v>
      </c>
      <c r="I13" s="573">
        <v>0</v>
      </c>
      <c r="J13" s="573">
        <v>0</v>
      </c>
      <c r="K13" s="573">
        <v>0</v>
      </c>
      <c r="L13" s="573">
        <v>0</v>
      </c>
      <c r="M13" s="573">
        <v>0</v>
      </c>
    </row>
    <row r="14" spans="1:13">
      <c r="A14" s="414">
        <v>9</v>
      </c>
      <c r="B14" s="618" t="s">
        <v>1277</v>
      </c>
      <c r="C14" s="619">
        <v>2800</v>
      </c>
      <c r="D14" s="619">
        <v>2800</v>
      </c>
      <c r="E14" s="619">
        <v>2800</v>
      </c>
      <c r="F14" s="619">
        <v>2800</v>
      </c>
      <c r="G14" s="573">
        <v>2800</v>
      </c>
      <c r="H14" s="573">
        <v>2127</v>
      </c>
      <c r="I14" s="573">
        <v>2220</v>
      </c>
      <c r="J14" s="573">
        <v>2794</v>
      </c>
      <c r="K14" s="573">
        <v>2333</v>
      </c>
      <c r="L14" s="573">
        <v>2626</v>
      </c>
      <c r="M14" s="573">
        <v>2407</v>
      </c>
    </row>
    <row r="15" spans="1:13">
      <c r="A15" s="414">
        <v>10</v>
      </c>
      <c r="B15" s="618" t="s">
        <v>1278</v>
      </c>
      <c r="C15" s="619">
        <v>4960</v>
      </c>
      <c r="D15" s="619">
        <v>4960</v>
      </c>
      <c r="E15" s="619">
        <v>4960</v>
      </c>
      <c r="F15" s="619">
        <v>4960</v>
      </c>
      <c r="G15" s="573">
        <v>4960</v>
      </c>
      <c r="H15" s="573">
        <v>670</v>
      </c>
      <c r="I15" s="573">
        <v>493</v>
      </c>
      <c r="J15" s="573">
        <v>678</v>
      </c>
      <c r="K15" s="573">
        <v>502</v>
      </c>
      <c r="L15" s="573">
        <v>462</v>
      </c>
      <c r="M15" s="573">
        <v>436</v>
      </c>
    </row>
    <row r="16" spans="1:13">
      <c r="A16" s="414">
        <v>11</v>
      </c>
      <c r="B16" s="618" t="s">
        <v>1279</v>
      </c>
      <c r="C16" s="619">
        <v>23826</v>
      </c>
      <c r="D16" s="619">
        <v>23826</v>
      </c>
      <c r="E16" s="619">
        <v>24726</v>
      </c>
      <c r="F16" s="619">
        <v>26799</v>
      </c>
      <c r="G16" s="573">
        <v>43699</v>
      </c>
      <c r="H16" s="573">
        <v>10865</v>
      </c>
      <c r="I16" s="573">
        <v>12291</v>
      </c>
      <c r="J16" s="573">
        <v>16480</v>
      </c>
      <c r="K16" s="573">
        <v>10883</v>
      </c>
      <c r="L16" s="573">
        <v>8561</v>
      </c>
      <c r="M16" s="573">
        <v>10019</v>
      </c>
    </row>
    <row r="17" spans="1:13">
      <c r="A17" s="414">
        <v>12</v>
      </c>
      <c r="B17" s="618" t="s">
        <v>1280</v>
      </c>
      <c r="C17" s="619">
        <v>20500</v>
      </c>
      <c r="D17" s="619">
        <v>20500</v>
      </c>
      <c r="E17" s="619">
        <v>20500</v>
      </c>
      <c r="F17" s="619">
        <v>20500</v>
      </c>
      <c r="G17" s="573">
        <v>20500</v>
      </c>
      <c r="H17" s="573">
        <v>21081</v>
      </c>
      <c r="I17" s="573">
        <v>29588</v>
      </c>
      <c r="J17" s="573">
        <v>29556</v>
      </c>
      <c r="K17" s="573">
        <v>33387</v>
      </c>
      <c r="L17" s="573">
        <v>37356</v>
      </c>
      <c r="M17" s="573">
        <v>24979</v>
      </c>
    </row>
    <row r="18" spans="1:13">
      <c r="A18" s="414">
        <v>13</v>
      </c>
      <c r="B18" s="618" t="s">
        <v>1281</v>
      </c>
      <c r="C18" s="619">
        <v>13600</v>
      </c>
      <c r="D18" s="619">
        <v>13800</v>
      </c>
      <c r="E18" s="619">
        <v>13400</v>
      </c>
      <c r="F18" s="619">
        <v>13400</v>
      </c>
      <c r="G18" s="573">
        <v>14300</v>
      </c>
      <c r="H18" s="573">
        <v>6496</v>
      </c>
      <c r="I18" s="573">
        <v>8529</v>
      </c>
      <c r="J18" s="573">
        <v>7620</v>
      </c>
      <c r="K18" s="573">
        <v>8454</v>
      </c>
      <c r="L18" s="573">
        <v>7789</v>
      </c>
      <c r="M18" s="573">
        <v>8773</v>
      </c>
    </row>
    <row r="19" spans="1:13">
      <c r="A19" s="414">
        <v>14</v>
      </c>
      <c r="B19" s="618" t="s">
        <v>1282</v>
      </c>
      <c r="C19" s="619">
        <v>3360</v>
      </c>
      <c r="D19" s="619">
        <v>3360</v>
      </c>
      <c r="E19" s="619">
        <v>3360</v>
      </c>
      <c r="F19" s="619">
        <v>3360</v>
      </c>
      <c r="G19" s="573">
        <v>3360</v>
      </c>
      <c r="H19" s="573">
        <v>0</v>
      </c>
      <c r="I19" s="573">
        <v>0</v>
      </c>
      <c r="J19" s="573">
        <v>0</v>
      </c>
      <c r="K19" s="573">
        <v>0</v>
      </c>
      <c r="L19" s="573">
        <v>0</v>
      </c>
      <c r="M19" s="573">
        <v>0</v>
      </c>
    </row>
    <row r="20" spans="1:13">
      <c r="A20" s="414">
        <v>15</v>
      </c>
      <c r="B20" s="618" t="s">
        <v>1283</v>
      </c>
      <c r="C20" s="619">
        <v>250</v>
      </c>
      <c r="D20" s="619">
        <v>250</v>
      </c>
      <c r="E20" s="619">
        <v>250</v>
      </c>
      <c r="F20" s="619">
        <v>250</v>
      </c>
      <c r="G20" s="573">
        <v>250</v>
      </c>
      <c r="H20" s="573">
        <v>148</v>
      </c>
      <c r="I20" s="573">
        <v>148</v>
      </c>
      <c r="J20" s="573">
        <v>0</v>
      </c>
      <c r="K20" s="573">
        <v>64</v>
      </c>
      <c r="L20" s="573">
        <v>127</v>
      </c>
      <c r="M20" s="573">
        <v>154</v>
      </c>
    </row>
    <row r="21" spans="1:13">
      <c r="A21" s="414">
        <v>16</v>
      </c>
      <c r="B21" s="618" t="s">
        <v>1284</v>
      </c>
      <c r="C21" s="619">
        <v>790</v>
      </c>
      <c r="D21" s="619">
        <v>790</v>
      </c>
      <c r="E21" s="619">
        <v>850</v>
      </c>
      <c r="F21" s="619">
        <v>1020</v>
      </c>
      <c r="G21" s="573">
        <v>1070</v>
      </c>
      <c r="H21" s="573">
        <v>685</v>
      </c>
      <c r="I21" s="573">
        <v>590</v>
      </c>
      <c r="J21" s="573">
        <v>707</v>
      </c>
      <c r="K21" s="573">
        <v>740</v>
      </c>
      <c r="L21" s="573">
        <v>632</v>
      </c>
      <c r="M21" s="573">
        <v>790</v>
      </c>
    </row>
    <row r="22" spans="1:13">
      <c r="A22" s="414">
        <v>17</v>
      </c>
      <c r="B22" s="618" t="s">
        <v>1285</v>
      </c>
      <c r="C22" s="619">
        <v>480</v>
      </c>
      <c r="D22" s="619">
        <v>500</v>
      </c>
      <c r="E22" s="619">
        <v>600</v>
      </c>
      <c r="F22" s="619">
        <v>644</v>
      </c>
      <c r="G22" s="573">
        <v>644</v>
      </c>
      <c r="H22" s="573">
        <v>438</v>
      </c>
      <c r="I22" s="573">
        <v>536</v>
      </c>
      <c r="J22" s="573">
        <v>506</v>
      </c>
      <c r="K22" s="573">
        <v>488</v>
      </c>
      <c r="L22" s="573">
        <v>227</v>
      </c>
      <c r="M22" s="573">
        <v>245</v>
      </c>
    </row>
    <row r="23" spans="1:13" ht="29">
      <c r="A23" s="414">
        <v>18</v>
      </c>
      <c r="B23" s="618" t="s">
        <v>1286</v>
      </c>
      <c r="C23" s="619">
        <v>10500</v>
      </c>
      <c r="D23" s="619">
        <v>10500</v>
      </c>
      <c r="E23" s="619">
        <v>17300</v>
      </c>
      <c r="F23" s="619">
        <v>17400</v>
      </c>
      <c r="G23" s="573">
        <v>17800</v>
      </c>
      <c r="H23" s="573">
        <v>12361</v>
      </c>
      <c r="I23" s="573">
        <v>16080</v>
      </c>
      <c r="J23" s="573">
        <v>16247</v>
      </c>
      <c r="K23" s="573">
        <v>16099</v>
      </c>
      <c r="L23" s="573">
        <v>15144</v>
      </c>
      <c r="M23" s="573">
        <v>16892</v>
      </c>
    </row>
    <row r="24" spans="1:13" ht="29">
      <c r="A24" s="414">
        <v>19</v>
      </c>
      <c r="B24" s="618" t="s">
        <v>1287</v>
      </c>
      <c r="C24" s="619">
        <v>4240</v>
      </c>
      <c r="D24" s="619">
        <v>4240</v>
      </c>
      <c r="E24" s="619">
        <v>4240</v>
      </c>
      <c r="F24" s="619">
        <v>4480</v>
      </c>
      <c r="G24" s="573">
        <v>4600</v>
      </c>
      <c r="H24" s="573">
        <v>3066</v>
      </c>
      <c r="I24" s="573">
        <v>3587</v>
      </c>
      <c r="J24" s="573">
        <v>3218</v>
      </c>
      <c r="K24" s="573">
        <v>3455</v>
      </c>
      <c r="L24" s="573">
        <v>1994</v>
      </c>
      <c r="M24" s="573">
        <v>1387</v>
      </c>
    </row>
    <row r="25" spans="1:13" ht="29">
      <c r="A25" s="414">
        <v>20</v>
      </c>
      <c r="B25" s="618" t="s">
        <v>1288</v>
      </c>
      <c r="C25" s="619">
        <v>2850</v>
      </c>
      <c r="D25" s="619">
        <v>3200</v>
      </c>
      <c r="E25" s="619">
        <v>3150</v>
      </c>
      <c r="F25" s="619">
        <v>3766</v>
      </c>
      <c r="G25" s="620">
        <v>10916</v>
      </c>
      <c r="H25" s="620">
        <v>2297</v>
      </c>
      <c r="I25" s="620">
        <v>1677</v>
      </c>
      <c r="J25" s="620">
        <v>2696</v>
      </c>
      <c r="K25" s="620">
        <v>3099</v>
      </c>
      <c r="L25" s="620">
        <v>1996</v>
      </c>
      <c r="M25" s="573">
        <v>1614</v>
      </c>
    </row>
    <row r="26" spans="1:13">
      <c r="A26" s="414">
        <v>21</v>
      </c>
      <c r="B26" s="618" t="s">
        <v>1289</v>
      </c>
      <c r="C26" s="619">
        <v>900</v>
      </c>
      <c r="D26" s="619">
        <v>900</v>
      </c>
      <c r="E26" s="619">
        <v>900</v>
      </c>
      <c r="F26" s="619">
        <v>900</v>
      </c>
      <c r="G26" s="620">
        <v>900</v>
      </c>
      <c r="H26" s="620">
        <v>1408</v>
      </c>
      <c r="I26" s="620">
        <v>1349</v>
      </c>
      <c r="J26" s="620">
        <v>1830</v>
      </c>
      <c r="K26" s="620">
        <v>1797</v>
      </c>
      <c r="L26" s="620">
        <v>1584</v>
      </c>
      <c r="M26" s="573">
        <v>1860</v>
      </c>
    </row>
    <row r="27" spans="1:13">
      <c r="A27" s="414">
        <v>22</v>
      </c>
      <c r="B27" s="618" t="s">
        <v>1290</v>
      </c>
      <c r="C27" s="619">
        <v>1800</v>
      </c>
      <c r="D27" s="619">
        <v>1800</v>
      </c>
      <c r="E27" s="619">
        <v>1800</v>
      </c>
      <c r="F27" s="619">
        <v>1914</v>
      </c>
      <c r="G27" s="620">
        <v>1914</v>
      </c>
      <c r="H27" s="620">
        <v>1222</v>
      </c>
      <c r="I27" s="620">
        <v>1656</v>
      </c>
      <c r="J27" s="620">
        <v>2485</v>
      </c>
      <c r="K27" s="620">
        <v>3584</v>
      </c>
      <c r="L27" s="620">
        <v>2459</v>
      </c>
      <c r="M27" s="573">
        <v>1482</v>
      </c>
    </row>
    <row r="28" spans="1:13" ht="29">
      <c r="A28" s="414">
        <v>23</v>
      </c>
      <c r="B28" s="618" t="s">
        <v>1291</v>
      </c>
      <c r="C28" s="619">
        <v>150</v>
      </c>
      <c r="D28" s="619">
        <v>150</v>
      </c>
      <c r="E28" s="619">
        <v>150</v>
      </c>
      <c r="F28" s="619">
        <v>150</v>
      </c>
      <c r="G28" s="11">
        <v>200</v>
      </c>
      <c r="H28" s="11">
        <v>20</v>
      </c>
      <c r="I28" s="11">
        <v>29</v>
      </c>
      <c r="J28" s="11">
        <v>26</v>
      </c>
      <c r="K28" s="11">
        <v>1</v>
      </c>
      <c r="L28" s="11">
        <v>20</v>
      </c>
      <c r="M28" s="573">
        <v>3</v>
      </c>
    </row>
    <row r="29" spans="1:13" ht="29">
      <c r="A29" s="414">
        <v>24</v>
      </c>
      <c r="B29" s="618" t="s">
        <v>1292</v>
      </c>
      <c r="C29" s="619">
        <v>3430</v>
      </c>
      <c r="D29" s="619">
        <v>3430</v>
      </c>
      <c r="E29" s="619">
        <v>3430</v>
      </c>
      <c r="F29" s="619">
        <v>3430</v>
      </c>
      <c r="G29" s="620">
        <v>3430</v>
      </c>
      <c r="H29" s="620">
        <v>1462</v>
      </c>
      <c r="I29" s="620">
        <v>1463</v>
      </c>
      <c r="J29" s="620">
        <v>1897</v>
      </c>
      <c r="K29" s="620">
        <v>1634</v>
      </c>
      <c r="L29" s="620">
        <v>890</v>
      </c>
      <c r="M29" s="573">
        <v>636</v>
      </c>
    </row>
    <row r="30" spans="1:13" ht="29">
      <c r="A30" s="414">
        <v>25</v>
      </c>
      <c r="B30" s="618" t="s">
        <v>1293</v>
      </c>
      <c r="C30" s="619">
        <v>697</v>
      </c>
      <c r="D30" s="619">
        <v>697</v>
      </c>
      <c r="E30" s="619">
        <v>697</v>
      </c>
      <c r="F30" s="619">
        <v>697</v>
      </c>
      <c r="G30" s="620">
        <v>697</v>
      </c>
      <c r="H30" s="620">
        <v>634</v>
      </c>
      <c r="I30" s="620">
        <v>881</v>
      </c>
      <c r="J30" s="620">
        <v>673</v>
      </c>
      <c r="K30" s="620">
        <v>587</v>
      </c>
      <c r="L30" s="620">
        <v>738</v>
      </c>
      <c r="M30" s="573">
        <v>598</v>
      </c>
    </row>
    <row r="31" spans="1:13" ht="29">
      <c r="A31" s="414">
        <v>26</v>
      </c>
      <c r="B31" s="618" t="s">
        <v>1294</v>
      </c>
      <c r="C31" s="619">
        <v>780</v>
      </c>
      <c r="D31" s="619">
        <v>780</v>
      </c>
      <c r="E31" s="619">
        <v>780</v>
      </c>
      <c r="F31" s="619">
        <v>780</v>
      </c>
      <c r="G31" s="620">
        <v>780</v>
      </c>
      <c r="H31" s="620">
        <v>0</v>
      </c>
      <c r="I31" s="620">
        <v>0</v>
      </c>
      <c r="J31" s="620">
        <v>0</v>
      </c>
      <c r="K31" s="620">
        <v>0</v>
      </c>
      <c r="L31" s="620">
        <v>0</v>
      </c>
      <c r="M31" s="573">
        <v>0</v>
      </c>
    </row>
    <row r="32" spans="1:13">
      <c r="A32" s="414">
        <v>27</v>
      </c>
      <c r="B32" s="618" t="s">
        <v>1295</v>
      </c>
      <c r="C32" s="619">
        <v>84696</v>
      </c>
      <c r="D32" s="619">
        <v>119796</v>
      </c>
      <c r="E32" s="619">
        <v>121796</v>
      </c>
      <c r="F32" s="619">
        <v>121796</v>
      </c>
      <c r="G32" s="620">
        <v>122346</v>
      </c>
      <c r="H32" s="620">
        <v>60880</v>
      </c>
      <c r="I32" s="620">
        <v>97428</v>
      </c>
      <c r="J32" s="620">
        <v>118667</v>
      </c>
      <c r="K32" s="620">
        <v>83615</v>
      </c>
      <c r="L32" s="620">
        <v>107360</v>
      </c>
      <c r="M32" s="573">
        <v>119758</v>
      </c>
    </row>
    <row r="33" spans="1:13">
      <c r="A33" s="414">
        <v>28</v>
      </c>
      <c r="B33" s="618" t="s">
        <v>1296</v>
      </c>
      <c r="C33" s="619">
        <v>1700</v>
      </c>
      <c r="D33" s="619">
        <v>1700</v>
      </c>
      <c r="E33" s="619">
        <v>2820</v>
      </c>
      <c r="F33" s="619">
        <v>3460</v>
      </c>
      <c r="G33" s="620">
        <v>3460</v>
      </c>
      <c r="H33" s="620">
        <v>753</v>
      </c>
      <c r="I33" s="620">
        <v>809</v>
      </c>
      <c r="J33" s="620">
        <v>1279</v>
      </c>
      <c r="K33" s="620">
        <v>614</v>
      </c>
      <c r="L33" s="620">
        <v>840</v>
      </c>
      <c r="M33" s="573">
        <v>989</v>
      </c>
    </row>
    <row r="34" spans="1:13">
      <c r="A34" s="414">
        <v>29</v>
      </c>
      <c r="B34" s="618" t="s">
        <v>1297</v>
      </c>
      <c r="C34" s="619">
        <v>750</v>
      </c>
      <c r="D34" s="619">
        <v>750</v>
      </c>
      <c r="E34" s="619">
        <v>500</v>
      </c>
      <c r="F34" s="619">
        <v>500</v>
      </c>
      <c r="G34" s="11">
        <v>500</v>
      </c>
      <c r="H34" s="11">
        <v>207</v>
      </c>
      <c r="I34" s="11">
        <v>200</v>
      </c>
      <c r="J34" s="11">
        <v>190</v>
      </c>
      <c r="K34" s="11">
        <v>347</v>
      </c>
      <c r="L34" s="11">
        <v>298</v>
      </c>
      <c r="M34" s="573">
        <v>140</v>
      </c>
    </row>
    <row r="35" spans="1:13">
      <c r="A35" s="414">
        <v>30</v>
      </c>
      <c r="B35" s="618" t="s">
        <v>1298</v>
      </c>
      <c r="C35" s="619">
        <v>27000</v>
      </c>
      <c r="D35" s="619">
        <v>27000</v>
      </c>
      <c r="E35" s="619">
        <v>30000</v>
      </c>
      <c r="F35" s="619">
        <v>30000</v>
      </c>
      <c r="G35" s="620">
        <v>32000</v>
      </c>
      <c r="H35" s="620">
        <v>22555</v>
      </c>
      <c r="I35" s="620">
        <v>27050</v>
      </c>
      <c r="J35" s="620">
        <v>39996</v>
      </c>
      <c r="K35" s="620">
        <v>41962</v>
      </c>
      <c r="L35" s="620">
        <v>35131</v>
      </c>
      <c r="M35" s="573">
        <v>37904</v>
      </c>
    </row>
    <row r="36" spans="1:13">
      <c r="A36" s="414">
        <v>31</v>
      </c>
      <c r="B36" s="618" t="s">
        <v>1299</v>
      </c>
      <c r="C36" s="619">
        <v>500</v>
      </c>
      <c r="D36" s="619">
        <v>500</v>
      </c>
      <c r="E36" s="619">
        <v>500</v>
      </c>
      <c r="F36" s="619">
        <v>500</v>
      </c>
      <c r="G36" s="620">
        <v>0</v>
      </c>
      <c r="H36" s="620">
        <v>0</v>
      </c>
      <c r="I36" s="620">
        <v>0</v>
      </c>
      <c r="J36" s="620">
        <v>0</v>
      </c>
      <c r="K36" s="620">
        <v>0</v>
      </c>
      <c r="L36" s="620">
        <v>0</v>
      </c>
      <c r="M36" s="573">
        <v>0</v>
      </c>
    </row>
    <row r="37" spans="1:13" ht="29">
      <c r="A37" s="414">
        <v>32</v>
      </c>
      <c r="B37" s="618" t="s">
        <v>1300</v>
      </c>
      <c r="C37" s="619">
        <v>1650</v>
      </c>
      <c r="D37" s="619">
        <v>1650</v>
      </c>
      <c r="E37" s="619">
        <v>1650</v>
      </c>
      <c r="F37" s="619">
        <v>1950</v>
      </c>
      <c r="G37" s="620">
        <v>2013</v>
      </c>
      <c r="H37" s="620">
        <v>792</v>
      </c>
      <c r="I37" s="620">
        <v>433</v>
      </c>
      <c r="J37" s="620">
        <v>732</v>
      </c>
      <c r="K37" s="620">
        <v>892</v>
      </c>
      <c r="L37" s="620">
        <v>788</v>
      </c>
      <c r="M37" s="573">
        <v>461</v>
      </c>
    </row>
    <row r="38" spans="1:13" ht="29">
      <c r="A38" s="414">
        <v>33</v>
      </c>
      <c r="B38" s="618" t="s">
        <v>1301</v>
      </c>
      <c r="C38" s="619">
        <v>4550</v>
      </c>
      <c r="D38" s="619">
        <v>5100</v>
      </c>
      <c r="E38" s="619">
        <v>5100</v>
      </c>
      <c r="F38" s="619">
        <v>6320</v>
      </c>
      <c r="G38" s="573">
        <v>5820</v>
      </c>
      <c r="H38" s="573">
        <v>6152</v>
      </c>
      <c r="I38" s="573">
        <v>5211</v>
      </c>
      <c r="J38" s="573">
        <v>6562</v>
      </c>
      <c r="K38" s="573">
        <v>6425</v>
      </c>
      <c r="L38" s="573">
        <v>5058</v>
      </c>
      <c r="M38" s="573">
        <v>3511</v>
      </c>
    </row>
    <row r="39" spans="1:13">
      <c r="A39" s="414">
        <v>34</v>
      </c>
      <c r="B39" s="618" t="s">
        <v>1302</v>
      </c>
      <c r="C39" s="619">
        <v>6000</v>
      </c>
      <c r="D39" s="619">
        <v>5800</v>
      </c>
      <c r="E39" s="619">
        <v>6600</v>
      </c>
      <c r="F39" s="619">
        <v>7400</v>
      </c>
      <c r="G39" s="620">
        <v>6400</v>
      </c>
      <c r="H39" s="620">
        <v>2753</v>
      </c>
      <c r="I39" s="620">
        <v>3639</v>
      </c>
      <c r="J39" s="620">
        <v>4764</v>
      </c>
      <c r="K39" s="620">
        <v>4674</v>
      </c>
      <c r="L39" s="620">
        <v>4644</v>
      </c>
      <c r="M39" s="573">
        <v>3212</v>
      </c>
    </row>
    <row r="40" spans="1:13">
      <c r="A40" s="414">
        <v>35</v>
      </c>
      <c r="B40" s="618" t="s">
        <v>1303</v>
      </c>
      <c r="C40" s="619">
        <v>1950</v>
      </c>
      <c r="D40" s="619">
        <v>2518</v>
      </c>
      <c r="E40" s="619">
        <v>2865</v>
      </c>
      <c r="F40" s="619">
        <v>3840</v>
      </c>
      <c r="G40" s="573">
        <v>3840</v>
      </c>
      <c r="H40" s="573">
        <v>2648</v>
      </c>
      <c r="I40" s="573">
        <v>3191</v>
      </c>
      <c r="J40" s="573">
        <v>1999</v>
      </c>
      <c r="K40" s="573">
        <v>2336</v>
      </c>
      <c r="L40" s="573">
        <v>2044</v>
      </c>
      <c r="M40" s="573">
        <v>2838</v>
      </c>
    </row>
    <row r="41" spans="1:13" ht="29">
      <c r="A41" s="414">
        <v>36</v>
      </c>
      <c r="B41" s="618" t="s">
        <v>1304</v>
      </c>
      <c r="C41" s="619">
        <v>300</v>
      </c>
      <c r="D41" s="619">
        <v>300</v>
      </c>
      <c r="E41" s="619">
        <v>300</v>
      </c>
      <c r="F41" s="619">
        <v>300</v>
      </c>
      <c r="G41" s="620">
        <v>300</v>
      </c>
      <c r="H41" s="620">
        <v>132</v>
      </c>
      <c r="I41" s="620">
        <v>0</v>
      </c>
      <c r="J41" s="620">
        <v>380</v>
      </c>
      <c r="K41" s="620">
        <v>169</v>
      </c>
      <c r="L41" s="620">
        <v>213</v>
      </c>
      <c r="M41" s="573">
        <v>4</v>
      </c>
    </row>
    <row r="42" spans="1:13">
      <c r="A42" s="414">
        <v>37</v>
      </c>
      <c r="B42" s="618" t="s">
        <v>1305</v>
      </c>
      <c r="C42" s="619">
        <v>6000</v>
      </c>
      <c r="D42" s="619">
        <v>6000</v>
      </c>
      <c r="E42" s="619">
        <v>6000</v>
      </c>
      <c r="F42" s="619">
        <v>6000</v>
      </c>
      <c r="G42" s="620">
        <v>6000</v>
      </c>
      <c r="H42" s="620">
        <v>0</v>
      </c>
      <c r="I42" s="620">
        <v>0</v>
      </c>
      <c r="J42" s="620">
        <v>0</v>
      </c>
      <c r="K42" s="620">
        <v>0</v>
      </c>
      <c r="L42" s="620">
        <v>0</v>
      </c>
      <c r="M42" s="573">
        <v>0</v>
      </c>
    </row>
    <row r="43" spans="1:13">
      <c r="A43" s="414">
        <v>38</v>
      </c>
      <c r="B43" s="618" t="s">
        <v>1306</v>
      </c>
      <c r="C43" s="619">
        <v>12920</v>
      </c>
      <c r="D43" s="619">
        <v>12920</v>
      </c>
      <c r="E43" s="619">
        <v>12920</v>
      </c>
      <c r="F43" s="619">
        <v>12920</v>
      </c>
      <c r="G43" s="620">
        <v>12420</v>
      </c>
      <c r="H43" s="620">
        <v>5911</v>
      </c>
      <c r="I43" s="620">
        <v>6129</v>
      </c>
      <c r="J43" s="620">
        <v>5722</v>
      </c>
      <c r="K43" s="620">
        <v>4697</v>
      </c>
      <c r="L43" s="620">
        <v>4934</v>
      </c>
      <c r="M43" s="573">
        <v>6375</v>
      </c>
    </row>
    <row r="44" spans="1:13">
      <c r="A44" s="414">
        <v>39</v>
      </c>
      <c r="B44" s="618" t="s">
        <v>1307</v>
      </c>
      <c r="C44" s="619">
        <v>6000</v>
      </c>
      <c r="D44" s="619">
        <v>6000</v>
      </c>
      <c r="E44" s="619">
        <v>6000</v>
      </c>
      <c r="F44" s="619">
        <v>6000</v>
      </c>
      <c r="G44" s="620">
        <v>6000</v>
      </c>
      <c r="H44" s="620">
        <v>3397</v>
      </c>
      <c r="I44" s="620">
        <v>3423</v>
      </c>
      <c r="J44" s="620">
        <v>2325</v>
      </c>
      <c r="K44" s="620">
        <v>3501</v>
      </c>
      <c r="L44" s="620">
        <v>4381</v>
      </c>
      <c r="M44" s="573">
        <v>5173</v>
      </c>
    </row>
    <row r="45" spans="1:13">
      <c r="A45" s="414">
        <v>40</v>
      </c>
      <c r="B45" s="618" t="s">
        <v>1308</v>
      </c>
      <c r="C45" s="619">
        <v>1200</v>
      </c>
      <c r="D45" s="619">
        <v>1200</v>
      </c>
      <c r="E45" s="619">
        <v>1200</v>
      </c>
      <c r="F45" s="619">
        <v>2400</v>
      </c>
      <c r="G45" s="620">
        <v>3000</v>
      </c>
      <c r="H45" s="620">
        <v>1730</v>
      </c>
      <c r="I45" s="620">
        <v>1611</v>
      </c>
      <c r="J45" s="620">
        <v>1689</v>
      </c>
      <c r="K45" s="620">
        <v>3063</v>
      </c>
      <c r="L45" s="620">
        <v>5224</v>
      </c>
      <c r="M45" s="573">
        <v>6297</v>
      </c>
    </row>
    <row r="46" spans="1:13">
      <c r="A46" s="414">
        <v>41</v>
      </c>
      <c r="B46" s="618" t="s">
        <v>1309</v>
      </c>
      <c r="C46" s="619">
        <v>1920</v>
      </c>
      <c r="D46" s="619">
        <v>1920</v>
      </c>
      <c r="E46" s="619">
        <v>1920</v>
      </c>
      <c r="F46" s="619">
        <v>1920</v>
      </c>
      <c r="G46" s="620">
        <v>1920</v>
      </c>
      <c r="H46" s="620">
        <v>1316</v>
      </c>
      <c r="I46" s="620">
        <v>1468</v>
      </c>
      <c r="J46" s="620">
        <v>2019</v>
      </c>
      <c r="K46" s="620">
        <v>1488</v>
      </c>
      <c r="L46" s="620">
        <v>2048</v>
      </c>
      <c r="M46" s="573">
        <v>1357</v>
      </c>
    </row>
    <row r="47" spans="1:13" ht="29">
      <c r="A47" s="414">
        <v>42</v>
      </c>
      <c r="B47" s="618" t="s">
        <v>1310</v>
      </c>
      <c r="C47" s="619">
        <v>4740</v>
      </c>
      <c r="D47" s="619">
        <v>4740</v>
      </c>
      <c r="E47" s="619">
        <v>4740</v>
      </c>
      <c r="F47" s="619">
        <v>4740</v>
      </c>
      <c r="G47" s="620">
        <v>4740</v>
      </c>
      <c r="H47" s="620">
        <v>4914</v>
      </c>
      <c r="I47" s="620">
        <v>7614</v>
      </c>
      <c r="J47" s="620">
        <v>9904</v>
      </c>
      <c r="K47" s="620">
        <v>7367</v>
      </c>
      <c r="L47" s="620">
        <v>8015</v>
      </c>
      <c r="M47" s="573">
        <v>8881</v>
      </c>
    </row>
    <row r="48" spans="1:13">
      <c r="A48" s="414">
        <v>43</v>
      </c>
      <c r="B48" s="618" t="s">
        <v>1311</v>
      </c>
      <c r="C48" s="619">
        <v>150</v>
      </c>
      <c r="D48" s="619">
        <v>150</v>
      </c>
      <c r="E48" s="619">
        <v>150</v>
      </c>
      <c r="F48" s="619">
        <v>150</v>
      </c>
      <c r="G48" s="620">
        <v>0</v>
      </c>
      <c r="H48" s="620">
        <v>10</v>
      </c>
      <c r="I48" s="620">
        <v>0</v>
      </c>
      <c r="J48" s="620">
        <v>0</v>
      </c>
      <c r="K48" s="620">
        <v>0</v>
      </c>
      <c r="L48" s="620">
        <v>0</v>
      </c>
      <c r="M48" s="573">
        <v>0</v>
      </c>
    </row>
    <row r="49" spans="1:13">
      <c r="A49" s="621"/>
      <c r="B49" s="622" t="s">
        <v>150</v>
      </c>
      <c r="C49" s="571">
        <v>333693</v>
      </c>
      <c r="D49" s="571">
        <v>371481</v>
      </c>
      <c r="E49" s="571">
        <v>380108</v>
      </c>
      <c r="F49" s="571">
        <v>388600</v>
      </c>
      <c r="G49" s="623">
        <v>413849</v>
      </c>
      <c r="H49" s="623">
        <v>192145</v>
      </c>
      <c r="I49" s="623">
        <v>255090</v>
      </c>
      <c r="J49" s="623">
        <v>299339</v>
      </c>
      <c r="K49" s="623">
        <v>258130</v>
      </c>
      <c r="L49" s="623">
        <v>280108</v>
      </c>
      <c r="M49" s="460">
        <v>281726</v>
      </c>
    </row>
    <row r="50" spans="1:13" ht="33.75" customHeight="1">
      <c r="A50" s="1397" t="s">
        <v>1317</v>
      </c>
      <c r="B50" s="1398"/>
      <c r="C50" s="1398"/>
      <c r="D50" s="1398"/>
      <c r="E50" s="1398"/>
      <c r="F50" s="1398"/>
      <c r="G50" s="1398"/>
      <c r="H50" s="1398"/>
      <c r="I50" s="1398"/>
      <c r="J50" s="1398"/>
      <c r="K50" s="1398"/>
      <c r="L50" s="1398"/>
      <c r="M50" s="1399"/>
    </row>
    <row r="51" spans="1:13" ht="21" customHeight="1">
      <c r="A51" s="1400"/>
      <c r="B51" s="1401"/>
      <c r="C51" s="1401"/>
      <c r="D51" s="1401"/>
      <c r="E51" s="1401"/>
      <c r="F51" s="1401"/>
      <c r="G51" s="1401"/>
      <c r="H51" s="1401"/>
      <c r="I51" s="1401"/>
      <c r="J51" s="1401"/>
      <c r="K51" s="1401"/>
      <c r="L51" s="1401"/>
      <c r="M51" s="1402"/>
    </row>
    <row r="52" spans="1:13" ht="35.5" customHeight="1">
      <c r="A52" s="1391" t="s">
        <v>1320</v>
      </c>
      <c r="B52" s="1392"/>
      <c r="C52" s="1392"/>
      <c r="D52" s="1392"/>
      <c r="E52" s="1392"/>
      <c r="F52" s="1392"/>
      <c r="G52" s="1392"/>
      <c r="H52" s="1392"/>
      <c r="I52" s="1392"/>
      <c r="J52" s="1392"/>
      <c r="K52" s="1392"/>
      <c r="L52" s="1392"/>
      <c r="M52" s="1393"/>
    </row>
    <row r="53" spans="1:13" ht="14.5" customHeight="1">
      <c r="A53" s="1391" t="s">
        <v>1318</v>
      </c>
      <c r="B53" s="1392"/>
      <c r="C53" s="1392"/>
      <c r="D53" s="1392"/>
      <c r="E53" s="1392"/>
      <c r="F53" s="1392"/>
      <c r="G53" s="1392"/>
      <c r="H53" s="1392"/>
      <c r="I53" s="1392"/>
      <c r="J53" s="1392"/>
      <c r="K53" s="1392"/>
      <c r="L53" s="1392"/>
      <c r="M53" s="1393"/>
    </row>
    <row r="54" spans="1:13">
      <c r="A54" s="1394" t="s">
        <v>1319</v>
      </c>
      <c r="B54" s="1395"/>
      <c r="C54" s="1395"/>
      <c r="D54" s="1395"/>
      <c r="E54" s="1395"/>
      <c r="F54" s="1395"/>
      <c r="G54" s="1395"/>
      <c r="H54" s="1395"/>
      <c r="I54" s="1395"/>
      <c r="J54" s="1395"/>
      <c r="K54" s="1395"/>
      <c r="L54" s="1395"/>
      <c r="M54" s="1396"/>
    </row>
  </sheetData>
  <mergeCells count="9">
    <mergeCell ref="A52:M52"/>
    <mergeCell ref="A53:M53"/>
    <mergeCell ref="A54:M54"/>
    <mergeCell ref="A50:M51"/>
    <mergeCell ref="A1:M1"/>
    <mergeCell ref="A2:M2"/>
    <mergeCell ref="A3:M3"/>
    <mergeCell ref="C4:G4"/>
    <mergeCell ref="H4:M4"/>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F875C-84B4-46DC-8D96-89C849630832}">
  <sheetPr codeName="Sheet19">
    <pageSetUpPr fitToPage="1"/>
  </sheetPr>
  <dimension ref="A1:Q74"/>
  <sheetViews>
    <sheetView showGridLines="0" view="pageBreakPreview" topLeftCell="A33" zoomScaleSheetLayoutView="100" workbookViewId="0">
      <selection activeCell="I3" sqref="I3"/>
    </sheetView>
  </sheetViews>
  <sheetFormatPr defaultColWidth="0" defaultRowHeight="14.5"/>
  <cols>
    <col min="1" max="1" width="14.453125" style="726" customWidth="1"/>
    <col min="2" max="2" width="10.1796875" style="726" customWidth="1"/>
    <col min="3" max="3" width="7.81640625" style="726" customWidth="1"/>
    <col min="4" max="4" width="9.26953125" style="726" customWidth="1"/>
    <col min="5" max="5" width="11.26953125" style="726" customWidth="1"/>
    <col min="6" max="6" width="8.54296875" style="726" customWidth="1"/>
    <col min="7" max="8" width="8.1796875" style="726" customWidth="1"/>
    <col min="9" max="9" width="8.54296875" style="726" customWidth="1"/>
    <col min="10" max="10" width="8.1796875" style="726" customWidth="1"/>
    <col min="11" max="11" width="7.7265625" style="726" customWidth="1"/>
    <col min="12" max="12" width="8" style="726" customWidth="1"/>
    <col min="13" max="13" width="8.54296875" style="726" customWidth="1"/>
    <col min="14" max="14" width="28" style="731" customWidth="1"/>
    <col min="15" max="17" width="0" style="726" hidden="1" customWidth="1"/>
    <col min="18" max="16384" width="9.1796875" style="726" hidden="1"/>
  </cols>
  <sheetData>
    <row r="1" spans="1:15" s="721" customFormat="1" ht="40.5" customHeight="1">
      <c r="A1" s="1404" t="s">
        <v>2034</v>
      </c>
      <c r="B1" s="1405"/>
      <c r="C1" s="1405"/>
      <c r="D1" s="1405"/>
      <c r="E1" s="1405"/>
      <c r="F1" s="1405"/>
      <c r="G1" s="1405"/>
      <c r="H1" s="1405"/>
      <c r="I1" s="1405"/>
      <c r="J1" s="1405"/>
      <c r="K1" s="1405"/>
      <c r="L1" s="1405"/>
      <c r="M1" s="1405"/>
      <c r="N1" s="1405"/>
    </row>
    <row r="2" spans="1:15" s="722" customFormat="1" ht="40.5" customHeight="1">
      <c r="A2" s="658" t="s">
        <v>1507</v>
      </c>
      <c r="B2" s="1406" t="s">
        <v>1508</v>
      </c>
      <c r="C2" s="1407"/>
      <c r="D2" s="1407"/>
      <c r="E2" s="1407"/>
      <c r="F2" s="1406" t="s">
        <v>1509</v>
      </c>
      <c r="G2" s="1407"/>
      <c r="H2" s="1407"/>
      <c r="I2" s="1407"/>
      <c r="J2" s="1406" t="s">
        <v>296</v>
      </c>
      <c r="K2" s="1407"/>
      <c r="L2" s="1407"/>
      <c r="M2" s="1407"/>
      <c r="N2" s="1408" t="s">
        <v>2036</v>
      </c>
    </row>
    <row r="3" spans="1:15" s="722" customFormat="1" ht="52" customHeight="1">
      <c r="B3" s="722" t="s">
        <v>589</v>
      </c>
      <c r="C3" s="722" t="s">
        <v>1510</v>
      </c>
      <c r="D3" s="722" t="s">
        <v>1511</v>
      </c>
      <c r="E3" s="658" t="s">
        <v>1512</v>
      </c>
      <c r="F3" s="722" t="s">
        <v>589</v>
      </c>
      <c r="G3" s="722" t="s">
        <v>1510</v>
      </c>
      <c r="H3" s="722" t="s">
        <v>1511</v>
      </c>
      <c r="I3" s="658" t="s">
        <v>1512</v>
      </c>
      <c r="J3" s="722" t="s">
        <v>589</v>
      </c>
      <c r="K3" s="722" t="s">
        <v>1510</v>
      </c>
      <c r="L3" s="722" t="s">
        <v>1511</v>
      </c>
      <c r="M3" s="658" t="s">
        <v>1512</v>
      </c>
      <c r="N3" s="1409"/>
    </row>
    <row r="4" spans="1:15" s="721" customFormat="1" ht="20.5" customHeight="1">
      <c r="A4" s="1410" t="s">
        <v>1513</v>
      </c>
      <c r="B4" s="1411"/>
      <c r="C4" s="1411"/>
      <c r="D4" s="1411"/>
      <c r="E4" s="1411"/>
      <c r="F4" s="1411"/>
      <c r="G4" s="1411"/>
      <c r="H4" s="1411"/>
      <c r="I4" s="1411"/>
      <c r="J4" s="1411"/>
      <c r="K4" s="1411"/>
      <c r="L4" s="1411"/>
      <c r="M4" s="1411"/>
      <c r="N4" s="1089" t="s">
        <v>2044</v>
      </c>
    </row>
    <row r="5" spans="1:15">
      <c r="A5" s="723" t="s">
        <v>1514</v>
      </c>
      <c r="B5" s="724">
        <v>40.69</v>
      </c>
      <c r="C5" s="724">
        <v>13.22</v>
      </c>
      <c r="D5" s="724">
        <v>6.73</v>
      </c>
      <c r="E5" s="724">
        <f>SUM(B5:D5)</f>
        <v>60.64</v>
      </c>
      <c r="F5" s="724">
        <v>31.44</v>
      </c>
      <c r="G5" s="724">
        <v>9.49</v>
      </c>
      <c r="H5" s="724">
        <v>0</v>
      </c>
      <c r="I5" s="724">
        <f t="shared" ref="I5:I39" si="0">F5+G5</f>
        <v>40.93</v>
      </c>
      <c r="J5" s="724">
        <v>10.54</v>
      </c>
      <c r="K5" s="724">
        <v>3.43</v>
      </c>
      <c r="L5" s="724">
        <v>6.44</v>
      </c>
      <c r="M5" s="724">
        <f t="shared" ref="M5:M10" si="1">L5+K5+J5</f>
        <v>20.41</v>
      </c>
      <c r="N5" s="724">
        <v>716.62</v>
      </c>
      <c r="O5" s="725"/>
    </row>
    <row r="6" spans="1:15">
      <c r="A6" s="721" t="s">
        <v>1515</v>
      </c>
      <c r="B6" s="727">
        <v>42.24</v>
      </c>
      <c r="C6" s="727">
        <v>14.37</v>
      </c>
      <c r="D6" s="727">
        <v>7.27</v>
      </c>
      <c r="E6" s="727">
        <f t="shared" ref="E6:E23" si="2">SUM(B6:D6)</f>
        <v>63.879999999999995</v>
      </c>
      <c r="F6" s="727">
        <v>34.24</v>
      </c>
      <c r="G6" s="727">
        <v>9.8000000000000007</v>
      </c>
      <c r="H6" s="727">
        <v>0</v>
      </c>
      <c r="I6" s="727">
        <f t="shared" si="0"/>
        <v>44.040000000000006</v>
      </c>
      <c r="J6" s="727">
        <v>4.25</v>
      </c>
      <c r="K6" s="727">
        <v>0.63</v>
      </c>
      <c r="L6" s="727">
        <v>6.44</v>
      </c>
      <c r="M6" s="727">
        <f t="shared" si="1"/>
        <v>11.32</v>
      </c>
      <c r="N6" s="727">
        <v>273.52999999999997</v>
      </c>
    </row>
    <row r="7" spans="1:15">
      <c r="A7" s="721" t="s">
        <v>1516</v>
      </c>
      <c r="B7" s="727">
        <v>52.05</v>
      </c>
      <c r="C7" s="727">
        <v>17.3</v>
      </c>
      <c r="D7" s="727">
        <v>7.75</v>
      </c>
      <c r="E7" s="727">
        <f t="shared" si="2"/>
        <v>77.099999999999994</v>
      </c>
      <c r="F7" s="727">
        <v>34.85</v>
      </c>
      <c r="G7" s="727">
        <v>10.48</v>
      </c>
      <c r="H7" s="727">
        <v>0</v>
      </c>
      <c r="I7" s="727">
        <f t="shared" si="0"/>
        <v>45.33</v>
      </c>
      <c r="J7" s="727">
        <v>6.56</v>
      </c>
      <c r="K7" s="727">
        <v>1.43</v>
      </c>
      <c r="L7" s="727">
        <v>5.56</v>
      </c>
      <c r="M7" s="727">
        <f t="shared" si="1"/>
        <v>13.549999999999999</v>
      </c>
      <c r="N7" s="727">
        <v>365.05</v>
      </c>
    </row>
    <row r="8" spans="1:15">
      <c r="A8" s="721" t="s">
        <v>1116</v>
      </c>
      <c r="B8" s="727">
        <v>54.87</v>
      </c>
      <c r="C8" s="727">
        <v>18.86</v>
      </c>
      <c r="D8" s="727">
        <v>8.3800000000000008</v>
      </c>
      <c r="E8" s="727">
        <f t="shared" si="2"/>
        <v>82.109999999999985</v>
      </c>
      <c r="F8" s="727">
        <v>39.17</v>
      </c>
      <c r="G8" s="727">
        <v>12.63</v>
      </c>
      <c r="H8" s="727">
        <v>0</v>
      </c>
      <c r="I8" s="727">
        <f t="shared" si="0"/>
        <v>51.800000000000004</v>
      </c>
      <c r="J8" s="727">
        <v>20.079999999999998</v>
      </c>
      <c r="K8" s="727">
        <v>7.45</v>
      </c>
      <c r="L8" s="727">
        <v>8.7100000000000009</v>
      </c>
      <c r="M8" s="727">
        <f t="shared" si="1"/>
        <v>36.239999999999995</v>
      </c>
      <c r="N8" s="727">
        <v>1500</v>
      </c>
    </row>
    <row r="9" spans="1:15">
      <c r="A9" s="721" t="s">
        <v>1517</v>
      </c>
      <c r="B9" s="727">
        <v>56.61</v>
      </c>
      <c r="C9" s="727">
        <v>20.05</v>
      </c>
      <c r="D9" s="727">
        <v>8.08</v>
      </c>
      <c r="E9" s="727">
        <f t="shared" si="2"/>
        <v>84.74</v>
      </c>
      <c r="F9" s="727">
        <v>43.28</v>
      </c>
      <c r="G9" s="727">
        <v>14.28</v>
      </c>
      <c r="H9" s="727">
        <v>0</v>
      </c>
      <c r="I9" s="727">
        <f t="shared" si="0"/>
        <v>57.56</v>
      </c>
      <c r="J9" s="727">
        <v>16.8</v>
      </c>
      <c r="K9" s="727">
        <v>8.16</v>
      </c>
      <c r="L9" s="727">
        <v>9.0299999999999994</v>
      </c>
      <c r="M9" s="727">
        <f t="shared" si="1"/>
        <v>33.989999999999995</v>
      </c>
      <c r="N9" s="727">
        <v>1405</v>
      </c>
    </row>
    <row r="10" spans="1:15">
      <c r="A10" s="721" t="s">
        <v>1518</v>
      </c>
      <c r="B10" s="727">
        <v>57.16</v>
      </c>
      <c r="C10" s="727">
        <v>20.79</v>
      </c>
      <c r="D10" s="727">
        <v>8.5</v>
      </c>
      <c r="E10" s="727">
        <f t="shared" si="2"/>
        <v>86.449999999999989</v>
      </c>
      <c r="F10" s="727">
        <v>54.1</v>
      </c>
      <c r="G10" s="727">
        <v>16.600000000000001</v>
      </c>
      <c r="H10" s="727">
        <v>0</v>
      </c>
      <c r="I10" s="727">
        <f t="shared" si="0"/>
        <v>70.7</v>
      </c>
      <c r="J10" s="727">
        <v>11.03</v>
      </c>
      <c r="K10" s="727">
        <v>2.5499999999999998</v>
      </c>
      <c r="L10" s="727">
        <v>9.52</v>
      </c>
      <c r="M10" s="727">
        <f t="shared" si="1"/>
        <v>23.1</v>
      </c>
      <c r="N10" s="727">
        <v>651</v>
      </c>
    </row>
    <row r="11" spans="1:15">
      <c r="A11" s="721" t="s">
        <v>1519</v>
      </c>
      <c r="B11" s="727">
        <v>57.17</v>
      </c>
      <c r="C11" s="727">
        <v>21.87</v>
      </c>
      <c r="D11" s="727">
        <v>8.8000000000000007</v>
      </c>
      <c r="E11" s="727">
        <f t="shared" si="2"/>
        <v>87.84</v>
      </c>
      <c r="F11" s="727">
        <v>54.66</v>
      </c>
      <c r="G11" s="727">
        <v>16.649999999999999</v>
      </c>
      <c r="H11" s="727">
        <v>0</v>
      </c>
      <c r="I11" s="727">
        <f t="shared" si="0"/>
        <v>71.31</v>
      </c>
      <c r="J11" s="727">
        <v>1.75</v>
      </c>
      <c r="K11" s="727" t="s">
        <v>137</v>
      </c>
      <c r="L11" s="727">
        <v>8.09</v>
      </c>
      <c r="M11" s="727">
        <f>L11+J11</f>
        <v>9.84</v>
      </c>
      <c r="N11" s="727">
        <v>223.77</v>
      </c>
    </row>
    <row r="12" spans="1:15">
      <c r="A12" s="721" t="s">
        <v>1520</v>
      </c>
      <c r="B12" s="727">
        <v>72.510000000000005</v>
      </c>
      <c r="C12" s="727">
        <v>27.21</v>
      </c>
      <c r="D12" s="727">
        <v>10.68</v>
      </c>
      <c r="E12" s="727">
        <f t="shared" si="2"/>
        <v>110.4</v>
      </c>
      <c r="F12" s="727">
        <v>67.12</v>
      </c>
      <c r="G12" s="727">
        <v>22.52</v>
      </c>
      <c r="H12" s="727">
        <v>0</v>
      </c>
      <c r="I12" s="727">
        <f t="shared" si="0"/>
        <v>89.64</v>
      </c>
      <c r="J12" s="727">
        <v>2.19</v>
      </c>
      <c r="K12" s="727">
        <v>4.07</v>
      </c>
      <c r="L12" s="727">
        <v>9.82</v>
      </c>
      <c r="M12" s="727">
        <f t="shared" ref="M12:M22" si="3">L12+K12+J12</f>
        <v>16.080000000000002</v>
      </c>
      <c r="N12" s="727">
        <v>644.52</v>
      </c>
    </row>
    <row r="13" spans="1:15">
      <c r="A13" s="721" t="s">
        <v>1115</v>
      </c>
      <c r="B13" s="727">
        <v>73.86</v>
      </c>
      <c r="C13" s="727">
        <v>30.14</v>
      </c>
      <c r="D13" s="727">
        <v>11.68</v>
      </c>
      <c r="E13" s="727">
        <f t="shared" si="2"/>
        <v>115.68</v>
      </c>
      <c r="F13" s="727">
        <v>67.47</v>
      </c>
      <c r="G13" s="727">
        <v>17.96</v>
      </c>
      <c r="H13" s="727">
        <v>0</v>
      </c>
      <c r="I13" s="727">
        <f t="shared" si="0"/>
        <v>85.43</v>
      </c>
      <c r="J13" s="727">
        <v>5.23</v>
      </c>
      <c r="K13" s="727">
        <v>13.11</v>
      </c>
      <c r="L13" s="727">
        <v>12.8</v>
      </c>
      <c r="M13" s="727">
        <f t="shared" si="3"/>
        <v>31.14</v>
      </c>
      <c r="N13" s="727">
        <v>1538.77</v>
      </c>
    </row>
    <row r="14" spans="1:15">
      <c r="A14" s="721" t="s">
        <v>367</v>
      </c>
      <c r="B14" s="727">
        <v>79.97</v>
      </c>
      <c r="C14" s="727">
        <v>32.21</v>
      </c>
      <c r="D14" s="727">
        <v>13.28</v>
      </c>
      <c r="E14" s="727">
        <f t="shared" si="2"/>
        <v>125.46000000000001</v>
      </c>
      <c r="F14" s="727">
        <v>69.930000000000007</v>
      </c>
      <c r="G14" s="727">
        <v>20.52</v>
      </c>
      <c r="H14" s="727">
        <v>0</v>
      </c>
      <c r="I14" s="727">
        <f t="shared" si="0"/>
        <v>90.45</v>
      </c>
      <c r="J14" s="727">
        <v>4.1399999999999997</v>
      </c>
      <c r="K14" s="727">
        <v>10.16</v>
      </c>
      <c r="L14" s="727">
        <v>13.28</v>
      </c>
      <c r="M14" s="727">
        <f t="shared" si="3"/>
        <v>27.58</v>
      </c>
      <c r="N14" s="727">
        <v>1335.82</v>
      </c>
    </row>
    <row r="15" spans="1:15">
      <c r="A15" s="721" t="s">
        <v>1114</v>
      </c>
      <c r="B15" s="727">
        <v>80.459999999999994</v>
      </c>
      <c r="C15" s="727">
        <v>33.21</v>
      </c>
      <c r="D15" s="727">
        <v>13.61</v>
      </c>
      <c r="E15" s="727">
        <f t="shared" si="2"/>
        <v>127.27999999999999</v>
      </c>
      <c r="F15" s="727">
        <v>73.010000000000005</v>
      </c>
      <c r="G15" s="727">
        <v>25.62</v>
      </c>
      <c r="H15" s="727">
        <v>0</v>
      </c>
      <c r="I15" s="727">
        <f t="shared" si="0"/>
        <v>98.63000000000001</v>
      </c>
      <c r="J15" s="727">
        <v>5.66</v>
      </c>
      <c r="K15" s="727">
        <v>9.67</v>
      </c>
      <c r="L15" s="727">
        <v>12.36</v>
      </c>
      <c r="M15" s="727">
        <f t="shared" si="3"/>
        <v>27.69</v>
      </c>
      <c r="N15" s="727">
        <v>1934.19</v>
      </c>
    </row>
    <row r="16" spans="1:15">
      <c r="A16" s="721" t="s">
        <v>1521</v>
      </c>
      <c r="B16" s="727">
        <v>84.26</v>
      </c>
      <c r="C16" s="727">
        <v>28.43</v>
      </c>
      <c r="D16" s="727">
        <v>8.84</v>
      </c>
      <c r="E16" s="727">
        <f t="shared" si="2"/>
        <v>121.53</v>
      </c>
      <c r="F16" s="727">
        <v>74.3</v>
      </c>
      <c r="G16" s="727">
        <v>23.06</v>
      </c>
      <c r="H16" s="727">
        <v>0</v>
      </c>
      <c r="I16" s="727">
        <f t="shared" si="0"/>
        <v>97.36</v>
      </c>
      <c r="J16" s="727">
        <v>11.37</v>
      </c>
      <c r="K16" s="727">
        <v>6.89</v>
      </c>
      <c r="L16" s="727">
        <v>10.82</v>
      </c>
      <c r="M16" s="727">
        <f t="shared" si="3"/>
        <v>29.08</v>
      </c>
      <c r="N16" s="727">
        <v>2216</v>
      </c>
    </row>
    <row r="17" spans="1:14">
      <c r="A17" s="721" t="s">
        <v>1522</v>
      </c>
      <c r="B17" s="727">
        <v>87.88</v>
      </c>
      <c r="C17" s="727">
        <v>26.69</v>
      </c>
      <c r="D17" s="727">
        <v>9.09</v>
      </c>
      <c r="E17" s="727">
        <f t="shared" si="2"/>
        <v>123.66</v>
      </c>
      <c r="F17" s="727">
        <v>72.31</v>
      </c>
      <c r="G17" s="727">
        <v>18.16</v>
      </c>
      <c r="H17" s="727">
        <v>0</v>
      </c>
      <c r="I17" s="727">
        <f t="shared" si="0"/>
        <v>90.47</v>
      </c>
      <c r="J17" s="727">
        <v>15.88</v>
      </c>
      <c r="K17" s="727">
        <v>7.22</v>
      </c>
      <c r="L17" s="727">
        <v>8.57</v>
      </c>
      <c r="M17" s="727">
        <f t="shared" si="3"/>
        <v>31.67</v>
      </c>
      <c r="N17" s="727">
        <v>1300.18</v>
      </c>
    </row>
    <row r="18" spans="1:14">
      <c r="A18" s="721" t="s">
        <v>1173</v>
      </c>
      <c r="B18" s="727">
        <v>95.07</v>
      </c>
      <c r="C18" s="727">
        <v>29.32</v>
      </c>
      <c r="D18" s="727">
        <v>11.25</v>
      </c>
      <c r="E18" s="727">
        <f t="shared" si="2"/>
        <v>135.63999999999999</v>
      </c>
      <c r="F18" s="727">
        <v>79.45</v>
      </c>
      <c r="G18" s="727">
        <v>24.93</v>
      </c>
      <c r="H18" s="727">
        <v>0</v>
      </c>
      <c r="I18" s="727">
        <f t="shared" si="0"/>
        <v>104.38</v>
      </c>
      <c r="J18" s="727">
        <v>14.76</v>
      </c>
      <c r="K18" s="727">
        <v>3.8</v>
      </c>
      <c r="L18" s="727">
        <v>11.09</v>
      </c>
      <c r="M18" s="727">
        <f t="shared" si="3"/>
        <v>29.65</v>
      </c>
      <c r="N18" s="727">
        <v>1785.11</v>
      </c>
    </row>
    <row r="19" spans="1:14">
      <c r="A19" s="721" t="s">
        <v>1523</v>
      </c>
      <c r="B19" s="727">
        <v>98.23</v>
      </c>
      <c r="C19" s="727">
        <v>28.98</v>
      </c>
      <c r="D19" s="727">
        <v>11.56</v>
      </c>
      <c r="E19" s="727">
        <f t="shared" si="2"/>
        <v>138.77000000000001</v>
      </c>
      <c r="F19" s="727">
        <v>87.77</v>
      </c>
      <c r="G19" s="727">
        <v>25.58</v>
      </c>
      <c r="H19" s="727">
        <v>0</v>
      </c>
      <c r="I19" s="727">
        <f t="shared" si="0"/>
        <v>113.35</v>
      </c>
      <c r="J19" s="727">
        <v>19.93</v>
      </c>
      <c r="K19" s="727">
        <v>6.47</v>
      </c>
      <c r="L19" s="727">
        <v>13.15</v>
      </c>
      <c r="M19" s="727">
        <f t="shared" si="3"/>
        <v>39.549999999999997</v>
      </c>
      <c r="N19" s="727">
        <v>2840.13</v>
      </c>
    </row>
    <row r="20" spans="1:14">
      <c r="A20" s="721" t="s">
        <v>1113</v>
      </c>
      <c r="B20" s="727">
        <v>103.01</v>
      </c>
      <c r="C20" s="727">
        <v>29.77</v>
      </c>
      <c r="D20" s="727">
        <v>10.3</v>
      </c>
      <c r="E20" s="727">
        <f t="shared" si="2"/>
        <v>143.08000000000001</v>
      </c>
      <c r="F20" s="727">
        <v>85.99</v>
      </c>
      <c r="G20" s="727">
        <v>25.56</v>
      </c>
      <c r="H20" s="727">
        <v>0</v>
      </c>
      <c r="I20" s="727">
        <f t="shared" si="0"/>
        <v>111.55</v>
      </c>
      <c r="J20" s="727">
        <v>11.67</v>
      </c>
      <c r="K20" s="727">
        <v>4.26</v>
      </c>
      <c r="L20" s="727">
        <v>6.13</v>
      </c>
      <c r="M20" s="727">
        <f t="shared" si="3"/>
        <v>22.060000000000002</v>
      </c>
      <c r="N20" s="727">
        <v>1701.74</v>
      </c>
    </row>
    <row r="21" spans="1:14">
      <c r="A21" s="721" t="s">
        <v>1524</v>
      </c>
      <c r="B21" s="727">
        <v>109.01</v>
      </c>
      <c r="C21" s="727">
        <v>39.14</v>
      </c>
      <c r="D21" s="727">
        <v>13.73</v>
      </c>
      <c r="E21" s="727">
        <f t="shared" si="2"/>
        <v>161.88</v>
      </c>
      <c r="F21" s="727">
        <v>100.86</v>
      </c>
      <c r="G21" s="727">
        <v>29.76</v>
      </c>
      <c r="H21" s="727">
        <v>0</v>
      </c>
      <c r="I21" s="727">
        <f t="shared" si="0"/>
        <v>130.62</v>
      </c>
      <c r="J21" s="727">
        <v>13.62</v>
      </c>
      <c r="K21" s="727">
        <v>6.72</v>
      </c>
      <c r="L21" s="727">
        <v>11.4</v>
      </c>
      <c r="M21" s="727">
        <f t="shared" si="3"/>
        <v>31.740000000000002</v>
      </c>
      <c r="N21" s="727">
        <v>1296.57</v>
      </c>
    </row>
    <row r="22" spans="1:14">
      <c r="A22" s="721" t="s">
        <v>1525</v>
      </c>
      <c r="B22" s="727">
        <v>113.54</v>
      </c>
      <c r="C22" s="727">
        <v>41.12</v>
      </c>
      <c r="D22" s="727">
        <v>13.32</v>
      </c>
      <c r="E22" s="727">
        <f t="shared" si="2"/>
        <v>167.98</v>
      </c>
      <c r="F22" s="727">
        <v>104.8</v>
      </c>
      <c r="G22" s="727">
        <v>31.44</v>
      </c>
      <c r="H22" s="727">
        <v>0</v>
      </c>
      <c r="I22" s="727">
        <f t="shared" si="0"/>
        <v>136.24</v>
      </c>
      <c r="J22" s="727">
        <v>6.35</v>
      </c>
      <c r="K22" s="727">
        <v>9.68</v>
      </c>
      <c r="L22" s="727">
        <v>15.42</v>
      </c>
      <c r="M22" s="727">
        <f t="shared" si="3"/>
        <v>31.450000000000003</v>
      </c>
      <c r="N22" s="727">
        <v>240</v>
      </c>
    </row>
    <row r="23" spans="1:14">
      <c r="A23" s="721" t="s">
        <v>1178</v>
      </c>
      <c r="B23" s="727">
        <v>115.92</v>
      </c>
      <c r="C23" s="727">
        <v>47.99</v>
      </c>
      <c r="D23" s="727">
        <v>16.78</v>
      </c>
      <c r="E23" s="727">
        <f t="shared" si="2"/>
        <v>180.69</v>
      </c>
      <c r="F23" s="727">
        <v>108.9</v>
      </c>
      <c r="G23" s="727">
        <v>33.99</v>
      </c>
      <c r="H23" s="727">
        <v>0</v>
      </c>
      <c r="I23" s="727">
        <f>F23+G23</f>
        <v>142.89000000000001</v>
      </c>
      <c r="J23" s="727">
        <v>8.33</v>
      </c>
      <c r="K23" s="727">
        <v>15.03</v>
      </c>
      <c r="L23" s="727">
        <v>17.34</v>
      </c>
      <c r="M23" s="727">
        <v>40.75</v>
      </c>
      <c r="N23" s="727">
        <v>197.16</v>
      </c>
    </row>
    <row r="24" spans="1:14">
      <c r="A24" s="721" t="s">
        <v>1526</v>
      </c>
      <c r="B24" s="727">
        <v>109.20200000000001</v>
      </c>
      <c r="C24" s="727">
        <v>42.146000000000001</v>
      </c>
      <c r="D24" s="727">
        <v>15.675000000000001</v>
      </c>
      <c r="E24" s="727">
        <v>167.02300000000002</v>
      </c>
      <c r="F24" s="727">
        <v>109.61</v>
      </c>
      <c r="G24" s="727">
        <v>37.43</v>
      </c>
      <c r="H24" s="727">
        <v>0</v>
      </c>
      <c r="I24" s="727">
        <f t="shared" si="0"/>
        <v>147.04</v>
      </c>
      <c r="J24" s="727">
        <v>1.54</v>
      </c>
      <c r="K24" s="727">
        <v>3.96</v>
      </c>
      <c r="L24" s="727">
        <v>15.41</v>
      </c>
      <c r="M24" s="727">
        <f t="shared" ref="M24:M38" si="4">L24+K24+J24</f>
        <v>20.91</v>
      </c>
      <c r="N24" s="727" t="s">
        <v>1527</v>
      </c>
    </row>
    <row r="25" spans="1:14">
      <c r="A25" s="721" t="s">
        <v>1112</v>
      </c>
      <c r="B25" s="727">
        <v>113.102</v>
      </c>
      <c r="C25" s="727">
        <v>43.823999999999998</v>
      </c>
      <c r="D25" s="727">
        <v>16.670999999999999</v>
      </c>
      <c r="E25" s="727">
        <v>173.59700000000001</v>
      </c>
      <c r="F25" s="727">
        <v>107.71</v>
      </c>
      <c r="G25" s="727">
        <v>38.61</v>
      </c>
      <c r="H25" s="727">
        <v>0</v>
      </c>
      <c r="I25" s="727">
        <f t="shared" si="0"/>
        <v>146.32</v>
      </c>
      <c r="J25" s="727">
        <v>2.69</v>
      </c>
      <c r="K25" s="727">
        <v>4.29</v>
      </c>
      <c r="L25" s="727">
        <v>17.010000000000002</v>
      </c>
      <c r="M25" s="727">
        <f t="shared" si="4"/>
        <v>23.990000000000002</v>
      </c>
      <c r="N25" s="727">
        <v>113.09</v>
      </c>
    </row>
    <row r="26" spans="1:14">
      <c r="A26" s="721" t="s">
        <v>1243</v>
      </c>
      <c r="B26" s="727">
        <v>104.741</v>
      </c>
      <c r="C26" s="727">
        <v>40.188000000000002</v>
      </c>
      <c r="D26" s="727">
        <v>16.012</v>
      </c>
      <c r="E26" s="727">
        <v>160.94100000000003</v>
      </c>
      <c r="F26" s="727">
        <v>105.62</v>
      </c>
      <c r="G26" s="727">
        <v>39.06</v>
      </c>
      <c r="H26" s="727">
        <v>0</v>
      </c>
      <c r="I26" s="727">
        <f t="shared" si="0"/>
        <v>144.68</v>
      </c>
      <c r="J26" s="727">
        <v>0.67</v>
      </c>
      <c r="K26" s="727">
        <v>1.7</v>
      </c>
      <c r="L26" s="727">
        <v>15.2</v>
      </c>
      <c r="M26" s="727">
        <f t="shared" si="4"/>
        <v>17.57</v>
      </c>
      <c r="N26" s="727" t="s">
        <v>1528</v>
      </c>
    </row>
    <row r="27" spans="1:14">
      <c r="A27" s="721" t="s">
        <v>371</v>
      </c>
      <c r="B27" s="727">
        <v>110.77</v>
      </c>
      <c r="C27" s="727">
        <v>41.243000000000002</v>
      </c>
      <c r="D27" s="727">
        <v>15.979000000000001</v>
      </c>
      <c r="E27" s="727">
        <v>167.99200000000002</v>
      </c>
      <c r="F27" s="727">
        <v>106.34</v>
      </c>
      <c r="G27" s="727">
        <v>36.32</v>
      </c>
      <c r="H27" s="727">
        <v>0</v>
      </c>
      <c r="I27" s="727">
        <f t="shared" si="0"/>
        <v>142.66</v>
      </c>
      <c r="J27" s="727">
        <v>1.32</v>
      </c>
      <c r="K27" s="727">
        <v>3.38</v>
      </c>
      <c r="L27" s="727">
        <v>15.48</v>
      </c>
      <c r="M27" s="727">
        <f t="shared" si="4"/>
        <v>20.18</v>
      </c>
      <c r="N27" s="727" t="s">
        <v>1528</v>
      </c>
    </row>
    <row r="28" spans="1:14">
      <c r="A28" s="721" t="s">
        <v>372</v>
      </c>
      <c r="B28" s="727">
        <v>117.139</v>
      </c>
      <c r="C28" s="727">
        <v>46.238</v>
      </c>
      <c r="D28" s="727">
        <v>20.605999999999998</v>
      </c>
      <c r="E28" s="727">
        <v>183.983</v>
      </c>
      <c r="F28" s="727">
        <v>113.39</v>
      </c>
      <c r="G28" s="727">
        <v>40.65</v>
      </c>
      <c r="H28" s="727">
        <v>0</v>
      </c>
      <c r="I28" s="727">
        <f t="shared" si="0"/>
        <v>154.04</v>
      </c>
      <c r="J28" s="727">
        <v>4.1100000000000003</v>
      </c>
      <c r="K28" s="727">
        <v>2.96</v>
      </c>
      <c r="L28" s="727">
        <v>20.45</v>
      </c>
      <c r="M28" s="727">
        <f t="shared" si="4"/>
        <v>27.52</v>
      </c>
      <c r="N28" s="727">
        <v>684.73</v>
      </c>
    </row>
    <row r="29" spans="1:14">
      <c r="A29" s="721" t="s">
        <v>187</v>
      </c>
      <c r="B29" s="727">
        <v>127.23299999999999</v>
      </c>
      <c r="C29" s="727">
        <v>52.036999999999999</v>
      </c>
      <c r="D29" s="727">
        <v>24.135000000000002</v>
      </c>
      <c r="E29" s="727">
        <v>203.405</v>
      </c>
      <c r="F29" s="727">
        <v>113.55</v>
      </c>
      <c r="G29" s="727">
        <v>42.21</v>
      </c>
      <c r="H29" s="727">
        <v>0</v>
      </c>
      <c r="I29" s="727">
        <f t="shared" si="0"/>
        <v>155.76</v>
      </c>
      <c r="J29" s="727">
        <v>13.85</v>
      </c>
      <c r="K29" s="727">
        <v>11.21</v>
      </c>
      <c r="L29" s="727">
        <v>27.47</v>
      </c>
      <c r="M29" s="727">
        <f t="shared" si="4"/>
        <v>52.53</v>
      </c>
      <c r="N29" s="727">
        <v>1747.34</v>
      </c>
    </row>
    <row r="30" spans="1:14">
      <c r="A30" s="721" t="s">
        <v>188</v>
      </c>
      <c r="B30" s="727">
        <v>137.72899999999998</v>
      </c>
      <c r="C30" s="727">
        <v>55.433</v>
      </c>
      <c r="D30" s="727">
        <v>23.348000000000003</v>
      </c>
      <c r="E30" s="727">
        <v>216.51</v>
      </c>
      <c r="F30" s="727">
        <v>115.77</v>
      </c>
      <c r="G30" s="727">
        <v>45.17</v>
      </c>
      <c r="H30" s="727">
        <v>0</v>
      </c>
      <c r="I30" s="727">
        <f t="shared" si="0"/>
        <v>160.94</v>
      </c>
      <c r="J30" s="727">
        <v>26.88</v>
      </c>
      <c r="K30" s="727">
        <v>13.23</v>
      </c>
      <c r="L30" s="727">
        <v>20.69</v>
      </c>
      <c r="M30" s="727">
        <f t="shared" si="4"/>
        <v>60.8</v>
      </c>
      <c r="N30" s="727">
        <v>4647.18</v>
      </c>
    </row>
    <row r="31" spans="1:14">
      <c r="A31" s="721" t="s">
        <v>189</v>
      </c>
      <c r="B31" s="727">
        <v>144.191</v>
      </c>
      <c r="C31" s="727">
        <v>55.146999999999998</v>
      </c>
      <c r="D31" s="727">
        <v>26.363000000000003</v>
      </c>
      <c r="E31" s="727">
        <v>225.70099999999999</v>
      </c>
      <c r="F31" s="727">
        <v>108.99</v>
      </c>
      <c r="G31" s="727">
        <v>38.07</v>
      </c>
      <c r="H31" s="727">
        <v>0</v>
      </c>
      <c r="I31" s="727">
        <f t="shared" si="0"/>
        <v>147.06</v>
      </c>
      <c r="J31" s="727">
        <v>36.770000000000003</v>
      </c>
      <c r="K31" s="728">
        <v>12.53</v>
      </c>
      <c r="L31" s="727">
        <v>26.53</v>
      </c>
      <c r="M31" s="727">
        <f t="shared" si="4"/>
        <v>75.830000000000013</v>
      </c>
      <c r="N31" s="727">
        <v>8334.65</v>
      </c>
    </row>
    <row r="32" spans="1:14">
      <c r="A32" s="721" t="s">
        <v>190</v>
      </c>
      <c r="B32" s="727">
        <v>150.905</v>
      </c>
      <c r="C32" s="727">
        <v>65.061999999999998</v>
      </c>
      <c r="D32" s="727">
        <v>33.125999999999998</v>
      </c>
      <c r="E32" s="727">
        <v>249.09299999999999</v>
      </c>
      <c r="F32" s="727">
        <v>108.7</v>
      </c>
      <c r="G32" s="727">
        <v>34.64</v>
      </c>
      <c r="H32" s="727">
        <v>0</v>
      </c>
      <c r="I32" s="727">
        <f t="shared" si="0"/>
        <v>143.34</v>
      </c>
      <c r="J32" s="727">
        <v>38.44</v>
      </c>
      <c r="K32" s="727">
        <v>29.27</v>
      </c>
      <c r="L32" s="727">
        <v>33.799999999999997</v>
      </c>
      <c r="M32" s="727">
        <f t="shared" si="4"/>
        <v>101.50999999999999</v>
      </c>
      <c r="N32" s="727">
        <v>11091.87</v>
      </c>
    </row>
    <row r="33" spans="1:14">
      <c r="A33" s="721" t="s">
        <v>191</v>
      </c>
      <c r="B33" s="727">
        <v>155.80000000000001</v>
      </c>
      <c r="C33" s="727">
        <v>72.739999999999995</v>
      </c>
      <c r="D33" s="727">
        <v>36.323999999999998</v>
      </c>
      <c r="E33" s="727">
        <v>264.86400000000003</v>
      </c>
      <c r="F33" s="727">
        <v>119</v>
      </c>
      <c r="G33" s="727">
        <v>43.21</v>
      </c>
      <c r="H33" s="727">
        <v>0</v>
      </c>
      <c r="I33" s="727">
        <f t="shared" si="0"/>
        <v>162.21</v>
      </c>
      <c r="J33" s="727">
        <v>34.47</v>
      </c>
      <c r="K33" s="727">
        <v>27.56</v>
      </c>
      <c r="L33" s="727">
        <v>29.44</v>
      </c>
      <c r="M33" s="727">
        <f t="shared" si="4"/>
        <v>91.47</v>
      </c>
      <c r="N33" s="727">
        <v>5754.01</v>
      </c>
    </row>
    <row r="34" spans="1:14">
      <c r="A34" s="721" t="s">
        <v>192</v>
      </c>
      <c r="B34" s="727">
        <v>165.58199999999999</v>
      </c>
      <c r="C34" s="727">
        <v>80.497</v>
      </c>
      <c r="D34" s="727">
        <v>35.143000000000001</v>
      </c>
      <c r="E34" s="727">
        <v>281.22199999999998</v>
      </c>
      <c r="F34" s="727">
        <v>121.57</v>
      </c>
      <c r="G34" s="727">
        <v>42.23</v>
      </c>
      <c r="H34" s="727">
        <v>0</v>
      </c>
      <c r="I34" s="727">
        <f t="shared" si="0"/>
        <v>163.79999999999998</v>
      </c>
      <c r="J34" s="727">
        <v>44.92</v>
      </c>
      <c r="K34" s="727">
        <v>38.020000000000003</v>
      </c>
      <c r="L34" s="727">
        <v>40.69</v>
      </c>
      <c r="M34" s="727">
        <f t="shared" si="4"/>
        <v>123.63000000000001</v>
      </c>
      <c r="N34" s="727">
        <v>8348.89</v>
      </c>
    </row>
    <row r="35" spans="1:14">
      <c r="A35" s="721" t="s">
        <v>193</v>
      </c>
      <c r="B35" s="727">
        <v>173.0025</v>
      </c>
      <c r="C35" s="727">
        <v>79.143000000000001</v>
      </c>
      <c r="D35" s="727">
        <v>25.754499999999997</v>
      </c>
      <c r="E35" s="727">
        <v>277.89999999999998</v>
      </c>
      <c r="F35" s="727">
        <v>122.59</v>
      </c>
      <c r="G35" s="727">
        <v>43.68</v>
      </c>
      <c r="H35" s="727">
        <v>0</v>
      </c>
      <c r="I35" s="727">
        <f t="shared" si="0"/>
        <v>166.27</v>
      </c>
      <c r="J35" s="727">
        <v>52.4</v>
      </c>
      <c r="K35" s="727">
        <v>44.27</v>
      </c>
      <c r="L35" s="727">
        <v>33.35</v>
      </c>
      <c r="M35" s="727">
        <f t="shared" si="4"/>
        <v>130.02000000000001</v>
      </c>
      <c r="N35" s="727">
        <v>15442.02</v>
      </c>
    </row>
    <row r="36" spans="1:14">
      <c r="A36" s="721" t="s">
        <v>194</v>
      </c>
      <c r="B36" s="727">
        <v>168.20930000000001</v>
      </c>
      <c r="C36" s="727">
        <v>66.534199999999998</v>
      </c>
      <c r="D36" s="727">
        <v>20.618000000000002</v>
      </c>
      <c r="E36" s="727">
        <v>255.36149999999998</v>
      </c>
      <c r="F36" s="727">
        <v>121.94</v>
      </c>
      <c r="G36" s="727">
        <v>38.299999999999997</v>
      </c>
      <c r="H36" s="727">
        <v>0</v>
      </c>
      <c r="I36" s="727">
        <f t="shared" si="0"/>
        <v>160.24</v>
      </c>
      <c r="J36" s="727">
        <v>46.9</v>
      </c>
      <c r="K36" s="727">
        <v>27.78</v>
      </c>
      <c r="L36" s="727">
        <v>12.3</v>
      </c>
      <c r="M36" s="727">
        <f t="shared" si="4"/>
        <v>86.97999999999999</v>
      </c>
      <c r="N36" s="727">
        <v>15980.22</v>
      </c>
    </row>
    <row r="37" spans="1:14">
      <c r="A37" s="721" t="s">
        <v>195</v>
      </c>
      <c r="B37" s="727">
        <v>167.50080000000003</v>
      </c>
      <c r="C37" s="727">
        <v>56.334600000000009</v>
      </c>
      <c r="D37" s="727">
        <v>20.988699999999994</v>
      </c>
      <c r="E37" s="727">
        <v>244.82409999999999</v>
      </c>
      <c r="F37" s="727">
        <v>123.78</v>
      </c>
      <c r="G37" s="727">
        <v>39.6</v>
      </c>
      <c r="H37" s="727">
        <v>0</v>
      </c>
      <c r="I37" s="727">
        <f t="shared" si="0"/>
        <v>163.38</v>
      </c>
      <c r="J37" s="727">
        <v>38.08</v>
      </c>
      <c r="K37" s="727">
        <v>15.9</v>
      </c>
      <c r="L37" s="727">
        <v>13.33</v>
      </c>
      <c r="M37" s="727">
        <f t="shared" si="4"/>
        <v>67.31</v>
      </c>
      <c r="N37" s="727">
        <v>14987.95</v>
      </c>
    </row>
    <row r="38" spans="1:14">
      <c r="A38" s="721" t="s">
        <v>196</v>
      </c>
      <c r="B38" s="727">
        <v>169.45429999999999</v>
      </c>
      <c r="C38" s="727">
        <v>60.983699999999999</v>
      </c>
      <c r="D38" s="727">
        <v>25.3232</v>
      </c>
      <c r="E38" s="727">
        <v>255.7612</v>
      </c>
      <c r="F38" s="727">
        <v>123.94</v>
      </c>
      <c r="G38" s="727">
        <v>41.21</v>
      </c>
      <c r="H38" s="727">
        <v>0</v>
      </c>
      <c r="I38" s="727">
        <f t="shared" si="0"/>
        <v>165.15</v>
      </c>
      <c r="J38" s="727">
        <v>47.66</v>
      </c>
      <c r="K38" s="727">
        <v>18.32</v>
      </c>
      <c r="L38" s="727">
        <v>25.37</v>
      </c>
      <c r="M38" s="727">
        <f t="shared" si="4"/>
        <v>91.35</v>
      </c>
      <c r="N38" s="727">
        <v>12035.26</v>
      </c>
    </row>
    <row r="39" spans="1:14">
      <c r="A39" s="721" t="s">
        <v>161</v>
      </c>
      <c r="B39" s="727">
        <v>173.72333000000003</v>
      </c>
      <c r="C39" s="727">
        <v>69.787739999999999</v>
      </c>
      <c r="D39" s="727">
        <v>24.015000000000004</v>
      </c>
      <c r="E39" s="727">
        <v>267.52607000000006</v>
      </c>
      <c r="F39" s="727">
        <v>134.13999999999999</v>
      </c>
      <c r="G39" s="727">
        <v>43.94</v>
      </c>
      <c r="H39" s="727">
        <v>0</v>
      </c>
      <c r="I39" s="727">
        <f t="shared" si="0"/>
        <v>178.07999999999998</v>
      </c>
      <c r="J39" s="727">
        <v>50.68</v>
      </c>
      <c r="K39" s="727">
        <v>28.88</v>
      </c>
      <c r="L39" s="727">
        <v>20.53</v>
      </c>
      <c r="M39" s="727">
        <v>100.09</v>
      </c>
      <c r="N39" s="727">
        <v>13984.93</v>
      </c>
    </row>
    <row r="40" spans="1:14">
      <c r="A40" s="721" t="s">
        <v>162</v>
      </c>
      <c r="B40" s="727">
        <v>167.3544</v>
      </c>
      <c r="C40" s="727">
        <v>67.054000000000002</v>
      </c>
      <c r="D40" s="727">
        <v>25.083099999999998</v>
      </c>
      <c r="E40" s="727">
        <v>259.49150000000003</v>
      </c>
      <c r="F40" s="727">
        <v>133.51</v>
      </c>
      <c r="G40" s="727">
        <v>45.95</v>
      </c>
      <c r="H40" s="727">
        <v>0</v>
      </c>
      <c r="I40" s="727">
        <f>F40+G40</f>
        <v>179.45999999999998</v>
      </c>
      <c r="J40" s="727">
        <v>33.85</v>
      </c>
      <c r="K40" s="727">
        <v>21.3</v>
      </c>
      <c r="L40" s="727">
        <v>23.25</v>
      </c>
      <c r="M40" s="727">
        <f>SUM(J40:L40)</f>
        <v>78.400000000000006</v>
      </c>
      <c r="N40" s="727">
        <v>7024.32</v>
      </c>
    </row>
    <row r="41" spans="1:14">
      <c r="A41" s="721" t="s">
        <v>163</v>
      </c>
      <c r="B41" s="727">
        <v>169.58019999999999</v>
      </c>
      <c r="C41" s="727">
        <v>68.540499999999994</v>
      </c>
      <c r="D41" s="727">
        <v>27.788299999999996</v>
      </c>
      <c r="E41" s="727">
        <v>265.90899999999999</v>
      </c>
      <c r="F41" s="721">
        <v>133.83000000000001</v>
      </c>
      <c r="G41" s="721">
        <v>47.23</v>
      </c>
      <c r="H41" s="727">
        <v>0</v>
      </c>
      <c r="I41" s="721">
        <f>F41+G41</f>
        <v>181.06</v>
      </c>
      <c r="J41" s="721">
        <v>35.880000000000003</v>
      </c>
      <c r="K41" s="721">
        <v>20.47</v>
      </c>
      <c r="L41" s="721">
        <v>28.95</v>
      </c>
      <c r="M41" s="727">
        <f>SUM(J41:L41)</f>
        <v>85.3</v>
      </c>
      <c r="N41" s="727">
        <v>8350.94</v>
      </c>
    </row>
    <row r="42" spans="1:14">
      <c r="A42" s="721" t="s">
        <v>164</v>
      </c>
      <c r="B42" s="727">
        <v>179.02</v>
      </c>
      <c r="C42" s="727">
        <v>68.569999999999993</v>
      </c>
      <c r="D42" s="727">
        <v>25.29</v>
      </c>
      <c r="E42" s="727">
        <v>272.88</v>
      </c>
      <c r="F42" s="721">
        <v>132.97999999999999</v>
      </c>
      <c r="G42" s="721">
        <v>45.94</v>
      </c>
      <c r="H42" s="727">
        <v>0</v>
      </c>
      <c r="I42" s="721">
        <f>F42+G42</f>
        <v>178.92</v>
      </c>
      <c r="J42" s="721">
        <v>47.01</v>
      </c>
      <c r="K42" s="721">
        <v>31.67</v>
      </c>
      <c r="L42" s="721">
        <v>26.29</v>
      </c>
      <c r="M42" s="727">
        <v>104.97</v>
      </c>
      <c r="N42" s="727" t="s">
        <v>137</v>
      </c>
    </row>
    <row r="43" spans="1:14">
      <c r="A43" s="721" t="s">
        <v>165</v>
      </c>
      <c r="B43" s="727">
        <v>191</v>
      </c>
      <c r="C43" s="727">
        <v>76.617999999999995</v>
      </c>
      <c r="D43" s="727">
        <v>26.07</v>
      </c>
      <c r="E43" s="727">
        <v>293.69299999999998</v>
      </c>
      <c r="F43" s="721">
        <v>136.87</v>
      </c>
      <c r="G43" s="721">
        <v>47.91</v>
      </c>
      <c r="H43" s="727">
        <v>0</v>
      </c>
      <c r="I43" s="721">
        <v>184.76</v>
      </c>
      <c r="J43" s="721">
        <v>51.91</v>
      </c>
      <c r="K43" s="721">
        <v>24.13</v>
      </c>
      <c r="L43" s="721">
        <v>22.8</v>
      </c>
      <c r="M43" s="727">
        <v>98.84</v>
      </c>
      <c r="N43" s="727" t="s">
        <v>137</v>
      </c>
    </row>
    <row r="44" spans="1:14">
      <c r="A44" s="721" t="s">
        <v>166</v>
      </c>
      <c r="B44" s="727">
        <v>204.04</v>
      </c>
      <c r="C44" s="727">
        <v>89.78</v>
      </c>
      <c r="D44" s="727">
        <v>31.54</v>
      </c>
      <c r="E44" s="727">
        <v>325.36</v>
      </c>
      <c r="F44" s="721">
        <v>137.15</v>
      </c>
      <c r="G44" s="721">
        <v>47.39</v>
      </c>
      <c r="H44" s="727">
        <v>0</v>
      </c>
      <c r="I44" s="721">
        <v>184.54000000000002</v>
      </c>
      <c r="J44" s="721">
        <v>56.33</v>
      </c>
      <c r="K44" s="721">
        <v>25.43</v>
      </c>
      <c r="L44" s="721">
        <v>26.7</v>
      </c>
      <c r="M44" s="727">
        <v>108.46</v>
      </c>
      <c r="N44" s="727" t="s">
        <v>137</v>
      </c>
    </row>
    <row r="45" spans="1:14">
      <c r="A45" s="721" t="s">
        <v>167</v>
      </c>
      <c r="B45" s="727">
        <v>194.38319999999999</v>
      </c>
      <c r="C45" s="727">
        <v>78.290000000000006</v>
      </c>
      <c r="D45" s="727">
        <v>25.294499999999999</v>
      </c>
      <c r="E45" s="727">
        <v>297.96249999999992</v>
      </c>
      <c r="F45" s="721">
        <v>138.38999999999999</v>
      </c>
      <c r="G45" s="721">
        <v>47.14</v>
      </c>
      <c r="H45" s="727">
        <v>0</v>
      </c>
      <c r="I45" s="721">
        <v>185.53</v>
      </c>
      <c r="J45" s="721">
        <v>53.59</v>
      </c>
      <c r="K45" s="721">
        <v>27.81</v>
      </c>
      <c r="L45" s="721">
        <v>16.3</v>
      </c>
      <c r="M45" s="727">
        <v>97.7</v>
      </c>
      <c r="N45" s="727" t="s">
        <v>137</v>
      </c>
    </row>
    <row r="46" spans="1:14">
      <c r="A46" s="721" t="s">
        <v>168</v>
      </c>
      <c r="B46" s="727">
        <v>202.06</v>
      </c>
      <c r="C46" s="727">
        <v>79.22</v>
      </c>
      <c r="D46" s="727">
        <v>17.16</v>
      </c>
      <c r="E46" s="727">
        <v>298.44</v>
      </c>
      <c r="F46" s="721">
        <v>157.01</v>
      </c>
      <c r="G46" s="721">
        <v>50.1</v>
      </c>
      <c r="H46" s="727">
        <v>0</v>
      </c>
      <c r="I46" s="721">
        <v>207.11</v>
      </c>
      <c r="J46" s="727">
        <v>51.02</v>
      </c>
      <c r="K46" s="727">
        <v>36.29</v>
      </c>
      <c r="L46" s="727">
        <v>14.31</v>
      </c>
      <c r="M46" s="727">
        <v>101.62</v>
      </c>
      <c r="N46" s="727" t="s">
        <v>137</v>
      </c>
    </row>
    <row r="47" spans="1:14">
      <c r="A47" s="665" t="s">
        <v>1529</v>
      </c>
      <c r="B47" s="727">
        <v>204.56</v>
      </c>
      <c r="C47" s="727">
        <v>83.07</v>
      </c>
      <c r="D47" s="727">
        <v>18.79</v>
      </c>
      <c r="E47" s="727">
        <v>306.42</v>
      </c>
      <c r="F47" s="721">
        <v>170.67</v>
      </c>
      <c r="G47" s="721">
        <v>48.8</v>
      </c>
      <c r="H47" s="727">
        <v>0</v>
      </c>
      <c r="I47" s="727">
        <v>219.47900000000001</v>
      </c>
      <c r="J47" s="727">
        <v>45.75</v>
      </c>
      <c r="K47" s="727">
        <v>30.46</v>
      </c>
      <c r="L47" s="727">
        <v>20.190000000000001</v>
      </c>
      <c r="M47" s="727">
        <v>96.4</v>
      </c>
      <c r="N47" s="727" t="s">
        <v>137</v>
      </c>
    </row>
    <row r="48" spans="1:14" ht="39.5" customHeight="1">
      <c r="A48" s="1412" t="s">
        <v>2025</v>
      </c>
      <c r="B48" s="1413"/>
      <c r="C48" s="1413"/>
      <c r="D48" s="1413"/>
      <c r="E48" s="1413"/>
      <c r="F48" s="1413"/>
      <c r="G48" s="1413"/>
      <c r="H48" s="1413"/>
      <c r="I48" s="1413"/>
      <c r="J48" s="1413"/>
      <c r="K48" s="1413"/>
      <c r="L48" s="1413"/>
      <c r="M48" s="1413"/>
      <c r="N48" s="1413"/>
    </row>
    <row r="49" spans="1:17">
      <c r="A49" s="1413" t="s">
        <v>1530</v>
      </c>
      <c r="B49" s="1413"/>
      <c r="C49" s="1413"/>
      <c r="D49" s="1413"/>
      <c r="E49" s="1413"/>
      <c r="F49" s="1413"/>
      <c r="G49" s="1413"/>
      <c r="H49" s="1413"/>
      <c r="I49" s="1413"/>
      <c r="J49" s="1413"/>
      <c r="K49" s="1413"/>
      <c r="L49" s="1413"/>
      <c r="M49" s="1413"/>
      <c r="N49" s="1413"/>
      <c r="Q49" s="729"/>
    </row>
    <row r="50" spans="1:17">
      <c r="A50" s="1414" t="s">
        <v>1531</v>
      </c>
      <c r="B50" s="1413"/>
      <c r="C50" s="1413"/>
      <c r="D50" s="1413"/>
      <c r="E50" s="1413"/>
      <c r="F50" s="1413"/>
      <c r="G50" s="1413"/>
      <c r="H50" s="1413"/>
      <c r="I50" s="1413"/>
      <c r="J50" s="1413"/>
      <c r="K50" s="1413"/>
      <c r="L50" s="1413"/>
      <c r="M50" s="1413"/>
      <c r="N50" s="1415"/>
      <c r="Q50" s="729"/>
    </row>
    <row r="51" spans="1:17">
      <c r="A51" s="1416" t="s">
        <v>1532</v>
      </c>
      <c r="B51" s="1417"/>
      <c r="C51" s="1417"/>
      <c r="D51" s="1417"/>
      <c r="E51" s="1417"/>
      <c r="F51" s="1417"/>
      <c r="G51" s="1417"/>
      <c r="H51" s="1417"/>
      <c r="I51" s="1417"/>
      <c r="J51" s="1417"/>
      <c r="K51" s="1417"/>
      <c r="L51" s="1417"/>
      <c r="M51" s="1417"/>
      <c r="N51" s="1418"/>
    </row>
    <row r="52" spans="1:17" ht="10.5" customHeight="1">
      <c r="A52" s="1419" t="s">
        <v>1533</v>
      </c>
      <c r="B52" s="1420"/>
      <c r="C52" s="1420"/>
      <c r="D52" s="1420"/>
      <c r="E52" s="1420"/>
      <c r="F52" s="1420"/>
      <c r="G52" s="1420"/>
      <c r="H52" s="1420"/>
      <c r="I52" s="1420"/>
      <c r="J52" s="1420"/>
      <c r="K52" s="1420"/>
      <c r="L52" s="1420"/>
      <c r="M52" s="1420"/>
      <c r="N52" s="1421"/>
    </row>
    <row r="53" spans="1:17">
      <c r="A53" s="730"/>
      <c r="F53" s="730"/>
      <c r="G53" s="730"/>
      <c r="H53" s="730"/>
      <c r="I53" s="730"/>
      <c r="J53" s="730"/>
      <c r="K53" s="730"/>
    </row>
    <row r="54" spans="1:17">
      <c r="C54" s="732"/>
      <c r="D54" s="733"/>
      <c r="E54" s="732"/>
      <c r="F54" s="732"/>
      <c r="G54" s="732"/>
      <c r="H54" s="732"/>
      <c r="I54" s="730"/>
      <c r="J54" s="730"/>
      <c r="K54" s="730"/>
    </row>
    <row r="55" spans="1:17">
      <c r="C55" s="730"/>
      <c r="D55" s="730"/>
      <c r="E55" s="730"/>
      <c r="F55" s="730"/>
      <c r="G55" s="730"/>
      <c r="H55" s="730"/>
      <c r="I55" s="730"/>
      <c r="J55" s="730"/>
      <c r="K55" s="730"/>
    </row>
    <row r="56" spans="1:17">
      <c r="C56" s="730"/>
      <c r="D56" s="730"/>
      <c r="E56" s="730"/>
      <c r="F56" s="730"/>
      <c r="G56" s="730"/>
      <c r="H56" s="730"/>
      <c r="I56" s="730"/>
      <c r="J56" s="730"/>
      <c r="K56" s="730"/>
    </row>
    <row r="57" spans="1:17">
      <c r="A57" s="734"/>
      <c r="B57" s="734"/>
      <c r="C57" s="735"/>
      <c r="D57" s="735"/>
      <c r="E57" s="734"/>
      <c r="F57" s="734"/>
      <c r="G57" s="734"/>
      <c r="H57" s="734"/>
      <c r="I57" s="734"/>
      <c r="J57" s="734"/>
      <c r="K57" s="736"/>
    </row>
    <row r="58" spans="1:17">
      <c r="A58" s="734"/>
      <c r="B58" s="734"/>
      <c r="C58" s="734"/>
      <c r="D58" s="732"/>
      <c r="E58" s="732"/>
      <c r="F58" s="732"/>
      <c r="G58" s="732"/>
      <c r="H58" s="732"/>
    </row>
    <row r="59" spans="1:17">
      <c r="C59" s="732"/>
      <c r="D59" s="732"/>
      <c r="E59" s="732"/>
      <c r="F59" s="732"/>
      <c r="G59" s="732"/>
      <c r="H59" s="732"/>
    </row>
    <row r="60" spans="1:17">
      <c r="C60" s="732"/>
      <c r="D60" s="732"/>
      <c r="F60" s="732"/>
      <c r="G60" s="732"/>
      <c r="H60" s="732"/>
      <c r="I60" s="730"/>
      <c r="J60" s="730"/>
      <c r="K60" s="732"/>
    </row>
    <row r="61" spans="1:17">
      <c r="C61" s="732"/>
      <c r="D61" s="732"/>
      <c r="F61" s="732"/>
      <c r="G61" s="732"/>
      <c r="H61" s="732"/>
      <c r="I61" s="732"/>
      <c r="J61" s="730"/>
      <c r="K61" s="732"/>
    </row>
    <row r="62" spans="1:17">
      <c r="C62" s="732"/>
      <c r="D62" s="732"/>
      <c r="F62" s="732"/>
      <c r="G62" s="732"/>
      <c r="H62" s="732"/>
      <c r="I62" s="730"/>
      <c r="J62" s="732"/>
      <c r="K62" s="730"/>
    </row>
    <row r="63" spans="1:17">
      <c r="C63" s="732"/>
      <c r="D63" s="732"/>
      <c r="F63" s="732"/>
      <c r="G63" s="732"/>
      <c r="H63" s="732"/>
      <c r="I63" s="730"/>
      <c r="J63" s="730"/>
      <c r="K63" s="732"/>
    </row>
    <row r="64" spans="1:17">
      <c r="A64" s="730"/>
      <c r="C64" s="732"/>
      <c r="D64" s="732"/>
      <c r="E64" s="732"/>
      <c r="F64" s="732"/>
      <c r="G64" s="732"/>
      <c r="H64" s="732"/>
      <c r="I64" s="732"/>
      <c r="J64" s="732"/>
      <c r="K64" s="730"/>
    </row>
    <row r="65" spans="1:11">
      <c r="C65" s="732"/>
      <c r="D65" s="732"/>
      <c r="F65" s="732"/>
      <c r="G65" s="732"/>
      <c r="H65" s="732"/>
      <c r="I65" s="732"/>
      <c r="J65" s="732"/>
      <c r="K65" s="732"/>
    </row>
    <row r="67" spans="1:11">
      <c r="A67" s="730"/>
    </row>
    <row r="74" spans="1:11">
      <c r="A74" s="737"/>
    </row>
  </sheetData>
  <mergeCells count="11">
    <mergeCell ref="A52:N52"/>
    <mergeCell ref="A4:M4"/>
    <mergeCell ref="A48:N48"/>
    <mergeCell ref="A49:N49"/>
    <mergeCell ref="A50:N50"/>
    <mergeCell ref="A51:N51"/>
    <mergeCell ref="A1:N1"/>
    <mergeCell ref="B2:E2"/>
    <mergeCell ref="F2:I2"/>
    <mergeCell ref="J2:M2"/>
    <mergeCell ref="N2:N3"/>
  </mergeCells>
  <printOptions horizontalCentered="1"/>
  <pageMargins left="0.75" right="0.75" top="1" bottom="1" header="0.5" footer="0.5"/>
  <pageSetup scale="60"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190A6-4671-4797-B3D8-05B67A087B6C}">
  <sheetPr codeName="Sheet20"/>
  <dimension ref="A1:R68"/>
  <sheetViews>
    <sheetView showGridLines="0" zoomScaleNormal="100" zoomScaleSheetLayoutView="100" workbookViewId="0">
      <selection activeCell="P1" sqref="P1:XFD1048576"/>
    </sheetView>
  </sheetViews>
  <sheetFormatPr defaultColWidth="0" defaultRowHeight="14.5" zeroHeight="1"/>
  <cols>
    <col min="1" max="1" width="7.81640625" style="743" customWidth="1"/>
    <col min="2" max="2" width="21.81640625" style="758" customWidth="1"/>
    <col min="3" max="4" width="11.26953125" style="721" customWidth="1"/>
    <col min="5" max="5" width="9.81640625" style="721" customWidth="1"/>
    <col min="6" max="6" width="11.26953125" style="721" customWidth="1"/>
    <col min="7" max="7" width="9.1796875" style="721" customWidth="1"/>
    <col min="8" max="8" width="9.54296875" style="721" customWidth="1"/>
    <col min="9" max="9" width="9.1796875" style="721" customWidth="1"/>
    <col min="10" max="10" width="10.7265625" style="721" customWidth="1"/>
    <col min="11" max="11" width="9.54296875" style="721" bestFit="1" customWidth="1"/>
    <col min="12" max="13" width="9.26953125" style="721" bestFit="1" customWidth="1"/>
    <col min="14" max="14" width="9.54296875" style="721" bestFit="1" customWidth="1"/>
    <col min="15" max="15" width="18.453125" style="738" customWidth="1"/>
    <col min="16" max="18" width="0" style="739" hidden="1" customWidth="1"/>
    <col min="19" max="16384" width="9.1796875" style="739" hidden="1"/>
  </cols>
  <sheetData>
    <row r="1" spans="1:17" ht="41.5" customHeight="1">
      <c r="A1" s="1427" t="s">
        <v>2035</v>
      </c>
      <c r="B1" s="1428"/>
      <c r="C1" s="1428"/>
      <c r="D1" s="1428"/>
      <c r="E1" s="1428"/>
      <c r="F1" s="1428"/>
      <c r="G1" s="1428"/>
      <c r="H1" s="1428"/>
      <c r="I1" s="1428"/>
      <c r="J1" s="1428"/>
      <c r="K1" s="1428"/>
      <c r="L1" s="1428"/>
      <c r="M1" s="1428"/>
      <c r="N1" s="1429"/>
    </row>
    <row r="2" spans="1:17" ht="15" customHeight="1">
      <c r="A2" s="1430" t="s">
        <v>1534</v>
      </c>
      <c r="B2" s="1431"/>
      <c r="C2" s="1431"/>
      <c r="D2" s="1431"/>
      <c r="E2" s="1431"/>
      <c r="F2" s="1431"/>
      <c r="G2" s="1431"/>
      <c r="H2" s="1431"/>
      <c r="I2" s="1431"/>
      <c r="J2" s="1431"/>
      <c r="K2" s="1431"/>
      <c r="L2" s="1431"/>
      <c r="M2" s="1431"/>
      <c r="N2" s="1432"/>
    </row>
    <row r="3" spans="1:17" s="740" customFormat="1" ht="15" customHeight="1">
      <c r="A3" s="1433" t="s">
        <v>1535</v>
      </c>
      <c r="B3" s="1435" t="s">
        <v>1536</v>
      </c>
      <c r="C3" s="1407" t="s">
        <v>165</v>
      </c>
      <c r="D3" s="1407"/>
      <c r="E3" s="1407"/>
      <c r="F3" s="1407"/>
      <c r="G3" s="1407" t="s">
        <v>166</v>
      </c>
      <c r="H3" s="1407"/>
      <c r="I3" s="1407"/>
      <c r="J3" s="1407"/>
      <c r="K3" s="1407" t="s">
        <v>167</v>
      </c>
      <c r="L3" s="1407"/>
      <c r="M3" s="1407"/>
      <c r="N3" s="1407"/>
      <c r="O3" s="1425" t="s">
        <v>1536</v>
      </c>
    </row>
    <row r="4" spans="1:17" s="740" customFormat="1" ht="36" customHeight="1">
      <c r="A4" s="1434"/>
      <c r="B4" s="1436"/>
      <c r="C4" s="722" t="s">
        <v>589</v>
      </c>
      <c r="D4" s="722" t="s">
        <v>1537</v>
      </c>
      <c r="E4" s="722" t="s">
        <v>1511</v>
      </c>
      <c r="F4" s="658" t="s">
        <v>1512</v>
      </c>
      <c r="G4" s="722" t="s">
        <v>589</v>
      </c>
      <c r="H4" s="722" t="s">
        <v>1537</v>
      </c>
      <c r="I4" s="722" t="s">
        <v>1511</v>
      </c>
      <c r="J4" s="658" t="s">
        <v>1512</v>
      </c>
      <c r="K4" s="722" t="s">
        <v>589</v>
      </c>
      <c r="L4" s="722" t="s">
        <v>1537</v>
      </c>
      <c r="M4" s="722" t="s">
        <v>1511</v>
      </c>
      <c r="N4" s="658" t="s">
        <v>1512</v>
      </c>
      <c r="O4" s="1426"/>
    </row>
    <row r="5" spans="1:17">
      <c r="A5" s="741"/>
      <c r="B5" s="742" t="s">
        <v>1006</v>
      </c>
      <c r="O5" s="744" t="s">
        <v>1538</v>
      </c>
    </row>
    <row r="6" spans="1:17">
      <c r="A6" s="743">
        <v>1</v>
      </c>
      <c r="B6" s="745" t="s">
        <v>70</v>
      </c>
      <c r="C6" s="727">
        <v>980.95</v>
      </c>
      <c r="D6" s="727">
        <v>490.29</v>
      </c>
      <c r="E6" s="727">
        <v>211.79</v>
      </c>
      <c r="F6" s="727">
        <v>1683.03</v>
      </c>
      <c r="G6" s="727">
        <v>1139.6300000000001</v>
      </c>
      <c r="H6" s="727">
        <v>618.59</v>
      </c>
      <c r="I6" s="727">
        <v>267.72000000000003</v>
      </c>
      <c r="J6" s="727">
        <v>2025.9400000000003</v>
      </c>
      <c r="K6" s="727">
        <v>1008.89</v>
      </c>
      <c r="L6" s="727">
        <v>506.53</v>
      </c>
      <c r="M6" s="727">
        <v>184.16</v>
      </c>
      <c r="N6" s="727">
        <v>1699.5800000000002</v>
      </c>
      <c r="O6" s="746" t="s">
        <v>69</v>
      </c>
    </row>
    <row r="7" spans="1:17" ht="15" customHeight="1">
      <c r="A7" s="743">
        <v>2</v>
      </c>
      <c r="B7" s="745" t="s">
        <v>121</v>
      </c>
      <c r="C7" s="727">
        <v>987.09</v>
      </c>
      <c r="D7" s="727">
        <v>369.68</v>
      </c>
      <c r="E7" s="727">
        <v>122.41</v>
      </c>
      <c r="F7" s="727">
        <v>1479.18</v>
      </c>
      <c r="G7" s="727">
        <v>1169.73</v>
      </c>
      <c r="H7" s="727">
        <v>474.6</v>
      </c>
      <c r="I7" s="727">
        <v>173.22</v>
      </c>
      <c r="J7" s="727">
        <v>1817.55</v>
      </c>
      <c r="K7" s="727">
        <v>1104.81</v>
      </c>
      <c r="L7" s="727">
        <v>423.92</v>
      </c>
      <c r="M7" s="727">
        <v>107.69</v>
      </c>
      <c r="N7" s="727">
        <v>1636.42</v>
      </c>
      <c r="O7" s="746" t="s">
        <v>120</v>
      </c>
    </row>
    <row r="8" spans="1:17">
      <c r="A8" s="743">
        <v>3</v>
      </c>
      <c r="B8" s="745" t="s">
        <v>95</v>
      </c>
      <c r="C8" s="727">
        <v>1017.59</v>
      </c>
      <c r="D8" s="727">
        <v>560.33000000000004</v>
      </c>
      <c r="E8" s="727">
        <v>282.99</v>
      </c>
      <c r="F8" s="727">
        <v>1860.91</v>
      </c>
      <c r="G8" s="727">
        <v>1179.45</v>
      </c>
      <c r="H8" s="727">
        <v>688.2</v>
      </c>
      <c r="I8" s="727">
        <v>355.19</v>
      </c>
      <c r="J8" s="727">
        <v>2222.84</v>
      </c>
      <c r="K8" s="727">
        <v>1237.5</v>
      </c>
      <c r="L8" s="727">
        <v>649.49</v>
      </c>
      <c r="M8" s="727">
        <v>305.39</v>
      </c>
      <c r="N8" s="727">
        <v>2192.38</v>
      </c>
      <c r="O8" s="746" t="s">
        <v>94</v>
      </c>
    </row>
    <row r="9" spans="1:17">
      <c r="A9" s="743">
        <v>4</v>
      </c>
      <c r="B9" s="745" t="s">
        <v>97</v>
      </c>
      <c r="C9" s="727">
        <v>79.27</v>
      </c>
      <c r="D9" s="727">
        <v>33.770000000000003</v>
      </c>
      <c r="E9" s="727">
        <v>61.83</v>
      </c>
      <c r="F9" s="727">
        <v>174.87</v>
      </c>
      <c r="G9" s="727">
        <v>88.06</v>
      </c>
      <c r="H9" s="727">
        <v>37.96</v>
      </c>
      <c r="I9" s="727">
        <v>75.09</v>
      </c>
      <c r="J9" s="727">
        <v>201.11</v>
      </c>
      <c r="K9" s="727">
        <v>78.239999999999995</v>
      </c>
      <c r="L9" s="727">
        <v>31.72</v>
      </c>
      <c r="M9" s="727">
        <v>56.14</v>
      </c>
      <c r="N9" s="727">
        <v>166.1</v>
      </c>
      <c r="O9" s="746" t="s">
        <v>96</v>
      </c>
    </row>
    <row r="10" spans="1:17">
      <c r="A10" s="743">
        <v>5</v>
      </c>
      <c r="B10" s="745" t="s">
        <v>119</v>
      </c>
      <c r="C10" s="727">
        <v>582.29999999999995</v>
      </c>
      <c r="D10" s="727">
        <v>233.56</v>
      </c>
      <c r="E10" s="727">
        <v>171.31</v>
      </c>
      <c r="F10" s="727">
        <v>987.16999999999985</v>
      </c>
      <c r="G10" s="727">
        <v>644.86</v>
      </c>
      <c r="H10" s="727">
        <v>269.32</v>
      </c>
      <c r="I10" s="727">
        <v>206.72</v>
      </c>
      <c r="J10" s="727">
        <v>1120.9000000000001</v>
      </c>
      <c r="K10" s="727">
        <v>675.97</v>
      </c>
      <c r="L10" s="727">
        <v>274.29000000000002</v>
      </c>
      <c r="M10" s="727">
        <v>179.33</v>
      </c>
      <c r="N10" s="727">
        <v>1129.5899999999999</v>
      </c>
      <c r="O10" s="746" t="s">
        <v>118</v>
      </c>
    </row>
    <row r="11" spans="1:17" ht="14.25" customHeight="1">
      <c r="A11" s="743">
        <v>6</v>
      </c>
      <c r="B11" s="745" t="s">
        <v>149</v>
      </c>
      <c r="C11" s="727">
        <v>6.78</v>
      </c>
      <c r="D11" s="727">
        <v>1.83</v>
      </c>
      <c r="E11" s="727">
        <v>0.91</v>
      </c>
      <c r="F11" s="727">
        <v>9.52</v>
      </c>
      <c r="G11" s="727">
        <v>8.48</v>
      </c>
      <c r="H11" s="727">
        <v>2.16</v>
      </c>
      <c r="I11" s="727">
        <v>1.55</v>
      </c>
      <c r="J11" s="727">
        <v>12.190000000000001</v>
      </c>
      <c r="K11" s="727">
        <v>8.48</v>
      </c>
      <c r="L11" s="727">
        <v>1.94</v>
      </c>
      <c r="M11" s="727">
        <v>1.04</v>
      </c>
      <c r="N11" s="727">
        <v>11.46</v>
      </c>
      <c r="O11" s="746" t="s">
        <v>148</v>
      </c>
    </row>
    <row r="12" spans="1:17">
      <c r="A12" s="743">
        <v>7</v>
      </c>
      <c r="B12" s="745" t="s">
        <v>131</v>
      </c>
      <c r="C12" s="727">
        <v>0</v>
      </c>
      <c r="D12" s="727">
        <v>0</v>
      </c>
      <c r="E12" s="727">
        <v>0</v>
      </c>
      <c r="F12" s="727">
        <v>0</v>
      </c>
      <c r="G12" s="727">
        <v>0.13</v>
      </c>
      <c r="H12" s="727">
        <v>0</v>
      </c>
      <c r="I12" s="727">
        <v>0</v>
      </c>
      <c r="J12" s="727">
        <v>0.13</v>
      </c>
      <c r="K12" s="727">
        <v>0.28999999999999998</v>
      </c>
      <c r="L12" s="727">
        <v>0.4</v>
      </c>
      <c r="M12" s="727">
        <v>0</v>
      </c>
      <c r="N12" s="727">
        <v>0.69</v>
      </c>
      <c r="O12" s="746" t="s">
        <v>1539</v>
      </c>
    </row>
    <row r="13" spans="1:17">
      <c r="A13" s="743">
        <v>8</v>
      </c>
      <c r="B13" s="745" t="s">
        <v>147</v>
      </c>
      <c r="C13" s="727">
        <v>0</v>
      </c>
      <c r="D13" s="727">
        <v>0</v>
      </c>
      <c r="E13" s="727">
        <v>0</v>
      </c>
      <c r="F13" s="727">
        <v>0</v>
      </c>
      <c r="G13" s="727">
        <v>0</v>
      </c>
      <c r="H13" s="727">
        <v>0</v>
      </c>
      <c r="I13" s="727">
        <v>0</v>
      </c>
      <c r="J13" s="727">
        <v>0</v>
      </c>
      <c r="K13" s="727">
        <v>0</v>
      </c>
      <c r="L13" s="727">
        <v>0</v>
      </c>
      <c r="M13" s="727">
        <v>0</v>
      </c>
      <c r="N13" s="727">
        <v>0</v>
      </c>
      <c r="O13" s="746" t="s">
        <v>146</v>
      </c>
    </row>
    <row r="14" spans="1:17" s="751" customFormat="1">
      <c r="A14" s="747"/>
      <c r="B14" s="748" t="s">
        <v>1540</v>
      </c>
      <c r="C14" s="755">
        <v>3653.98</v>
      </c>
      <c r="D14" s="755">
        <v>1689.46</v>
      </c>
      <c r="E14" s="755">
        <v>851.24000000000012</v>
      </c>
      <c r="F14" s="755">
        <v>6194.68</v>
      </c>
      <c r="G14" s="755">
        <v>4230.34</v>
      </c>
      <c r="H14" s="755">
        <v>2090.83</v>
      </c>
      <c r="I14" s="755">
        <v>1079.49</v>
      </c>
      <c r="J14" s="755">
        <v>7400.66</v>
      </c>
      <c r="K14" s="755">
        <v>4114.1799999999994</v>
      </c>
      <c r="L14" s="755">
        <v>1888.2900000000002</v>
      </c>
      <c r="M14" s="755">
        <v>833.75</v>
      </c>
      <c r="N14" s="755">
        <v>6836.22</v>
      </c>
      <c r="O14" s="749" t="s">
        <v>1541</v>
      </c>
      <c r="P14" s="750"/>
      <c r="Q14" s="750"/>
    </row>
    <row r="15" spans="1:17">
      <c r="A15" s="741"/>
      <c r="B15" s="742" t="s">
        <v>1026</v>
      </c>
      <c r="O15" s="744" t="s">
        <v>1542</v>
      </c>
    </row>
    <row r="16" spans="1:17">
      <c r="A16" s="743">
        <v>9</v>
      </c>
      <c r="B16" s="745" t="s">
        <v>84</v>
      </c>
      <c r="C16" s="727">
        <v>1296.44</v>
      </c>
      <c r="D16" s="727">
        <v>381.65</v>
      </c>
      <c r="E16" s="727">
        <v>113.58</v>
      </c>
      <c r="F16" s="727">
        <v>1791.67</v>
      </c>
      <c r="G16" s="727">
        <v>1349.67</v>
      </c>
      <c r="H16" s="727">
        <v>470.81</v>
      </c>
      <c r="I16" s="727">
        <v>136.93</v>
      </c>
      <c r="J16" s="727">
        <v>1957.41</v>
      </c>
      <c r="K16" s="727">
        <v>1215.29</v>
      </c>
      <c r="L16" s="727">
        <v>382.62</v>
      </c>
      <c r="M16" s="727">
        <v>101.93</v>
      </c>
      <c r="N16" s="727">
        <v>1699.84</v>
      </c>
      <c r="O16" s="738" t="s">
        <v>83</v>
      </c>
    </row>
    <row r="17" spans="1:18">
      <c r="A17" s="743">
        <v>10</v>
      </c>
      <c r="B17" s="745" t="s">
        <v>99</v>
      </c>
      <c r="C17" s="727">
        <v>1673.06</v>
      </c>
      <c r="D17" s="727">
        <v>894.31</v>
      </c>
      <c r="E17" s="727">
        <v>116.02</v>
      </c>
      <c r="F17" s="727">
        <v>2683.39</v>
      </c>
      <c r="G17" s="727">
        <v>1732.7</v>
      </c>
      <c r="H17" s="727">
        <v>1020.62</v>
      </c>
      <c r="I17" s="727">
        <v>140.19</v>
      </c>
      <c r="J17" s="727">
        <v>2893.51</v>
      </c>
      <c r="K17" s="727">
        <v>1628.8</v>
      </c>
      <c r="L17" s="727">
        <v>890.21</v>
      </c>
      <c r="M17" s="727">
        <v>132.72</v>
      </c>
      <c r="N17" s="727">
        <v>2651.73</v>
      </c>
      <c r="O17" s="738" t="s">
        <v>98</v>
      </c>
    </row>
    <row r="18" spans="1:18">
      <c r="A18" s="743">
        <v>11</v>
      </c>
      <c r="B18" s="745" t="s">
        <v>78</v>
      </c>
      <c r="C18" s="727">
        <v>449.68</v>
      </c>
      <c r="D18" s="727">
        <v>225.53</v>
      </c>
      <c r="E18" s="727">
        <v>62.14</v>
      </c>
      <c r="F18" s="727">
        <v>737.35</v>
      </c>
      <c r="G18" s="727">
        <v>525.09</v>
      </c>
      <c r="H18" s="727">
        <v>271.99</v>
      </c>
      <c r="I18" s="727">
        <v>74.53</v>
      </c>
      <c r="J18" s="727">
        <v>871.61</v>
      </c>
      <c r="K18" s="727">
        <v>454.68</v>
      </c>
      <c r="L18" s="727">
        <v>234.71</v>
      </c>
      <c r="M18" s="727">
        <v>68.62</v>
      </c>
      <c r="N18" s="727">
        <v>758.01</v>
      </c>
      <c r="O18" s="738" t="s">
        <v>77</v>
      </c>
    </row>
    <row r="19" spans="1:18">
      <c r="A19" s="743">
        <v>12</v>
      </c>
      <c r="B19" s="745" t="s">
        <v>101</v>
      </c>
      <c r="C19" s="727">
        <v>1560.96</v>
      </c>
      <c r="D19" s="727">
        <v>898.21</v>
      </c>
      <c r="E19" s="727">
        <v>482.12</v>
      </c>
      <c r="F19" s="727">
        <v>2941.29</v>
      </c>
      <c r="G19" s="727">
        <v>1699.85</v>
      </c>
      <c r="H19" s="727">
        <v>1127.93</v>
      </c>
      <c r="I19" s="727">
        <v>585.82000000000005</v>
      </c>
      <c r="J19" s="727">
        <v>3413.6</v>
      </c>
      <c r="K19" s="727">
        <v>1594</v>
      </c>
      <c r="L19" s="727">
        <v>1012.19</v>
      </c>
      <c r="M19" s="727">
        <v>529.38</v>
      </c>
      <c r="N19" s="727">
        <v>3135.57</v>
      </c>
      <c r="O19" s="738" t="s">
        <v>100</v>
      </c>
    </row>
    <row r="20" spans="1:18">
      <c r="A20" s="743">
        <v>13</v>
      </c>
      <c r="B20" s="745" t="s">
        <v>115</v>
      </c>
      <c r="C20" s="727">
        <v>1217.55</v>
      </c>
      <c r="D20" s="727">
        <v>479.06</v>
      </c>
      <c r="E20" s="727">
        <v>20.97</v>
      </c>
      <c r="F20" s="727">
        <v>1717.58</v>
      </c>
      <c r="G20" s="727">
        <v>1242.56</v>
      </c>
      <c r="H20" s="727">
        <v>509.77</v>
      </c>
      <c r="I20" s="727">
        <v>24.66</v>
      </c>
      <c r="J20" s="727">
        <v>1776.99</v>
      </c>
      <c r="K20" s="727">
        <v>1166.55</v>
      </c>
      <c r="L20" s="727">
        <v>414.7</v>
      </c>
      <c r="M20" s="727">
        <v>30.14</v>
      </c>
      <c r="N20" s="727">
        <v>1611.39</v>
      </c>
      <c r="O20" s="738" t="s">
        <v>114</v>
      </c>
    </row>
    <row r="21" spans="1:18">
      <c r="A21" s="743">
        <v>14</v>
      </c>
      <c r="B21" s="745" t="s">
        <v>82</v>
      </c>
      <c r="C21" s="727">
        <v>1.34</v>
      </c>
      <c r="D21" s="727">
        <v>0.873</v>
      </c>
      <c r="E21" s="727">
        <v>1.01</v>
      </c>
      <c r="F21" s="727">
        <v>3.2229999999999999</v>
      </c>
      <c r="G21" s="727">
        <v>1.77</v>
      </c>
      <c r="H21" s="727">
        <v>0.93</v>
      </c>
      <c r="I21" s="727">
        <v>0.96</v>
      </c>
      <c r="J21" s="727">
        <v>3.66</v>
      </c>
      <c r="K21" s="727">
        <v>1.5</v>
      </c>
      <c r="L21" s="727">
        <v>0.73</v>
      </c>
      <c r="M21" s="727">
        <v>0.92</v>
      </c>
      <c r="N21" s="727">
        <v>3.15</v>
      </c>
      <c r="O21" s="738" t="s">
        <v>81</v>
      </c>
    </row>
    <row r="22" spans="1:18">
      <c r="A22" s="743">
        <v>15</v>
      </c>
      <c r="B22" s="745" t="s">
        <v>144</v>
      </c>
      <c r="C22" s="727">
        <v>0</v>
      </c>
      <c r="D22" s="727">
        <v>0</v>
      </c>
      <c r="E22" s="727">
        <v>0</v>
      </c>
      <c r="F22" s="727">
        <v>0</v>
      </c>
      <c r="G22" s="727">
        <v>0</v>
      </c>
      <c r="H22" s="727">
        <v>0</v>
      </c>
      <c r="I22" s="727">
        <v>0</v>
      </c>
      <c r="J22" s="727">
        <v>0</v>
      </c>
      <c r="K22" s="727">
        <v>0</v>
      </c>
      <c r="L22" s="727">
        <v>0</v>
      </c>
      <c r="M22" s="727">
        <v>0</v>
      </c>
      <c r="N22" s="727">
        <v>0</v>
      </c>
      <c r="O22" s="738" t="s">
        <v>1543</v>
      </c>
    </row>
    <row r="23" spans="1:18">
      <c r="A23" s="743">
        <v>16</v>
      </c>
      <c r="B23" s="745" t="s">
        <v>138</v>
      </c>
      <c r="C23" s="727">
        <v>0</v>
      </c>
      <c r="D23" s="727">
        <v>0</v>
      </c>
      <c r="E23" s="727">
        <v>0</v>
      </c>
      <c r="F23" s="727">
        <v>0</v>
      </c>
      <c r="G23" s="727">
        <v>0.52</v>
      </c>
      <c r="H23" s="727">
        <v>0.36</v>
      </c>
      <c r="I23" s="727">
        <v>0</v>
      </c>
      <c r="J23" s="727">
        <v>0.88</v>
      </c>
      <c r="K23" s="727">
        <v>0.28999999999999998</v>
      </c>
      <c r="L23" s="727">
        <v>0.13</v>
      </c>
      <c r="M23" s="727">
        <v>0</v>
      </c>
      <c r="N23" s="727">
        <v>0.42</v>
      </c>
      <c r="O23" s="738" t="s">
        <v>1544</v>
      </c>
    </row>
    <row r="24" spans="1:18" s="751" customFormat="1">
      <c r="A24" s="741"/>
      <c r="B24" s="742" t="s">
        <v>1545</v>
      </c>
      <c r="C24" s="755">
        <v>6199.03</v>
      </c>
      <c r="D24" s="755">
        <v>2879.6329999999998</v>
      </c>
      <c r="E24" s="755">
        <v>795.84</v>
      </c>
      <c r="F24" s="755">
        <v>9874.5029999999988</v>
      </c>
      <c r="G24" s="722">
        <v>6552.16</v>
      </c>
      <c r="H24" s="722">
        <v>3402.4100000000003</v>
      </c>
      <c r="I24" s="722">
        <v>963.09</v>
      </c>
      <c r="J24" s="722">
        <v>10917.659999999998</v>
      </c>
      <c r="K24" s="722">
        <v>6061.1100000000006</v>
      </c>
      <c r="L24" s="722">
        <v>2935.29</v>
      </c>
      <c r="M24" s="722">
        <v>863.70999999999992</v>
      </c>
      <c r="N24" s="722">
        <v>9860.1099999999988</v>
      </c>
      <c r="O24" s="744" t="s">
        <v>1546</v>
      </c>
    </row>
    <row r="25" spans="1:18">
      <c r="A25" s="741"/>
      <c r="B25" s="742" t="s">
        <v>1050</v>
      </c>
      <c r="O25" s="744" t="s">
        <v>1547</v>
      </c>
    </row>
    <row r="26" spans="1:18">
      <c r="A26" s="743">
        <v>17</v>
      </c>
      <c r="B26" s="745" t="s">
        <v>86</v>
      </c>
      <c r="C26" s="727">
        <v>1069.6400000000001</v>
      </c>
      <c r="D26" s="727">
        <v>302.93</v>
      </c>
      <c r="E26" s="727">
        <v>37.880000000000003</v>
      </c>
      <c r="F26" s="727">
        <v>1410.4500000000003</v>
      </c>
      <c r="G26" s="727">
        <v>1107.03</v>
      </c>
      <c r="H26" s="727">
        <v>318.45</v>
      </c>
      <c r="I26" s="727">
        <v>39.19</v>
      </c>
      <c r="J26" s="727">
        <v>1464.67</v>
      </c>
      <c r="K26" s="727">
        <v>1052.25</v>
      </c>
      <c r="L26" s="727">
        <v>276.44</v>
      </c>
      <c r="M26" s="727">
        <v>45.31</v>
      </c>
      <c r="N26" s="727">
        <v>1374</v>
      </c>
      <c r="O26" s="738" t="s">
        <v>85</v>
      </c>
    </row>
    <row r="27" spans="1:18">
      <c r="A27" s="743">
        <v>18</v>
      </c>
      <c r="B27" s="745" t="s">
        <v>113</v>
      </c>
      <c r="C27" s="727">
        <v>1499.79</v>
      </c>
      <c r="D27" s="727">
        <v>363.06</v>
      </c>
      <c r="E27" s="727">
        <v>43.03</v>
      </c>
      <c r="F27" s="727">
        <v>1905.8799999999999</v>
      </c>
      <c r="G27" s="727">
        <v>1495.18</v>
      </c>
      <c r="H27" s="727">
        <v>382.65</v>
      </c>
      <c r="I27" s="727">
        <v>55.42</v>
      </c>
      <c r="J27" s="727">
        <v>1933.25</v>
      </c>
      <c r="K27" s="727">
        <v>1573.88</v>
      </c>
      <c r="L27" s="727">
        <v>355.91</v>
      </c>
      <c r="M27" s="727">
        <v>59.97</v>
      </c>
      <c r="N27" s="727">
        <v>1989.7600000000002</v>
      </c>
      <c r="O27" s="272" t="s">
        <v>112</v>
      </c>
      <c r="P27" s="752"/>
      <c r="Q27" s="752"/>
      <c r="R27" s="751"/>
    </row>
    <row r="28" spans="1:18">
      <c r="A28" s="743">
        <v>19</v>
      </c>
      <c r="B28" s="745" t="s">
        <v>125</v>
      </c>
      <c r="C28" s="727">
        <v>3740.23</v>
      </c>
      <c r="D28" s="727">
        <v>1226.82</v>
      </c>
      <c r="E28" s="727">
        <v>205.92</v>
      </c>
      <c r="F28" s="727">
        <v>5172.97</v>
      </c>
      <c r="G28" s="727">
        <v>3963.73</v>
      </c>
      <c r="H28" s="727">
        <v>1426.83</v>
      </c>
      <c r="I28" s="727">
        <v>238.43</v>
      </c>
      <c r="J28" s="727">
        <v>5628.99</v>
      </c>
      <c r="K28" s="727">
        <v>3745.5</v>
      </c>
      <c r="L28" s="727">
        <v>1237.07</v>
      </c>
      <c r="M28" s="727">
        <v>186.5</v>
      </c>
      <c r="N28" s="727">
        <v>5169.07</v>
      </c>
      <c r="O28" s="738" t="s">
        <v>124</v>
      </c>
    </row>
    <row r="29" spans="1:18">
      <c r="A29" s="743">
        <v>20</v>
      </c>
      <c r="B29" s="745" t="s">
        <v>127</v>
      </c>
      <c r="C29" s="727">
        <v>123.87</v>
      </c>
      <c r="D29" s="727">
        <v>30.73</v>
      </c>
      <c r="E29" s="727">
        <v>8.81</v>
      </c>
      <c r="F29" s="727">
        <v>163.41</v>
      </c>
      <c r="G29" s="727">
        <v>120.68</v>
      </c>
      <c r="H29" s="727">
        <v>28.99</v>
      </c>
      <c r="I29" s="727">
        <v>8.3699999999999992</v>
      </c>
      <c r="J29" s="727">
        <v>158.04000000000002</v>
      </c>
      <c r="K29" s="727">
        <v>104.73</v>
      </c>
      <c r="L29" s="727">
        <v>24.44</v>
      </c>
      <c r="M29" s="727">
        <v>6.76</v>
      </c>
      <c r="N29" s="727">
        <v>135.93</v>
      </c>
      <c r="O29" s="738" t="s">
        <v>126</v>
      </c>
    </row>
    <row r="30" spans="1:18">
      <c r="A30" s="743">
        <v>21</v>
      </c>
      <c r="B30" s="745" t="s">
        <v>88</v>
      </c>
      <c r="C30" s="727">
        <v>38.29</v>
      </c>
      <c r="D30" s="727">
        <v>10.38</v>
      </c>
      <c r="E30" s="727">
        <v>9.9499999999999993</v>
      </c>
      <c r="F30" s="727">
        <v>58.620000000000005</v>
      </c>
      <c r="G30" s="727">
        <v>37.75</v>
      </c>
      <c r="H30" s="727">
        <v>11.25</v>
      </c>
      <c r="I30" s="727">
        <v>10.26</v>
      </c>
      <c r="J30" s="727">
        <v>59.26</v>
      </c>
      <c r="K30" s="727">
        <v>38.270000000000003</v>
      </c>
      <c r="L30" s="727">
        <v>9.18</v>
      </c>
      <c r="M30" s="727">
        <v>8.5399999999999991</v>
      </c>
      <c r="N30" s="727">
        <v>55.99</v>
      </c>
      <c r="O30" s="738" t="s">
        <v>87</v>
      </c>
    </row>
    <row r="31" spans="1:18">
      <c r="A31" s="743">
        <v>22</v>
      </c>
      <c r="B31" s="745" t="s">
        <v>90</v>
      </c>
      <c r="C31" s="727">
        <v>50.82</v>
      </c>
      <c r="D31" s="727">
        <v>16.829999999999998</v>
      </c>
      <c r="E31" s="727">
        <v>11.19</v>
      </c>
      <c r="F31" s="727">
        <v>78.84</v>
      </c>
      <c r="G31" s="727">
        <v>114.1</v>
      </c>
      <c r="H31" s="727">
        <v>37.56</v>
      </c>
      <c r="I31" s="727">
        <v>28.84</v>
      </c>
      <c r="J31" s="727">
        <v>180.5</v>
      </c>
      <c r="K31" s="727">
        <v>85.4</v>
      </c>
      <c r="L31" s="727">
        <v>21.63</v>
      </c>
      <c r="M31" s="727">
        <v>13.04</v>
      </c>
      <c r="N31" s="727">
        <v>120.07</v>
      </c>
      <c r="O31" s="291" t="s">
        <v>91</v>
      </c>
    </row>
    <row r="32" spans="1:18">
      <c r="A32" s="743">
        <v>23</v>
      </c>
      <c r="B32" s="745" t="s">
        <v>80</v>
      </c>
      <c r="C32" s="727">
        <v>12.27</v>
      </c>
      <c r="D32" s="727">
        <v>2.0499999999999998</v>
      </c>
      <c r="E32" s="727">
        <v>0.32</v>
      </c>
      <c r="F32" s="727">
        <v>14.64</v>
      </c>
      <c r="G32" s="727">
        <v>10.71</v>
      </c>
      <c r="H32" s="727">
        <v>1.7</v>
      </c>
      <c r="I32" s="727">
        <v>0.28999999999999998</v>
      </c>
      <c r="J32" s="727">
        <v>12.7</v>
      </c>
      <c r="K32" s="727">
        <v>12.81</v>
      </c>
      <c r="L32" s="727">
        <v>1.72</v>
      </c>
      <c r="M32" s="727">
        <v>0.16</v>
      </c>
      <c r="N32" s="727">
        <v>14.690000000000001</v>
      </c>
      <c r="O32" s="738" t="s">
        <v>1548</v>
      </c>
    </row>
    <row r="33" spans="1:17">
      <c r="A33" s="743">
        <v>24</v>
      </c>
      <c r="B33" s="745" t="s">
        <v>135</v>
      </c>
      <c r="C33" s="727">
        <v>0</v>
      </c>
      <c r="D33" s="727">
        <v>0</v>
      </c>
      <c r="E33" s="727">
        <v>0</v>
      </c>
      <c r="F33" s="727">
        <v>0</v>
      </c>
      <c r="G33" s="727">
        <v>0</v>
      </c>
      <c r="H33" s="727">
        <v>0</v>
      </c>
      <c r="I33" s="727">
        <v>0</v>
      </c>
      <c r="J33" s="727">
        <v>0</v>
      </c>
      <c r="K33" s="727">
        <v>0</v>
      </c>
      <c r="L33" s="727">
        <v>0</v>
      </c>
      <c r="M33" s="727">
        <v>0</v>
      </c>
      <c r="N33" s="727">
        <v>0</v>
      </c>
      <c r="O33" s="738" t="s">
        <v>134</v>
      </c>
    </row>
    <row r="34" spans="1:17">
      <c r="A34" s="741"/>
      <c r="B34" s="742" t="s">
        <v>1549</v>
      </c>
      <c r="C34" s="755">
        <v>6534.91</v>
      </c>
      <c r="D34" s="755">
        <v>1952.8</v>
      </c>
      <c r="E34" s="755">
        <v>317.09999999999997</v>
      </c>
      <c r="F34" s="755">
        <v>8804.81</v>
      </c>
      <c r="G34" s="755">
        <v>6849.1800000000012</v>
      </c>
      <c r="H34" s="755">
        <v>2207.4299999999994</v>
      </c>
      <c r="I34" s="755">
        <v>380.8</v>
      </c>
      <c r="J34" s="755">
        <v>9437.4100000000017</v>
      </c>
      <c r="K34" s="755">
        <v>6612.84</v>
      </c>
      <c r="L34" s="755">
        <v>1926.3900000000003</v>
      </c>
      <c r="M34" s="755">
        <v>320.28000000000003</v>
      </c>
      <c r="N34" s="755">
        <v>8859.51</v>
      </c>
      <c r="O34" s="744" t="s">
        <v>1550</v>
      </c>
    </row>
    <row r="35" spans="1:17">
      <c r="A35" s="741"/>
      <c r="B35" s="742"/>
      <c r="O35" s="744" t="s">
        <v>1551</v>
      </c>
    </row>
    <row r="36" spans="1:17">
      <c r="A36" s="743">
        <v>25</v>
      </c>
      <c r="B36" s="745" t="s">
        <v>76</v>
      </c>
      <c r="C36" s="727">
        <v>1235.32</v>
      </c>
      <c r="D36" s="727">
        <v>423.35</v>
      </c>
      <c r="E36" s="727">
        <v>161.83000000000001</v>
      </c>
      <c r="F36" s="727">
        <v>1820.5</v>
      </c>
      <c r="G36" s="727">
        <v>1285.28</v>
      </c>
      <c r="H36" s="727">
        <v>457.97</v>
      </c>
      <c r="I36" s="727">
        <v>167.71</v>
      </c>
      <c r="J36" s="727">
        <v>1910.96</v>
      </c>
      <c r="K36" s="727">
        <v>1159.28</v>
      </c>
      <c r="L36" s="727">
        <v>353.93</v>
      </c>
      <c r="M36" s="727">
        <v>100.25</v>
      </c>
      <c r="N36" s="727">
        <v>1613.46</v>
      </c>
      <c r="O36" s="753" t="s">
        <v>75</v>
      </c>
    </row>
    <row r="37" spans="1:17">
      <c r="A37" s="743">
        <v>26</v>
      </c>
      <c r="B37" s="745" t="s">
        <v>93</v>
      </c>
      <c r="C37" s="727">
        <v>131.9</v>
      </c>
      <c r="D37" s="727">
        <v>45.18</v>
      </c>
      <c r="E37" s="727">
        <v>4.59</v>
      </c>
      <c r="F37" s="727">
        <v>181.67000000000002</v>
      </c>
      <c r="G37" s="727">
        <v>144.19</v>
      </c>
      <c r="H37" s="727">
        <v>58.24</v>
      </c>
      <c r="I37" s="727">
        <v>5.72</v>
      </c>
      <c r="J37" s="727">
        <v>208.15</v>
      </c>
      <c r="K37" s="727">
        <v>141.94999999999999</v>
      </c>
      <c r="L37" s="727">
        <v>53.21</v>
      </c>
      <c r="M37" s="727">
        <v>6.66</v>
      </c>
      <c r="N37" s="727">
        <v>201.82</v>
      </c>
      <c r="O37" s="272" t="s">
        <v>92</v>
      </c>
    </row>
    <row r="38" spans="1:17">
      <c r="A38" s="743">
        <v>27</v>
      </c>
      <c r="B38" s="745" t="s">
        <v>111</v>
      </c>
      <c r="C38" s="727">
        <v>348.21</v>
      </c>
      <c r="D38" s="727">
        <v>151.22</v>
      </c>
      <c r="E38" s="727">
        <v>74.95</v>
      </c>
      <c r="F38" s="727">
        <v>574.38</v>
      </c>
      <c r="G38" s="727">
        <v>347.24</v>
      </c>
      <c r="H38" s="727">
        <v>178.88</v>
      </c>
      <c r="I38" s="727">
        <v>85.07</v>
      </c>
      <c r="J38" s="727">
        <v>611.19000000000005</v>
      </c>
      <c r="K38" s="727">
        <v>351.69</v>
      </c>
      <c r="L38" s="727">
        <v>168.71</v>
      </c>
      <c r="M38" s="727">
        <v>66.98</v>
      </c>
      <c r="N38" s="727">
        <v>587.38</v>
      </c>
      <c r="O38" s="738" t="s">
        <v>110</v>
      </c>
      <c r="P38" s="752"/>
      <c r="Q38" s="752"/>
    </row>
    <row r="39" spans="1:17">
      <c r="A39" s="743">
        <v>28</v>
      </c>
      <c r="B39" s="745" t="s">
        <v>129</v>
      </c>
      <c r="C39" s="727">
        <v>790.07</v>
      </c>
      <c r="D39" s="727">
        <v>460.47</v>
      </c>
      <c r="E39" s="727">
        <v>348.62</v>
      </c>
      <c r="F39" s="727">
        <v>1599.1599999999999</v>
      </c>
      <c r="G39" s="727">
        <v>800.67</v>
      </c>
      <c r="H39" s="727">
        <v>518.54999999999995</v>
      </c>
      <c r="I39" s="727">
        <v>418.39</v>
      </c>
      <c r="J39" s="727">
        <v>1737.6099999999997</v>
      </c>
      <c r="K39" s="727">
        <v>796.43</v>
      </c>
      <c r="L39" s="727">
        <v>445.52</v>
      </c>
      <c r="M39" s="727">
        <v>300.95</v>
      </c>
      <c r="N39" s="727">
        <v>1542.8999999999999</v>
      </c>
      <c r="O39" s="738" t="s">
        <v>128</v>
      </c>
    </row>
    <row r="40" spans="1:17">
      <c r="A40" s="741"/>
      <c r="B40" s="742" t="s">
        <v>1552</v>
      </c>
      <c r="C40" s="755">
        <v>2505.5</v>
      </c>
      <c r="D40" s="755">
        <v>1080.22</v>
      </c>
      <c r="E40" s="755">
        <v>589.99</v>
      </c>
      <c r="F40" s="755">
        <v>4175.71</v>
      </c>
      <c r="G40" s="755">
        <v>2577.38</v>
      </c>
      <c r="H40" s="755">
        <v>1213.6399999999999</v>
      </c>
      <c r="I40" s="755">
        <v>676.89</v>
      </c>
      <c r="J40" s="755">
        <v>4467.91</v>
      </c>
      <c r="K40" s="755">
        <v>2449.35</v>
      </c>
      <c r="L40" s="755">
        <v>1021.37</v>
      </c>
      <c r="M40" s="755">
        <v>474.84</v>
      </c>
      <c r="N40" s="755">
        <v>3945.5599999999995</v>
      </c>
      <c r="O40" s="744" t="s">
        <v>1553</v>
      </c>
    </row>
    <row r="41" spans="1:17">
      <c r="A41" s="741"/>
      <c r="B41" s="742" t="s">
        <v>1486</v>
      </c>
      <c r="F41" s="727"/>
      <c r="O41" s="744" t="s">
        <v>1554</v>
      </c>
    </row>
    <row r="42" spans="1:17">
      <c r="A42" s="743">
        <v>29</v>
      </c>
      <c r="B42" s="745" t="s">
        <v>74</v>
      </c>
      <c r="C42" s="727">
        <v>181.74</v>
      </c>
      <c r="D42" s="727">
        <v>50.12</v>
      </c>
      <c r="E42" s="727">
        <v>46.47</v>
      </c>
      <c r="F42" s="727">
        <v>278.33000000000004</v>
      </c>
      <c r="G42" s="727">
        <v>175.63</v>
      </c>
      <c r="H42" s="727">
        <v>54.76</v>
      </c>
      <c r="I42" s="727">
        <v>49.23</v>
      </c>
      <c r="J42" s="727">
        <v>279.62</v>
      </c>
      <c r="K42" s="727">
        <v>178.46</v>
      </c>
      <c r="L42" s="727">
        <v>48.24</v>
      </c>
      <c r="M42" s="727">
        <v>34.909999999999997</v>
      </c>
      <c r="N42" s="727">
        <v>261.61</v>
      </c>
      <c r="O42" s="738" t="s">
        <v>73</v>
      </c>
    </row>
    <row r="43" spans="1:17">
      <c r="A43" s="743">
        <v>30</v>
      </c>
      <c r="B43" s="745" t="s">
        <v>123</v>
      </c>
      <c r="C43" s="727">
        <v>8.73</v>
      </c>
      <c r="D43" s="727">
        <v>5.62</v>
      </c>
      <c r="E43" s="727">
        <v>5.28</v>
      </c>
      <c r="F43" s="727">
        <v>19.630000000000003</v>
      </c>
      <c r="G43" s="727">
        <v>7.27</v>
      </c>
      <c r="H43" s="727">
        <v>6.18</v>
      </c>
      <c r="I43" s="727">
        <v>2.59</v>
      </c>
      <c r="J43" s="727">
        <v>16.04</v>
      </c>
      <c r="K43" s="727">
        <v>11.31</v>
      </c>
      <c r="L43" s="727">
        <v>6.23</v>
      </c>
      <c r="M43" s="727">
        <v>1.82</v>
      </c>
      <c r="N43" s="727">
        <v>19.36</v>
      </c>
      <c r="O43" s="738" t="s">
        <v>122</v>
      </c>
    </row>
    <row r="44" spans="1:17">
      <c r="A44" s="743">
        <v>31</v>
      </c>
      <c r="B44" s="745" t="s">
        <v>103</v>
      </c>
      <c r="C44" s="727">
        <v>12.82</v>
      </c>
      <c r="D44" s="727">
        <v>3.7</v>
      </c>
      <c r="E44" s="727">
        <v>0.98</v>
      </c>
      <c r="F44" s="727">
        <v>17.5</v>
      </c>
      <c r="G44" s="727">
        <v>10.73</v>
      </c>
      <c r="H44" s="727">
        <v>2.54</v>
      </c>
      <c r="I44" s="727">
        <v>1.61</v>
      </c>
      <c r="J44" s="727">
        <v>14.879999999999999</v>
      </c>
      <c r="K44" s="727">
        <v>9.59</v>
      </c>
      <c r="L44" s="727">
        <v>2.65</v>
      </c>
      <c r="M44" s="727">
        <v>0.14000000000000001</v>
      </c>
      <c r="N44" s="727">
        <v>12.38</v>
      </c>
      <c r="O44" s="738" t="s">
        <v>102</v>
      </c>
    </row>
    <row r="45" spans="1:17">
      <c r="A45" s="743">
        <v>32</v>
      </c>
      <c r="B45" s="745" t="s">
        <v>105</v>
      </c>
      <c r="C45" s="727">
        <v>0</v>
      </c>
      <c r="D45" s="727">
        <v>0</v>
      </c>
      <c r="E45" s="727">
        <v>0</v>
      </c>
      <c r="F45" s="727">
        <v>0</v>
      </c>
      <c r="G45" s="727">
        <v>0</v>
      </c>
      <c r="H45" s="727">
        <v>0</v>
      </c>
      <c r="I45" s="727">
        <v>0</v>
      </c>
      <c r="J45" s="727">
        <v>0</v>
      </c>
      <c r="K45" s="727">
        <v>0</v>
      </c>
      <c r="L45" s="727">
        <v>0</v>
      </c>
      <c r="M45" s="727">
        <v>0</v>
      </c>
      <c r="N45" s="727">
        <v>0</v>
      </c>
      <c r="O45" s="272" t="s">
        <v>104</v>
      </c>
      <c r="P45" s="752"/>
      <c r="Q45" s="752"/>
    </row>
    <row r="46" spans="1:17">
      <c r="A46" s="743">
        <v>33</v>
      </c>
      <c r="B46" s="745" t="s">
        <v>109</v>
      </c>
      <c r="C46" s="727">
        <v>0</v>
      </c>
      <c r="D46" s="727">
        <v>0</v>
      </c>
      <c r="E46" s="727">
        <v>0</v>
      </c>
      <c r="F46" s="727">
        <v>0</v>
      </c>
      <c r="G46" s="727">
        <v>0.3</v>
      </c>
      <c r="H46" s="727">
        <v>0.04</v>
      </c>
      <c r="I46" s="727">
        <v>0</v>
      </c>
      <c r="J46" s="727">
        <v>0.33999999999999997</v>
      </c>
      <c r="K46" s="727">
        <v>0.24</v>
      </c>
      <c r="L46" s="727">
        <v>0</v>
      </c>
      <c r="M46" s="727">
        <v>0</v>
      </c>
      <c r="N46" s="727">
        <v>0.24</v>
      </c>
      <c r="O46" s="738" t="s">
        <v>108</v>
      </c>
    </row>
    <row r="47" spans="1:17">
      <c r="A47" s="743">
        <v>34</v>
      </c>
      <c r="B47" s="745" t="s">
        <v>72</v>
      </c>
      <c r="C47" s="727">
        <v>0</v>
      </c>
      <c r="D47" s="727">
        <v>0</v>
      </c>
      <c r="E47" s="727">
        <v>0</v>
      </c>
      <c r="F47" s="727">
        <v>0</v>
      </c>
      <c r="G47" s="727">
        <v>0</v>
      </c>
      <c r="H47" s="727">
        <v>0</v>
      </c>
      <c r="I47" s="727">
        <v>0</v>
      </c>
      <c r="J47" s="727">
        <v>0</v>
      </c>
      <c r="K47" s="727">
        <v>0</v>
      </c>
      <c r="L47" s="727">
        <v>0</v>
      </c>
      <c r="M47" s="727">
        <v>0</v>
      </c>
      <c r="N47" s="727">
        <v>0</v>
      </c>
      <c r="O47" s="738" t="s">
        <v>71</v>
      </c>
    </row>
    <row r="48" spans="1:17">
      <c r="A48" s="743">
        <v>35</v>
      </c>
      <c r="B48" s="745" t="s">
        <v>107</v>
      </c>
      <c r="C48" s="727">
        <v>3.78</v>
      </c>
      <c r="D48" s="727">
        <v>0.21</v>
      </c>
      <c r="E48" s="727">
        <v>0.09</v>
      </c>
      <c r="F48" s="727">
        <v>4.08</v>
      </c>
      <c r="G48" s="727">
        <v>0.99</v>
      </c>
      <c r="H48" s="727">
        <v>0.13</v>
      </c>
      <c r="I48" s="727">
        <v>0</v>
      </c>
      <c r="J48" s="727">
        <v>1.1200000000000001</v>
      </c>
      <c r="K48" s="727">
        <v>1.24</v>
      </c>
      <c r="L48" s="727">
        <v>0.02</v>
      </c>
      <c r="M48" s="727">
        <v>0</v>
      </c>
      <c r="N48" s="727">
        <v>1.26</v>
      </c>
      <c r="O48" s="738" t="s">
        <v>106</v>
      </c>
    </row>
    <row r="49" spans="1:18">
      <c r="A49" s="743">
        <v>36</v>
      </c>
      <c r="B49" s="745" t="s">
        <v>117</v>
      </c>
      <c r="C49" s="727">
        <v>0</v>
      </c>
      <c r="D49" s="727">
        <v>0</v>
      </c>
      <c r="E49" s="727">
        <v>0</v>
      </c>
      <c r="F49" s="727">
        <v>0</v>
      </c>
      <c r="G49" s="727">
        <v>0</v>
      </c>
      <c r="H49" s="727">
        <v>0</v>
      </c>
      <c r="I49" s="727">
        <v>0</v>
      </c>
      <c r="J49" s="727">
        <v>0</v>
      </c>
      <c r="K49" s="727">
        <v>0</v>
      </c>
      <c r="L49" s="727">
        <v>0</v>
      </c>
      <c r="M49" s="727">
        <v>0</v>
      </c>
      <c r="N49" s="727">
        <v>0</v>
      </c>
      <c r="O49" s="272" t="s">
        <v>116</v>
      </c>
    </row>
    <row r="50" spans="1:18" s="751" customFormat="1">
      <c r="A50" s="741"/>
      <c r="B50" s="742" t="s">
        <v>1555</v>
      </c>
      <c r="C50" s="755">
        <v>207.07</v>
      </c>
      <c r="D50" s="755">
        <v>59.65</v>
      </c>
      <c r="E50" s="755">
        <v>52.82</v>
      </c>
      <c r="F50" s="755">
        <v>319.54000000000002</v>
      </c>
      <c r="G50" s="722">
        <v>194.92000000000002</v>
      </c>
      <c r="H50" s="722">
        <v>63.65</v>
      </c>
      <c r="I50" s="722">
        <v>53.429999999999993</v>
      </c>
      <c r="J50" s="755">
        <v>312</v>
      </c>
      <c r="K50" s="722">
        <v>200.84000000000003</v>
      </c>
      <c r="L50" s="722">
        <v>57.14</v>
      </c>
      <c r="M50" s="722">
        <v>36.869999999999997</v>
      </c>
      <c r="N50" s="755">
        <v>294.85000000000002</v>
      </c>
      <c r="O50" s="744" t="s">
        <v>1556</v>
      </c>
      <c r="P50" s="739"/>
      <c r="Q50" s="739"/>
      <c r="R50" s="739"/>
    </row>
    <row r="51" spans="1:18" s="757" customFormat="1" ht="24" customHeight="1">
      <c r="A51" s="722"/>
      <c r="B51" s="754" t="s">
        <v>963</v>
      </c>
      <c r="C51" s="755">
        <v>19100.489999999998</v>
      </c>
      <c r="D51" s="755">
        <v>7661.7629999999999</v>
      </c>
      <c r="E51" s="755">
        <v>2606.9900000000002</v>
      </c>
      <c r="F51" s="755">
        <v>29369.242999999999</v>
      </c>
      <c r="G51" s="722">
        <v>20403.98</v>
      </c>
      <c r="H51" s="722">
        <v>8977.9599999999991</v>
      </c>
      <c r="I51" s="722">
        <v>3153.7</v>
      </c>
      <c r="J51" s="722">
        <v>32535.640000000003</v>
      </c>
      <c r="K51" s="722">
        <v>19438.32</v>
      </c>
      <c r="L51" s="722">
        <v>7828.4800000000005</v>
      </c>
      <c r="M51" s="722">
        <v>2529.4499999999998</v>
      </c>
      <c r="N51" s="722">
        <v>29796.249999999993</v>
      </c>
      <c r="O51" s="756" t="s">
        <v>1557</v>
      </c>
      <c r="P51" s="740"/>
      <c r="Q51" s="740"/>
      <c r="R51" s="740"/>
    </row>
    <row r="52" spans="1:18" ht="46" customHeight="1">
      <c r="A52" s="1422" t="s">
        <v>2026</v>
      </c>
      <c r="B52" s="1423"/>
      <c r="C52" s="1423"/>
      <c r="D52" s="1423"/>
      <c r="E52" s="1423"/>
      <c r="F52" s="1423"/>
      <c r="G52" s="1423"/>
      <c r="H52" s="1423"/>
      <c r="I52" s="1423"/>
      <c r="J52" s="1423"/>
      <c r="K52" s="1423"/>
      <c r="L52" s="1423"/>
      <c r="M52" s="1423"/>
      <c r="N52" s="1423"/>
      <c r="O52" s="1424"/>
    </row>
    <row r="54" spans="1:18" hidden="1">
      <c r="C54" s="1044"/>
      <c r="D54" s="1044"/>
      <c r="E54" s="1044"/>
      <c r="F54" s="1044"/>
      <c r="G54" s="1044"/>
      <c r="H54" s="1044"/>
      <c r="I54" s="1044"/>
      <c r="J54" s="1044"/>
    </row>
    <row r="68" spans="1:1" hidden="1">
      <c r="A68" s="759"/>
    </row>
  </sheetData>
  <mergeCells count="9">
    <mergeCell ref="A52:O52"/>
    <mergeCell ref="O3:O4"/>
    <mergeCell ref="A1:N1"/>
    <mergeCell ref="A2:N2"/>
    <mergeCell ref="A3:A4"/>
    <mergeCell ref="B3:B4"/>
    <mergeCell ref="C3:F3"/>
    <mergeCell ref="G3:J3"/>
    <mergeCell ref="K3:N3"/>
  </mergeCells>
  <printOptions horizontalCentered="1"/>
  <pageMargins left="1.14173228346457" right="0.74803149606299202" top="0.643700787" bottom="0.59055118110236204" header="0.59" footer="0.511811023622047"/>
  <pageSetup paperSize="9" scale="7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65C50-11C2-4BD7-B451-B91ADCF74BEE}">
  <sheetPr codeName="Sheet21">
    <pageSetUpPr fitToPage="1"/>
  </sheetPr>
  <dimension ref="A1:Z53"/>
  <sheetViews>
    <sheetView workbookViewId="0">
      <selection activeCell="A51" sqref="A51:XFD1048576"/>
    </sheetView>
  </sheetViews>
  <sheetFormatPr defaultColWidth="0" defaultRowHeight="14.5" zeroHeight="1"/>
  <cols>
    <col min="1" max="1" width="14" style="515" customWidth="1"/>
    <col min="2" max="2" width="18.81640625" style="516" bestFit="1" customWidth="1"/>
    <col min="3" max="12" width="14" style="517" bestFit="1" customWidth="1"/>
    <col min="13" max="13" width="39.81640625" style="518" bestFit="1" customWidth="1"/>
    <col min="14" max="26" width="8" hidden="1" customWidth="1"/>
    <col min="27" max="16384" width="12.54296875" hidden="1"/>
  </cols>
  <sheetData>
    <row r="1" spans="1:13">
      <c r="A1" s="1438" t="s">
        <v>204</v>
      </c>
      <c r="B1" s="1438"/>
      <c r="C1" s="1438"/>
      <c r="D1" s="1438"/>
      <c r="E1" s="1438"/>
      <c r="F1" s="1438"/>
      <c r="G1" s="1438"/>
      <c r="H1" s="1438"/>
      <c r="I1" s="1438"/>
      <c r="J1" s="1438"/>
      <c r="K1" s="1438"/>
      <c r="L1" s="1438"/>
      <c r="M1" s="1438"/>
    </row>
    <row r="2" spans="1:13">
      <c r="A2" s="1439" t="s">
        <v>205</v>
      </c>
      <c r="B2" s="1439"/>
      <c r="C2" s="1439"/>
      <c r="D2" s="1439"/>
      <c r="E2" s="1439"/>
      <c r="F2" s="1439"/>
      <c r="G2" s="1439"/>
      <c r="H2" s="1439"/>
      <c r="I2" s="1439"/>
      <c r="J2" s="1439"/>
      <c r="K2" s="1439"/>
      <c r="L2" s="1439"/>
      <c r="M2" s="1439"/>
    </row>
    <row r="3" spans="1:13">
      <c r="A3" s="1440" t="s">
        <v>691</v>
      </c>
      <c r="B3" s="1440"/>
      <c r="C3" s="1440"/>
      <c r="D3" s="1440"/>
      <c r="E3" s="1440"/>
      <c r="F3" s="1440"/>
      <c r="G3" s="1440"/>
      <c r="H3" s="1440"/>
      <c r="I3" s="1440"/>
      <c r="J3" s="1440"/>
      <c r="K3" s="1440"/>
      <c r="L3" s="1440"/>
      <c r="M3" s="1440"/>
    </row>
    <row r="4" spans="1:13" ht="29">
      <c r="A4" s="493" t="s">
        <v>54</v>
      </c>
      <c r="B4" s="494" t="s">
        <v>186</v>
      </c>
      <c r="C4" s="495" t="s">
        <v>196</v>
      </c>
      <c r="D4" s="493" t="s">
        <v>161</v>
      </c>
      <c r="E4" s="493" t="s">
        <v>162</v>
      </c>
      <c r="F4" s="493" t="s">
        <v>163</v>
      </c>
      <c r="G4" s="493" t="s">
        <v>206</v>
      </c>
      <c r="H4" s="493" t="s">
        <v>165</v>
      </c>
      <c r="I4" s="493" t="s">
        <v>166</v>
      </c>
      <c r="J4" s="493" t="s">
        <v>167</v>
      </c>
      <c r="K4" s="493" t="s">
        <v>168</v>
      </c>
      <c r="L4" s="493" t="s">
        <v>169</v>
      </c>
      <c r="M4" s="496" t="s">
        <v>207</v>
      </c>
    </row>
    <row r="5" spans="1:13">
      <c r="A5" s="6">
        <v>1</v>
      </c>
      <c r="B5" s="497" t="s">
        <v>70</v>
      </c>
      <c r="C5" s="64">
        <v>4050</v>
      </c>
      <c r="D5" s="65">
        <v>2712.79</v>
      </c>
      <c r="E5" s="65">
        <v>2015</v>
      </c>
      <c r="F5" s="65">
        <v>1738</v>
      </c>
      <c r="G5" s="65">
        <v>1689</v>
      </c>
      <c r="H5" s="9">
        <v>1558.63</v>
      </c>
      <c r="I5" s="9">
        <v>1558.63</v>
      </c>
      <c r="J5" s="9">
        <v>1759.26</v>
      </c>
      <c r="K5" s="65">
        <v>2200.0119999999997</v>
      </c>
      <c r="L5" s="65">
        <v>1940.4989999999998</v>
      </c>
      <c r="M5" s="2" t="s">
        <v>69</v>
      </c>
    </row>
    <row r="6" spans="1:13">
      <c r="A6" s="6">
        <v>2</v>
      </c>
      <c r="B6" s="497" t="s">
        <v>208</v>
      </c>
      <c r="C6" s="64">
        <v>787</v>
      </c>
      <c r="D6" s="65">
        <v>831</v>
      </c>
      <c r="E6" s="65">
        <v>790</v>
      </c>
      <c r="F6" s="65">
        <v>840</v>
      </c>
      <c r="G6" s="65">
        <v>850</v>
      </c>
      <c r="H6" s="9">
        <v>850</v>
      </c>
      <c r="I6" s="9">
        <v>995</v>
      </c>
      <c r="J6" s="9">
        <v>850</v>
      </c>
      <c r="K6" s="65">
        <v>1020</v>
      </c>
      <c r="L6" s="65">
        <v>1020</v>
      </c>
      <c r="M6" s="2" t="s">
        <v>75</v>
      </c>
    </row>
    <row r="7" spans="1:13">
      <c r="A7" s="6">
        <v>3</v>
      </c>
      <c r="B7" s="497" t="s">
        <v>209</v>
      </c>
      <c r="C7" s="64">
        <v>1589</v>
      </c>
      <c r="D7" s="65">
        <v>1625</v>
      </c>
      <c r="E7" s="65">
        <v>1660</v>
      </c>
      <c r="F7" s="65">
        <v>1685</v>
      </c>
      <c r="G7" s="65">
        <v>1770</v>
      </c>
      <c r="H7" s="9">
        <v>1672</v>
      </c>
      <c r="I7" s="9">
        <v>1639</v>
      </c>
      <c r="J7" s="9">
        <v>1740</v>
      </c>
      <c r="K7" s="65">
        <v>1775</v>
      </c>
      <c r="L7" s="65">
        <v>1781</v>
      </c>
      <c r="M7" s="2" t="s">
        <v>77</v>
      </c>
    </row>
    <row r="8" spans="1:13">
      <c r="A8" s="6">
        <v>4</v>
      </c>
      <c r="B8" s="497" t="s">
        <v>210</v>
      </c>
      <c r="C8" s="64">
        <v>11.5</v>
      </c>
      <c r="D8" s="65">
        <v>48.260000000000005</v>
      </c>
      <c r="E8" s="65">
        <v>22.43</v>
      </c>
      <c r="F8" s="65">
        <v>24.060000000000002</v>
      </c>
      <c r="G8" s="65">
        <v>25.328000000000003</v>
      </c>
      <c r="H8" s="9">
        <v>30</v>
      </c>
      <c r="I8" s="9">
        <v>30.223999999999997</v>
      </c>
      <c r="J8" s="9">
        <v>32.398000000000003</v>
      </c>
      <c r="K8" s="65">
        <v>34.393000000000001</v>
      </c>
      <c r="L8" s="65">
        <v>31.355000000000004</v>
      </c>
      <c r="M8" s="2" t="s">
        <v>81</v>
      </c>
    </row>
    <row r="9" spans="1:13">
      <c r="A9" s="6">
        <v>5</v>
      </c>
      <c r="B9" s="497" t="s">
        <v>211</v>
      </c>
      <c r="C9" s="64">
        <v>1730</v>
      </c>
      <c r="D9" s="65">
        <v>1980</v>
      </c>
      <c r="E9" s="65">
        <v>1713</v>
      </c>
      <c r="F9" s="65">
        <v>1692</v>
      </c>
      <c r="G9" s="65">
        <v>1608</v>
      </c>
      <c r="H9" s="9">
        <v>1784</v>
      </c>
      <c r="I9" s="9">
        <v>1573</v>
      </c>
      <c r="J9" s="9">
        <v>1869</v>
      </c>
      <c r="K9" s="65">
        <v>1747</v>
      </c>
      <c r="L9" s="65">
        <v>1835</v>
      </c>
      <c r="M9" s="2" t="s">
        <v>83</v>
      </c>
    </row>
    <row r="10" spans="1:13">
      <c r="A10" s="6">
        <v>6</v>
      </c>
      <c r="B10" s="497" t="s">
        <v>212</v>
      </c>
      <c r="C10" s="64">
        <v>4070</v>
      </c>
      <c r="D10" s="65">
        <v>4100</v>
      </c>
      <c r="E10" s="65">
        <v>4050</v>
      </c>
      <c r="F10" s="65">
        <v>4025</v>
      </c>
      <c r="G10" s="65">
        <v>4015</v>
      </c>
      <c r="H10" s="9">
        <v>4200</v>
      </c>
      <c r="I10" s="9">
        <v>4050</v>
      </c>
      <c r="J10" s="9">
        <v>4066</v>
      </c>
      <c r="K10" s="65">
        <v>4066</v>
      </c>
      <c r="L10" s="65">
        <v>4047</v>
      </c>
      <c r="M10" s="2" t="s">
        <v>85</v>
      </c>
    </row>
    <row r="11" spans="1:13">
      <c r="A11" s="6">
        <v>7</v>
      </c>
      <c r="B11" s="497" t="s">
        <v>213</v>
      </c>
      <c r="C11" s="64">
        <v>379</v>
      </c>
      <c r="D11" s="65">
        <v>450</v>
      </c>
      <c r="E11" s="65">
        <v>340.87</v>
      </c>
      <c r="F11" s="65">
        <v>467</v>
      </c>
      <c r="G11" s="65">
        <v>322.39999999999998</v>
      </c>
      <c r="H11" s="9">
        <v>881.19999999999993</v>
      </c>
      <c r="I11" s="9">
        <v>56.392000000000003</v>
      </c>
      <c r="J11" s="9">
        <v>278.99</v>
      </c>
      <c r="K11" s="65">
        <v>470.34629999999999</v>
      </c>
      <c r="L11" s="65">
        <v>277.3211</v>
      </c>
      <c r="M11" s="2" t="s">
        <v>87</v>
      </c>
    </row>
    <row r="12" spans="1:13">
      <c r="A12" s="6" t="s">
        <v>214</v>
      </c>
      <c r="B12" s="497" t="s">
        <v>215</v>
      </c>
      <c r="C12" s="64">
        <v>1920.905</v>
      </c>
      <c r="D12" s="65">
        <v>2251.3319999999999</v>
      </c>
      <c r="E12" s="65"/>
      <c r="F12" s="65"/>
      <c r="G12" s="65"/>
      <c r="H12" s="9">
        <v>9676.6721400000006</v>
      </c>
      <c r="I12" s="9">
        <v>10085.55413</v>
      </c>
      <c r="J12" s="9">
        <v>10692.273770000002</v>
      </c>
      <c r="K12" s="65">
        <v>11267.219682999999</v>
      </c>
      <c r="L12" s="65">
        <v>11458.137686999999</v>
      </c>
      <c r="M12" s="2" t="s">
        <v>89</v>
      </c>
    </row>
    <row r="13" spans="1:13">
      <c r="A13" s="6">
        <v>9</v>
      </c>
      <c r="B13" s="497" t="s">
        <v>216</v>
      </c>
      <c r="C13" s="64">
        <v>650</v>
      </c>
      <c r="D13" s="65">
        <v>492.78399999999999</v>
      </c>
      <c r="E13" s="65">
        <v>541.45000000000005</v>
      </c>
      <c r="F13" s="65">
        <v>618.76</v>
      </c>
      <c r="G13" s="65">
        <v>646.4</v>
      </c>
      <c r="H13" s="9">
        <v>681</v>
      </c>
      <c r="I13" s="9">
        <v>1161</v>
      </c>
      <c r="J13" s="9">
        <v>450</v>
      </c>
      <c r="K13" s="65">
        <v>507</v>
      </c>
      <c r="L13" s="65">
        <v>455</v>
      </c>
      <c r="M13" s="2" t="s">
        <v>92</v>
      </c>
    </row>
    <row r="14" spans="1:13">
      <c r="A14" s="6">
        <v>10</v>
      </c>
      <c r="B14" s="497" t="s">
        <v>217</v>
      </c>
      <c r="C14" s="64">
        <v>1793</v>
      </c>
      <c r="D14" s="65">
        <v>1434</v>
      </c>
      <c r="E14" s="65">
        <v>1288</v>
      </c>
      <c r="F14" s="65">
        <v>1502</v>
      </c>
      <c r="G14" s="65">
        <v>1524</v>
      </c>
      <c r="H14" s="9">
        <v>1568</v>
      </c>
      <c r="I14" s="9">
        <v>1930</v>
      </c>
      <c r="J14" s="9">
        <v>2224</v>
      </c>
      <c r="K14" s="65">
        <v>1875</v>
      </c>
      <c r="L14" s="65">
        <v>1830</v>
      </c>
      <c r="M14" s="2" t="s">
        <v>94</v>
      </c>
    </row>
    <row r="15" spans="1:13">
      <c r="A15" s="6">
        <v>11</v>
      </c>
      <c r="B15" s="497" t="s">
        <v>218</v>
      </c>
      <c r="C15" s="64">
        <v>910.27500000000009</v>
      </c>
      <c r="D15" s="65">
        <v>1123.421</v>
      </c>
      <c r="E15" s="65">
        <v>894.95</v>
      </c>
      <c r="F15" s="65">
        <v>1067.499</v>
      </c>
      <c r="G15" s="65">
        <v>994.72199999999998</v>
      </c>
      <c r="H15" s="9">
        <v>656.39499999999998</v>
      </c>
      <c r="I15" s="9">
        <v>585.27300000000002</v>
      </c>
      <c r="J15" s="9">
        <v>531.721</v>
      </c>
      <c r="K15" s="65">
        <v>539.85960479999994</v>
      </c>
      <c r="L15" s="65">
        <v>643.06168845499997</v>
      </c>
      <c r="M15" s="2" t="s">
        <v>96</v>
      </c>
    </row>
    <row r="16" spans="1:13">
      <c r="A16" s="6">
        <v>12</v>
      </c>
      <c r="B16" s="497" t="s">
        <v>219</v>
      </c>
      <c r="C16" s="64">
        <v>696</v>
      </c>
      <c r="D16" s="65">
        <v>732</v>
      </c>
      <c r="E16" s="65">
        <v>694</v>
      </c>
      <c r="F16" s="65">
        <v>502</v>
      </c>
      <c r="G16" s="65">
        <v>540</v>
      </c>
      <c r="H16" s="9">
        <v>540</v>
      </c>
      <c r="I16" s="9">
        <v>691</v>
      </c>
      <c r="J16" s="9">
        <v>654</v>
      </c>
      <c r="K16" s="65">
        <v>598</v>
      </c>
      <c r="L16" s="65">
        <v>584</v>
      </c>
      <c r="M16" s="2" t="s">
        <v>98</v>
      </c>
    </row>
    <row r="17" spans="1:13">
      <c r="A17" s="6">
        <v>13</v>
      </c>
      <c r="B17" s="497" t="s">
        <v>220</v>
      </c>
      <c r="C17" s="64">
        <v>8663</v>
      </c>
      <c r="D17" s="65">
        <v>11665</v>
      </c>
      <c r="E17" s="65">
        <v>13496</v>
      </c>
      <c r="F17" s="65">
        <v>15568</v>
      </c>
      <c r="G17" s="65">
        <v>11746</v>
      </c>
      <c r="H17" s="9">
        <v>12783</v>
      </c>
      <c r="I17" s="9">
        <v>13243</v>
      </c>
      <c r="J17" s="9">
        <v>13175</v>
      </c>
      <c r="K17" s="65">
        <v>6814</v>
      </c>
      <c r="L17" s="65">
        <v>8719</v>
      </c>
      <c r="M17" s="2" t="s">
        <v>100</v>
      </c>
    </row>
    <row r="18" spans="1:13">
      <c r="A18" s="6">
        <v>14</v>
      </c>
      <c r="B18" s="497" t="s">
        <v>221</v>
      </c>
      <c r="C18" s="64">
        <v>1278</v>
      </c>
      <c r="D18" s="65">
        <v>994</v>
      </c>
      <c r="E18" s="65">
        <v>1050</v>
      </c>
      <c r="F18" s="65">
        <v>1633</v>
      </c>
      <c r="G18" s="65">
        <v>1609</v>
      </c>
      <c r="H18" s="9">
        <v>1115</v>
      </c>
      <c r="I18" s="9">
        <v>1158.4100000000001</v>
      </c>
      <c r="J18" s="9">
        <v>1239.93</v>
      </c>
      <c r="K18" s="65">
        <v>1347.5500000000002</v>
      </c>
      <c r="L18" s="65">
        <v>1143.8800000000001</v>
      </c>
      <c r="M18" s="2" t="s">
        <v>222</v>
      </c>
    </row>
    <row r="19" spans="1:13">
      <c r="A19" s="6">
        <v>15</v>
      </c>
      <c r="B19" s="497" t="s">
        <v>223</v>
      </c>
      <c r="C19" s="64">
        <v>5689</v>
      </c>
      <c r="D19" s="65">
        <v>5743</v>
      </c>
      <c r="E19" s="65">
        <v>5843</v>
      </c>
      <c r="F19" s="65">
        <v>5835</v>
      </c>
      <c r="G19" s="65">
        <v>5543</v>
      </c>
      <c r="H19" s="9">
        <v>4995</v>
      </c>
      <c r="I19" s="9">
        <v>5193</v>
      </c>
      <c r="J19" s="9">
        <v>5376</v>
      </c>
      <c r="K19" s="65">
        <v>5130</v>
      </c>
      <c r="L19" s="65">
        <v>5216</v>
      </c>
      <c r="M19" s="2" t="s">
        <v>112</v>
      </c>
    </row>
    <row r="20" spans="1:13">
      <c r="A20" s="6">
        <v>16</v>
      </c>
      <c r="B20" s="497" t="s">
        <v>225</v>
      </c>
      <c r="C20" s="64">
        <v>2694</v>
      </c>
      <c r="D20" s="65">
        <v>2475</v>
      </c>
      <c r="E20" s="65">
        <v>2269</v>
      </c>
      <c r="F20" s="65">
        <v>2307</v>
      </c>
      <c r="G20" s="65">
        <v>2290</v>
      </c>
      <c r="H20" s="9">
        <v>2088</v>
      </c>
      <c r="I20" s="9">
        <v>2330</v>
      </c>
      <c r="J20" s="9">
        <v>2104</v>
      </c>
      <c r="K20" s="65">
        <v>1865</v>
      </c>
      <c r="L20" s="65">
        <v>1898</v>
      </c>
      <c r="M20" s="2" t="s">
        <v>114</v>
      </c>
    </row>
    <row r="21" spans="1:13">
      <c r="A21" s="6">
        <v>17</v>
      </c>
      <c r="B21" s="497" t="s">
        <v>226</v>
      </c>
      <c r="C21" s="64">
        <v>2096</v>
      </c>
      <c r="D21" s="65">
        <v>2096</v>
      </c>
      <c r="E21" s="65">
        <v>2092</v>
      </c>
      <c r="F21" s="65">
        <v>1929</v>
      </c>
      <c r="G21" s="65">
        <v>1901</v>
      </c>
      <c r="H21" s="9">
        <v>2225</v>
      </c>
      <c r="I21" s="9">
        <v>1834</v>
      </c>
      <c r="J21" s="9">
        <v>1851</v>
      </c>
      <c r="K21" s="65">
        <v>1922</v>
      </c>
      <c r="L21" s="65">
        <v>1970</v>
      </c>
      <c r="M21" s="2" t="s">
        <v>118</v>
      </c>
    </row>
    <row r="22" spans="1:13">
      <c r="A22" s="6">
        <v>18</v>
      </c>
      <c r="B22" s="497" t="s">
        <v>227</v>
      </c>
      <c r="C22" s="64">
        <v>2805.7109999999998</v>
      </c>
      <c r="D22" s="65">
        <v>992.88</v>
      </c>
      <c r="E22" s="65">
        <v>3436.39</v>
      </c>
      <c r="F22" s="65">
        <v>4865.74</v>
      </c>
      <c r="G22" s="65">
        <v>4894</v>
      </c>
      <c r="H22" s="9">
        <v>4915</v>
      </c>
      <c r="I22" s="9">
        <v>4986</v>
      </c>
      <c r="J22" s="9">
        <v>4920</v>
      </c>
      <c r="K22" s="65">
        <v>4920</v>
      </c>
      <c r="L22" s="65">
        <v>4831</v>
      </c>
      <c r="M22" s="2" t="s">
        <v>120</v>
      </c>
    </row>
    <row r="23" spans="1:13">
      <c r="A23" s="6">
        <v>19</v>
      </c>
      <c r="B23" s="497" t="s">
        <v>228</v>
      </c>
      <c r="C23" s="64">
        <v>9736</v>
      </c>
      <c r="D23" s="65">
        <v>10457</v>
      </c>
      <c r="E23" s="65">
        <v>10614</v>
      </c>
      <c r="F23" s="65">
        <v>10824</v>
      </c>
      <c r="G23" s="65">
        <v>11049</v>
      </c>
      <c r="H23" s="9">
        <v>12217</v>
      </c>
      <c r="I23" s="9">
        <v>11557</v>
      </c>
      <c r="J23" s="9">
        <v>11688</v>
      </c>
      <c r="K23" s="65">
        <v>11824</v>
      </c>
      <c r="L23" s="65">
        <v>13275</v>
      </c>
      <c r="M23" s="2" t="s">
        <v>124</v>
      </c>
    </row>
    <row r="24" spans="1:13">
      <c r="A24" s="6">
        <v>20</v>
      </c>
      <c r="B24" s="497" t="s">
        <v>229</v>
      </c>
      <c r="C24" s="64">
        <v>171.524</v>
      </c>
      <c r="D24" s="65">
        <v>216.959</v>
      </c>
      <c r="E24" s="65">
        <v>197.648</v>
      </c>
      <c r="F24" s="65">
        <v>210.41399999999999</v>
      </c>
      <c r="G24" s="65">
        <v>195.28100000000001</v>
      </c>
      <c r="H24" s="9">
        <v>223.774</v>
      </c>
      <c r="I24" s="9">
        <v>135.47999999999999</v>
      </c>
      <c r="J24" s="9">
        <v>213.24</v>
      </c>
      <c r="K24" s="65">
        <v>199.839</v>
      </c>
      <c r="L24" s="65">
        <v>147.08199999999999</v>
      </c>
      <c r="M24" s="2" t="s">
        <v>126</v>
      </c>
    </row>
    <row r="25" spans="1:13">
      <c r="A25" s="6">
        <v>21</v>
      </c>
      <c r="B25" s="497" t="s">
        <v>230</v>
      </c>
      <c r="C25" s="64">
        <v>3060</v>
      </c>
      <c r="D25" s="65">
        <v>3711.9800000000005</v>
      </c>
      <c r="E25" s="65">
        <v>2623.5</v>
      </c>
      <c r="F25" s="65">
        <v>2982.0499999999997</v>
      </c>
      <c r="G25" s="65">
        <v>3190.0200000000004</v>
      </c>
      <c r="H25" s="9">
        <v>3630.02</v>
      </c>
      <c r="I25" s="9">
        <v>3629.8</v>
      </c>
      <c r="J25" s="9">
        <v>3630.0200000000004</v>
      </c>
      <c r="K25" s="65">
        <v>3761.6399999999994</v>
      </c>
      <c r="L25" s="65">
        <v>4081.1800000000003</v>
      </c>
      <c r="M25" s="2" t="s">
        <v>128</v>
      </c>
    </row>
    <row r="26" spans="1:13">
      <c r="A26" s="424" t="s">
        <v>231</v>
      </c>
      <c r="B26" s="498"/>
      <c r="C26" s="10">
        <v>54779.915000000001</v>
      </c>
      <c r="D26" s="67">
        <v>56132.406000000003</v>
      </c>
      <c r="E26" s="67">
        <v>55631.238000000005</v>
      </c>
      <c r="F26" s="67">
        <v>60315.523000000001</v>
      </c>
      <c r="G26" s="67">
        <v>56402.150999999998</v>
      </c>
      <c r="H26" s="67">
        <v>68289.691139999995</v>
      </c>
      <c r="I26" s="67">
        <v>68421.763130000007</v>
      </c>
      <c r="J26" s="68">
        <v>69344.832770000008</v>
      </c>
      <c r="K26" s="67">
        <v>63883.859587799998</v>
      </c>
      <c r="L26" s="67">
        <v>67183.516475454991</v>
      </c>
      <c r="M26" s="499"/>
    </row>
    <row r="27" spans="1:13">
      <c r="A27" s="500" t="s">
        <v>232</v>
      </c>
      <c r="B27" s="497"/>
      <c r="C27" s="501"/>
      <c r="D27" s="1"/>
      <c r="E27" s="1"/>
      <c r="F27" s="1"/>
      <c r="G27" s="1"/>
      <c r="H27" s="1"/>
      <c r="I27" s="1"/>
      <c r="J27" s="502"/>
      <c r="K27" s="503"/>
      <c r="L27" s="503"/>
      <c r="M27" s="504"/>
    </row>
    <row r="28" spans="1:13">
      <c r="A28" s="6">
        <v>22</v>
      </c>
      <c r="B28" s="497" t="s">
        <v>233</v>
      </c>
      <c r="C28" s="66">
        <v>17.899999999999999</v>
      </c>
      <c r="D28" s="505">
        <v>17</v>
      </c>
      <c r="E28" s="505">
        <v>18</v>
      </c>
      <c r="F28" s="505" t="s">
        <v>224</v>
      </c>
      <c r="G28" s="505">
        <v>4.5999999999999996</v>
      </c>
      <c r="H28" s="9">
        <v>4.95</v>
      </c>
      <c r="I28" s="9">
        <v>1.9500000000000002</v>
      </c>
      <c r="J28" s="9">
        <v>1.4000000000000001</v>
      </c>
      <c r="K28" s="65">
        <v>2.5499999999999998</v>
      </c>
      <c r="L28" s="65" t="s">
        <v>224</v>
      </c>
      <c r="M28" s="2" t="s">
        <v>71</v>
      </c>
    </row>
    <row r="29" spans="1:13">
      <c r="A29" s="6">
        <v>23</v>
      </c>
      <c r="B29" s="497" t="s">
        <v>234</v>
      </c>
      <c r="C29" s="64">
        <v>190</v>
      </c>
      <c r="D29" s="65">
        <v>185</v>
      </c>
      <c r="E29" s="65">
        <v>306</v>
      </c>
      <c r="F29" s="65">
        <v>240.5</v>
      </c>
      <c r="G29" s="65">
        <v>256.05</v>
      </c>
      <c r="H29" s="9">
        <v>410.39</v>
      </c>
      <c r="I29" s="9">
        <v>419.5</v>
      </c>
      <c r="J29" s="9">
        <v>474.17999999999995</v>
      </c>
      <c r="K29" s="65">
        <v>543.04999999999995</v>
      </c>
      <c r="L29" s="65">
        <v>561.79999999999995</v>
      </c>
      <c r="M29" s="2" t="s">
        <v>73</v>
      </c>
    </row>
    <row r="30" spans="1:13">
      <c r="A30" s="6">
        <v>24</v>
      </c>
      <c r="B30" s="497" t="s">
        <v>235</v>
      </c>
      <c r="C30" s="64">
        <v>30.729999999999997</v>
      </c>
      <c r="D30" s="65">
        <v>29.86</v>
      </c>
      <c r="E30" s="65">
        <v>33</v>
      </c>
      <c r="F30" s="65">
        <v>26.85</v>
      </c>
      <c r="G30" s="65" t="s">
        <v>224</v>
      </c>
      <c r="H30" s="9">
        <v>25.1</v>
      </c>
      <c r="I30" s="9">
        <v>45.55</v>
      </c>
      <c r="J30" s="9" t="s">
        <v>224</v>
      </c>
      <c r="K30" s="65">
        <v>27.18</v>
      </c>
      <c r="L30" s="65">
        <v>17.190000000000001</v>
      </c>
      <c r="M30" s="2" t="s">
        <v>102</v>
      </c>
    </row>
    <row r="31" spans="1:13">
      <c r="A31" s="6">
        <v>25</v>
      </c>
      <c r="B31" s="497" t="s">
        <v>236</v>
      </c>
      <c r="C31" s="64">
        <v>27.509999999999998</v>
      </c>
      <c r="D31" s="65" t="s">
        <v>224</v>
      </c>
      <c r="E31" s="65" t="s">
        <v>237</v>
      </c>
      <c r="F31" s="65" t="s">
        <v>237</v>
      </c>
      <c r="G31" s="65" t="s">
        <v>237</v>
      </c>
      <c r="H31" s="9" t="s">
        <v>224</v>
      </c>
      <c r="I31" s="9" t="s">
        <v>224</v>
      </c>
      <c r="J31" s="9" t="s">
        <v>224</v>
      </c>
      <c r="K31" s="65">
        <v>13.629</v>
      </c>
      <c r="L31" s="65" t="s">
        <v>224</v>
      </c>
      <c r="M31" s="2" t="s">
        <v>104</v>
      </c>
    </row>
    <row r="32" spans="1:13">
      <c r="A32" s="6">
        <v>26</v>
      </c>
      <c r="B32" s="497" t="s">
        <v>238</v>
      </c>
      <c r="C32" s="64">
        <v>804.86</v>
      </c>
      <c r="D32" s="65" t="s">
        <v>224</v>
      </c>
      <c r="E32" s="65">
        <v>8.82</v>
      </c>
      <c r="F32" s="65" t="s">
        <v>224</v>
      </c>
      <c r="G32" s="65">
        <v>26.01</v>
      </c>
      <c r="H32" s="9">
        <v>27.44</v>
      </c>
      <c r="I32" s="9" t="s">
        <v>224</v>
      </c>
      <c r="J32" s="9">
        <v>28.639999999999997</v>
      </c>
      <c r="K32" s="65">
        <v>35.799999999999997</v>
      </c>
      <c r="L32" s="65">
        <v>49.59</v>
      </c>
      <c r="M32" s="2" t="s">
        <v>106</v>
      </c>
    </row>
    <row r="33" spans="1:13">
      <c r="A33" s="6">
        <v>27</v>
      </c>
      <c r="B33" s="497" t="s">
        <v>239</v>
      </c>
      <c r="C33" s="64">
        <v>20</v>
      </c>
      <c r="D33" s="65">
        <v>20</v>
      </c>
      <c r="E33" s="65">
        <v>20</v>
      </c>
      <c r="F33" s="65">
        <v>20</v>
      </c>
      <c r="G33" s="65">
        <v>21</v>
      </c>
      <c r="H33" s="9">
        <v>19</v>
      </c>
      <c r="I33" s="9">
        <v>36</v>
      </c>
      <c r="J33" s="9">
        <v>40.97</v>
      </c>
      <c r="K33" s="65" t="s">
        <v>224</v>
      </c>
      <c r="L33" s="65">
        <v>26.17</v>
      </c>
      <c r="M33" s="2" t="s">
        <v>108</v>
      </c>
    </row>
    <row r="34" spans="1:13">
      <c r="A34" s="6">
        <v>28</v>
      </c>
      <c r="B34" s="506" t="s">
        <v>240</v>
      </c>
      <c r="C34" s="419" t="s">
        <v>237</v>
      </c>
      <c r="D34" s="421" t="s">
        <v>237</v>
      </c>
      <c r="E34" s="65" t="s">
        <v>237</v>
      </c>
      <c r="F34" s="65" t="s">
        <v>237</v>
      </c>
      <c r="G34" s="65" t="s">
        <v>237</v>
      </c>
      <c r="H34" s="9" t="s">
        <v>237</v>
      </c>
      <c r="I34" s="9" t="s">
        <v>237</v>
      </c>
      <c r="J34" s="9" t="s">
        <v>237</v>
      </c>
      <c r="K34" s="65" t="s">
        <v>237</v>
      </c>
      <c r="L34" s="65" t="s">
        <v>237</v>
      </c>
      <c r="M34" s="2" t="s">
        <v>198</v>
      </c>
    </row>
    <row r="35" spans="1:13">
      <c r="A35" s="6">
        <v>29</v>
      </c>
      <c r="B35" s="506" t="s">
        <v>241</v>
      </c>
      <c r="C35" s="64">
        <v>346.36</v>
      </c>
      <c r="D35" s="65">
        <v>292.512</v>
      </c>
      <c r="E35" s="65">
        <v>298.28399999999999</v>
      </c>
      <c r="F35" s="65">
        <v>329.67499999999995</v>
      </c>
      <c r="G35" s="65">
        <v>349.12400000000002</v>
      </c>
      <c r="H35" s="9">
        <v>364</v>
      </c>
      <c r="I35" s="9" t="s">
        <v>224</v>
      </c>
      <c r="J35" s="9" t="s">
        <v>224</v>
      </c>
      <c r="K35" s="65" t="s">
        <v>224</v>
      </c>
      <c r="L35" s="65">
        <v>50.689499999999995</v>
      </c>
      <c r="M35" s="2" t="s">
        <v>122</v>
      </c>
    </row>
    <row r="36" spans="1:13">
      <c r="A36" s="424" t="s">
        <v>231</v>
      </c>
      <c r="B36" s="498"/>
      <c r="C36" s="10">
        <v>1437.3600000000001</v>
      </c>
      <c r="D36" s="67">
        <v>544.37200000000007</v>
      </c>
      <c r="E36" s="67">
        <v>684.10400000000004</v>
      </c>
      <c r="F36" s="67">
        <v>617.02499999999998</v>
      </c>
      <c r="G36" s="67">
        <v>656.78400000000011</v>
      </c>
      <c r="H36" s="67">
        <v>850.88</v>
      </c>
      <c r="I36" s="67">
        <v>503</v>
      </c>
      <c r="J36" s="68">
        <v>545.18999999999994</v>
      </c>
      <c r="K36" s="67">
        <v>622.20899999999983</v>
      </c>
      <c r="L36" s="67">
        <v>705.43949999999995</v>
      </c>
      <c r="M36" s="504"/>
    </row>
    <row r="37" spans="1:13" ht="29">
      <c r="A37" s="5" t="s">
        <v>242</v>
      </c>
      <c r="B37" s="497"/>
      <c r="C37" s="419"/>
      <c r="D37" s="65"/>
      <c r="E37" s="65"/>
      <c r="F37" s="65"/>
      <c r="G37" s="65"/>
      <c r="H37" s="65"/>
      <c r="I37" s="65"/>
      <c r="J37" s="507"/>
      <c r="K37" s="69"/>
      <c r="L37" s="69"/>
      <c r="M37" s="504"/>
    </row>
    <row r="38" spans="1:13">
      <c r="A38" s="6">
        <v>30</v>
      </c>
      <c r="B38" s="508" t="s">
        <v>243</v>
      </c>
      <c r="C38" s="66">
        <v>8.27</v>
      </c>
      <c r="D38" s="505" t="s">
        <v>224</v>
      </c>
      <c r="E38" s="505" t="s">
        <v>224</v>
      </c>
      <c r="F38" s="505" t="s">
        <v>224</v>
      </c>
      <c r="G38" s="505" t="s">
        <v>224</v>
      </c>
      <c r="H38" s="9" t="s">
        <v>224</v>
      </c>
      <c r="I38" s="9">
        <v>1.4173</v>
      </c>
      <c r="J38" s="9" t="s">
        <v>224</v>
      </c>
      <c r="K38" s="65" t="s">
        <v>224</v>
      </c>
      <c r="L38" s="65" t="s">
        <v>224</v>
      </c>
      <c r="M38" s="2" t="s">
        <v>244</v>
      </c>
    </row>
    <row r="39" spans="1:13">
      <c r="A39" s="6">
        <v>31</v>
      </c>
      <c r="B39" s="497" t="s">
        <v>245</v>
      </c>
      <c r="C39" s="64" t="s">
        <v>224</v>
      </c>
      <c r="D39" s="65" t="s">
        <v>224</v>
      </c>
      <c r="E39" s="65" t="s">
        <v>224</v>
      </c>
      <c r="F39" s="65" t="s">
        <v>224</v>
      </c>
      <c r="G39" s="505" t="s">
        <v>224</v>
      </c>
      <c r="H39" s="9" t="s">
        <v>224</v>
      </c>
      <c r="I39" s="9" t="s">
        <v>224</v>
      </c>
      <c r="J39" s="9" t="s">
        <v>224</v>
      </c>
      <c r="K39" s="65" t="s">
        <v>224</v>
      </c>
      <c r="L39" s="65" t="s">
        <v>224</v>
      </c>
      <c r="M39" s="2" t="s">
        <v>134</v>
      </c>
    </row>
    <row r="40" spans="1:13">
      <c r="A40" s="6" t="s">
        <v>246</v>
      </c>
      <c r="B40" s="497" t="s">
        <v>247</v>
      </c>
      <c r="C40" s="64" t="s">
        <v>224</v>
      </c>
      <c r="D40" s="65" t="s">
        <v>224</v>
      </c>
      <c r="E40" s="65" t="s">
        <v>224</v>
      </c>
      <c r="F40" s="65" t="s">
        <v>224</v>
      </c>
      <c r="G40" s="505" t="s">
        <v>224</v>
      </c>
      <c r="H40" s="74" t="s">
        <v>224</v>
      </c>
      <c r="I40" s="509" t="s">
        <v>224</v>
      </c>
      <c r="J40" s="74" t="s">
        <v>224</v>
      </c>
      <c r="K40" s="65" t="s">
        <v>224</v>
      </c>
      <c r="L40" s="65" t="s">
        <v>224</v>
      </c>
      <c r="M40" s="2" t="s">
        <v>692</v>
      </c>
    </row>
    <row r="41" spans="1:13">
      <c r="A41" s="6" t="s">
        <v>248</v>
      </c>
      <c r="B41" s="497" t="s">
        <v>249</v>
      </c>
      <c r="C41" s="64" t="s">
        <v>224</v>
      </c>
      <c r="D41" s="65" t="s">
        <v>224</v>
      </c>
      <c r="E41" s="65" t="s">
        <v>224</v>
      </c>
      <c r="F41" s="65" t="s">
        <v>224</v>
      </c>
      <c r="G41" s="505" t="s">
        <v>224</v>
      </c>
      <c r="H41" s="72"/>
      <c r="I41" s="505"/>
      <c r="J41" s="72"/>
      <c r="K41" s="65" t="s">
        <v>224</v>
      </c>
      <c r="L41" s="65" t="s">
        <v>224</v>
      </c>
      <c r="M41" s="2" t="s">
        <v>143</v>
      </c>
    </row>
    <row r="42" spans="1:13">
      <c r="A42" s="6">
        <v>34</v>
      </c>
      <c r="B42" s="497" t="s">
        <v>250</v>
      </c>
      <c r="C42" s="64" t="s">
        <v>224</v>
      </c>
      <c r="D42" s="65" t="s">
        <v>224</v>
      </c>
      <c r="E42" s="65">
        <v>88</v>
      </c>
      <c r="F42" s="65" t="s">
        <v>224</v>
      </c>
      <c r="G42" s="65">
        <v>110</v>
      </c>
      <c r="H42" s="9" t="s">
        <v>224</v>
      </c>
      <c r="I42" s="9" t="s">
        <v>224</v>
      </c>
      <c r="J42" s="9" t="s">
        <v>224</v>
      </c>
      <c r="K42" s="65" t="s">
        <v>224</v>
      </c>
      <c r="L42" s="65" t="s">
        <v>224</v>
      </c>
      <c r="M42" s="2" t="s">
        <v>79</v>
      </c>
    </row>
    <row r="43" spans="1:13">
      <c r="A43" s="6">
        <v>35</v>
      </c>
      <c r="B43" s="497" t="s">
        <v>215</v>
      </c>
      <c r="C43" s="64"/>
      <c r="D43" s="65"/>
      <c r="E43" s="65">
        <v>2187.7460000000001</v>
      </c>
      <c r="F43" s="65">
        <v>2429.9049999999997</v>
      </c>
      <c r="G43" s="505">
        <v>2458.6859999999997</v>
      </c>
      <c r="H43" s="9">
        <v>9676.6721400000006</v>
      </c>
      <c r="I43" s="9">
        <v>10085.55413</v>
      </c>
      <c r="J43" s="9">
        <v>10692.273770000002</v>
      </c>
      <c r="K43" s="65">
        <v>11267.219682999999</v>
      </c>
      <c r="L43" s="65">
        <v>11458.137686999999</v>
      </c>
      <c r="M43" s="2" t="s">
        <v>91</v>
      </c>
    </row>
    <row r="44" spans="1:13">
      <c r="A44" s="6">
        <v>36</v>
      </c>
      <c r="B44" s="497" t="s">
        <v>693</v>
      </c>
      <c r="C44" s="64"/>
      <c r="D44" s="65"/>
      <c r="E44" s="65" t="s">
        <v>224</v>
      </c>
      <c r="F44" s="65" t="s">
        <v>224</v>
      </c>
      <c r="G44" s="505" t="s">
        <v>224</v>
      </c>
      <c r="H44" s="9" t="s">
        <v>224</v>
      </c>
      <c r="I44" s="9" t="s">
        <v>224</v>
      </c>
      <c r="J44" s="9" t="s">
        <v>224</v>
      </c>
      <c r="K44" s="65" t="s">
        <v>224</v>
      </c>
      <c r="L44" s="65" t="s">
        <v>224</v>
      </c>
      <c r="M44" s="2" t="s">
        <v>140</v>
      </c>
    </row>
    <row r="45" spans="1:13">
      <c r="A45" s="6">
        <v>37</v>
      </c>
      <c r="B45" s="497" t="s">
        <v>251</v>
      </c>
      <c r="C45" s="64" t="s">
        <v>224</v>
      </c>
      <c r="D45" s="65" t="s">
        <v>224</v>
      </c>
      <c r="E45" s="65" t="s">
        <v>224</v>
      </c>
      <c r="F45" s="65" t="s">
        <v>224</v>
      </c>
      <c r="G45" s="505" t="s">
        <v>224</v>
      </c>
      <c r="H45" s="9" t="s">
        <v>224</v>
      </c>
      <c r="I45" s="9" t="s">
        <v>224</v>
      </c>
      <c r="J45" s="9" t="s">
        <v>224</v>
      </c>
      <c r="K45" s="65" t="s">
        <v>224</v>
      </c>
      <c r="L45" s="65" t="s">
        <v>224</v>
      </c>
      <c r="M45" s="2" t="s">
        <v>146</v>
      </c>
    </row>
    <row r="46" spans="1:13">
      <c r="A46" s="6">
        <v>39</v>
      </c>
      <c r="B46" s="497" t="s">
        <v>252</v>
      </c>
      <c r="C46" s="64">
        <v>42.12</v>
      </c>
      <c r="D46" s="65">
        <v>43.34</v>
      </c>
      <c r="E46" s="65">
        <v>43.34</v>
      </c>
      <c r="F46" s="65">
        <v>43.33</v>
      </c>
      <c r="G46" s="65">
        <v>42.31</v>
      </c>
      <c r="H46" s="9">
        <v>40</v>
      </c>
      <c r="I46" s="9" t="s">
        <v>224</v>
      </c>
      <c r="J46" s="9" t="s">
        <v>224</v>
      </c>
      <c r="K46" s="65" t="s">
        <v>224</v>
      </c>
      <c r="L46" s="65">
        <v>76.018911999999986</v>
      </c>
      <c r="M46" s="2" t="s">
        <v>253</v>
      </c>
    </row>
    <row r="47" spans="1:13">
      <c r="A47" s="424" t="s">
        <v>254</v>
      </c>
      <c r="B47" s="498"/>
      <c r="C47" s="10">
        <v>50.39</v>
      </c>
      <c r="D47" s="67">
        <v>43.34</v>
      </c>
      <c r="E47" s="67">
        <v>2319.0860000000002</v>
      </c>
      <c r="F47" s="67">
        <v>2473.2349999999997</v>
      </c>
      <c r="G47" s="67">
        <v>2610.9959999999996</v>
      </c>
      <c r="H47" s="67">
        <v>9716.6721400000006</v>
      </c>
      <c r="I47" s="67">
        <v>10086.97143</v>
      </c>
      <c r="J47" s="67">
        <v>10692.273770000002</v>
      </c>
      <c r="K47" s="73">
        <v>11267.219682999999</v>
      </c>
      <c r="L47" s="73">
        <v>11458.137686999999</v>
      </c>
      <c r="M47" s="3" t="s">
        <v>231</v>
      </c>
    </row>
    <row r="48" spans="1:13">
      <c r="A48" s="510" t="s">
        <v>255</v>
      </c>
      <c r="B48" s="511"/>
      <c r="C48" s="70">
        <v>56267.665000000001</v>
      </c>
      <c r="D48" s="70">
        <v>56720.118000000002</v>
      </c>
      <c r="E48" s="70">
        <v>58634.428000000007</v>
      </c>
      <c r="F48" s="70">
        <v>63405.783000000003</v>
      </c>
      <c r="G48" s="70">
        <v>59669.930999999997</v>
      </c>
      <c r="H48" s="70">
        <v>78857.243279999995</v>
      </c>
      <c r="I48" s="70">
        <v>79011.734560000012</v>
      </c>
      <c r="J48" s="70">
        <v>80582.29654000001</v>
      </c>
      <c r="K48" s="512">
        <v>75773.288270799996</v>
      </c>
      <c r="L48" s="512">
        <v>79347.093662454979</v>
      </c>
      <c r="M48" s="4" t="s">
        <v>256</v>
      </c>
    </row>
    <row r="49" spans="1:13" s="513" customFormat="1">
      <c r="A49" s="1437" t="s">
        <v>257</v>
      </c>
      <c r="B49" s="1437"/>
      <c r="C49" s="1437"/>
      <c r="D49" s="1437"/>
      <c r="E49" s="1437"/>
      <c r="F49" s="1437"/>
      <c r="G49" s="1437"/>
      <c r="H49" s="1437"/>
      <c r="I49" s="1437"/>
      <c r="J49" s="1437"/>
      <c r="K49" s="1437"/>
      <c r="L49" s="1437"/>
      <c r="M49" s="1437"/>
    </row>
    <row r="50" spans="1:13" s="513" customFormat="1" ht="20.149999999999999" customHeight="1">
      <c r="A50" s="1441" t="s">
        <v>1145</v>
      </c>
      <c r="B50" s="1441"/>
      <c r="C50" s="1441"/>
      <c r="D50" s="1441"/>
      <c r="E50" s="1441"/>
      <c r="F50" s="1441"/>
      <c r="G50" s="1441"/>
      <c r="H50" s="1441"/>
      <c r="I50" s="1441"/>
      <c r="J50" s="1441"/>
      <c r="K50" s="1441"/>
      <c r="L50" s="1441"/>
      <c r="M50" s="514"/>
    </row>
    <row r="53" spans="1:13" ht="11.15" hidden="1" customHeight="1"/>
  </sheetData>
  <mergeCells count="5">
    <mergeCell ref="A49:M49"/>
    <mergeCell ref="A1:M1"/>
    <mergeCell ref="A2:M2"/>
    <mergeCell ref="A3:M3"/>
    <mergeCell ref="A50:L50"/>
  </mergeCells>
  <pageMargins left="0.7" right="0.7" top="0.75" bottom="0.75" header="0.3" footer="0.3"/>
  <pageSetup paperSize="9" scale="64"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4F6FB-1903-43A7-97B2-D62F165E4C06}">
  <sheetPr codeName="Sheet22"/>
  <dimension ref="A1:AB57"/>
  <sheetViews>
    <sheetView workbookViewId="0">
      <selection activeCell="A29" sqref="A29:XFD1048576"/>
    </sheetView>
  </sheetViews>
  <sheetFormatPr defaultColWidth="0" defaultRowHeight="14.5" zeroHeight="1"/>
  <cols>
    <col min="1" max="1" width="45" style="43" customWidth="1"/>
    <col min="2" max="2" width="45.54296875" style="829" customWidth="1"/>
    <col min="3" max="28" width="0" style="43" hidden="1" customWidth="1"/>
    <col min="29" max="16384" width="9.1796875" style="43" hidden="1"/>
  </cols>
  <sheetData>
    <row r="1" spans="1:28" s="570" customFormat="1" ht="25.5" customHeight="1">
      <c r="A1" s="1442" t="s">
        <v>1239</v>
      </c>
      <c r="B1" s="1106"/>
    </row>
    <row r="2" spans="1:28" s="570" customFormat="1" ht="25.5" customHeight="1">
      <c r="A2" s="1443" t="s">
        <v>1240</v>
      </c>
      <c r="B2" s="1109"/>
    </row>
    <row r="3" spans="1:28" s="570" customFormat="1" ht="25.5" customHeight="1">
      <c r="A3" s="1444" t="s">
        <v>1241</v>
      </c>
      <c r="B3" s="1445"/>
    </row>
    <row r="4" spans="1:28" ht="56.25" customHeight="1">
      <c r="A4" s="571" t="s">
        <v>294</v>
      </c>
      <c r="B4" s="571" t="s">
        <v>1242</v>
      </c>
      <c r="AB4" s="572" t="s">
        <v>49</v>
      </c>
    </row>
    <row r="5" spans="1:28" s="570" customFormat="1" ht="29.25" customHeight="1">
      <c r="A5" s="573" t="s">
        <v>1112</v>
      </c>
      <c r="B5" s="587">
        <v>47.02</v>
      </c>
    </row>
    <row r="6" spans="1:28" s="570" customFormat="1" ht="29.25" customHeight="1">
      <c r="A6" s="573" t="s">
        <v>1243</v>
      </c>
      <c r="B6" s="587">
        <v>48.35</v>
      </c>
    </row>
    <row r="7" spans="1:28" s="570" customFormat="1" ht="29.25" customHeight="1">
      <c r="A7" s="573" t="s">
        <v>371</v>
      </c>
      <c r="B7" s="587">
        <v>41.02</v>
      </c>
    </row>
    <row r="8" spans="1:28" s="570" customFormat="1" ht="29.25" customHeight="1">
      <c r="A8" s="573" t="s">
        <v>372</v>
      </c>
      <c r="B8" s="587">
        <v>40.67</v>
      </c>
    </row>
    <row r="9" spans="1:28" s="570" customFormat="1" ht="29.25" customHeight="1">
      <c r="A9" s="573" t="s">
        <v>187</v>
      </c>
      <c r="B9" s="587">
        <v>39.770000000000003</v>
      </c>
    </row>
    <row r="10" spans="1:28" s="570" customFormat="1" ht="29.25" customHeight="1">
      <c r="A10" s="573" t="s">
        <v>188</v>
      </c>
      <c r="B10" s="587">
        <v>43.41</v>
      </c>
    </row>
    <row r="11" spans="1:28" s="570" customFormat="1" ht="29.25" customHeight="1">
      <c r="A11" s="573" t="s">
        <v>189</v>
      </c>
      <c r="B11" s="587">
        <v>41.64</v>
      </c>
    </row>
    <row r="12" spans="1:28" s="570" customFormat="1" ht="29.25" customHeight="1">
      <c r="A12" s="573" t="s">
        <v>190</v>
      </c>
      <c r="B12" s="587">
        <v>43.86</v>
      </c>
    </row>
    <row r="13" spans="1:28" s="570" customFormat="1" ht="29.25" customHeight="1">
      <c r="A13" s="573" t="s">
        <v>191</v>
      </c>
      <c r="B13" s="587">
        <v>41.82</v>
      </c>
    </row>
    <row r="14" spans="1:28" s="570" customFormat="1" ht="29.25" customHeight="1">
      <c r="A14" s="573" t="s">
        <v>192</v>
      </c>
      <c r="B14" s="587">
        <v>55.54</v>
      </c>
    </row>
    <row r="15" spans="1:28" s="570" customFormat="1" ht="29.25" customHeight="1">
      <c r="A15" s="573" t="s">
        <v>193</v>
      </c>
      <c r="B15" s="587">
        <v>52.98</v>
      </c>
    </row>
    <row r="16" spans="1:28" s="570" customFormat="1" ht="29.25" customHeight="1">
      <c r="A16" s="573" t="s">
        <v>194</v>
      </c>
      <c r="B16" s="587">
        <v>45.62</v>
      </c>
    </row>
    <row r="17" spans="1:6" s="570" customFormat="1" ht="29.25" customHeight="1">
      <c r="A17" s="573" t="s">
        <v>195</v>
      </c>
      <c r="B17" s="587">
        <v>60.28</v>
      </c>
    </row>
    <row r="18" spans="1:6" s="570" customFormat="1" ht="29.25" customHeight="1">
      <c r="A18" s="573" t="s">
        <v>196</v>
      </c>
      <c r="B18" s="587">
        <v>56.27</v>
      </c>
    </row>
    <row r="19" spans="1:6" s="570" customFormat="1" ht="29.25" customHeight="1">
      <c r="A19" s="573" t="s">
        <v>161</v>
      </c>
      <c r="B19" s="587">
        <v>56.72</v>
      </c>
    </row>
    <row r="20" spans="1:6" s="570" customFormat="1" ht="29.25" customHeight="1">
      <c r="A20" s="573" t="s">
        <v>162</v>
      </c>
      <c r="B20" s="587">
        <v>58.63</v>
      </c>
    </row>
    <row r="21" spans="1:6" s="570" customFormat="1" ht="29.25" customHeight="1">
      <c r="A21" s="573" t="s">
        <v>163</v>
      </c>
      <c r="B21" s="587">
        <v>63.41</v>
      </c>
    </row>
    <row r="22" spans="1:6" s="570" customFormat="1" ht="29.25" customHeight="1">
      <c r="A22" s="573" t="s">
        <v>164</v>
      </c>
      <c r="B22" s="587">
        <v>59.67</v>
      </c>
    </row>
    <row r="23" spans="1:6" s="570" customFormat="1" ht="29.25" customHeight="1">
      <c r="A23" s="573" t="s">
        <v>165</v>
      </c>
      <c r="B23" s="587">
        <v>61.7</v>
      </c>
    </row>
    <row r="24" spans="1:6" s="570" customFormat="1" ht="29.25" customHeight="1">
      <c r="A24" s="573" t="s">
        <v>166</v>
      </c>
      <c r="B24" s="587">
        <v>62.192999999999998</v>
      </c>
    </row>
    <row r="25" spans="1:6" s="570" customFormat="1" ht="29.25" customHeight="1">
      <c r="A25" s="573" t="s">
        <v>167</v>
      </c>
      <c r="B25" s="587">
        <v>58.72</v>
      </c>
    </row>
    <row r="26" spans="1:6" s="570" customFormat="1" ht="29.25" customHeight="1">
      <c r="A26" s="573" t="s">
        <v>168</v>
      </c>
      <c r="B26" s="587">
        <v>53.63</v>
      </c>
    </row>
    <row r="27" spans="1:6" ht="39" customHeight="1">
      <c r="A27" s="1446" t="s">
        <v>1244</v>
      </c>
      <c r="B27" s="1447"/>
    </row>
    <row r="28" spans="1:6" ht="34.9" customHeight="1">
      <c r="A28" s="1448" t="s">
        <v>1245</v>
      </c>
      <c r="B28" s="1449"/>
      <c r="E28" s="575"/>
      <c r="F28" s="575"/>
    </row>
    <row r="56" spans="2:16" hidden="1">
      <c r="B56" s="932"/>
      <c r="C56" s="174"/>
      <c r="D56" s="174"/>
      <c r="E56" s="174"/>
      <c r="F56" s="174"/>
      <c r="G56" s="174"/>
      <c r="H56" s="174"/>
      <c r="I56" s="174"/>
      <c r="J56" s="174"/>
      <c r="K56" s="174"/>
      <c r="L56" s="174"/>
      <c r="M56" s="174"/>
      <c r="N56" s="174"/>
      <c r="O56" s="174"/>
      <c r="P56" s="174"/>
    </row>
    <row r="57" spans="2:16" hidden="1">
      <c r="B57" s="932"/>
      <c r="C57" s="174"/>
      <c r="D57" s="174"/>
      <c r="E57" s="174"/>
      <c r="F57" s="174"/>
      <c r="G57" s="174"/>
      <c r="H57" s="174"/>
      <c r="I57" s="174"/>
      <c r="J57" s="174"/>
      <c r="K57" s="174"/>
      <c r="L57" s="174"/>
      <c r="M57" s="174"/>
      <c r="N57" s="174"/>
      <c r="O57" s="174"/>
      <c r="P57" s="174"/>
    </row>
  </sheetData>
  <mergeCells count="5">
    <mergeCell ref="A1:B1"/>
    <mergeCell ref="A2:B2"/>
    <mergeCell ref="A3:B3"/>
    <mergeCell ref="A27:B27"/>
    <mergeCell ref="A28:B28"/>
  </mergeCells>
  <conditionalFormatting sqref="C4:XFD26">
    <cfRule type="expression" dxfId="10" priority="3">
      <formula>MOD(ROW(),3)=1</formula>
    </cfRule>
  </conditionalFormatting>
  <conditionalFormatting sqref="E28:F28">
    <cfRule type="expression" dxfId="9" priority="1">
      <formula>MOD(ROW(),3)=1</formula>
    </cfRule>
    <cfRule type="expression" dxfId="8" priority="2">
      <formula>MOD(ROW(),3)=1</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D20C5-0C30-49E7-AE6B-314D0DB68C90}">
  <sheetPr codeName="Sheet23">
    <pageSetUpPr fitToPage="1"/>
  </sheetPr>
  <dimension ref="A1:Z50"/>
  <sheetViews>
    <sheetView view="pageBreakPreview" zoomScale="60" zoomScaleNormal="100" workbookViewId="0">
      <selection activeCell="I25" sqref="I25"/>
    </sheetView>
  </sheetViews>
  <sheetFormatPr defaultColWidth="0" defaultRowHeight="14.5"/>
  <cols>
    <col min="1" max="1" width="17.7265625" style="488" customWidth="1"/>
    <col min="2" max="2" width="17.7265625" style="491" customWidth="1"/>
    <col min="3" max="12" width="17.7265625" style="488" customWidth="1"/>
    <col min="13" max="13" width="25.26953125" style="492" customWidth="1"/>
    <col min="14" max="26" width="8" style="488" hidden="1" customWidth="1"/>
    <col min="27" max="16384" width="12.54296875" style="488" hidden="1"/>
  </cols>
  <sheetData>
    <row r="1" spans="1:13" ht="31.5" customHeight="1">
      <c r="A1" s="1454" t="s">
        <v>258</v>
      </c>
      <c r="B1" s="1455"/>
      <c r="C1" s="1455"/>
      <c r="D1" s="1455"/>
      <c r="E1" s="1455"/>
      <c r="F1" s="1455"/>
      <c r="G1" s="1455"/>
      <c r="H1" s="1455"/>
      <c r="I1" s="1455"/>
      <c r="J1" s="1455"/>
      <c r="K1" s="1455"/>
      <c r="L1" s="1455"/>
      <c r="M1" s="1456"/>
    </row>
    <row r="2" spans="1:13">
      <c r="A2" s="1457" t="s">
        <v>1720</v>
      </c>
      <c r="B2" s="1458"/>
      <c r="C2" s="1458"/>
      <c r="D2" s="1458"/>
      <c r="E2" s="1458"/>
      <c r="F2" s="1458"/>
      <c r="G2" s="1458"/>
      <c r="H2" s="1458"/>
      <c r="I2" s="1458"/>
      <c r="J2" s="1458"/>
      <c r="K2" s="1458"/>
      <c r="L2" s="1458"/>
      <c r="M2" s="1459"/>
    </row>
    <row r="3" spans="1:13">
      <c r="A3" s="1460" t="s">
        <v>1322</v>
      </c>
      <c r="B3" s="1461"/>
      <c r="C3" s="1461"/>
      <c r="D3" s="1461"/>
      <c r="E3" s="1461"/>
      <c r="F3" s="1461"/>
      <c r="G3" s="1461"/>
      <c r="H3" s="1461"/>
      <c r="I3" s="1461"/>
      <c r="J3" s="1461"/>
      <c r="K3" s="1461"/>
      <c r="L3" s="1461"/>
      <c r="M3" s="1462"/>
    </row>
    <row r="4" spans="1:13" ht="29">
      <c r="A4" s="5" t="s">
        <v>54</v>
      </c>
      <c r="B4" s="427" t="s">
        <v>186</v>
      </c>
      <c r="C4" s="7" t="s">
        <v>196</v>
      </c>
      <c r="D4" s="8" t="s">
        <v>161</v>
      </c>
      <c r="E4" s="8" t="s">
        <v>162</v>
      </c>
      <c r="F4" s="8" t="s">
        <v>163</v>
      </c>
      <c r="G4" s="8" t="s">
        <v>259</v>
      </c>
      <c r="H4" s="8" t="s">
        <v>165</v>
      </c>
      <c r="I4" s="8" t="s">
        <v>166</v>
      </c>
      <c r="J4" s="8" t="s">
        <v>167</v>
      </c>
      <c r="K4" s="8" t="s">
        <v>168</v>
      </c>
      <c r="L4" s="8" t="s">
        <v>169</v>
      </c>
      <c r="M4" s="418" t="s">
        <v>207</v>
      </c>
    </row>
    <row r="5" spans="1:13">
      <c r="A5" s="6">
        <v>1</v>
      </c>
      <c r="B5" s="71" t="s">
        <v>260</v>
      </c>
      <c r="C5" s="419">
        <v>53.02</v>
      </c>
      <c r="D5" s="420" t="s">
        <v>264</v>
      </c>
      <c r="E5" s="421">
        <v>8.5</v>
      </c>
      <c r="F5" s="421">
        <v>5.25</v>
      </c>
      <c r="G5" s="421">
        <v>10</v>
      </c>
      <c r="H5" s="422">
        <v>8.7899999999999991</v>
      </c>
      <c r="I5" s="422">
        <v>8.7899999999999991</v>
      </c>
      <c r="J5" s="422">
        <v>45.22</v>
      </c>
      <c r="K5" s="422">
        <v>56.41</v>
      </c>
      <c r="L5" s="422">
        <v>46.870999999999995</v>
      </c>
      <c r="M5" s="63" t="s">
        <v>69</v>
      </c>
    </row>
    <row r="6" spans="1:13">
      <c r="A6" s="6">
        <v>2</v>
      </c>
      <c r="B6" s="71" t="s">
        <v>208</v>
      </c>
      <c r="C6" s="419">
        <v>252</v>
      </c>
      <c r="D6" s="421">
        <v>286</v>
      </c>
      <c r="E6" s="421">
        <v>314</v>
      </c>
      <c r="F6" s="421">
        <v>320</v>
      </c>
      <c r="G6" s="421">
        <v>350</v>
      </c>
      <c r="H6" s="422">
        <v>360</v>
      </c>
      <c r="I6" s="422">
        <v>360</v>
      </c>
      <c r="J6" s="422">
        <v>360</v>
      </c>
      <c r="K6" s="422">
        <v>360</v>
      </c>
      <c r="L6" s="422">
        <v>360</v>
      </c>
      <c r="M6" s="63" t="s">
        <v>75</v>
      </c>
    </row>
    <row r="7" spans="1:13">
      <c r="A7" s="6">
        <v>3</v>
      </c>
      <c r="B7" s="71" t="s">
        <v>209</v>
      </c>
      <c r="C7" s="419">
        <v>284</v>
      </c>
      <c r="D7" s="421">
        <v>370</v>
      </c>
      <c r="E7" s="421">
        <v>380</v>
      </c>
      <c r="F7" s="421">
        <v>405</v>
      </c>
      <c r="G7" s="421">
        <v>505</v>
      </c>
      <c r="H7" s="422">
        <v>605</v>
      </c>
      <c r="I7" s="422">
        <v>605</v>
      </c>
      <c r="J7" s="422">
        <v>705</v>
      </c>
      <c r="K7" s="422">
        <v>740</v>
      </c>
      <c r="L7" s="422">
        <v>787</v>
      </c>
      <c r="M7" s="63" t="s">
        <v>77</v>
      </c>
    </row>
    <row r="8" spans="1:13">
      <c r="A8" s="6">
        <v>4</v>
      </c>
      <c r="B8" s="71" t="s">
        <v>210</v>
      </c>
      <c r="C8" s="419">
        <v>11.5</v>
      </c>
      <c r="D8" s="421">
        <v>13.5</v>
      </c>
      <c r="E8" s="421">
        <v>2.5</v>
      </c>
      <c r="F8" s="421">
        <v>4.5</v>
      </c>
      <c r="G8" s="421">
        <v>6</v>
      </c>
      <c r="H8" s="422">
        <v>6</v>
      </c>
      <c r="I8" s="422">
        <v>1.78</v>
      </c>
      <c r="J8" s="422">
        <v>5.3</v>
      </c>
      <c r="K8" s="422">
        <v>5.3</v>
      </c>
      <c r="L8" s="422">
        <v>5.3</v>
      </c>
      <c r="M8" s="63" t="s">
        <v>81</v>
      </c>
    </row>
    <row r="9" spans="1:13">
      <c r="A9" s="6">
        <v>5</v>
      </c>
      <c r="B9" s="71" t="s">
        <v>211</v>
      </c>
      <c r="C9" s="419">
        <v>278.76</v>
      </c>
      <c r="D9" s="421">
        <v>273.45499999999998</v>
      </c>
      <c r="E9" s="421">
        <v>305</v>
      </c>
      <c r="F9" s="421">
        <v>353.5</v>
      </c>
      <c r="G9" s="421">
        <v>306</v>
      </c>
      <c r="H9" s="422">
        <v>307</v>
      </c>
      <c r="I9" s="422">
        <v>320</v>
      </c>
      <c r="J9" s="422">
        <v>392</v>
      </c>
      <c r="K9" s="422">
        <v>548</v>
      </c>
      <c r="L9" s="422">
        <v>578</v>
      </c>
      <c r="M9" s="63" t="s">
        <v>83</v>
      </c>
    </row>
    <row r="10" spans="1:13">
      <c r="A10" s="6">
        <v>6</v>
      </c>
      <c r="B10" s="71" t="s">
        <v>212</v>
      </c>
      <c r="C10" s="423">
        <v>330</v>
      </c>
      <c r="D10" s="421">
        <v>340</v>
      </c>
      <c r="E10" s="421">
        <v>380</v>
      </c>
      <c r="F10" s="421">
        <v>390</v>
      </c>
      <c r="G10" s="421">
        <v>410</v>
      </c>
      <c r="H10" s="422">
        <v>400</v>
      </c>
      <c r="I10" s="422">
        <v>430</v>
      </c>
      <c r="J10" s="422">
        <v>440</v>
      </c>
      <c r="K10" s="422">
        <v>445</v>
      </c>
      <c r="L10" s="422">
        <v>440</v>
      </c>
      <c r="M10" s="63" t="s">
        <v>85</v>
      </c>
    </row>
    <row r="11" spans="1:13">
      <c r="A11" s="6">
        <v>7</v>
      </c>
      <c r="B11" s="71" t="s">
        <v>213</v>
      </c>
      <c r="C11" s="419">
        <v>15</v>
      </c>
      <c r="D11" s="421">
        <v>16</v>
      </c>
      <c r="E11" s="421">
        <v>1.6</v>
      </c>
      <c r="F11" s="421">
        <v>1.45</v>
      </c>
      <c r="G11" s="421">
        <v>1.5</v>
      </c>
      <c r="H11" s="422">
        <v>4.2</v>
      </c>
      <c r="I11" s="422">
        <v>18.038</v>
      </c>
      <c r="J11" s="422">
        <v>4.37</v>
      </c>
      <c r="K11" s="422">
        <v>0.36780000000000002</v>
      </c>
      <c r="L11" s="422">
        <v>0.59899999999999998</v>
      </c>
      <c r="M11" s="63" t="s">
        <v>87</v>
      </c>
    </row>
    <row r="12" spans="1:13">
      <c r="A12" s="6">
        <v>8</v>
      </c>
      <c r="B12" s="71" t="s">
        <v>216</v>
      </c>
      <c r="C12" s="419">
        <v>2.6</v>
      </c>
      <c r="D12" s="421">
        <v>7.4350000000000005</v>
      </c>
      <c r="E12" s="421">
        <v>11.48</v>
      </c>
      <c r="F12" s="421">
        <v>37.880000000000003</v>
      </c>
      <c r="G12" s="421">
        <v>41.43</v>
      </c>
      <c r="H12" s="422">
        <v>91</v>
      </c>
      <c r="I12" s="422">
        <v>91</v>
      </c>
      <c r="J12" s="422">
        <v>97</v>
      </c>
      <c r="K12" s="422">
        <v>93</v>
      </c>
      <c r="L12" s="422">
        <v>102</v>
      </c>
      <c r="M12" s="63" t="s">
        <v>92</v>
      </c>
    </row>
    <row r="13" spans="1:13">
      <c r="A13" s="6">
        <v>9</v>
      </c>
      <c r="B13" s="71" t="s">
        <v>217</v>
      </c>
      <c r="C13" s="419">
        <v>530</v>
      </c>
      <c r="D13" s="421">
        <v>505</v>
      </c>
      <c r="E13" s="421">
        <v>473</v>
      </c>
      <c r="F13" s="421">
        <v>544</v>
      </c>
      <c r="G13" s="421">
        <v>544</v>
      </c>
      <c r="H13" s="422">
        <v>564</v>
      </c>
      <c r="I13" s="422">
        <v>561</v>
      </c>
      <c r="J13" s="422">
        <v>605</v>
      </c>
      <c r="K13" s="422">
        <v>486</v>
      </c>
      <c r="L13" s="422">
        <v>470</v>
      </c>
      <c r="M13" s="63" t="s">
        <v>94</v>
      </c>
    </row>
    <row r="14" spans="1:13">
      <c r="A14" s="6">
        <v>10</v>
      </c>
      <c r="B14" s="71" t="s">
        <v>218</v>
      </c>
      <c r="C14" s="419">
        <v>630.70000000000005</v>
      </c>
      <c r="D14" s="421">
        <v>606.26300000000003</v>
      </c>
      <c r="E14" s="421">
        <v>662.48</v>
      </c>
      <c r="F14" s="421">
        <v>717.28</v>
      </c>
      <c r="G14" s="421">
        <v>861.74</v>
      </c>
      <c r="H14" s="422">
        <v>778.63599999999997</v>
      </c>
      <c r="I14" s="422">
        <v>757.69100000000003</v>
      </c>
      <c r="J14" s="422">
        <v>630.80999999999995</v>
      </c>
      <c r="K14" s="422">
        <v>609.11799999999994</v>
      </c>
      <c r="L14" s="422">
        <v>609.87402099999997</v>
      </c>
      <c r="M14" s="63" t="s">
        <v>96</v>
      </c>
    </row>
    <row r="15" spans="1:13">
      <c r="A15" s="6">
        <v>11</v>
      </c>
      <c r="B15" s="71" t="s">
        <v>219</v>
      </c>
      <c r="C15" s="419">
        <v>309.14</v>
      </c>
      <c r="D15" s="421">
        <v>395</v>
      </c>
      <c r="E15" s="421">
        <v>1063</v>
      </c>
      <c r="F15" s="421">
        <v>326</v>
      </c>
      <c r="G15" s="421">
        <v>322</v>
      </c>
      <c r="H15" s="422">
        <v>322</v>
      </c>
      <c r="I15" s="422">
        <v>346</v>
      </c>
      <c r="J15" s="422">
        <v>349</v>
      </c>
      <c r="K15" s="422">
        <v>375</v>
      </c>
      <c r="L15" s="422">
        <v>352</v>
      </c>
      <c r="M15" s="63" t="s">
        <v>98</v>
      </c>
    </row>
    <row r="16" spans="1:13">
      <c r="A16" s="6">
        <v>12</v>
      </c>
      <c r="B16" s="71" t="s">
        <v>220</v>
      </c>
      <c r="C16" s="423">
        <v>486.14</v>
      </c>
      <c r="D16" s="421">
        <v>1173</v>
      </c>
      <c r="E16" s="421">
        <v>1454</v>
      </c>
      <c r="F16" s="421">
        <v>1271.46</v>
      </c>
      <c r="G16" s="421">
        <v>1164.17</v>
      </c>
      <c r="H16" s="422">
        <v>1082.1399999999999</v>
      </c>
      <c r="I16" s="422">
        <v>934.41000000000008</v>
      </c>
      <c r="J16" s="422">
        <v>934.41</v>
      </c>
      <c r="K16" s="422">
        <v>14.629999999999999</v>
      </c>
      <c r="L16" s="422">
        <v>28.78</v>
      </c>
      <c r="M16" s="63" t="s">
        <v>100</v>
      </c>
    </row>
    <row r="17" spans="1:13">
      <c r="A17" s="6">
        <v>13</v>
      </c>
      <c r="B17" s="71" t="s">
        <v>221</v>
      </c>
      <c r="C17" s="419">
        <v>267</v>
      </c>
      <c r="D17" s="421">
        <v>271</v>
      </c>
      <c r="E17" s="421">
        <v>310</v>
      </c>
      <c r="F17" s="421">
        <v>310</v>
      </c>
      <c r="G17" s="421">
        <v>310</v>
      </c>
      <c r="H17" s="422">
        <v>333</v>
      </c>
      <c r="I17" s="422">
        <v>165</v>
      </c>
      <c r="J17" s="422">
        <v>121.96</v>
      </c>
      <c r="K17" s="422">
        <v>80.989999999999995</v>
      </c>
      <c r="L17" s="422">
        <v>139.46</v>
      </c>
      <c r="M17" s="63" t="s">
        <v>222</v>
      </c>
    </row>
    <row r="18" spans="1:13">
      <c r="A18" s="6">
        <v>14</v>
      </c>
      <c r="B18" s="71" t="s">
        <v>223</v>
      </c>
      <c r="C18" s="419">
        <v>136.25</v>
      </c>
      <c r="D18" s="421">
        <v>137.97</v>
      </c>
      <c r="E18" s="421">
        <v>133.78399999999999</v>
      </c>
      <c r="F18" s="421">
        <v>259</v>
      </c>
      <c r="G18" s="421">
        <v>246</v>
      </c>
      <c r="H18" s="422">
        <v>219</v>
      </c>
      <c r="I18" s="422">
        <v>210</v>
      </c>
      <c r="J18" s="422">
        <v>165</v>
      </c>
      <c r="K18" s="422">
        <v>173</v>
      </c>
      <c r="L18" s="422">
        <v>193</v>
      </c>
      <c r="M18" s="63" t="s">
        <v>112</v>
      </c>
    </row>
    <row r="19" spans="1:13">
      <c r="A19" s="6">
        <v>15</v>
      </c>
      <c r="B19" s="71" t="s">
        <v>225</v>
      </c>
      <c r="C19" s="419">
        <v>156.88999999999999</v>
      </c>
      <c r="D19" s="421">
        <v>9</v>
      </c>
      <c r="E19" s="421">
        <v>9</v>
      </c>
      <c r="F19" s="421">
        <v>10</v>
      </c>
      <c r="G19" s="421">
        <v>15</v>
      </c>
      <c r="H19" s="422">
        <v>929</v>
      </c>
      <c r="I19" s="422">
        <v>1021</v>
      </c>
      <c r="J19" s="422">
        <v>1268</v>
      </c>
      <c r="K19" s="422">
        <v>170</v>
      </c>
      <c r="L19" s="422">
        <v>154</v>
      </c>
      <c r="M19" s="63" t="s">
        <v>114</v>
      </c>
    </row>
    <row r="20" spans="1:13">
      <c r="A20" s="6">
        <v>16</v>
      </c>
      <c r="B20" s="71" t="s">
        <v>226</v>
      </c>
      <c r="C20" s="419">
        <v>286</v>
      </c>
      <c r="D20" s="421">
        <v>286</v>
      </c>
      <c r="E20" s="421">
        <v>294</v>
      </c>
      <c r="F20" s="421">
        <v>630</v>
      </c>
      <c r="G20" s="421">
        <v>500</v>
      </c>
      <c r="H20" s="422">
        <v>820</v>
      </c>
      <c r="I20" s="422">
        <v>861</v>
      </c>
      <c r="J20" s="422">
        <v>891</v>
      </c>
      <c r="K20" s="422">
        <v>934</v>
      </c>
      <c r="L20" s="422">
        <v>957</v>
      </c>
      <c r="M20" s="63" t="s">
        <v>118</v>
      </c>
    </row>
    <row r="21" spans="1:13">
      <c r="A21" s="6">
        <v>17</v>
      </c>
      <c r="B21" s="71" t="s">
        <v>227</v>
      </c>
      <c r="C21" s="419">
        <v>81.69</v>
      </c>
      <c r="D21" s="421">
        <v>94</v>
      </c>
      <c r="E21" s="421">
        <v>85</v>
      </c>
      <c r="F21" s="421">
        <v>77</v>
      </c>
      <c r="G21" s="421">
        <v>84</v>
      </c>
      <c r="H21" s="422">
        <v>329.8</v>
      </c>
      <c r="I21" s="422">
        <v>496</v>
      </c>
      <c r="J21" s="422">
        <v>522</v>
      </c>
      <c r="K21" s="422">
        <v>522</v>
      </c>
      <c r="L21" s="422">
        <v>462</v>
      </c>
      <c r="M21" s="63" t="s">
        <v>120</v>
      </c>
    </row>
    <row r="22" spans="1:13">
      <c r="A22" s="6">
        <v>18</v>
      </c>
      <c r="B22" s="71" t="s">
        <v>228</v>
      </c>
      <c r="C22" s="419">
        <v>42.739999999999995</v>
      </c>
      <c r="D22" s="421">
        <v>45.81</v>
      </c>
      <c r="E22" s="421">
        <v>46.129999999999995</v>
      </c>
      <c r="F22" s="421">
        <v>46.22</v>
      </c>
      <c r="G22" s="421">
        <v>46.85</v>
      </c>
      <c r="H22" s="422">
        <v>47.73</v>
      </c>
      <c r="I22" s="422">
        <v>47.94</v>
      </c>
      <c r="J22" s="422">
        <v>51.78</v>
      </c>
      <c r="K22" s="422">
        <v>52.78</v>
      </c>
      <c r="L22" s="422">
        <v>56.21</v>
      </c>
      <c r="M22" s="63" t="s">
        <v>124</v>
      </c>
    </row>
    <row r="23" spans="1:13">
      <c r="A23" s="6">
        <v>19</v>
      </c>
      <c r="B23" s="71" t="s">
        <v>229</v>
      </c>
      <c r="C23" s="419">
        <v>21.530999999999999</v>
      </c>
      <c r="D23" s="421">
        <v>29.654</v>
      </c>
      <c r="E23" s="421">
        <v>30.581</v>
      </c>
      <c r="F23" s="421">
        <v>50.135999999999996</v>
      </c>
      <c r="G23" s="421">
        <v>51.676000000000002</v>
      </c>
      <c r="H23" s="422">
        <v>154.578</v>
      </c>
      <c r="I23" s="422">
        <v>111.229</v>
      </c>
      <c r="J23" s="422">
        <v>408.97</v>
      </c>
      <c r="K23" s="422">
        <v>151.07900000000001</v>
      </c>
      <c r="L23" s="422">
        <v>140.251</v>
      </c>
      <c r="M23" s="63" t="s">
        <v>126</v>
      </c>
    </row>
    <row r="24" spans="1:13">
      <c r="A24" s="6">
        <v>20</v>
      </c>
      <c r="B24" s="71" t="s">
        <v>230</v>
      </c>
      <c r="C24" s="423">
        <v>680</v>
      </c>
      <c r="D24" s="421">
        <v>950</v>
      </c>
      <c r="E24" s="421">
        <v>838</v>
      </c>
      <c r="F24" s="421">
        <v>951</v>
      </c>
      <c r="G24" s="421">
        <v>997</v>
      </c>
      <c r="H24" s="422">
        <v>1017</v>
      </c>
      <c r="I24" s="422">
        <v>1017</v>
      </c>
      <c r="J24" s="422">
        <v>1017</v>
      </c>
      <c r="K24" s="422">
        <v>1039</v>
      </c>
      <c r="L24" s="422">
        <v>1575</v>
      </c>
      <c r="M24" s="63" t="s">
        <v>128</v>
      </c>
    </row>
    <row r="25" spans="1:13">
      <c r="A25" s="1463" t="s">
        <v>254</v>
      </c>
      <c r="B25" s="1464"/>
      <c r="C25" s="7">
        <v>4854.9609999999993</v>
      </c>
      <c r="D25" s="8">
        <v>5809.0870000000014</v>
      </c>
      <c r="E25" s="8">
        <v>6802.0549999999994</v>
      </c>
      <c r="F25" s="8">
        <v>6709.6760000000004</v>
      </c>
      <c r="G25" s="8">
        <v>6772.3660000000009</v>
      </c>
      <c r="H25" s="425">
        <v>8378.8739999999998</v>
      </c>
      <c r="I25" s="425">
        <v>8362.8780000000006</v>
      </c>
      <c r="J25" s="425">
        <v>9013.82</v>
      </c>
      <c r="K25" s="425">
        <v>6855.6747999999998</v>
      </c>
      <c r="L25" s="425">
        <v>7457.345021000001</v>
      </c>
      <c r="M25" s="426" t="s">
        <v>231</v>
      </c>
    </row>
    <row r="26" spans="1:13">
      <c r="A26" s="5" t="s">
        <v>232</v>
      </c>
      <c r="B26" s="427"/>
      <c r="C26" s="419"/>
      <c r="D26" s="421"/>
      <c r="E26" s="421"/>
      <c r="F26" s="421"/>
      <c r="G26" s="421"/>
      <c r="H26" s="422"/>
      <c r="I26" s="421"/>
      <c r="J26" s="428"/>
      <c r="K26" s="428"/>
      <c r="L26" s="428"/>
      <c r="M26" s="429"/>
    </row>
    <row r="27" spans="1:13">
      <c r="A27" s="6">
        <v>21</v>
      </c>
      <c r="B27" s="71" t="s">
        <v>233</v>
      </c>
      <c r="C27" s="419" t="s">
        <v>224</v>
      </c>
      <c r="D27" s="421" t="s">
        <v>224</v>
      </c>
      <c r="E27" s="421" t="s">
        <v>224</v>
      </c>
      <c r="F27" s="421" t="s">
        <v>224</v>
      </c>
      <c r="G27" s="421">
        <v>17.25</v>
      </c>
      <c r="H27" s="422">
        <v>18.05</v>
      </c>
      <c r="I27" s="422">
        <v>18.05</v>
      </c>
      <c r="J27" s="422">
        <v>15.45</v>
      </c>
      <c r="K27" s="422">
        <v>15.450000000000001</v>
      </c>
      <c r="L27" s="422">
        <v>15.450000000000001</v>
      </c>
      <c r="M27" s="63" t="s">
        <v>71</v>
      </c>
    </row>
    <row r="28" spans="1:13">
      <c r="A28" s="6">
        <v>22</v>
      </c>
      <c r="B28" s="71" t="s">
        <v>234</v>
      </c>
      <c r="C28" s="419">
        <v>130</v>
      </c>
      <c r="D28" s="421">
        <v>150</v>
      </c>
      <c r="E28" s="421">
        <v>188</v>
      </c>
      <c r="F28" s="421">
        <v>217.1</v>
      </c>
      <c r="G28" s="421">
        <v>233.5</v>
      </c>
      <c r="H28" s="422">
        <v>242.85</v>
      </c>
      <c r="I28" s="422">
        <v>247.85</v>
      </c>
      <c r="J28" s="422">
        <v>269.5</v>
      </c>
      <c r="K28" s="422">
        <v>317.55</v>
      </c>
      <c r="L28" s="422">
        <v>282.29999999999995</v>
      </c>
      <c r="M28" s="63" t="s">
        <v>73</v>
      </c>
    </row>
    <row r="29" spans="1:13">
      <c r="A29" s="6">
        <v>23</v>
      </c>
      <c r="B29" s="71" t="s">
        <v>235</v>
      </c>
      <c r="C29" s="419">
        <v>0.75</v>
      </c>
      <c r="D29" s="421">
        <v>0.85</v>
      </c>
      <c r="E29" s="421">
        <v>1</v>
      </c>
      <c r="F29" s="421">
        <v>1.05</v>
      </c>
      <c r="G29" s="421" t="s">
        <v>224</v>
      </c>
      <c r="H29" s="422">
        <v>0.85</v>
      </c>
      <c r="I29" s="422">
        <v>1.4300000000000002</v>
      </c>
      <c r="J29" s="422" t="s">
        <v>224</v>
      </c>
      <c r="K29" s="422">
        <v>1.92</v>
      </c>
      <c r="L29" s="422">
        <v>2.23</v>
      </c>
      <c r="M29" s="63" t="s">
        <v>102</v>
      </c>
    </row>
    <row r="30" spans="1:13">
      <c r="A30" s="6">
        <v>24</v>
      </c>
      <c r="B30" s="71" t="s">
        <v>236</v>
      </c>
      <c r="C30" s="419">
        <v>15.97</v>
      </c>
      <c r="D30" s="421">
        <v>22.875</v>
      </c>
      <c r="E30" s="421">
        <v>24.497</v>
      </c>
      <c r="F30" s="421">
        <v>75.099999999999994</v>
      </c>
      <c r="G30" s="421" t="s">
        <v>224</v>
      </c>
      <c r="H30" s="422">
        <v>8.4924835000000005</v>
      </c>
      <c r="I30" s="422">
        <v>8.8670000000000009</v>
      </c>
      <c r="J30" s="422">
        <v>7.03</v>
      </c>
      <c r="K30" s="422">
        <v>6.37</v>
      </c>
      <c r="L30" s="422">
        <v>9.4213000000000005</v>
      </c>
      <c r="M30" s="63" t="s">
        <v>104</v>
      </c>
    </row>
    <row r="31" spans="1:13">
      <c r="A31" s="6">
        <v>25</v>
      </c>
      <c r="B31" s="71" t="s">
        <v>238</v>
      </c>
      <c r="C31" s="419" t="s">
        <v>224</v>
      </c>
      <c r="D31" s="421" t="s">
        <v>224</v>
      </c>
      <c r="E31" s="421" t="s">
        <v>224</v>
      </c>
      <c r="F31" s="421" t="s">
        <v>224</v>
      </c>
      <c r="G31" s="421" t="s">
        <v>224</v>
      </c>
      <c r="H31" s="422" t="s">
        <v>224</v>
      </c>
      <c r="I31" s="422" t="s">
        <v>224</v>
      </c>
      <c r="J31" s="422" t="s">
        <v>224</v>
      </c>
      <c r="K31" s="422" t="s">
        <v>224</v>
      </c>
      <c r="L31" s="422">
        <v>4.84</v>
      </c>
      <c r="M31" s="63" t="s">
        <v>106</v>
      </c>
    </row>
    <row r="32" spans="1:13">
      <c r="A32" s="6">
        <v>26</v>
      </c>
      <c r="B32" s="71" t="s">
        <v>239</v>
      </c>
      <c r="C32" s="419">
        <v>11.5</v>
      </c>
      <c r="D32" s="421">
        <v>12</v>
      </c>
      <c r="E32" s="421">
        <v>12</v>
      </c>
      <c r="F32" s="421">
        <v>14</v>
      </c>
      <c r="G32" s="421">
        <v>17.5</v>
      </c>
      <c r="H32" s="422">
        <v>19</v>
      </c>
      <c r="I32" s="422">
        <v>4.4000000000000004</v>
      </c>
      <c r="J32" s="422">
        <v>8.120000000000001</v>
      </c>
      <c r="K32" s="422" t="s">
        <v>224</v>
      </c>
      <c r="L32" s="422">
        <v>17.809999999999999</v>
      </c>
      <c r="M32" s="63" t="s">
        <v>108</v>
      </c>
    </row>
    <row r="33" spans="1:13">
      <c r="A33" s="6">
        <v>27</v>
      </c>
      <c r="B33" s="71" t="s">
        <v>240</v>
      </c>
      <c r="C33" s="419" t="s">
        <v>224</v>
      </c>
      <c r="D33" s="421" t="s">
        <v>224</v>
      </c>
      <c r="E33" s="421" t="s">
        <v>224</v>
      </c>
      <c r="F33" s="421" t="s">
        <v>224</v>
      </c>
      <c r="G33" s="421" t="s">
        <v>224</v>
      </c>
      <c r="H33" s="422" t="s">
        <v>224</v>
      </c>
      <c r="I33" s="422" t="s">
        <v>224</v>
      </c>
      <c r="J33" s="422" t="s">
        <v>224</v>
      </c>
      <c r="K33" s="422">
        <v>6.3810000000000002</v>
      </c>
      <c r="L33" s="422">
        <v>0.96429999999999993</v>
      </c>
      <c r="M33" s="63" t="s">
        <v>198</v>
      </c>
    </row>
    <row r="34" spans="1:13">
      <c r="A34" s="6">
        <v>28</v>
      </c>
      <c r="B34" s="430" t="s">
        <v>241</v>
      </c>
      <c r="C34" s="419">
        <v>122.3</v>
      </c>
      <c r="D34" s="421">
        <v>94.69</v>
      </c>
      <c r="E34" s="421">
        <v>146.011</v>
      </c>
      <c r="F34" s="421">
        <v>141.95999999999998</v>
      </c>
      <c r="G34" s="421">
        <v>137.58000000000001</v>
      </c>
      <c r="H34" s="422">
        <v>167.279</v>
      </c>
      <c r="I34" s="422" t="s">
        <v>224</v>
      </c>
      <c r="J34" s="422" t="s">
        <v>224</v>
      </c>
      <c r="K34" s="422" t="s">
        <v>224</v>
      </c>
      <c r="L34" s="422">
        <v>25.252400000000002</v>
      </c>
      <c r="M34" s="63" t="s">
        <v>122</v>
      </c>
    </row>
    <row r="35" spans="1:13">
      <c r="A35" s="1463" t="s">
        <v>254</v>
      </c>
      <c r="B35" s="1464"/>
      <c r="C35" s="7">
        <v>280.52</v>
      </c>
      <c r="D35" s="8">
        <v>280.41499999999996</v>
      </c>
      <c r="E35" s="8">
        <v>371.50800000000004</v>
      </c>
      <c r="F35" s="8">
        <v>449.21</v>
      </c>
      <c r="G35" s="8">
        <v>405.83000000000004</v>
      </c>
      <c r="H35" s="425">
        <v>456.52148349999999</v>
      </c>
      <c r="I35" s="431">
        <v>280.59699999999998</v>
      </c>
      <c r="J35" s="431">
        <v>300.10000000000002</v>
      </c>
      <c r="K35" s="425">
        <v>347.67100000000005</v>
      </c>
      <c r="L35" s="432">
        <v>358.26799999999992</v>
      </c>
      <c r="M35" s="426" t="s">
        <v>231</v>
      </c>
    </row>
    <row r="36" spans="1:13">
      <c r="A36" s="5" t="s">
        <v>1721</v>
      </c>
      <c r="B36" s="427"/>
      <c r="C36" s="419"/>
      <c r="D36" s="421"/>
      <c r="E36" s="421"/>
      <c r="F36" s="421"/>
      <c r="G36" s="421"/>
      <c r="H36" s="422"/>
      <c r="I36" s="433"/>
      <c r="J36" s="434"/>
      <c r="K36" s="434"/>
      <c r="M36" s="5" t="s">
        <v>242</v>
      </c>
    </row>
    <row r="37" spans="1:13" ht="29">
      <c r="A37" s="6">
        <v>29</v>
      </c>
      <c r="B37" s="71" t="s">
        <v>243</v>
      </c>
      <c r="C37" s="419">
        <v>0.7</v>
      </c>
      <c r="D37" s="421" t="s">
        <v>224</v>
      </c>
      <c r="E37" s="421" t="s">
        <v>224</v>
      </c>
      <c r="F37" s="421" t="s">
        <v>224</v>
      </c>
      <c r="G37" s="421" t="s">
        <v>224</v>
      </c>
      <c r="H37" s="422" t="s">
        <v>224</v>
      </c>
      <c r="I37" s="422" t="s">
        <v>224</v>
      </c>
      <c r="J37" s="422" t="s">
        <v>224</v>
      </c>
      <c r="K37" s="422" t="s">
        <v>224</v>
      </c>
      <c r="L37" s="422" t="s">
        <v>224</v>
      </c>
      <c r="M37" s="63" t="s">
        <v>132</v>
      </c>
    </row>
    <row r="38" spans="1:13">
      <c r="A38" s="6">
        <v>30</v>
      </c>
      <c r="B38" s="71" t="s">
        <v>245</v>
      </c>
      <c r="C38" s="419" t="s">
        <v>224</v>
      </c>
      <c r="D38" s="421" t="s">
        <v>224</v>
      </c>
      <c r="E38" s="421" t="s">
        <v>224</v>
      </c>
      <c r="F38" s="421" t="s">
        <v>224</v>
      </c>
      <c r="G38" s="421" t="s">
        <v>224</v>
      </c>
      <c r="H38" s="422" t="s">
        <v>224</v>
      </c>
      <c r="I38" s="422" t="s">
        <v>224</v>
      </c>
      <c r="J38" s="422" t="s">
        <v>224</v>
      </c>
      <c r="K38" s="422" t="s">
        <v>224</v>
      </c>
      <c r="L38" s="422" t="s">
        <v>224</v>
      </c>
      <c r="M38" s="63" t="s">
        <v>134</v>
      </c>
    </row>
    <row r="39" spans="1:13">
      <c r="A39" s="6" t="s">
        <v>261</v>
      </c>
      <c r="B39" s="71" t="s">
        <v>247</v>
      </c>
      <c r="C39" s="419" t="s">
        <v>224</v>
      </c>
      <c r="D39" s="421" t="s">
        <v>224</v>
      </c>
      <c r="E39" s="421" t="s">
        <v>224</v>
      </c>
      <c r="F39" s="421" t="s">
        <v>224</v>
      </c>
      <c r="G39" s="421" t="s">
        <v>224</v>
      </c>
      <c r="H39" s="422" t="s">
        <v>224</v>
      </c>
      <c r="I39" s="422" t="s">
        <v>224</v>
      </c>
      <c r="J39" s="422" t="s">
        <v>224</v>
      </c>
      <c r="K39" s="422" t="s">
        <v>224</v>
      </c>
      <c r="L39" s="422" t="s">
        <v>224</v>
      </c>
      <c r="M39" s="63" t="s">
        <v>141</v>
      </c>
    </row>
    <row r="40" spans="1:13">
      <c r="A40" s="6" t="s">
        <v>246</v>
      </c>
      <c r="B40" s="71" t="s">
        <v>249</v>
      </c>
      <c r="C40" s="419" t="s">
        <v>224</v>
      </c>
      <c r="D40" s="421" t="s">
        <v>224</v>
      </c>
      <c r="E40" s="421" t="s">
        <v>224</v>
      </c>
      <c r="F40" s="421" t="s">
        <v>224</v>
      </c>
      <c r="G40" s="421" t="s">
        <v>224</v>
      </c>
      <c r="H40" s="1465" t="s">
        <v>224</v>
      </c>
      <c r="I40" s="435" t="s">
        <v>224</v>
      </c>
      <c r="J40" s="1465" t="s">
        <v>224</v>
      </c>
      <c r="K40" s="422" t="s">
        <v>224</v>
      </c>
      <c r="L40" s="422" t="s">
        <v>224</v>
      </c>
      <c r="M40" s="63" t="s">
        <v>143</v>
      </c>
    </row>
    <row r="41" spans="1:13">
      <c r="A41" s="6">
        <v>33</v>
      </c>
      <c r="B41" s="71" t="s">
        <v>250</v>
      </c>
      <c r="C41" s="419" t="s">
        <v>224</v>
      </c>
      <c r="D41" s="421" t="s">
        <v>224</v>
      </c>
      <c r="E41" s="421">
        <v>1.3</v>
      </c>
      <c r="F41" s="421" t="s">
        <v>224</v>
      </c>
      <c r="G41" s="421">
        <v>12.6</v>
      </c>
      <c r="H41" s="1466"/>
      <c r="I41" s="436" t="s">
        <v>224</v>
      </c>
      <c r="J41" s="1466"/>
      <c r="K41" s="422" t="s">
        <v>224</v>
      </c>
      <c r="L41" s="422" t="s">
        <v>224</v>
      </c>
      <c r="M41" s="63" t="s">
        <v>79</v>
      </c>
    </row>
    <row r="42" spans="1:13">
      <c r="A42" s="6">
        <v>34</v>
      </c>
      <c r="B42" s="71" t="s">
        <v>215</v>
      </c>
      <c r="C42" s="419">
        <v>5.2000000000000005E-2</v>
      </c>
      <c r="D42" s="421">
        <v>0.5</v>
      </c>
      <c r="E42" s="421">
        <v>1.05</v>
      </c>
      <c r="F42" s="421">
        <v>1.4</v>
      </c>
      <c r="G42" s="421">
        <v>1.6</v>
      </c>
      <c r="H42" s="422">
        <v>1.63</v>
      </c>
      <c r="I42" s="422">
        <v>3.6680000000000001</v>
      </c>
      <c r="J42" s="422">
        <v>3.75</v>
      </c>
      <c r="K42" s="422">
        <v>1.3307500000000001</v>
      </c>
      <c r="L42" s="422">
        <v>0.8</v>
      </c>
      <c r="M42" s="63" t="s">
        <v>89</v>
      </c>
    </row>
    <row r="43" spans="1:13">
      <c r="A43" s="6">
        <v>35</v>
      </c>
      <c r="B43" s="71"/>
      <c r="C43" s="419"/>
      <c r="D43" s="421"/>
      <c r="E43" s="421" t="s">
        <v>224</v>
      </c>
      <c r="F43" s="421" t="s">
        <v>224</v>
      </c>
      <c r="G43" s="421" t="s">
        <v>224</v>
      </c>
      <c r="H43" s="422" t="s">
        <v>224</v>
      </c>
      <c r="I43" s="422" t="s">
        <v>224</v>
      </c>
      <c r="J43" s="422" t="s">
        <v>224</v>
      </c>
      <c r="K43" s="422" t="s">
        <v>224</v>
      </c>
      <c r="L43" s="422" t="s">
        <v>224</v>
      </c>
      <c r="M43" s="63" t="s">
        <v>140</v>
      </c>
    </row>
    <row r="44" spans="1:13">
      <c r="A44" s="6">
        <v>36</v>
      </c>
      <c r="B44" s="71" t="s">
        <v>251</v>
      </c>
      <c r="C44" s="437" t="s">
        <v>224</v>
      </c>
      <c r="D44" s="438" t="s">
        <v>224</v>
      </c>
      <c r="E44" s="438" t="s">
        <v>224</v>
      </c>
      <c r="F44" s="438" t="s">
        <v>224</v>
      </c>
      <c r="G44" s="438" t="s">
        <v>224</v>
      </c>
      <c r="H44" s="439" t="s">
        <v>224</v>
      </c>
      <c r="I44" s="422" t="s">
        <v>224</v>
      </c>
      <c r="J44" s="422" t="s">
        <v>224</v>
      </c>
      <c r="K44" s="422" t="s">
        <v>224</v>
      </c>
      <c r="L44" s="422" t="s">
        <v>224</v>
      </c>
      <c r="M44" s="63" t="s">
        <v>146</v>
      </c>
    </row>
    <row r="45" spans="1:13">
      <c r="A45" s="6">
        <v>37</v>
      </c>
      <c r="B45" s="71" t="s">
        <v>252</v>
      </c>
      <c r="C45" s="419">
        <v>15.646353240000002</v>
      </c>
      <c r="D45" s="421">
        <v>33.290048750000004</v>
      </c>
      <c r="E45" s="421">
        <v>13.656316</v>
      </c>
      <c r="F45" s="421">
        <v>14.14342757</v>
      </c>
      <c r="G45" s="421">
        <v>11.08</v>
      </c>
      <c r="H45" s="422">
        <v>9.9</v>
      </c>
      <c r="I45" s="422" t="s">
        <v>224</v>
      </c>
      <c r="J45" s="422">
        <v>3.75</v>
      </c>
      <c r="K45" s="422" t="s">
        <v>224</v>
      </c>
      <c r="L45" s="422" t="s">
        <v>224</v>
      </c>
      <c r="M45" s="63" t="s">
        <v>253</v>
      </c>
    </row>
    <row r="46" spans="1:13">
      <c r="A46" s="1358" t="s">
        <v>254</v>
      </c>
      <c r="B46" s="1450"/>
      <c r="C46" s="440">
        <v>16.398353240000002</v>
      </c>
      <c r="D46" s="440">
        <v>33.790048750000004</v>
      </c>
      <c r="E46" s="440">
        <v>16.006316000000002</v>
      </c>
      <c r="F46" s="440">
        <v>15.54342757</v>
      </c>
      <c r="G46" s="440">
        <v>25.28</v>
      </c>
      <c r="H46" s="441">
        <v>11.530000000000001</v>
      </c>
      <c r="I46" s="440">
        <v>3.6680000000000001</v>
      </c>
      <c r="J46" s="441">
        <v>7.5</v>
      </c>
      <c r="K46" s="441">
        <v>1.3307500000000001</v>
      </c>
      <c r="L46" s="441">
        <v>0.8</v>
      </c>
      <c r="M46" s="442" t="s">
        <v>231</v>
      </c>
    </row>
    <row r="47" spans="1:13">
      <c r="A47" s="1358" t="s">
        <v>255</v>
      </c>
      <c r="B47" s="1450"/>
      <c r="C47" s="8">
        <v>5151.8793532399995</v>
      </c>
      <c r="D47" s="8">
        <v>6123.2920487500014</v>
      </c>
      <c r="E47" s="8">
        <v>7189.5693159999992</v>
      </c>
      <c r="F47" s="8">
        <v>7174.4294275700004</v>
      </c>
      <c r="G47" s="8">
        <v>7203.4760000000006</v>
      </c>
      <c r="H47" s="425">
        <v>8846.9254835000011</v>
      </c>
      <c r="I47" s="425">
        <v>8647.143</v>
      </c>
      <c r="J47" s="425">
        <v>9321.42</v>
      </c>
      <c r="K47" s="425">
        <v>7204.6765500000001</v>
      </c>
      <c r="L47" s="425">
        <v>7816.4130210000012</v>
      </c>
      <c r="M47" s="426" t="s">
        <v>256</v>
      </c>
    </row>
    <row r="48" spans="1:13">
      <c r="A48" s="1467" t="s">
        <v>257</v>
      </c>
      <c r="B48" s="1468"/>
      <c r="C48" s="1468"/>
      <c r="D48" s="1468"/>
      <c r="E48" s="1468"/>
      <c r="F48" s="1468"/>
      <c r="G48" s="1468"/>
      <c r="H48" s="1468"/>
      <c r="I48" s="1468"/>
      <c r="J48" s="1468"/>
      <c r="K48" s="1468"/>
      <c r="L48" s="1468"/>
      <c r="M48" s="489"/>
    </row>
    <row r="49" spans="1:13">
      <c r="A49" s="1469" t="s">
        <v>262</v>
      </c>
      <c r="B49" s="1470"/>
      <c r="C49" s="1470"/>
      <c r="D49" s="1470"/>
      <c r="E49" s="1470"/>
      <c r="F49" s="1470"/>
      <c r="G49" s="1470"/>
      <c r="H49" s="1470"/>
      <c r="I49" s="1470"/>
      <c r="J49" s="1470"/>
      <c r="K49" s="1470"/>
      <c r="L49" s="1470"/>
      <c r="M49" s="490"/>
    </row>
    <row r="50" spans="1:13">
      <c r="A50" s="1451" t="s">
        <v>263</v>
      </c>
      <c r="B50" s="1452"/>
      <c r="C50" s="1452"/>
      <c r="D50" s="1452"/>
      <c r="E50" s="1452"/>
      <c r="F50" s="1452"/>
      <c r="G50" s="1452"/>
      <c r="H50" s="1452"/>
      <c r="I50" s="1452"/>
      <c r="J50" s="1452"/>
      <c r="K50" s="1452"/>
      <c r="L50" s="1452"/>
      <c r="M50" s="1453"/>
    </row>
  </sheetData>
  <mergeCells count="12">
    <mergeCell ref="A47:B47"/>
    <mergeCell ref="A50:M50"/>
    <mergeCell ref="A1:M1"/>
    <mergeCell ref="A2:M2"/>
    <mergeCell ref="A3:M3"/>
    <mergeCell ref="A25:B25"/>
    <mergeCell ref="A35:B35"/>
    <mergeCell ref="A46:B46"/>
    <mergeCell ref="J40:J41"/>
    <mergeCell ref="H40:H41"/>
    <mergeCell ref="A48:L48"/>
    <mergeCell ref="A49:L49"/>
  </mergeCells>
  <pageMargins left="0.7" right="0.7" top="0.75" bottom="0.75" header="0.3" footer="0.3"/>
  <pageSetup paperSize="9" scale="55" fitToHeight="0"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5A5F2-82BB-428A-ABB8-1394CC3FCB60}">
  <sheetPr codeName="Sheet24"/>
  <dimension ref="A1:AF58"/>
  <sheetViews>
    <sheetView view="pageBreakPreview" topLeftCell="O2" zoomScaleSheetLayoutView="100" workbookViewId="0">
      <selection activeCell="A2" sqref="A2:Y2"/>
    </sheetView>
  </sheetViews>
  <sheetFormatPr defaultColWidth="0" defaultRowHeight="14.5" zeroHeight="1"/>
  <cols>
    <col min="1" max="1" width="41.1796875" style="850" customWidth="1"/>
    <col min="2" max="2" width="6.54296875" style="16" hidden="1" customWidth="1"/>
    <col min="3" max="3" width="10" style="16" hidden="1" customWidth="1"/>
    <col min="4" max="4" width="12.54296875" style="16" hidden="1" customWidth="1"/>
    <col min="5" max="5" width="10" style="16" hidden="1" customWidth="1"/>
    <col min="6" max="6" width="12.7265625" style="16" hidden="1" customWidth="1"/>
    <col min="7" max="7" width="11" style="16" hidden="1" customWidth="1"/>
    <col min="8" max="8" width="12.453125" style="16" hidden="1" customWidth="1"/>
    <col min="9" max="9" width="11.26953125" style="16" hidden="1" customWidth="1"/>
    <col min="10" max="10" width="12.54296875" style="16" hidden="1" customWidth="1"/>
    <col min="11" max="11" width="10.81640625" style="16" hidden="1" customWidth="1"/>
    <col min="12" max="12" width="12.81640625" style="16" hidden="1" customWidth="1"/>
    <col min="13" max="13" width="10.81640625" style="16" hidden="1" customWidth="1"/>
    <col min="14" max="14" width="12.54296875" style="16" hidden="1" customWidth="1"/>
    <col min="15" max="15" width="12.81640625" style="16" customWidth="1"/>
    <col min="16" max="16" width="14.26953125" style="16" bestFit="1" customWidth="1"/>
    <col min="17" max="17" width="12.81640625" style="16" customWidth="1"/>
    <col min="18" max="18" width="14.453125" style="16" bestFit="1" customWidth="1"/>
    <col min="19" max="20" width="16" style="16" bestFit="1" customWidth="1"/>
    <col min="21" max="22" width="16" style="16" customWidth="1"/>
    <col min="23" max="24" width="16" style="16" bestFit="1" customWidth="1"/>
    <col min="25" max="25" width="26.54296875" style="849" customWidth="1"/>
    <col min="26" max="26" width="13.1796875" style="16" hidden="1" customWidth="1"/>
    <col min="27" max="28" width="10.54296875" style="16" hidden="1" customWidth="1"/>
    <col min="29" max="29" width="13.7265625" style="16" hidden="1" customWidth="1"/>
    <col min="30" max="30" width="23.54296875" style="16" hidden="1" customWidth="1"/>
    <col min="31" max="32" width="0" style="16" hidden="1" customWidth="1"/>
    <col min="33" max="16384" width="9.1796875" style="16" hidden="1"/>
  </cols>
  <sheetData>
    <row r="1" spans="1:31" ht="29.25" customHeight="1">
      <c r="A1" s="1478" t="s">
        <v>559</v>
      </c>
      <c r="B1" s="1479"/>
      <c r="C1" s="1479"/>
      <c r="D1" s="1479"/>
      <c r="E1" s="1479"/>
      <c r="F1" s="1479"/>
      <c r="G1" s="1479"/>
      <c r="H1" s="1479"/>
      <c r="I1" s="1479"/>
      <c r="J1" s="1479"/>
      <c r="K1" s="1479"/>
      <c r="L1" s="1479"/>
      <c r="M1" s="1479"/>
      <c r="N1" s="1479"/>
      <c r="O1" s="1479"/>
      <c r="P1" s="1479"/>
      <c r="Q1" s="1479"/>
      <c r="R1" s="1479"/>
      <c r="S1" s="1479"/>
      <c r="T1" s="1479"/>
      <c r="U1" s="1479"/>
      <c r="V1" s="1479"/>
      <c r="W1" s="1479"/>
      <c r="X1" s="1479"/>
      <c r="Y1" s="1479"/>
      <c r="Z1" s="15"/>
    </row>
    <row r="2" spans="1:31" ht="29.25" customHeight="1">
      <c r="A2" s="1479" t="s">
        <v>560</v>
      </c>
      <c r="B2" s="1479"/>
      <c r="C2" s="1479"/>
      <c r="D2" s="1479"/>
      <c r="E2" s="1479"/>
      <c r="F2" s="1479"/>
      <c r="G2" s="1479"/>
      <c r="H2" s="1479"/>
      <c r="I2" s="1479"/>
      <c r="J2" s="1479"/>
      <c r="K2" s="1479"/>
      <c r="L2" s="1479"/>
      <c r="M2" s="1479"/>
      <c r="N2" s="1479"/>
      <c r="O2" s="1479"/>
      <c r="P2" s="1479"/>
      <c r="Q2" s="1479"/>
      <c r="R2" s="1479"/>
      <c r="S2" s="1479"/>
      <c r="T2" s="1479"/>
      <c r="U2" s="1479"/>
      <c r="V2" s="1479"/>
      <c r="W2" s="1479"/>
      <c r="X2" s="1479"/>
      <c r="Y2" s="1479"/>
      <c r="Z2" s="15"/>
    </row>
    <row r="3" spans="1:31" ht="27" customHeight="1">
      <c r="A3" s="1480" t="s">
        <v>561</v>
      </c>
      <c r="B3" s="1143" t="s">
        <v>562</v>
      </c>
      <c r="C3" s="1308" t="s">
        <v>196</v>
      </c>
      <c r="D3" s="1308"/>
      <c r="E3" s="1308" t="s">
        <v>161</v>
      </c>
      <c r="F3" s="1308"/>
      <c r="G3" s="1308" t="s">
        <v>162</v>
      </c>
      <c r="H3" s="1308"/>
      <c r="I3" s="1308" t="s">
        <v>163</v>
      </c>
      <c r="J3" s="1308"/>
      <c r="K3" s="1308" t="s">
        <v>164</v>
      </c>
      <c r="L3" s="1308"/>
      <c r="M3" s="1308" t="s">
        <v>165</v>
      </c>
      <c r="N3" s="1308"/>
      <c r="O3" s="1308" t="s">
        <v>166</v>
      </c>
      <c r="P3" s="1308"/>
      <c r="Q3" s="1308" t="s">
        <v>167</v>
      </c>
      <c r="R3" s="1308"/>
      <c r="S3" s="1308" t="s">
        <v>168</v>
      </c>
      <c r="T3" s="1308"/>
      <c r="U3" s="1308" t="s">
        <v>169</v>
      </c>
      <c r="V3" s="1308"/>
      <c r="W3" s="1308" t="s">
        <v>563</v>
      </c>
      <c r="X3" s="1308"/>
      <c r="Y3" s="1477" t="s">
        <v>564</v>
      </c>
      <c r="Z3" s="19"/>
      <c r="AE3" s="19"/>
    </row>
    <row r="4" spans="1:31" ht="72.5">
      <c r="A4" s="1480"/>
      <c r="B4" s="1308"/>
      <c r="C4" s="18" t="s">
        <v>565</v>
      </c>
      <c r="D4" s="18" t="s">
        <v>566</v>
      </c>
      <c r="E4" s="18" t="s">
        <v>565</v>
      </c>
      <c r="F4" s="18" t="s">
        <v>566</v>
      </c>
      <c r="G4" s="18" t="s">
        <v>565</v>
      </c>
      <c r="H4" s="18" t="s">
        <v>566</v>
      </c>
      <c r="I4" s="18" t="s">
        <v>565</v>
      </c>
      <c r="J4" s="18" t="s">
        <v>566</v>
      </c>
      <c r="K4" s="18" t="s">
        <v>565</v>
      </c>
      <c r="L4" s="18" t="s">
        <v>566</v>
      </c>
      <c r="M4" s="18" t="s">
        <v>567</v>
      </c>
      <c r="N4" s="18" t="s">
        <v>568</v>
      </c>
      <c r="O4" s="18" t="s">
        <v>569</v>
      </c>
      <c r="P4" s="18" t="s">
        <v>570</v>
      </c>
      <c r="Q4" s="18" t="s">
        <v>569</v>
      </c>
      <c r="R4" s="18" t="s">
        <v>570</v>
      </c>
      <c r="S4" s="18" t="s">
        <v>569</v>
      </c>
      <c r="T4" s="18" t="s">
        <v>570</v>
      </c>
      <c r="U4" s="18" t="s">
        <v>569</v>
      </c>
      <c r="V4" s="18" t="s">
        <v>570</v>
      </c>
      <c r="W4" s="18" t="s">
        <v>569</v>
      </c>
      <c r="X4" s="18" t="s">
        <v>570</v>
      </c>
      <c r="Y4" s="1282"/>
      <c r="Z4" s="20"/>
      <c r="AE4" s="21"/>
    </row>
    <row r="5" spans="1:31" ht="16.5" customHeight="1">
      <c r="A5" s="642" t="s">
        <v>571</v>
      </c>
      <c r="B5" s="11" t="s">
        <v>572</v>
      </c>
      <c r="C5" s="11">
        <v>28.39</v>
      </c>
      <c r="D5" s="11">
        <v>388.66</v>
      </c>
      <c r="E5" s="11">
        <v>23.72</v>
      </c>
      <c r="F5" s="11">
        <v>377.47</v>
      </c>
      <c r="G5" s="11">
        <v>24.89</v>
      </c>
      <c r="H5" s="11">
        <v>338.35</v>
      </c>
      <c r="I5" s="11">
        <v>24.94</v>
      </c>
      <c r="J5" s="11">
        <v>356.99</v>
      </c>
      <c r="K5" s="22">
        <v>28.851378</v>
      </c>
      <c r="L5" s="22">
        <v>417.96491839999999</v>
      </c>
      <c r="M5" s="22">
        <v>21.935219</v>
      </c>
      <c r="N5" s="22">
        <v>411.06208800000002</v>
      </c>
      <c r="O5" s="23">
        <v>38.585217999999998</v>
      </c>
      <c r="P5" s="23">
        <v>658.8739435</v>
      </c>
      <c r="Q5" s="23">
        <v>30.343053000000001</v>
      </c>
      <c r="R5" s="23">
        <v>475.6816609</v>
      </c>
      <c r="S5" s="22">
        <v>29.986598999999998</v>
      </c>
      <c r="T5" s="22">
        <v>481.9681918</v>
      </c>
      <c r="U5" s="22">
        <v>25.210773</v>
      </c>
      <c r="V5" s="22">
        <v>441.25596839999997</v>
      </c>
      <c r="W5" s="22">
        <v>47.417450000000002</v>
      </c>
      <c r="X5" s="22">
        <v>842.74309349999999</v>
      </c>
      <c r="Y5" s="13" t="s">
        <v>573</v>
      </c>
      <c r="AB5" s="24"/>
      <c r="AC5" s="24"/>
      <c r="AE5" s="21"/>
    </row>
    <row r="6" spans="1:31" ht="16.5" customHeight="1">
      <c r="A6" s="642" t="s">
        <v>574</v>
      </c>
      <c r="B6" s="11" t="s">
        <v>572</v>
      </c>
      <c r="C6" s="25">
        <v>74.88</v>
      </c>
      <c r="D6" s="25">
        <v>930.47</v>
      </c>
      <c r="E6" s="25">
        <v>65.61</v>
      </c>
      <c r="F6" s="25">
        <v>801.83</v>
      </c>
      <c r="G6" s="25">
        <v>78.040000000000006</v>
      </c>
      <c r="H6" s="25">
        <v>926.81</v>
      </c>
      <c r="I6" s="25">
        <v>77.22</v>
      </c>
      <c r="J6" s="25">
        <v>996.5</v>
      </c>
      <c r="K6" s="25">
        <v>82.772391999999996</v>
      </c>
      <c r="L6" s="25">
        <v>958.58759980000002</v>
      </c>
      <c r="M6" s="25">
        <v>88.087665000000001</v>
      </c>
      <c r="N6" s="25">
        <v>962.15895790000002</v>
      </c>
      <c r="O6" s="23">
        <v>78.496483999999995</v>
      </c>
      <c r="P6" s="23">
        <v>900.56498160000001</v>
      </c>
      <c r="Q6" s="23">
        <v>84.722606999999996</v>
      </c>
      <c r="R6" s="23">
        <v>1054.2990057</v>
      </c>
      <c r="S6" s="22">
        <v>108.60419</v>
      </c>
      <c r="T6" s="22">
        <v>1762.3728495</v>
      </c>
      <c r="U6" s="22">
        <v>87.630863000000005</v>
      </c>
      <c r="V6" s="22">
        <v>1724.5556160000001</v>
      </c>
      <c r="W6" s="22">
        <v>75.739924999999999</v>
      </c>
      <c r="X6" s="22">
        <v>2168.3296212999999</v>
      </c>
      <c r="Y6" s="13" t="s">
        <v>575</v>
      </c>
      <c r="AB6" s="24"/>
      <c r="AC6" s="24"/>
    </row>
    <row r="7" spans="1:31" ht="16.5" customHeight="1">
      <c r="A7" s="642" t="s">
        <v>576</v>
      </c>
      <c r="B7" s="11" t="s">
        <v>572</v>
      </c>
      <c r="C7" s="25">
        <v>0</v>
      </c>
      <c r="D7" s="25">
        <v>0</v>
      </c>
      <c r="E7" s="25"/>
      <c r="F7" s="25">
        <v>0</v>
      </c>
      <c r="G7" s="25"/>
      <c r="H7" s="25"/>
      <c r="I7" s="25"/>
      <c r="J7" s="25"/>
      <c r="K7" s="25"/>
      <c r="L7" s="25"/>
      <c r="M7" s="25"/>
      <c r="N7" s="25"/>
      <c r="O7" s="22">
        <v>0</v>
      </c>
      <c r="P7" s="22">
        <v>0</v>
      </c>
      <c r="Q7" s="22">
        <v>0</v>
      </c>
      <c r="R7" s="22">
        <v>0</v>
      </c>
      <c r="S7" s="22">
        <v>0</v>
      </c>
      <c r="T7" s="22">
        <v>0</v>
      </c>
      <c r="U7" s="22">
        <v>0</v>
      </c>
      <c r="V7" s="22">
        <v>0</v>
      </c>
      <c r="W7" s="22">
        <v>0</v>
      </c>
      <c r="X7" s="22">
        <v>0</v>
      </c>
      <c r="Y7" s="13" t="s">
        <v>577</v>
      </c>
    </row>
    <row r="8" spans="1:31" ht="16.5" customHeight="1">
      <c r="A8" s="642" t="s">
        <v>578</v>
      </c>
      <c r="B8" s="11" t="s">
        <v>572</v>
      </c>
      <c r="C8" s="25">
        <v>1.96</v>
      </c>
      <c r="D8" s="25">
        <v>10.83</v>
      </c>
      <c r="E8" s="25">
        <v>1.02</v>
      </c>
      <c r="F8" s="25">
        <v>5.91</v>
      </c>
      <c r="G8" s="25">
        <v>1.1399999999999999</v>
      </c>
      <c r="H8" s="25">
        <v>7.25</v>
      </c>
      <c r="I8" s="25">
        <v>2.12</v>
      </c>
      <c r="J8" s="25">
        <v>12.18</v>
      </c>
      <c r="K8" s="25">
        <v>6.8689999999999998</v>
      </c>
      <c r="L8" s="25">
        <v>32.141533699999997</v>
      </c>
      <c r="M8" s="25">
        <v>5.64</v>
      </c>
      <c r="N8" s="25">
        <v>78.754561199999998</v>
      </c>
      <c r="O8" s="22">
        <v>4.764E-3</v>
      </c>
      <c r="P8" s="23">
        <v>24.672502000000001</v>
      </c>
      <c r="Q8" s="23">
        <v>1.0584E-2</v>
      </c>
      <c r="R8" s="23">
        <v>49.804071499999999</v>
      </c>
      <c r="S8" s="22">
        <v>6.7130000000000002E-3</v>
      </c>
      <c r="T8" s="22">
        <v>43.992174499999997</v>
      </c>
      <c r="U8" s="22">
        <v>4.6860000000000001E-3</v>
      </c>
      <c r="V8" s="22">
        <v>36.465392199999997</v>
      </c>
      <c r="W8" s="22">
        <v>6.4289999999999998E-3</v>
      </c>
      <c r="X8" s="22">
        <v>49.208559000000001</v>
      </c>
      <c r="Y8" s="13" t="s">
        <v>579</v>
      </c>
    </row>
    <row r="9" spans="1:31" ht="16.5" customHeight="1">
      <c r="A9" s="642" t="s">
        <v>580</v>
      </c>
      <c r="B9" s="11" t="s">
        <v>572</v>
      </c>
      <c r="C9" s="25">
        <v>29.49</v>
      </c>
      <c r="D9" s="25">
        <v>61.34</v>
      </c>
      <c r="E9" s="25">
        <v>517.66999999999996</v>
      </c>
      <c r="F9" s="25">
        <v>872.59</v>
      </c>
      <c r="G9" s="25">
        <v>5749.43</v>
      </c>
      <c r="H9" s="25">
        <v>8509.0499999999993</v>
      </c>
      <c r="I9" s="25">
        <v>1649.73</v>
      </c>
      <c r="J9" s="25">
        <v>2357.84</v>
      </c>
      <c r="K9" s="25">
        <v>2.746</v>
      </c>
      <c r="L9" s="25">
        <v>5.4448032</v>
      </c>
      <c r="M9" s="25">
        <v>1.8839999999999999</v>
      </c>
      <c r="N9" s="25">
        <v>4.6327287000000004</v>
      </c>
      <c r="O9" s="22">
        <v>1.9999999999999999E-6</v>
      </c>
      <c r="P9" s="23">
        <v>1.02708E-2</v>
      </c>
      <c r="Q9" s="23">
        <v>5.3999999999999998E-5</v>
      </c>
      <c r="R9" s="23">
        <v>0.17743239999999999</v>
      </c>
      <c r="S9" s="22">
        <v>1.3571E-2</v>
      </c>
      <c r="T9" s="22">
        <v>46.123759100000001</v>
      </c>
      <c r="U9" s="22">
        <v>0.103601</v>
      </c>
      <c r="V9" s="22">
        <v>312.4336606</v>
      </c>
      <c r="W9" s="22">
        <v>0.11221399999999999</v>
      </c>
      <c r="X9" s="22">
        <v>329.6997829</v>
      </c>
      <c r="Y9" s="13" t="s">
        <v>581</v>
      </c>
      <c r="AB9" s="24"/>
      <c r="AC9" s="24"/>
    </row>
    <row r="10" spans="1:31" ht="16.5" customHeight="1">
      <c r="A10" s="642" t="s">
        <v>582</v>
      </c>
      <c r="B10" s="11" t="s">
        <v>572</v>
      </c>
      <c r="C10" s="25">
        <v>23.4</v>
      </c>
      <c r="D10" s="25">
        <v>61.76</v>
      </c>
      <c r="E10" s="25">
        <v>206.14</v>
      </c>
      <c r="F10" s="25">
        <v>344.31</v>
      </c>
      <c r="G10" s="25">
        <v>311.37</v>
      </c>
      <c r="H10" s="25">
        <v>493.18</v>
      </c>
      <c r="I10" s="25">
        <v>265.13</v>
      </c>
      <c r="J10" s="25">
        <v>433.9</v>
      </c>
      <c r="K10" s="25">
        <v>244.31700000000001</v>
      </c>
      <c r="L10" s="25">
        <v>471.2773191</v>
      </c>
      <c r="M10" s="25">
        <v>673.05799999999999</v>
      </c>
      <c r="N10" s="25">
        <v>1221.1154724</v>
      </c>
      <c r="O10" s="23">
        <v>0.13478699999999999</v>
      </c>
      <c r="P10" s="23">
        <v>331.0954572</v>
      </c>
      <c r="Q10" s="23">
        <v>0.112057</v>
      </c>
      <c r="R10" s="23">
        <v>369.95883179999998</v>
      </c>
      <c r="S10" s="22">
        <v>0.30524200000000001</v>
      </c>
      <c r="T10" s="22">
        <v>1147.0949787</v>
      </c>
      <c r="U10" s="22">
        <v>0.26738699999999999</v>
      </c>
      <c r="V10" s="22">
        <v>750.42372980000005</v>
      </c>
      <c r="W10" s="22">
        <v>1.160628</v>
      </c>
      <c r="X10" s="22">
        <v>2717.6289286000001</v>
      </c>
      <c r="Y10" s="13" t="s">
        <v>583</v>
      </c>
      <c r="AB10" s="24"/>
      <c r="AC10" s="24"/>
    </row>
    <row r="11" spans="1:31" ht="16.5" customHeight="1">
      <c r="A11" s="642" t="s">
        <v>584</v>
      </c>
      <c r="B11" s="11" t="s">
        <v>572</v>
      </c>
      <c r="C11" s="25">
        <v>4584.8500000000004</v>
      </c>
      <c r="D11" s="25">
        <v>17062.939999999999</v>
      </c>
      <c r="E11" s="25">
        <v>5797.71</v>
      </c>
      <c r="F11" s="25">
        <v>25619.06</v>
      </c>
      <c r="G11" s="25">
        <v>6609.49</v>
      </c>
      <c r="H11" s="25">
        <v>28523.18</v>
      </c>
      <c r="I11" s="25">
        <v>5607.53</v>
      </c>
      <c r="J11" s="25">
        <v>18748.57</v>
      </c>
      <c r="K11" s="25">
        <v>2527.875</v>
      </c>
      <c r="L11" s="25">
        <v>8035.2952857</v>
      </c>
      <c r="M11" s="25">
        <v>2898.078</v>
      </c>
      <c r="N11" s="25">
        <v>10221.4481151</v>
      </c>
      <c r="O11" s="23">
        <v>2.4661559999999998</v>
      </c>
      <c r="P11" s="22">
        <v>11937.5891742</v>
      </c>
      <c r="Q11" s="23">
        <v>2.699694</v>
      </c>
      <c r="R11" s="23">
        <v>16627.582103600002</v>
      </c>
      <c r="S11" s="22">
        <v>2.496165</v>
      </c>
      <c r="T11" s="22">
        <v>15780.5588594</v>
      </c>
      <c r="U11" s="22">
        <v>4.7388960000000004</v>
      </c>
      <c r="V11" s="22">
        <v>31071.632913000001</v>
      </c>
      <c r="W11" s="22">
        <v>6.6417950000000001</v>
      </c>
      <c r="X11" s="22">
        <v>42629.498358999997</v>
      </c>
      <c r="Y11" s="13" t="s">
        <v>585</v>
      </c>
      <c r="AB11" s="24"/>
      <c r="AC11" s="24"/>
    </row>
    <row r="12" spans="1:31" ht="16.5" customHeight="1">
      <c r="A12" s="642" t="s">
        <v>586</v>
      </c>
      <c r="B12" s="11" t="s">
        <v>572</v>
      </c>
      <c r="C12" s="25">
        <v>1.93</v>
      </c>
      <c r="D12" s="25">
        <v>98.17</v>
      </c>
      <c r="E12" s="25">
        <v>2.88</v>
      </c>
      <c r="F12" s="25">
        <v>137.30000000000001</v>
      </c>
      <c r="G12" s="25">
        <v>1.97</v>
      </c>
      <c r="H12" s="25">
        <v>77.209999999999994</v>
      </c>
      <c r="I12" s="25">
        <v>1.54</v>
      </c>
      <c r="J12" s="25">
        <v>69.47</v>
      </c>
      <c r="K12" s="25">
        <v>2.5958320000000001</v>
      </c>
      <c r="L12" s="25">
        <v>102.887203</v>
      </c>
      <c r="M12" s="25">
        <v>4.7716419999999999</v>
      </c>
      <c r="N12" s="25">
        <v>154.73117310000001</v>
      </c>
      <c r="O12" s="23">
        <v>7.2099440000000001</v>
      </c>
      <c r="P12" s="23">
        <v>129.10231279999999</v>
      </c>
      <c r="Q12" s="23">
        <v>6.793768</v>
      </c>
      <c r="R12" s="23">
        <v>141.56790459999999</v>
      </c>
      <c r="S12" s="22">
        <v>2.6173500000000001</v>
      </c>
      <c r="T12" s="22">
        <v>125.58642500000001</v>
      </c>
      <c r="U12" s="22">
        <v>3.0858530000000002</v>
      </c>
      <c r="V12" s="22">
        <v>200.34421610000001</v>
      </c>
      <c r="W12" s="22">
        <v>3.237241</v>
      </c>
      <c r="X12" s="22">
        <v>229.99335909999999</v>
      </c>
      <c r="Y12" s="13" t="s">
        <v>587</v>
      </c>
      <c r="AB12" s="24"/>
      <c r="AC12" s="24"/>
    </row>
    <row r="13" spans="1:31" ht="16.5" customHeight="1">
      <c r="A13" s="642" t="s">
        <v>588</v>
      </c>
      <c r="B13" s="11" t="s">
        <v>589</v>
      </c>
      <c r="C13" s="25" t="s">
        <v>137</v>
      </c>
      <c r="D13" s="25">
        <v>200.28</v>
      </c>
      <c r="E13" s="25" t="s">
        <v>137</v>
      </c>
      <c r="F13" s="25">
        <v>193.92</v>
      </c>
      <c r="G13" s="25" t="s">
        <v>137</v>
      </c>
      <c r="H13" s="25">
        <v>228.54</v>
      </c>
      <c r="I13" s="25" t="s">
        <v>137</v>
      </c>
      <c r="J13" s="25">
        <v>185.92</v>
      </c>
      <c r="K13" s="25"/>
      <c r="L13" s="25">
        <v>257.51964729999997</v>
      </c>
      <c r="M13" s="25"/>
      <c r="N13" s="25">
        <v>237.20155560000001</v>
      </c>
      <c r="O13" s="22">
        <v>0</v>
      </c>
      <c r="P13" s="22">
        <v>159.08959770000001</v>
      </c>
      <c r="Q13" s="23">
        <v>0</v>
      </c>
      <c r="R13" s="23">
        <v>329.41901680000001</v>
      </c>
      <c r="S13" s="22">
        <v>0</v>
      </c>
      <c r="T13" s="22">
        <v>484.77819570000003</v>
      </c>
      <c r="U13" s="22">
        <v>0</v>
      </c>
      <c r="V13" s="22">
        <v>660.37616070000001</v>
      </c>
      <c r="W13" s="22">
        <v>0</v>
      </c>
      <c r="X13" s="22">
        <v>639.58372689999999</v>
      </c>
      <c r="Y13" s="13" t="s">
        <v>590</v>
      </c>
      <c r="AB13" s="24"/>
      <c r="AC13" s="24"/>
    </row>
    <row r="14" spans="1:31" ht="16.5" customHeight="1">
      <c r="A14" s="642" t="s">
        <v>591</v>
      </c>
      <c r="B14" s="11" t="s">
        <v>572</v>
      </c>
      <c r="C14" s="25">
        <v>163.09</v>
      </c>
      <c r="D14" s="25">
        <v>4393.25</v>
      </c>
      <c r="E14" s="25">
        <v>197.06</v>
      </c>
      <c r="F14" s="25">
        <v>5399.95</v>
      </c>
      <c r="G14" s="25">
        <v>242.29</v>
      </c>
      <c r="H14" s="25">
        <v>5760.25</v>
      </c>
      <c r="I14" s="25">
        <v>222.33</v>
      </c>
      <c r="J14" s="25">
        <v>6385.26</v>
      </c>
      <c r="K14" s="25">
        <v>240.555216</v>
      </c>
      <c r="L14" s="25">
        <v>7932.7033623999996</v>
      </c>
      <c r="M14" s="25">
        <v>320.93534</v>
      </c>
      <c r="N14" s="25">
        <v>10186.9343001</v>
      </c>
      <c r="O14" s="22">
        <v>344.21135399999997</v>
      </c>
      <c r="P14" s="23">
        <v>8070.5310566999997</v>
      </c>
      <c r="Q14" s="23">
        <v>364.067632</v>
      </c>
      <c r="R14" s="23">
        <v>9684.7404697000002</v>
      </c>
      <c r="S14" s="22">
        <v>386.13779899999997</v>
      </c>
      <c r="T14" s="22">
        <v>10694.875923</v>
      </c>
      <c r="U14" s="22">
        <v>384.49958500000002</v>
      </c>
      <c r="V14" s="22">
        <v>12051.2366747</v>
      </c>
      <c r="W14" s="22">
        <v>373.20876700000002</v>
      </c>
      <c r="X14" s="22">
        <v>12693.557278</v>
      </c>
      <c r="Y14" s="13" t="s">
        <v>592</v>
      </c>
      <c r="AB14" s="24"/>
      <c r="AC14" s="24"/>
    </row>
    <row r="15" spans="1:31" ht="16.5" customHeight="1">
      <c r="A15" s="642" t="s">
        <v>593</v>
      </c>
      <c r="B15" s="11" t="s">
        <v>572</v>
      </c>
      <c r="C15" s="25">
        <v>933.19</v>
      </c>
      <c r="D15" s="25">
        <v>6599.74</v>
      </c>
      <c r="E15" s="25">
        <v>961.67</v>
      </c>
      <c r="F15" s="25">
        <v>8701.2800000000007</v>
      </c>
      <c r="G15" s="25">
        <v>774.51</v>
      </c>
      <c r="H15" s="25">
        <v>9027.09</v>
      </c>
      <c r="I15" s="25">
        <v>654.02</v>
      </c>
      <c r="J15" s="25">
        <v>9134.33</v>
      </c>
      <c r="K15" s="25">
        <v>839.63699999999994</v>
      </c>
      <c r="L15" s="25">
        <v>11162.3153879</v>
      </c>
      <c r="M15" s="25">
        <v>941.41899999999998</v>
      </c>
      <c r="N15" s="25">
        <v>9026.3398307999996</v>
      </c>
      <c r="O15" s="22">
        <v>0.83440300000000001</v>
      </c>
      <c r="P15" s="23">
        <v>7491.2146806000001</v>
      </c>
      <c r="Q15" s="23">
        <v>0.93920000000000003</v>
      </c>
      <c r="R15" s="23">
        <v>9338.3667337999996</v>
      </c>
      <c r="S15" s="22">
        <v>1.3321769999999999</v>
      </c>
      <c r="T15" s="22">
        <v>14369.508280800001</v>
      </c>
      <c r="U15" s="22">
        <v>1.2551110000000001</v>
      </c>
      <c r="V15" s="22">
        <v>11828.1498061</v>
      </c>
      <c r="W15" s="22">
        <v>1.099094</v>
      </c>
      <c r="X15" s="22">
        <v>13319.3982302</v>
      </c>
      <c r="Y15" s="13" t="s">
        <v>594</v>
      </c>
      <c r="AB15" s="24"/>
      <c r="AC15" s="24"/>
    </row>
    <row r="16" spans="1:31" ht="16.5" customHeight="1">
      <c r="A16" s="642" t="s">
        <v>595</v>
      </c>
      <c r="B16" s="11" t="s">
        <v>589</v>
      </c>
      <c r="C16" s="25">
        <v>1.72</v>
      </c>
      <c r="D16" s="25">
        <v>10.029999999999999</v>
      </c>
      <c r="E16" s="25">
        <v>1.86</v>
      </c>
      <c r="F16" s="25">
        <v>5.6</v>
      </c>
      <c r="G16" s="25">
        <v>1.69</v>
      </c>
      <c r="H16" s="25">
        <v>3.67</v>
      </c>
      <c r="I16" s="25">
        <v>2.09</v>
      </c>
      <c r="J16" s="25">
        <v>5.66</v>
      </c>
      <c r="K16" s="25">
        <v>6.6114899999999999</v>
      </c>
      <c r="L16" s="25">
        <v>21.052349299999999</v>
      </c>
      <c r="M16" s="25">
        <v>8.6655200000000008</v>
      </c>
      <c r="N16" s="25">
        <v>22.936491</v>
      </c>
      <c r="O16" s="23">
        <v>2.201031</v>
      </c>
      <c r="P16" s="23">
        <v>7.1685843</v>
      </c>
      <c r="Q16" s="23">
        <v>6.5264170000000004</v>
      </c>
      <c r="R16" s="23">
        <v>22.881917999999999</v>
      </c>
      <c r="S16" s="22">
        <v>3.176892</v>
      </c>
      <c r="T16" s="22">
        <v>11.3648053</v>
      </c>
      <c r="U16" s="22">
        <v>5.1327230000000004</v>
      </c>
      <c r="V16" s="22">
        <v>18.420755400000001</v>
      </c>
      <c r="W16" s="22">
        <v>11.20927</v>
      </c>
      <c r="X16" s="22">
        <v>37.729762600000001</v>
      </c>
      <c r="Y16" s="13" t="s">
        <v>596</v>
      </c>
      <c r="AB16" s="24"/>
      <c r="AC16" s="24"/>
    </row>
    <row r="17" spans="1:29" ht="16.5" customHeight="1">
      <c r="A17" s="642" t="s">
        <v>597</v>
      </c>
      <c r="B17" s="11" t="s">
        <v>572</v>
      </c>
      <c r="C17" s="25">
        <v>34.770000000000003</v>
      </c>
      <c r="D17" s="25">
        <v>379.99</v>
      </c>
      <c r="E17" s="25">
        <v>23.6</v>
      </c>
      <c r="F17" s="25">
        <v>179.66</v>
      </c>
      <c r="G17" s="25">
        <v>69.03</v>
      </c>
      <c r="H17" s="25">
        <v>442.15</v>
      </c>
      <c r="I17" s="25">
        <v>26.27</v>
      </c>
      <c r="J17" s="25">
        <v>176.77</v>
      </c>
      <c r="K17" s="25">
        <v>87.538037000000003</v>
      </c>
      <c r="L17" s="25">
        <v>875.17265259999999</v>
      </c>
      <c r="M17" s="25">
        <v>146.989915</v>
      </c>
      <c r="N17" s="25">
        <v>1450.191924</v>
      </c>
      <c r="O17" s="23">
        <v>103.235806</v>
      </c>
      <c r="P17" s="23">
        <v>910.76175969999997</v>
      </c>
      <c r="Q17" s="23">
        <v>21.095942000000001</v>
      </c>
      <c r="R17" s="23">
        <v>219.8804725</v>
      </c>
      <c r="S17" s="22">
        <v>64.108323999999996</v>
      </c>
      <c r="T17" s="22">
        <v>816.24875689999999</v>
      </c>
      <c r="U17" s="22">
        <v>129.13033799999999</v>
      </c>
      <c r="V17" s="22">
        <v>1836.502604</v>
      </c>
      <c r="W17" s="22">
        <v>126.928827</v>
      </c>
      <c r="X17" s="22">
        <v>1508.2385858</v>
      </c>
      <c r="Y17" s="13" t="s">
        <v>598</v>
      </c>
      <c r="AB17" s="24"/>
      <c r="AC17" s="24"/>
    </row>
    <row r="18" spans="1:29" ht="16.5" customHeight="1">
      <c r="A18" s="642" t="s">
        <v>599</v>
      </c>
      <c r="B18" s="11" t="s">
        <v>572</v>
      </c>
      <c r="C18" s="25">
        <v>0.7</v>
      </c>
      <c r="D18" s="25">
        <v>3.73</v>
      </c>
      <c r="E18" s="25">
        <v>5.78</v>
      </c>
      <c r="F18" s="25">
        <v>44.14</v>
      </c>
      <c r="G18" s="25">
        <v>10.66</v>
      </c>
      <c r="H18" s="25">
        <v>82.82</v>
      </c>
      <c r="I18" s="25">
        <v>5.33</v>
      </c>
      <c r="J18" s="25">
        <v>29</v>
      </c>
      <c r="K18" s="25">
        <v>8.6648829999999997</v>
      </c>
      <c r="L18" s="25">
        <v>40.620356000000001</v>
      </c>
      <c r="M18" s="25">
        <v>4.7019060000000001</v>
      </c>
      <c r="N18" s="25">
        <v>24.428569499999998</v>
      </c>
      <c r="O18" s="23">
        <v>5.9186399999999999</v>
      </c>
      <c r="P18" s="23">
        <v>40.708518599999998</v>
      </c>
      <c r="Q18" s="23">
        <v>5.6459999999999999</v>
      </c>
      <c r="R18" s="23">
        <v>40.650247499999999</v>
      </c>
      <c r="S18" s="22">
        <v>1.0640000000000001</v>
      </c>
      <c r="T18" s="22">
        <v>8.1928601000000008</v>
      </c>
      <c r="U18" s="22">
        <v>1.8140000000000001</v>
      </c>
      <c r="V18" s="22">
        <v>16.992160800000001</v>
      </c>
      <c r="W18" s="22">
        <v>3.664625</v>
      </c>
      <c r="X18" s="22">
        <v>32.241455199999997</v>
      </c>
      <c r="Y18" s="13" t="s">
        <v>600</v>
      </c>
      <c r="AB18" s="24"/>
      <c r="AC18" s="24"/>
    </row>
    <row r="19" spans="1:29" ht="16.5" customHeight="1">
      <c r="A19" s="642" t="s">
        <v>601</v>
      </c>
      <c r="B19" s="11" t="s">
        <v>572</v>
      </c>
      <c r="C19" s="25">
        <v>0.13</v>
      </c>
      <c r="D19" s="25">
        <v>0.49</v>
      </c>
      <c r="E19" s="25">
        <v>0.11</v>
      </c>
      <c r="F19" s="25">
        <v>0.31</v>
      </c>
      <c r="G19" s="25">
        <v>0.33</v>
      </c>
      <c r="H19" s="25">
        <v>1.39</v>
      </c>
      <c r="I19" s="25">
        <v>1.72</v>
      </c>
      <c r="J19" s="25">
        <v>13.04</v>
      </c>
      <c r="K19" s="25">
        <v>1.087</v>
      </c>
      <c r="L19" s="25">
        <v>8.1359683</v>
      </c>
      <c r="M19" s="25">
        <v>1.952</v>
      </c>
      <c r="N19" s="25">
        <v>11.4676776</v>
      </c>
      <c r="O19" s="22">
        <v>1.036E-3</v>
      </c>
      <c r="P19" s="22">
        <v>7.9487084000000001</v>
      </c>
      <c r="Q19" s="23">
        <v>7.5000000000000002E-4</v>
      </c>
      <c r="R19" s="23">
        <v>9.3714884000000005</v>
      </c>
      <c r="S19" s="22">
        <v>1.204E-3</v>
      </c>
      <c r="T19" s="22">
        <v>12.8652271</v>
      </c>
      <c r="U19" s="22">
        <v>1.6819999999999999E-3</v>
      </c>
      <c r="V19" s="22">
        <v>18.794762800000001</v>
      </c>
      <c r="W19" s="22">
        <v>1.1440000000000001E-3</v>
      </c>
      <c r="X19" s="22">
        <v>11.0904515</v>
      </c>
      <c r="Y19" s="13" t="s">
        <v>602</v>
      </c>
      <c r="AB19" s="24"/>
      <c r="AC19" s="24"/>
    </row>
    <row r="20" spans="1:29" ht="16.5" customHeight="1">
      <c r="A20" s="642" t="s">
        <v>603</v>
      </c>
      <c r="B20" s="11" t="s">
        <v>572</v>
      </c>
      <c r="C20" s="25">
        <v>51.56</v>
      </c>
      <c r="D20" s="25">
        <v>163.29</v>
      </c>
      <c r="E20" s="25">
        <v>62.51</v>
      </c>
      <c r="F20" s="25">
        <v>218.62</v>
      </c>
      <c r="G20" s="25">
        <v>116.64</v>
      </c>
      <c r="H20" s="25">
        <v>392.36</v>
      </c>
      <c r="I20" s="25">
        <v>127.35</v>
      </c>
      <c r="J20" s="25">
        <v>364.59</v>
      </c>
      <c r="K20" s="25">
        <v>220.483</v>
      </c>
      <c r="L20" s="25">
        <v>745.35190720000003</v>
      </c>
      <c r="M20" s="25">
        <v>410.94400000000002</v>
      </c>
      <c r="N20" s="25">
        <v>1527.7821243000001</v>
      </c>
      <c r="O20" s="22">
        <v>0.50687599999999999</v>
      </c>
      <c r="P20" s="23">
        <v>2165.2777418000001</v>
      </c>
      <c r="Q20" s="23">
        <v>0.70147700000000002</v>
      </c>
      <c r="R20" s="23">
        <v>4307.5287191999996</v>
      </c>
      <c r="S20" s="22">
        <v>0.57407300000000006</v>
      </c>
      <c r="T20" s="22">
        <v>3541.6662111999999</v>
      </c>
      <c r="U20" s="22">
        <v>1.0388839999999999</v>
      </c>
      <c r="V20" s="22">
        <v>5268.5322482000001</v>
      </c>
      <c r="W20" s="22">
        <v>0.26865</v>
      </c>
      <c r="X20" s="22">
        <v>1454.2146270999999</v>
      </c>
      <c r="Y20" s="13" t="s">
        <v>604</v>
      </c>
      <c r="AB20" s="24"/>
      <c r="AC20" s="24"/>
    </row>
    <row r="21" spans="1:29" ht="16.5" customHeight="1">
      <c r="A21" s="642" t="s">
        <v>605</v>
      </c>
      <c r="B21" s="11" t="s">
        <v>589</v>
      </c>
      <c r="C21" s="25">
        <v>12731.6</v>
      </c>
      <c r="D21" s="25">
        <v>64889.599999999999</v>
      </c>
      <c r="E21" s="25">
        <v>15643.74</v>
      </c>
      <c r="F21" s="25">
        <v>68676.62</v>
      </c>
      <c r="G21" s="25">
        <v>14007.39</v>
      </c>
      <c r="H21" s="25">
        <v>73038.98</v>
      </c>
      <c r="I21" s="25">
        <v>15361.02</v>
      </c>
      <c r="J21" s="25">
        <v>74995.91</v>
      </c>
      <c r="K21" s="25">
        <v>15019.303</v>
      </c>
      <c r="L21" s="25">
        <v>69023.794130499999</v>
      </c>
      <c r="M21" s="25">
        <v>14722.107</v>
      </c>
      <c r="N21" s="25">
        <v>68558.164538099998</v>
      </c>
      <c r="O21" s="22">
        <v>13.540008</v>
      </c>
      <c r="P21" s="23">
        <v>82123.259583100007</v>
      </c>
      <c r="Q21" s="23">
        <v>14.278155999999999</v>
      </c>
      <c r="R21" s="23">
        <v>141531.78416740001</v>
      </c>
      <c r="S21" s="22">
        <v>15.745134999999999</v>
      </c>
      <c r="T21" s="22">
        <v>167269.99163130001</v>
      </c>
      <c r="U21" s="22">
        <v>15.520478000000001</v>
      </c>
      <c r="V21" s="22">
        <v>123078.7209749</v>
      </c>
      <c r="W21" s="22">
        <v>15.387129</v>
      </c>
      <c r="X21" s="22">
        <v>135779.44588109999</v>
      </c>
      <c r="Y21" s="13" t="s">
        <v>606</v>
      </c>
      <c r="AB21" s="24"/>
      <c r="AC21" s="24"/>
    </row>
    <row r="22" spans="1:29" ht="16.5" customHeight="1">
      <c r="A22" s="642" t="s">
        <v>607</v>
      </c>
      <c r="B22" s="11" t="s">
        <v>589</v>
      </c>
      <c r="C22" s="25">
        <v>165.1</v>
      </c>
      <c r="D22" s="25">
        <v>272.64999999999998</v>
      </c>
      <c r="E22" s="25">
        <v>256.55</v>
      </c>
      <c r="F22" s="25">
        <v>429.91</v>
      </c>
      <c r="G22" s="25">
        <v>550.42999999999995</v>
      </c>
      <c r="H22" s="25">
        <v>974.59</v>
      </c>
      <c r="I22" s="25">
        <v>485.96</v>
      </c>
      <c r="J22" s="25">
        <v>746.67</v>
      </c>
      <c r="K22" s="25">
        <v>503.99900000000002</v>
      </c>
      <c r="L22" s="25">
        <v>869.55864440000005</v>
      </c>
      <c r="M22" s="25">
        <v>859.80200000000002</v>
      </c>
      <c r="N22" s="25">
        <v>1519.481192</v>
      </c>
      <c r="O22" s="23">
        <v>0.50978800000000002</v>
      </c>
      <c r="P22" s="23">
        <v>1017.6072405</v>
      </c>
      <c r="Q22" s="23">
        <v>1.3018730000000001</v>
      </c>
      <c r="R22" s="23">
        <v>4541.9099981999998</v>
      </c>
      <c r="S22" s="22">
        <v>0.49331999999999998</v>
      </c>
      <c r="T22" s="22">
        <v>1643.4190239</v>
      </c>
      <c r="U22" s="22">
        <v>0.39058799999999999</v>
      </c>
      <c r="V22" s="22">
        <v>1042.2034490000001</v>
      </c>
      <c r="W22" s="22">
        <v>0.34595399999999998</v>
      </c>
      <c r="X22" s="22">
        <v>789.33248089999995</v>
      </c>
      <c r="Y22" s="13" t="s">
        <v>608</v>
      </c>
      <c r="AB22" s="24"/>
      <c r="AC22" s="24"/>
    </row>
    <row r="23" spans="1:29" ht="16.5" customHeight="1">
      <c r="A23" s="642" t="s">
        <v>609</v>
      </c>
      <c r="B23" s="11" t="s">
        <v>589</v>
      </c>
      <c r="C23" s="25">
        <v>0.13</v>
      </c>
      <c r="D23" s="25">
        <v>5.72</v>
      </c>
      <c r="E23" s="25">
        <v>0.63</v>
      </c>
      <c r="F23" s="25">
        <v>13.93</v>
      </c>
      <c r="G23" s="25">
        <v>0.18</v>
      </c>
      <c r="H23" s="25">
        <v>2.41</v>
      </c>
      <c r="I23" s="25">
        <v>0.43</v>
      </c>
      <c r="J23" s="25">
        <v>3.3</v>
      </c>
      <c r="K23" s="25">
        <v>0.71499999999999997</v>
      </c>
      <c r="L23" s="25">
        <v>5.9043115000000004</v>
      </c>
      <c r="M23" s="25">
        <v>2.15</v>
      </c>
      <c r="N23" s="25">
        <v>25.898524200000001</v>
      </c>
      <c r="O23" s="23">
        <v>3.6600000000000001E-4</v>
      </c>
      <c r="P23" s="23">
        <v>11.020483199999999</v>
      </c>
      <c r="Q23" s="23">
        <v>1.7699999999999999E-4</v>
      </c>
      <c r="R23" s="23">
        <v>5.8833514999999998</v>
      </c>
      <c r="S23" s="22">
        <v>9.2400000000000002E-4</v>
      </c>
      <c r="T23" s="22">
        <v>20.907457000000001</v>
      </c>
      <c r="U23" s="22">
        <v>2.7799999999999998E-4</v>
      </c>
      <c r="V23" s="22">
        <v>10.9861883</v>
      </c>
      <c r="W23" s="22">
        <v>3.8999999999999999E-4</v>
      </c>
      <c r="X23" s="22">
        <v>16.1491671</v>
      </c>
      <c r="Y23" s="13" t="s">
        <v>610</v>
      </c>
      <c r="AB23" s="24"/>
      <c r="AC23" s="24"/>
    </row>
    <row r="24" spans="1:29" ht="16.5" customHeight="1">
      <c r="A24" s="642" t="s">
        <v>611</v>
      </c>
      <c r="B24" s="11" t="s">
        <v>589</v>
      </c>
      <c r="C24" s="25">
        <v>0.05</v>
      </c>
      <c r="D24" s="25">
        <v>1.81</v>
      </c>
      <c r="E24" s="25">
        <v>0.03</v>
      </c>
      <c r="F24" s="25">
        <v>1.1000000000000001</v>
      </c>
      <c r="G24" s="25">
        <v>0.11</v>
      </c>
      <c r="H24" s="25">
        <v>1.5</v>
      </c>
      <c r="I24" s="25">
        <v>0.04</v>
      </c>
      <c r="J24" s="25">
        <v>2.54</v>
      </c>
      <c r="K24" s="25">
        <v>0.22381499999999999</v>
      </c>
      <c r="L24" s="25">
        <v>5.3193733999999999</v>
      </c>
      <c r="M24" s="25">
        <v>0.13842699999999999</v>
      </c>
      <c r="N24" s="25">
        <v>8.0277373000000001</v>
      </c>
      <c r="O24" s="23">
        <v>0.16389699999999999</v>
      </c>
      <c r="P24" s="23">
        <v>10.1296508</v>
      </c>
      <c r="Q24" s="23">
        <v>9.3676999999999996E-2</v>
      </c>
      <c r="R24" s="23">
        <v>8.1353720999999997</v>
      </c>
      <c r="S24" s="22">
        <v>0.20804300000000001</v>
      </c>
      <c r="T24" s="22">
        <v>13.175264800000001</v>
      </c>
      <c r="U24" s="22">
        <v>0.30846400000000002</v>
      </c>
      <c r="V24" s="22">
        <v>13.2639233</v>
      </c>
      <c r="W24" s="22">
        <v>0.17851400000000001</v>
      </c>
      <c r="X24" s="22">
        <v>13.840375</v>
      </c>
      <c r="Y24" s="13" t="s">
        <v>612</v>
      </c>
      <c r="AB24" s="24"/>
      <c r="AC24" s="24"/>
    </row>
    <row r="25" spans="1:29" ht="16.5" customHeight="1">
      <c r="A25" s="642" t="s">
        <v>613</v>
      </c>
      <c r="B25" s="11" t="s">
        <v>589</v>
      </c>
      <c r="C25" s="25">
        <v>1.77</v>
      </c>
      <c r="D25" s="25">
        <v>59.54</v>
      </c>
      <c r="E25" s="25">
        <v>0.71</v>
      </c>
      <c r="F25" s="25">
        <v>19.48</v>
      </c>
      <c r="G25" s="25">
        <v>0.46</v>
      </c>
      <c r="H25" s="25">
        <v>13.43</v>
      </c>
      <c r="I25" s="25">
        <v>0.47</v>
      </c>
      <c r="J25" s="25">
        <v>18.38</v>
      </c>
      <c r="K25" s="25">
        <v>0.64095800000000003</v>
      </c>
      <c r="L25" s="25">
        <v>19.352488300000001</v>
      </c>
      <c r="M25" s="25">
        <v>0.84626100000000004</v>
      </c>
      <c r="N25" s="25">
        <v>23.488124299999999</v>
      </c>
      <c r="O25" s="22">
        <v>0.63863700000000001</v>
      </c>
      <c r="P25" s="22">
        <v>21.223456500000001</v>
      </c>
      <c r="Q25" s="23">
        <v>1.679284</v>
      </c>
      <c r="R25" s="23">
        <v>77.954224199999999</v>
      </c>
      <c r="S25" s="22">
        <v>4.4702700000000002</v>
      </c>
      <c r="T25" s="22">
        <v>267.05809820000002</v>
      </c>
      <c r="U25" s="22">
        <v>2.0034320000000001</v>
      </c>
      <c r="V25" s="22">
        <v>87.5419974</v>
      </c>
      <c r="W25" s="22">
        <v>1.6776230000000001</v>
      </c>
      <c r="X25" s="22">
        <v>106.35745060000001</v>
      </c>
      <c r="Y25" s="13" t="s">
        <v>614</v>
      </c>
      <c r="AB25" s="24"/>
      <c r="AC25" s="24"/>
    </row>
    <row r="26" spans="1:29" ht="16.5" customHeight="1">
      <c r="A26" s="642" t="s">
        <v>615</v>
      </c>
      <c r="B26" s="11" t="s">
        <v>589</v>
      </c>
      <c r="C26" s="25">
        <v>1538.64</v>
      </c>
      <c r="D26" s="25">
        <v>3668.21</v>
      </c>
      <c r="E26" s="25">
        <v>1943.13</v>
      </c>
      <c r="F26" s="25">
        <v>4037.86</v>
      </c>
      <c r="G26" s="25">
        <v>2146.15</v>
      </c>
      <c r="H26" s="25">
        <v>6868.61</v>
      </c>
      <c r="I26" s="25">
        <v>2402.98</v>
      </c>
      <c r="J26" s="25">
        <v>6035.84</v>
      </c>
      <c r="K26" s="25">
        <v>1490.605</v>
      </c>
      <c r="L26" s="25">
        <v>3175.3880727000001</v>
      </c>
      <c r="M26" s="25">
        <v>1117.7260000000001</v>
      </c>
      <c r="N26" s="25">
        <v>2473.2454822</v>
      </c>
      <c r="O26" s="22">
        <v>1.9639979999999999</v>
      </c>
      <c r="P26" s="23">
        <v>4720.0118284</v>
      </c>
      <c r="Q26" s="23">
        <v>0.35961500000000002</v>
      </c>
      <c r="R26" s="23">
        <v>1263.1880232000001</v>
      </c>
      <c r="S26" s="22">
        <v>0.57203499999999996</v>
      </c>
      <c r="T26" s="22">
        <v>2377.9248720999999</v>
      </c>
      <c r="U26" s="22">
        <v>3.2928039999999998</v>
      </c>
      <c r="V26" s="22">
        <v>16462.488757499999</v>
      </c>
      <c r="W26" s="22">
        <v>2.6972079999999998</v>
      </c>
      <c r="X26" s="22">
        <v>11705.1231644</v>
      </c>
      <c r="Y26" s="13" t="s">
        <v>616</v>
      </c>
      <c r="AB26" s="24"/>
      <c r="AC26" s="24"/>
    </row>
    <row r="27" spans="1:29" ht="16.5" customHeight="1">
      <c r="A27" s="642" t="s">
        <v>617</v>
      </c>
      <c r="B27" s="11" t="s">
        <v>589</v>
      </c>
      <c r="C27" s="25">
        <v>60.28</v>
      </c>
      <c r="D27" s="25">
        <v>30.14</v>
      </c>
      <c r="E27" s="25">
        <v>17.27</v>
      </c>
      <c r="F27" s="25">
        <v>7.5</v>
      </c>
      <c r="G27" s="25">
        <v>13.84</v>
      </c>
      <c r="H27" s="25">
        <v>9.0399999999999991</v>
      </c>
      <c r="I27" s="25">
        <v>72.849999999999994</v>
      </c>
      <c r="J27" s="25">
        <v>69.290000000000006</v>
      </c>
      <c r="K27" s="25">
        <v>4.468</v>
      </c>
      <c r="L27" s="25">
        <v>1.3810469999999999</v>
      </c>
      <c r="M27" s="25">
        <v>31.716000000000001</v>
      </c>
      <c r="N27" s="25">
        <v>10.207245</v>
      </c>
      <c r="O27" s="22">
        <v>1.6509999999999999E-3</v>
      </c>
      <c r="P27" s="23">
        <v>0.92193510000000001</v>
      </c>
      <c r="Q27" s="23">
        <v>1.9449999999999999E-3</v>
      </c>
      <c r="R27" s="23">
        <v>2.0095211000000002</v>
      </c>
      <c r="S27" s="22">
        <v>4.9959999999999996E-3</v>
      </c>
      <c r="T27" s="22">
        <v>4.6510619000000002</v>
      </c>
      <c r="U27" s="22">
        <v>1.7232000000000001E-2</v>
      </c>
      <c r="V27" s="22">
        <v>16.2912648</v>
      </c>
      <c r="W27" s="22">
        <v>5.9569999999999996E-3</v>
      </c>
      <c r="X27" s="22">
        <v>6.2915070000000002</v>
      </c>
      <c r="Y27" s="13" t="s">
        <v>618</v>
      </c>
      <c r="AB27" s="24"/>
      <c r="AC27" s="24"/>
    </row>
    <row r="28" spans="1:29" ht="16.5" customHeight="1">
      <c r="A28" s="642" t="s">
        <v>619</v>
      </c>
      <c r="B28" s="11" t="s">
        <v>572</v>
      </c>
      <c r="C28" s="25">
        <v>14.01</v>
      </c>
      <c r="D28" s="25">
        <v>611.53</v>
      </c>
      <c r="E28" s="25">
        <v>14.33</v>
      </c>
      <c r="F28" s="25">
        <v>703.03</v>
      </c>
      <c r="G28" s="25">
        <v>14.07</v>
      </c>
      <c r="H28" s="25">
        <v>653.33000000000004</v>
      </c>
      <c r="I28" s="25">
        <v>16.05</v>
      </c>
      <c r="J28" s="25">
        <v>768.26</v>
      </c>
      <c r="K28" s="25">
        <v>19.725767999999999</v>
      </c>
      <c r="L28" s="25">
        <v>835.80749130000004</v>
      </c>
      <c r="M28" s="25">
        <v>17.775562999999998</v>
      </c>
      <c r="N28" s="25">
        <v>851.78723969999999</v>
      </c>
      <c r="O28" s="23">
        <v>24.983613999999999</v>
      </c>
      <c r="P28" s="23">
        <v>1060.2374439</v>
      </c>
      <c r="Q28" s="23">
        <v>19.761889</v>
      </c>
      <c r="R28" s="23">
        <v>1043.1246527000001</v>
      </c>
      <c r="S28" s="22">
        <v>27.364291999999999</v>
      </c>
      <c r="T28" s="22">
        <v>1197.3615325999999</v>
      </c>
      <c r="U28" s="22">
        <v>21.697192999999999</v>
      </c>
      <c r="V28" s="22">
        <v>1392.4911437999999</v>
      </c>
      <c r="W28" s="22">
        <v>23.381937000000001</v>
      </c>
      <c r="X28" s="22">
        <v>1420.4681002</v>
      </c>
      <c r="Y28" s="13" t="s">
        <v>620</v>
      </c>
      <c r="AB28" s="24"/>
      <c r="AC28" s="24"/>
    </row>
    <row r="29" spans="1:29" ht="16.5" customHeight="1">
      <c r="A29" s="642" t="s">
        <v>621</v>
      </c>
      <c r="B29" s="11" t="s">
        <v>572</v>
      </c>
      <c r="C29" s="25">
        <v>900.98</v>
      </c>
      <c r="D29" s="25">
        <v>9566.81</v>
      </c>
      <c r="E29" s="25">
        <v>857.9</v>
      </c>
      <c r="F29" s="25">
        <v>11071.57</v>
      </c>
      <c r="G29" s="25">
        <v>1057.51</v>
      </c>
      <c r="H29" s="25">
        <v>11290.62</v>
      </c>
      <c r="I29" s="25">
        <v>994.7</v>
      </c>
      <c r="J29" s="25">
        <v>12524.55</v>
      </c>
      <c r="K29" s="25">
        <v>1124.1780000000001</v>
      </c>
      <c r="L29" s="25">
        <v>13931.6545155</v>
      </c>
      <c r="M29" s="25">
        <v>993.73</v>
      </c>
      <c r="N29" s="25">
        <v>14137.085098899999</v>
      </c>
      <c r="O29" s="23">
        <v>1.2118329999999999</v>
      </c>
      <c r="P29" s="22">
        <v>15764.8621004</v>
      </c>
      <c r="Q29" s="23">
        <v>1.552494</v>
      </c>
      <c r="R29" s="23">
        <v>18342.085479500001</v>
      </c>
      <c r="S29" s="22">
        <v>1.5498719999999999</v>
      </c>
      <c r="T29" s="22">
        <v>19957.704138900001</v>
      </c>
      <c r="U29" s="22">
        <v>1.7886299999999999</v>
      </c>
      <c r="V29" s="22">
        <v>22663.7551733</v>
      </c>
      <c r="W29" s="22">
        <v>1.7816879999999999</v>
      </c>
      <c r="X29" s="22">
        <v>23458.800826999999</v>
      </c>
      <c r="Y29" s="13" t="s">
        <v>622</v>
      </c>
      <c r="AB29" s="24"/>
      <c r="AC29" s="24"/>
    </row>
    <row r="30" spans="1:29" ht="16.5" customHeight="1">
      <c r="A30" s="642" t="s">
        <v>623</v>
      </c>
      <c r="B30" s="11" t="s">
        <v>572</v>
      </c>
      <c r="C30" s="25">
        <v>8.24</v>
      </c>
      <c r="D30" s="25">
        <v>11.14</v>
      </c>
      <c r="E30" s="25">
        <v>140.72999999999999</v>
      </c>
      <c r="F30" s="25">
        <v>394.45</v>
      </c>
      <c r="G30" s="25">
        <v>8.5500000000000007</v>
      </c>
      <c r="H30" s="25">
        <v>11.12</v>
      </c>
      <c r="I30" s="25">
        <v>15.66</v>
      </c>
      <c r="J30" s="25">
        <v>25.64</v>
      </c>
      <c r="K30" s="25">
        <v>14.749000000000001</v>
      </c>
      <c r="L30" s="25">
        <v>24.2177115</v>
      </c>
      <c r="M30" s="25">
        <v>150.09700000000001</v>
      </c>
      <c r="N30" s="25">
        <v>594.81645030000004</v>
      </c>
      <c r="O30" s="23">
        <v>7.2898000000000004E-2</v>
      </c>
      <c r="P30" s="23">
        <v>225.5656822</v>
      </c>
      <c r="Q30" s="23">
        <v>4.5989000000000002E-2</v>
      </c>
      <c r="R30" s="23">
        <v>138.11229829999999</v>
      </c>
      <c r="S30" s="22">
        <v>1.8145999999999999E-2</v>
      </c>
      <c r="T30" s="22">
        <v>43.275512399999997</v>
      </c>
      <c r="U30" s="22">
        <v>3.6034999999999998E-2</v>
      </c>
      <c r="V30" s="22">
        <v>121.81923810000001</v>
      </c>
      <c r="W30" s="22">
        <v>1.9779999999999999E-2</v>
      </c>
      <c r="X30" s="22">
        <v>92.363766100000007</v>
      </c>
      <c r="Y30" s="13" t="s">
        <v>624</v>
      </c>
      <c r="AB30" s="24"/>
      <c r="AC30" s="24"/>
    </row>
    <row r="31" spans="1:29" ht="16.5" customHeight="1">
      <c r="A31" s="642" t="s">
        <v>625</v>
      </c>
      <c r="B31" s="11" t="s">
        <v>589</v>
      </c>
      <c r="C31" s="25">
        <v>10.96</v>
      </c>
      <c r="D31" s="25">
        <v>104.45</v>
      </c>
      <c r="E31" s="25">
        <v>15.38</v>
      </c>
      <c r="F31" s="25">
        <v>120.33</v>
      </c>
      <c r="G31" s="25">
        <v>13.32</v>
      </c>
      <c r="H31" s="25">
        <v>115.26</v>
      </c>
      <c r="I31" s="25">
        <v>15.34</v>
      </c>
      <c r="J31" s="25">
        <v>134.83000000000001</v>
      </c>
      <c r="K31" s="25">
        <v>18.097791999999998</v>
      </c>
      <c r="L31" s="25">
        <v>161.83124309999999</v>
      </c>
      <c r="M31" s="25">
        <v>33.62182</v>
      </c>
      <c r="N31" s="25">
        <v>253.67528379999999</v>
      </c>
      <c r="O31" s="22">
        <v>18.265594</v>
      </c>
      <c r="P31" s="22">
        <v>163.52327030000001</v>
      </c>
      <c r="Q31" s="23">
        <v>20.714023999999998</v>
      </c>
      <c r="R31" s="23">
        <v>209.09094060000001</v>
      </c>
      <c r="S31" s="22">
        <v>21.163114</v>
      </c>
      <c r="T31" s="22">
        <v>250.84743800000001</v>
      </c>
      <c r="U31" s="22">
        <v>17.018899000000001</v>
      </c>
      <c r="V31" s="22">
        <v>241.22029559999999</v>
      </c>
      <c r="W31" s="22">
        <v>19.966736999999998</v>
      </c>
      <c r="X31" s="22">
        <v>302.89576490000002</v>
      </c>
      <c r="Y31" s="13" t="s">
        <v>626</v>
      </c>
      <c r="AB31" s="24"/>
      <c r="AC31" s="24"/>
    </row>
    <row r="32" spans="1:29" ht="16.5" customHeight="1">
      <c r="A32" s="642" t="s">
        <v>627</v>
      </c>
      <c r="B32" s="11" t="s">
        <v>589</v>
      </c>
      <c r="C32" s="25">
        <v>33.549999999999997</v>
      </c>
      <c r="D32" s="25">
        <v>499.54</v>
      </c>
      <c r="E32" s="25">
        <v>40.49</v>
      </c>
      <c r="F32" s="25">
        <v>526.49</v>
      </c>
      <c r="G32" s="25">
        <v>42.99</v>
      </c>
      <c r="H32" s="25">
        <v>548.1</v>
      </c>
      <c r="I32" s="25">
        <v>53.59</v>
      </c>
      <c r="J32" s="25">
        <v>803.81</v>
      </c>
      <c r="K32" s="25">
        <v>59.123888000000001</v>
      </c>
      <c r="L32" s="25">
        <v>909.33668680000005</v>
      </c>
      <c r="M32" s="25">
        <v>54.102359999999997</v>
      </c>
      <c r="N32" s="25">
        <v>771.2203336</v>
      </c>
      <c r="O32" s="22">
        <v>44.436756000000003</v>
      </c>
      <c r="P32" s="23">
        <v>662.91634680000004</v>
      </c>
      <c r="Q32" s="23">
        <v>63.163834999999999</v>
      </c>
      <c r="R32" s="23">
        <v>997.7828088</v>
      </c>
      <c r="S32" s="22">
        <v>62.890746</v>
      </c>
      <c r="T32" s="22">
        <v>1245.2807002</v>
      </c>
      <c r="U32" s="22">
        <v>59.568294000000002</v>
      </c>
      <c r="V32" s="22">
        <v>1173.9163857999999</v>
      </c>
      <c r="W32" s="22">
        <v>71.663027</v>
      </c>
      <c r="X32" s="22">
        <v>1345.2542859</v>
      </c>
      <c r="Y32" s="13" t="s">
        <v>628</v>
      </c>
      <c r="AB32" s="24"/>
      <c r="AC32" s="24"/>
    </row>
    <row r="33" spans="1:32" ht="16.5" customHeight="1">
      <c r="A33" s="642" t="s">
        <v>629</v>
      </c>
      <c r="B33" s="11" t="s">
        <v>589</v>
      </c>
      <c r="C33" s="25">
        <v>72.72</v>
      </c>
      <c r="D33" s="25">
        <v>583.92999999999995</v>
      </c>
      <c r="E33" s="25">
        <v>61.7</v>
      </c>
      <c r="F33" s="25">
        <v>575.41999999999996</v>
      </c>
      <c r="G33" s="25">
        <v>66.459999999999994</v>
      </c>
      <c r="H33" s="25">
        <v>579.03</v>
      </c>
      <c r="I33" s="25">
        <v>71.099999999999994</v>
      </c>
      <c r="J33" s="25">
        <v>659.68</v>
      </c>
      <c r="K33" s="25">
        <v>90.576999999999998</v>
      </c>
      <c r="L33" s="25">
        <v>971.36391000000003</v>
      </c>
      <c r="M33" s="25">
        <v>95.938000000000002</v>
      </c>
      <c r="N33" s="25">
        <v>1007.659639</v>
      </c>
      <c r="O33" s="22">
        <v>0.11333</v>
      </c>
      <c r="P33" s="23">
        <v>1212.1486999000001</v>
      </c>
      <c r="Q33" s="23">
        <v>0.12478599999999999</v>
      </c>
      <c r="R33" s="23">
        <v>1527.8374725000001</v>
      </c>
      <c r="S33" s="22">
        <v>0.107902</v>
      </c>
      <c r="T33" s="22">
        <v>1711.0330722000001</v>
      </c>
      <c r="U33" s="22">
        <v>0.119404</v>
      </c>
      <c r="V33" s="22">
        <v>1784.7054892000001</v>
      </c>
      <c r="W33" s="22">
        <v>0.145844</v>
      </c>
      <c r="X33" s="22">
        <v>1908.1456701</v>
      </c>
      <c r="Y33" s="13" t="s">
        <v>630</v>
      </c>
      <c r="AB33" s="24"/>
      <c r="AC33" s="24"/>
    </row>
    <row r="34" spans="1:32" ht="16.5" customHeight="1">
      <c r="A34" s="642" t="s">
        <v>631</v>
      </c>
      <c r="B34" s="11" t="s">
        <v>589</v>
      </c>
      <c r="C34" s="25">
        <v>65.39</v>
      </c>
      <c r="D34" s="25">
        <v>1551.63</v>
      </c>
      <c r="E34" s="25">
        <v>56.42</v>
      </c>
      <c r="F34" s="25">
        <v>1398.91</v>
      </c>
      <c r="G34" s="25">
        <v>63.61</v>
      </c>
      <c r="H34" s="25">
        <v>1542.28</v>
      </c>
      <c r="I34" s="25">
        <v>71.260000000000005</v>
      </c>
      <c r="J34" s="25">
        <v>1473.1</v>
      </c>
      <c r="K34" s="25">
        <v>87.595130999999995</v>
      </c>
      <c r="L34" s="25">
        <v>1845.8882229999999</v>
      </c>
      <c r="M34" s="25">
        <v>85.276190999999997</v>
      </c>
      <c r="N34" s="25">
        <v>1833.9744194</v>
      </c>
      <c r="O34" s="23">
        <v>89.091104999999999</v>
      </c>
      <c r="P34" s="23">
        <v>2021.2653074</v>
      </c>
      <c r="Q34" s="23">
        <v>111.187608</v>
      </c>
      <c r="R34" s="23">
        <v>2713.9298291999999</v>
      </c>
      <c r="S34" s="22">
        <v>128.654279</v>
      </c>
      <c r="T34" s="22">
        <v>3530.7571687999998</v>
      </c>
      <c r="U34" s="22">
        <v>126.429733</v>
      </c>
      <c r="V34" s="22">
        <v>4247.2677216000002</v>
      </c>
      <c r="W34" s="22">
        <v>121.028881</v>
      </c>
      <c r="X34" s="22">
        <v>7473.2331027</v>
      </c>
      <c r="Y34" s="13" t="s">
        <v>632</v>
      </c>
      <c r="AB34" s="24"/>
      <c r="AC34" s="24"/>
    </row>
    <row r="35" spans="1:32" ht="16.5" customHeight="1">
      <c r="A35" s="642" t="s">
        <v>633</v>
      </c>
      <c r="B35" s="11" t="s">
        <v>589</v>
      </c>
      <c r="C35" s="25">
        <v>3.47</v>
      </c>
      <c r="D35" s="25">
        <v>17.72</v>
      </c>
      <c r="E35" s="25">
        <v>4.3899999999999997</v>
      </c>
      <c r="F35" s="25">
        <v>21.4</v>
      </c>
      <c r="G35" s="25">
        <v>3.56</v>
      </c>
      <c r="H35" s="25">
        <v>16.22</v>
      </c>
      <c r="I35" s="25">
        <v>3.28</v>
      </c>
      <c r="J35" s="25">
        <v>13.02</v>
      </c>
      <c r="K35" s="25">
        <v>4.1848289999999997</v>
      </c>
      <c r="L35" s="25">
        <v>15.600161</v>
      </c>
      <c r="M35" s="25">
        <v>4.3251799999999996</v>
      </c>
      <c r="N35" s="25">
        <v>16.112319100000001</v>
      </c>
      <c r="O35" s="23">
        <v>2.5327380000000002</v>
      </c>
      <c r="P35" s="23">
        <v>10.172165100000001</v>
      </c>
      <c r="Q35" s="23">
        <v>3.3737949999999999</v>
      </c>
      <c r="R35" s="23">
        <v>14.595989899999999</v>
      </c>
      <c r="S35" s="22">
        <v>3.8820749999999999</v>
      </c>
      <c r="T35" s="22">
        <v>20.3750356</v>
      </c>
      <c r="U35" s="22">
        <v>3.0530360000000001</v>
      </c>
      <c r="V35" s="22">
        <v>19.688385199999999</v>
      </c>
      <c r="W35" s="22">
        <v>2.7679149999999999</v>
      </c>
      <c r="X35" s="22">
        <v>21.842943099999999</v>
      </c>
      <c r="Y35" s="13" t="s">
        <v>634</v>
      </c>
      <c r="AB35" s="24"/>
      <c r="AC35" s="24"/>
    </row>
    <row r="36" spans="1:32" ht="16.5" customHeight="1">
      <c r="A36" s="642" t="s">
        <v>635</v>
      </c>
      <c r="B36" s="11" t="s">
        <v>589</v>
      </c>
      <c r="C36" s="25" t="s">
        <v>137</v>
      </c>
      <c r="D36" s="25">
        <v>1785.23</v>
      </c>
      <c r="E36" s="25" t="s">
        <v>137</v>
      </c>
      <c r="F36" s="25">
        <v>1811.12</v>
      </c>
      <c r="G36" s="25" t="s">
        <v>137</v>
      </c>
      <c r="H36" s="25">
        <v>2115.8200000000002</v>
      </c>
      <c r="I36" s="25" t="s">
        <v>137</v>
      </c>
      <c r="J36" s="25">
        <v>2249.73</v>
      </c>
      <c r="K36" s="25"/>
      <c r="L36" s="25">
        <v>2560.2029527</v>
      </c>
      <c r="M36" s="25"/>
      <c r="N36" s="25">
        <v>2635.8510590000001</v>
      </c>
      <c r="O36" s="23">
        <v>0</v>
      </c>
      <c r="P36" s="23">
        <v>2266.4812315999998</v>
      </c>
      <c r="Q36" s="23">
        <v>0</v>
      </c>
      <c r="R36" s="23">
        <v>3403.2272415000002</v>
      </c>
      <c r="S36" s="22">
        <v>0</v>
      </c>
      <c r="T36" s="22">
        <v>3980.3734743</v>
      </c>
      <c r="U36" s="22">
        <v>0</v>
      </c>
      <c r="V36" s="22">
        <v>3523.5250434</v>
      </c>
      <c r="W36" s="22">
        <v>0</v>
      </c>
      <c r="X36" s="22">
        <v>3776.3288520000001</v>
      </c>
      <c r="Y36" s="13" t="s">
        <v>636</v>
      </c>
      <c r="AB36" s="24"/>
      <c r="AC36" s="24"/>
    </row>
    <row r="37" spans="1:32" ht="16.5" customHeight="1">
      <c r="A37" s="642" t="s">
        <v>637</v>
      </c>
      <c r="B37" s="11" t="s">
        <v>589</v>
      </c>
      <c r="C37" s="25">
        <v>0</v>
      </c>
      <c r="D37" s="25">
        <v>0</v>
      </c>
      <c r="E37" s="25">
        <v>0</v>
      </c>
      <c r="F37" s="25">
        <v>0</v>
      </c>
      <c r="G37" s="25">
        <v>0</v>
      </c>
      <c r="H37" s="25">
        <v>0</v>
      </c>
      <c r="I37" s="25">
        <v>0</v>
      </c>
      <c r="J37" s="25">
        <v>0</v>
      </c>
      <c r="K37" s="25">
        <v>0</v>
      </c>
      <c r="L37" s="25">
        <v>0</v>
      </c>
      <c r="M37" s="25">
        <v>0</v>
      </c>
      <c r="N37" s="25">
        <v>0</v>
      </c>
      <c r="O37" s="22">
        <v>1.4E-2</v>
      </c>
      <c r="P37" s="22">
        <v>0.49084879999999997</v>
      </c>
      <c r="Q37" s="23">
        <v>1.536E-3</v>
      </c>
      <c r="R37" s="23">
        <v>0.22100549999999999</v>
      </c>
      <c r="S37" s="22"/>
      <c r="T37" s="22"/>
      <c r="U37" s="22">
        <v>8.9047000000000001E-2</v>
      </c>
      <c r="V37" s="22">
        <v>2.3724221999999999</v>
      </c>
      <c r="W37" s="22">
        <v>0.12033099999999999</v>
      </c>
      <c r="X37" s="22">
        <v>3.2554702999999998</v>
      </c>
      <c r="Y37" s="13" t="s">
        <v>638</v>
      </c>
      <c r="AB37" s="24"/>
      <c r="AC37" s="24"/>
    </row>
    <row r="38" spans="1:32" ht="16.5" customHeight="1">
      <c r="A38" s="642" t="s">
        <v>639</v>
      </c>
      <c r="B38" s="11" t="s">
        <v>589</v>
      </c>
      <c r="C38" s="25">
        <v>0</v>
      </c>
      <c r="D38" s="25">
        <v>0</v>
      </c>
      <c r="E38" s="25">
        <v>0</v>
      </c>
      <c r="F38" s="25">
        <v>0</v>
      </c>
      <c r="G38" s="25">
        <v>0</v>
      </c>
      <c r="H38" s="25">
        <v>0</v>
      </c>
      <c r="I38" s="25">
        <v>0</v>
      </c>
      <c r="J38" s="25">
        <v>0</v>
      </c>
      <c r="K38" s="25">
        <v>0</v>
      </c>
      <c r="L38" s="25">
        <v>0</v>
      </c>
      <c r="M38" s="25">
        <v>0</v>
      </c>
      <c r="N38" s="25">
        <v>0</v>
      </c>
      <c r="O38" s="22">
        <v>0</v>
      </c>
      <c r="P38" s="23">
        <v>0</v>
      </c>
      <c r="Q38" s="23">
        <v>0</v>
      </c>
      <c r="R38" s="23">
        <v>0</v>
      </c>
      <c r="S38" s="23">
        <v>0</v>
      </c>
      <c r="T38" s="23">
        <v>0</v>
      </c>
      <c r="U38" s="23">
        <v>0</v>
      </c>
      <c r="V38" s="23">
        <v>0</v>
      </c>
      <c r="W38" s="23">
        <v>0</v>
      </c>
      <c r="X38" s="23">
        <v>0</v>
      </c>
      <c r="Y38" s="13" t="s">
        <v>640</v>
      </c>
      <c r="AD38" s="26"/>
    </row>
    <row r="39" spans="1:32" ht="16.5" customHeight="1">
      <c r="A39" s="642" t="s">
        <v>641</v>
      </c>
      <c r="B39" s="11" t="s">
        <v>589</v>
      </c>
      <c r="C39" s="25">
        <v>0.09</v>
      </c>
      <c r="D39" s="25">
        <v>8.73</v>
      </c>
      <c r="E39" s="25">
        <v>0.05</v>
      </c>
      <c r="F39" s="25">
        <v>4.8</v>
      </c>
      <c r="G39" s="25">
        <v>0.13</v>
      </c>
      <c r="H39" s="25">
        <v>8.5</v>
      </c>
      <c r="I39" s="25">
        <v>0.22</v>
      </c>
      <c r="J39" s="25">
        <v>13.36</v>
      </c>
      <c r="K39" s="25">
        <v>0.11600000000000001</v>
      </c>
      <c r="L39" s="25">
        <v>10.834747699999999</v>
      </c>
      <c r="M39" s="25">
        <v>0.161</v>
      </c>
      <c r="N39" s="25">
        <v>13.2129893</v>
      </c>
      <c r="O39" s="22">
        <v>1.2E-5</v>
      </c>
      <c r="P39" s="23">
        <v>0.94288090000000002</v>
      </c>
      <c r="Q39" s="23">
        <v>5.3999999999999998E-5</v>
      </c>
      <c r="R39" s="23">
        <v>4.9243436999999997</v>
      </c>
      <c r="S39" s="22">
        <v>2.1499999999999999E-4</v>
      </c>
      <c r="T39" s="22">
        <v>17.2432424</v>
      </c>
      <c r="U39" s="22">
        <v>3.1399999999999999E-4</v>
      </c>
      <c r="V39" s="22">
        <v>23.686643100000001</v>
      </c>
      <c r="W39" s="22">
        <v>2.7700000000000001E-4</v>
      </c>
      <c r="X39" s="22">
        <v>16.554058900000001</v>
      </c>
      <c r="Y39" s="13" t="s">
        <v>642</v>
      </c>
    </row>
    <row r="40" spans="1:32" ht="16.5" customHeight="1">
      <c r="A40" s="642" t="s">
        <v>643</v>
      </c>
      <c r="B40" s="11" t="s">
        <v>589</v>
      </c>
      <c r="C40" s="25">
        <v>0.47</v>
      </c>
      <c r="D40" s="25">
        <v>19.5</v>
      </c>
      <c r="E40" s="25">
        <v>0.5</v>
      </c>
      <c r="F40" s="25">
        <v>17.18</v>
      </c>
      <c r="G40" s="25">
        <v>0.59</v>
      </c>
      <c r="H40" s="25">
        <v>19.03</v>
      </c>
      <c r="I40" s="25">
        <v>0.78</v>
      </c>
      <c r="J40" s="25">
        <v>27.8</v>
      </c>
      <c r="K40" s="25">
        <v>0.875</v>
      </c>
      <c r="L40" s="25">
        <v>30.652791300000001</v>
      </c>
      <c r="M40" s="25">
        <v>0.94599999999999995</v>
      </c>
      <c r="N40" s="25">
        <v>32.821348899999997</v>
      </c>
      <c r="O40" s="23">
        <v>4.9700000000000005E-4</v>
      </c>
      <c r="P40" s="23">
        <v>17.497403200000001</v>
      </c>
      <c r="Q40" s="23">
        <v>9.1E-4</v>
      </c>
      <c r="R40" s="23">
        <v>34.580895300000002</v>
      </c>
      <c r="S40" s="22">
        <v>9.5600000000000004E-4</v>
      </c>
      <c r="T40" s="22">
        <v>39.336337700000001</v>
      </c>
      <c r="U40" s="22">
        <v>7.9299999999999998E-4</v>
      </c>
      <c r="V40" s="22">
        <v>34.219484899999998</v>
      </c>
      <c r="W40" s="22">
        <v>1.0480000000000001E-3</v>
      </c>
      <c r="X40" s="22">
        <v>41.723624200000003</v>
      </c>
      <c r="Y40" s="13" t="s">
        <v>644</v>
      </c>
      <c r="AB40" s="24"/>
      <c r="AC40" s="24"/>
    </row>
    <row r="41" spans="1:32" ht="16.5" customHeight="1">
      <c r="A41" s="642" t="s">
        <v>645</v>
      </c>
      <c r="B41" s="11" t="s">
        <v>589</v>
      </c>
      <c r="C41" s="25">
        <v>0.17</v>
      </c>
      <c r="D41" s="25">
        <v>5.17</v>
      </c>
      <c r="E41" s="25">
        <v>7.0000000000000007E-2</v>
      </c>
      <c r="F41" s="25">
        <v>2.75</v>
      </c>
      <c r="G41" s="25">
        <v>0.13</v>
      </c>
      <c r="H41" s="25">
        <v>4.47</v>
      </c>
      <c r="I41" s="25">
        <v>0.1</v>
      </c>
      <c r="J41" s="25">
        <v>3.22</v>
      </c>
      <c r="K41" s="25">
        <v>0.11799999999999999</v>
      </c>
      <c r="L41" s="25">
        <v>4.1404750999999997</v>
      </c>
      <c r="M41" s="25">
        <v>0.122</v>
      </c>
      <c r="N41" s="25">
        <v>4.5210476000000002</v>
      </c>
      <c r="O41" s="23">
        <v>1.35E-4</v>
      </c>
      <c r="P41" s="23">
        <v>5.1186274999999997</v>
      </c>
      <c r="Q41" s="23">
        <v>1.73E-4</v>
      </c>
      <c r="R41" s="23">
        <v>5.5578551999999997</v>
      </c>
      <c r="S41" s="22">
        <v>4.5000000000000003E-5</v>
      </c>
      <c r="T41" s="22">
        <v>2.7425546999999999</v>
      </c>
      <c r="U41" s="22">
        <v>3.1999999999999999E-5</v>
      </c>
      <c r="V41" s="22">
        <v>1.6919048999999999</v>
      </c>
      <c r="W41" s="22">
        <v>2.8E-5</v>
      </c>
      <c r="X41" s="22">
        <v>1.9251597</v>
      </c>
      <c r="Y41" s="13" t="s">
        <v>646</v>
      </c>
      <c r="AB41" s="24"/>
      <c r="AC41" s="24"/>
    </row>
    <row r="42" spans="1:32" ht="16.5" customHeight="1">
      <c r="A42" s="642" t="s">
        <v>647</v>
      </c>
      <c r="B42" s="11" t="s">
        <v>589</v>
      </c>
      <c r="C42" s="25">
        <v>43.84</v>
      </c>
      <c r="D42" s="25">
        <v>375.01</v>
      </c>
      <c r="E42" s="25">
        <v>18.3</v>
      </c>
      <c r="F42" s="25">
        <v>371.58</v>
      </c>
      <c r="G42" s="25">
        <v>16.91</v>
      </c>
      <c r="H42" s="25">
        <v>254.84</v>
      </c>
      <c r="I42" s="25">
        <v>23.39</v>
      </c>
      <c r="J42" s="25">
        <v>312.58999999999997</v>
      </c>
      <c r="K42" s="25">
        <v>13.643198999999999</v>
      </c>
      <c r="L42" s="25">
        <v>254.12473589999999</v>
      </c>
      <c r="M42" s="25">
        <v>20.423829999999999</v>
      </c>
      <c r="N42" s="25">
        <v>371.68062170000002</v>
      </c>
      <c r="O42" s="23">
        <v>18.534302</v>
      </c>
      <c r="P42" s="23">
        <v>364.5058952</v>
      </c>
      <c r="Q42" s="23">
        <v>14.573921</v>
      </c>
      <c r="R42" s="23">
        <v>354.89689980000003</v>
      </c>
      <c r="S42" s="22">
        <v>15.897574000000001</v>
      </c>
      <c r="T42" s="22">
        <v>444.4346549</v>
      </c>
      <c r="U42" s="22">
        <v>31.319357</v>
      </c>
      <c r="V42" s="22">
        <v>706.05181879999998</v>
      </c>
      <c r="W42" s="22">
        <v>20.433326999999998</v>
      </c>
      <c r="X42" s="22">
        <v>435.86287579999998</v>
      </c>
      <c r="Y42" s="13" t="s">
        <v>648</v>
      </c>
      <c r="AB42" s="24"/>
      <c r="AC42" s="24"/>
    </row>
    <row r="43" spans="1:32" ht="16.5" customHeight="1">
      <c r="A43" s="642" t="s">
        <v>649</v>
      </c>
      <c r="B43" s="11" t="s">
        <v>589</v>
      </c>
      <c r="C43" s="25" t="s">
        <v>137</v>
      </c>
      <c r="D43" s="25">
        <v>38.22</v>
      </c>
      <c r="E43" s="25" t="s">
        <v>137</v>
      </c>
      <c r="F43" s="25">
        <v>26.42</v>
      </c>
      <c r="G43" s="25" t="s">
        <v>137</v>
      </c>
      <c r="H43" s="25">
        <v>29.46</v>
      </c>
      <c r="I43" s="25" t="s">
        <v>137</v>
      </c>
      <c r="J43" s="25">
        <v>26.87</v>
      </c>
      <c r="K43" s="25"/>
      <c r="L43" s="25">
        <v>41.799578599999997</v>
      </c>
      <c r="M43" s="25"/>
      <c r="N43" s="25">
        <v>40.440658399999997</v>
      </c>
      <c r="O43" s="22">
        <v>0</v>
      </c>
      <c r="P43" s="22">
        <v>25.747699900000001</v>
      </c>
      <c r="Q43" s="23">
        <v>0</v>
      </c>
      <c r="R43" s="23">
        <v>39.8566498</v>
      </c>
      <c r="S43" s="22">
        <v>0</v>
      </c>
      <c r="T43" s="22">
        <v>42.8081684</v>
      </c>
      <c r="U43" s="22">
        <v>0</v>
      </c>
      <c r="V43" s="22">
        <v>53.355837299999997</v>
      </c>
      <c r="W43" s="22">
        <v>0</v>
      </c>
      <c r="X43" s="22">
        <v>47.7885518</v>
      </c>
      <c r="Y43" s="13" t="s">
        <v>650</v>
      </c>
      <c r="AB43" s="24"/>
      <c r="AC43" s="24"/>
    </row>
    <row r="44" spans="1:32" ht="16.5" customHeight="1">
      <c r="A44" s="642" t="s">
        <v>651</v>
      </c>
      <c r="B44" s="11" t="s">
        <v>589</v>
      </c>
      <c r="C44" s="25">
        <v>4.82</v>
      </c>
      <c r="D44" s="25">
        <v>113.37</v>
      </c>
      <c r="E44" s="25">
        <v>4.7699999999999996</v>
      </c>
      <c r="F44" s="25">
        <v>114.4</v>
      </c>
      <c r="G44" s="25">
        <v>5.57</v>
      </c>
      <c r="H44" s="25">
        <v>133.81</v>
      </c>
      <c r="I44" s="25">
        <v>6.24</v>
      </c>
      <c r="J44" s="25">
        <v>136.46</v>
      </c>
      <c r="K44" s="25">
        <v>6.3744750000000003</v>
      </c>
      <c r="L44" s="25">
        <v>174.094809</v>
      </c>
      <c r="M44" s="25">
        <v>7.1972880000000004</v>
      </c>
      <c r="N44" s="25">
        <v>229.64112890000001</v>
      </c>
      <c r="O44" s="22">
        <v>3.9592100000000001</v>
      </c>
      <c r="P44" s="23">
        <v>160.37517690000001</v>
      </c>
      <c r="Q44" s="23">
        <v>6.2358760000000002</v>
      </c>
      <c r="R44" s="23">
        <v>258.5310844</v>
      </c>
      <c r="S44" s="22">
        <v>8.8951689999999992</v>
      </c>
      <c r="T44" s="22">
        <v>285.21309500000001</v>
      </c>
      <c r="U44" s="22">
        <v>10.416831</v>
      </c>
      <c r="V44" s="22">
        <v>289.3221499</v>
      </c>
      <c r="W44" s="22">
        <v>15.663487</v>
      </c>
      <c r="X44" s="22">
        <v>484.30003879999998</v>
      </c>
      <c r="Y44" s="13" t="s">
        <v>652</v>
      </c>
      <c r="AB44" s="24"/>
      <c r="AC44" s="24"/>
    </row>
    <row r="45" spans="1:32" ht="16.5" customHeight="1">
      <c r="A45" s="642" t="s">
        <v>653</v>
      </c>
      <c r="B45" s="11" t="s">
        <v>589</v>
      </c>
      <c r="C45" s="25" t="s">
        <v>137</v>
      </c>
      <c r="D45" s="25">
        <v>2508.66</v>
      </c>
      <c r="E45" s="25" t="s">
        <v>137</v>
      </c>
      <c r="F45" s="25">
        <v>2935.85</v>
      </c>
      <c r="G45" s="25" t="s">
        <v>137</v>
      </c>
      <c r="H45" s="25">
        <v>3590.33</v>
      </c>
      <c r="I45" s="25" t="s">
        <v>137</v>
      </c>
      <c r="J45" s="25">
        <v>3876.14</v>
      </c>
      <c r="K45" s="25">
        <v>5879.5873000000001</v>
      </c>
      <c r="L45" s="25">
        <v>4678.7213122000003</v>
      </c>
      <c r="M45" s="25">
        <v>5767.6438500000004</v>
      </c>
      <c r="N45" s="25">
        <v>4643.5153576000002</v>
      </c>
      <c r="O45" s="22">
        <v>645.80347099999994</v>
      </c>
      <c r="P45" s="23">
        <v>4036.5963741</v>
      </c>
      <c r="Q45" s="23">
        <v>563.77091900000005</v>
      </c>
      <c r="R45" s="23">
        <v>5181.5710711000002</v>
      </c>
      <c r="S45" s="22">
        <v>330.76290399999999</v>
      </c>
      <c r="T45" s="22">
        <v>6393.2627276000003</v>
      </c>
      <c r="U45" s="22">
        <v>543.36257499999999</v>
      </c>
      <c r="V45" s="22">
        <v>11016.6380408</v>
      </c>
      <c r="W45" s="22">
        <v>699.76970300000005</v>
      </c>
      <c r="X45" s="22">
        <v>8519.4864746000003</v>
      </c>
      <c r="Y45" s="13" t="s">
        <v>654</v>
      </c>
      <c r="AB45" s="24"/>
      <c r="AC45" s="24"/>
    </row>
    <row r="46" spans="1:32" ht="16.5" customHeight="1">
      <c r="A46" s="642" t="s">
        <v>655</v>
      </c>
      <c r="B46" s="11" t="s">
        <v>589</v>
      </c>
      <c r="C46" s="25">
        <v>27.72</v>
      </c>
      <c r="D46" s="25">
        <v>453.9</v>
      </c>
      <c r="E46" s="25">
        <v>50.35</v>
      </c>
      <c r="F46" s="25">
        <v>639.77</v>
      </c>
      <c r="G46" s="25">
        <v>52.02</v>
      </c>
      <c r="H46" s="25">
        <v>633.39</v>
      </c>
      <c r="I46" s="25">
        <v>44.71</v>
      </c>
      <c r="J46" s="25">
        <v>793.3</v>
      </c>
      <c r="K46" s="25">
        <v>56.933362000000002</v>
      </c>
      <c r="L46" s="25">
        <v>1088.1287890999999</v>
      </c>
      <c r="M46" s="25">
        <v>72.405679000000006</v>
      </c>
      <c r="N46" s="25">
        <v>1290.1694130000001</v>
      </c>
      <c r="O46" s="23">
        <v>101.42467000000001</v>
      </c>
      <c r="P46" s="23">
        <v>1668.8546200000001</v>
      </c>
      <c r="Q46" s="23">
        <v>76.618461999999994</v>
      </c>
      <c r="R46" s="23">
        <v>1667.6857935999999</v>
      </c>
      <c r="S46" s="22">
        <v>63.016328000000001</v>
      </c>
      <c r="T46" s="22">
        <v>1984.4138726000001</v>
      </c>
      <c r="U46" s="22">
        <v>66.639939999999996</v>
      </c>
      <c r="V46" s="22">
        <v>2083.2700613000002</v>
      </c>
      <c r="W46" s="22">
        <v>72.443020000000004</v>
      </c>
      <c r="X46" s="22">
        <v>2367.1042222000001</v>
      </c>
      <c r="Y46" s="13" t="s">
        <v>656</v>
      </c>
      <c r="AB46" s="24"/>
      <c r="AC46" s="24"/>
      <c r="AD46" s="27"/>
      <c r="AE46" s="27"/>
      <c r="AF46" s="27"/>
    </row>
    <row r="47" spans="1:32" ht="16.5" customHeight="1">
      <c r="A47" s="642" t="s">
        <v>657</v>
      </c>
      <c r="B47" s="11" t="s">
        <v>589</v>
      </c>
      <c r="C47" s="25">
        <v>23.48</v>
      </c>
      <c r="D47" s="25">
        <v>352.58</v>
      </c>
      <c r="E47" s="25">
        <v>11.67</v>
      </c>
      <c r="F47" s="25">
        <v>354.35</v>
      </c>
      <c r="G47" s="25">
        <v>11.36</v>
      </c>
      <c r="H47" s="25">
        <v>358.87</v>
      </c>
      <c r="I47" s="25">
        <v>13.64</v>
      </c>
      <c r="J47" s="25">
        <v>392.72</v>
      </c>
      <c r="K47" s="25">
        <v>20.142569000000002</v>
      </c>
      <c r="L47" s="25">
        <v>510.22533920000001</v>
      </c>
      <c r="M47" s="25">
        <v>41.213827000000002</v>
      </c>
      <c r="N47" s="25">
        <v>598.4911386</v>
      </c>
      <c r="O47" s="22">
        <v>76.349615999999997</v>
      </c>
      <c r="P47" s="22">
        <v>797.04331790000003</v>
      </c>
      <c r="Q47" s="23">
        <v>53.747093</v>
      </c>
      <c r="R47" s="23">
        <v>827.57653889999995</v>
      </c>
      <c r="S47" s="22">
        <v>67.339000999999996</v>
      </c>
      <c r="T47" s="22">
        <v>970.41934979999996</v>
      </c>
      <c r="U47" s="22">
        <v>83.722110999999998</v>
      </c>
      <c r="V47" s="22">
        <v>968.92637560000003</v>
      </c>
      <c r="W47" s="22">
        <v>91.968721000000002</v>
      </c>
      <c r="X47" s="22">
        <v>1180.5256875</v>
      </c>
      <c r="Y47" s="13" t="s">
        <v>658</v>
      </c>
      <c r="AB47" s="24"/>
      <c r="AC47" s="24"/>
      <c r="AD47" s="28"/>
      <c r="AE47" s="28"/>
      <c r="AF47" s="29"/>
    </row>
    <row r="48" spans="1:32" ht="16.5" customHeight="1">
      <c r="A48" s="642" t="s">
        <v>659</v>
      </c>
      <c r="B48" s="11" t="s">
        <v>589</v>
      </c>
      <c r="C48" s="25">
        <v>44</v>
      </c>
      <c r="D48" s="25">
        <v>139.58000000000001</v>
      </c>
      <c r="E48" s="25">
        <v>88.37</v>
      </c>
      <c r="F48" s="25">
        <v>363.44</v>
      </c>
      <c r="G48" s="25">
        <v>138.84</v>
      </c>
      <c r="H48" s="25">
        <v>704.13</v>
      </c>
      <c r="I48" s="25">
        <v>68.14</v>
      </c>
      <c r="J48" s="25">
        <v>289.02</v>
      </c>
      <c r="K48" s="25">
        <v>57.253</v>
      </c>
      <c r="L48" s="25">
        <v>235.8602228</v>
      </c>
      <c r="M48" s="25">
        <v>77.183000000000007</v>
      </c>
      <c r="N48" s="25">
        <v>350.39139499999999</v>
      </c>
      <c r="O48" s="22">
        <v>2.8879999999999999E-2</v>
      </c>
      <c r="P48" s="23">
        <v>179.2840952</v>
      </c>
      <c r="Q48" s="23">
        <v>6.2516000000000002E-2</v>
      </c>
      <c r="R48" s="23">
        <v>449.40179769999997</v>
      </c>
      <c r="S48" s="22">
        <v>0.12125900000000001</v>
      </c>
      <c r="T48" s="22">
        <v>830.27111960000002</v>
      </c>
      <c r="U48" s="22">
        <v>0.138601</v>
      </c>
      <c r="V48" s="22">
        <v>766.07273410000005</v>
      </c>
      <c r="W48" s="22">
        <v>0.105474</v>
      </c>
      <c r="X48" s="22">
        <v>624.55083160000004</v>
      </c>
      <c r="Y48" s="13" t="s">
        <v>660</v>
      </c>
      <c r="AB48" s="24"/>
      <c r="AC48" s="24"/>
    </row>
    <row r="49" spans="1:29" ht="16.5" customHeight="1">
      <c r="A49" s="642" t="s">
        <v>661</v>
      </c>
      <c r="B49" s="11" t="s">
        <v>589</v>
      </c>
      <c r="C49" s="25" t="s">
        <v>137</v>
      </c>
      <c r="D49" s="25">
        <v>177.79</v>
      </c>
      <c r="E49" s="25" t="s">
        <v>137</v>
      </c>
      <c r="F49" s="25">
        <v>181.41</v>
      </c>
      <c r="G49" s="25" t="s">
        <v>137</v>
      </c>
      <c r="H49" s="25">
        <v>57.45</v>
      </c>
      <c r="I49" s="25" t="s">
        <v>137</v>
      </c>
      <c r="J49" s="25">
        <v>122.38</v>
      </c>
      <c r="K49" s="25"/>
      <c r="L49" s="25">
        <v>184.4042086</v>
      </c>
      <c r="M49" s="25"/>
      <c r="N49" s="25">
        <v>237.83437420000001</v>
      </c>
      <c r="O49" s="22">
        <v>0</v>
      </c>
      <c r="P49" s="23">
        <v>267.10979459999999</v>
      </c>
      <c r="Q49" s="23">
        <v>0</v>
      </c>
      <c r="R49" s="23">
        <v>363.44858210000001</v>
      </c>
      <c r="S49" s="22">
        <v>0</v>
      </c>
      <c r="T49" s="22">
        <v>326.23437769999998</v>
      </c>
      <c r="U49" s="22">
        <v>0</v>
      </c>
      <c r="V49" s="22">
        <v>305.3926859</v>
      </c>
      <c r="W49" s="22">
        <v>0</v>
      </c>
      <c r="X49" s="22">
        <v>322.42117080000003</v>
      </c>
      <c r="Y49" s="13" t="s">
        <v>662</v>
      </c>
      <c r="AB49" s="24"/>
      <c r="AC49" s="24"/>
    </row>
    <row r="50" spans="1:29" ht="34.5" customHeight="1">
      <c r="A50" s="82" t="s">
        <v>663</v>
      </c>
      <c r="B50" s="11" t="s">
        <v>589</v>
      </c>
      <c r="C50" s="25">
        <v>289.39</v>
      </c>
      <c r="D50" s="25">
        <v>3101.92</v>
      </c>
      <c r="E50" s="25">
        <v>233.14</v>
      </c>
      <c r="F50" s="25">
        <v>2566.21</v>
      </c>
      <c r="G50" s="25">
        <v>499.62</v>
      </c>
      <c r="H50" s="25">
        <v>6338.92</v>
      </c>
      <c r="I50" s="25">
        <v>469.13</v>
      </c>
      <c r="J50" s="25">
        <v>6306.77</v>
      </c>
      <c r="K50" s="25">
        <v>299.27300000000002</v>
      </c>
      <c r="L50" s="25">
        <v>4383.4001507000003</v>
      </c>
      <c r="M50" s="25">
        <v>744.32600000000002</v>
      </c>
      <c r="N50" s="25">
        <v>9371.2140555000005</v>
      </c>
      <c r="O50" s="23">
        <v>231.35900000000001</v>
      </c>
      <c r="P50" s="23">
        <v>2861.1940304</v>
      </c>
      <c r="Q50" s="23">
        <v>0.22426199999999999</v>
      </c>
      <c r="R50" s="23">
        <v>4169.4528262000003</v>
      </c>
      <c r="S50" s="22">
        <v>0.45160099999999997</v>
      </c>
      <c r="T50" s="22">
        <v>11506.3816554</v>
      </c>
      <c r="U50" s="22">
        <v>0.25217600000000001</v>
      </c>
      <c r="V50" s="22">
        <v>4947.1159090000001</v>
      </c>
      <c r="W50" s="22">
        <v>0.56327000000000005</v>
      </c>
      <c r="X50" s="22">
        <v>9641.2999808000004</v>
      </c>
      <c r="Y50" s="847" t="s">
        <v>664</v>
      </c>
      <c r="AB50" s="24"/>
      <c r="AC50" s="24"/>
    </row>
    <row r="51" spans="1:29" ht="16.5" customHeight="1">
      <c r="A51" s="642" t="s">
        <v>665</v>
      </c>
      <c r="B51" s="17"/>
      <c r="C51" s="31" t="s">
        <v>137</v>
      </c>
      <c r="D51" s="31">
        <f>SUM(D5:D50)</f>
        <v>121319.04999999994</v>
      </c>
      <c r="E51" s="31" t="s">
        <v>137</v>
      </c>
      <c r="F51" s="31">
        <v>140289.22</v>
      </c>
      <c r="G51" s="31" t="s">
        <v>137</v>
      </c>
      <c r="H51" s="31">
        <v>164726.82999999999</v>
      </c>
      <c r="I51" s="31" t="s">
        <v>137</v>
      </c>
      <c r="J51" s="31">
        <v>152095.20000000001</v>
      </c>
      <c r="K51" s="31"/>
      <c r="L51" s="31">
        <f>SUM(L5:L50)</f>
        <v>137019.45841679999</v>
      </c>
      <c r="M51" s="31"/>
      <c r="N51" s="31">
        <f>SUM(N5:N50)</f>
        <v>147445.81378389997</v>
      </c>
      <c r="O51" s="31"/>
      <c r="P51" s="328">
        <f>SUM(P5:P50)</f>
        <v>154510.71647969994</v>
      </c>
      <c r="Q51" s="328"/>
      <c r="R51" s="328">
        <f>SUM(R5:R50)</f>
        <v>231850.26679039994</v>
      </c>
      <c r="S51" s="328">
        <f t="shared" ref="S51:X51" si="0">SUM(S5:S50)</f>
        <v>1354.0345</v>
      </c>
      <c r="T51" s="328">
        <f t="shared" si="0"/>
        <v>275704.09413609997</v>
      </c>
      <c r="U51" s="328">
        <f t="shared" si="0"/>
        <v>1631.1006590000002</v>
      </c>
      <c r="V51" s="328">
        <f t="shared" si="0"/>
        <v>263314.11816779996</v>
      </c>
      <c r="W51" s="328">
        <f t="shared" si="0"/>
        <v>1812.8133289999996</v>
      </c>
      <c r="X51" s="328">
        <f t="shared" si="0"/>
        <v>290565.82730579987</v>
      </c>
      <c r="Y51" s="50" t="s">
        <v>666</v>
      </c>
      <c r="AA51" s="24"/>
      <c r="AB51" s="24"/>
    </row>
    <row r="52" spans="1:29" ht="16.5" customHeight="1">
      <c r="A52" s="642" t="s">
        <v>667</v>
      </c>
      <c r="B52" s="17"/>
      <c r="C52" s="31" t="s">
        <v>137</v>
      </c>
      <c r="D52" s="31">
        <v>2737086.58</v>
      </c>
      <c r="E52" s="31" t="s">
        <v>137</v>
      </c>
      <c r="F52" s="31">
        <v>2490305.54</v>
      </c>
      <c r="G52" s="31" t="s">
        <v>137</v>
      </c>
      <c r="H52" s="31">
        <v>2577675.37</v>
      </c>
      <c r="I52" s="31" t="s">
        <v>137</v>
      </c>
      <c r="J52" s="31">
        <v>3001033.4339999999</v>
      </c>
      <c r="K52" s="31"/>
      <c r="L52" s="31">
        <v>3594674.61</v>
      </c>
      <c r="M52" s="31"/>
      <c r="N52" s="31">
        <v>3360954.46</v>
      </c>
      <c r="O52" s="32"/>
      <c r="P52" s="328">
        <v>2915957.7004137002</v>
      </c>
      <c r="Q52" s="443"/>
      <c r="R52" s="328">
        <v>3276838.7717271</v>
      </c>
      <c r="S52" s="328"/>
      <c r="T52" s="328">
        <v>2986800</v>
      </c>
      <c r="U52" s="328"/>
      <c r="V52" s="328">
        <v>5616042.3662942993</v>
      </c>
      <c r="W52" s="328"/>
      <c r="X52" s="328">
        <v>5539711.6440054998</v>
      </c>
      <c r="Y52" s="50" t="s">
        <v>668</v>
      </c>
      <c r="Z52" s="20"/>
    </row>
    <row r="53" spans="1:29" ht="51" customHeight="1">
      <c r="A53" s="82" t="s">
        <v>669</v>
      </c>
      <c r="B53" s="17"/>
      <c r="C53" s="31" t="s">
        <v>137</v>
      </c>
      <c r="D53" s="31">
        <v>4.43</v>
      </c>
      <c r="E53" s="31" t="s">
        <v>137</v>
      </c>
      <c r="F53" s="31">
        <v>5.63</v>
      </c>
      <c r="G53" s="31" t="s">
        <v>137</v>
      </c>
      <c r="H53" s="31">
        <v>6.39</v>
      </c>
      <c r="I53" s="31" t="s">
        <v>137</v>
      </c>
      <c r="J53" s="31">
        <v>5.07</v>
      </c>
      <c r="K53" s="31"/>
      <c r="L53" s="31">
        <f>L51/L52*100</f>
        <v>3.8117346709386859</v>
      </c>
      <c r="M53" s="31"/>
      <c r="N53" s="31">
        <f>N51/N52*100</f>
        <v>4.3870220658657768</v>
      </c>
      <c r="O53" s="31"/>
      <c r="P53" s="328">
        <f>P51/P52*100</f>
        <v>5.2987982801595095</v>
      </c>
      <c r="Q53" s="328"/>
      <c r="R53" s="328">
        <f>R51/R52*100</f>
        <v>7.0754249122913144</v>
      </c>
      <c r="S53" s="328"/>
      <c r="T53" s="328">
        <f>T51/T52*100</f>
        <v>9.2307517790310705</v>
      </c>
      <c r="U53" s="328"/>
      <c r="V53" s="328">
        <f>V51*100/V52</f>
        <v>4.6886063350968934</v>
      </c>
      <c r="W53" s="328"/>
      <c r="X53" s="328">
        <f>X51*100/X52</f>
        <v>5.2451435377547133</v>
      </c>
      <c r="Y53" s="846" t="s">
        <v>670</v>
      </c>
      <c r="Z53" s="20"/>
    </row>
    <row r="54" spans="1:29" ht="19.5" customHeight="1">
      <c r="A54" s="791" t="s">
        <v>671</v>
      </c>
      <c r="B54" s="444"/>
      <c r="C54" s="444"/>
      <c r="D54" s="444"/>
      <c r="E54" s="444"/>
      <c r="F54" s="444"/>
      <c r="G54" s="444"/>
      <c r="H54" s="444"/>
      <c r="I54" s="444"/>
      <c r="J54" s="444"/>
      <c r="K54" s="444"/>
      <c r="L54" s="444"/>
      <c r="M54" s="444"/>
      <c r="N54" s="444"/>
      <c r="O54" s="444"/>
      <c r="P54" s="444"/>
      <c r="Q54" s="444"/>
      <c r="R54" s="444"/>
      <c r="S54" s="444"/>
      <c r="T54" s="444"/>
      <c r="U54" s="444"/>
      <c r="V54" s="444"/>
      <c r="W54" s="444"/>
      <c r="X54" s="444"/>
      <c r="Y54" s="848"/>
      <c r="Z54" s="33"/>
    </row>
    <row r="55" spans="1:29" ht="19.5" customHeight="1">
      <c r="A55" s="1471" t="s">
        <v>672</v>
      </c>
      <c r="B55" s="1472"/>
      <c r="C55" s="1472"/>
      <c r="D55" s="1472"/>
      <c r="E55" s="1472"/>
      <c r="F55" s="1472"/>
      <c r="G55" s="1472"/>
      <c r="H55" s="1472"/>
      <c r="I55" s="1472"/>
      <c r="J55" s="1472"/>
      <c r="K55" s="1472"/>
      <c r="L55" s="1472"/>
      <c r="M55" s="1472"/>
      <c r="N55" s="1472"/>
      <c r="O55" s="1472"/>
      <c r="P55" s="1472"/>
      <c r="Q55" s="1472"/>
      <c r="R55" s="1472"/>
      <c r="S55" s="1472"/>
      <c r="T55" s="1472"/>
      <c r="U55" s="1472"/>
      <c r="V55" s="1472"/>
      <c r="W55" s="1472"/>
      <c r="X55" s="1472"/>
      <c r="Y55" s="1473"/>
    </row>
    <row r="56" spans="1:29">
      <c r="A56" s="1474" t="s">
        <v>673</v>
      </c>
      <c r="B56" s="1475"/>
      <c r="C56" s="1475"/>
      <c r="D56" s="1475"/>
      <c r="E56" s="1475"/>
      <c r="F56" s="1475"/>
      <c r="G56" s="1475"/>
      <c r="H56" s="1475"/>
      <c r="I56" s="1475"/>
      <c r="J56" s="1475"/>
      <c r="K56" s="1475"/>
      <c r="L56" s="1475"/>
      <c r="M56" s="1475"/>
      <c r="N56" s="1475"/>
      <c r="O56" s="1475"/>
      <c r="P56" s="1475"/>
      <c r="Q56" s="1475"/>
      <c r="R56" s="1475"/>
      <c r="S56" s="1475"/>
      <c r="T56" s="1475"/>
      <c r="U56" s="1475"/>
      <c r="V56" s="1475"/>
      <c r="W56" s="1475"/>
      <c r="X56" s="1475"/>
      <c r="Y56" s="1476"/>
      <c r="AC56" s="34"/>
    </row>
    <row r="57" spans="1:29" hidden="1">
      <c r="P57" s="27"/>
      <c r="Q57" s="27"/>
      <c r="R57" s="27"/>
      <c r="S57" s="27"/>
      <c r="T57" s="27"/>
      <c r="U57" s="27"/>
      <c r="V57" s="27"/>
      <c r="W57" s="27"/>
      <c r="X57" s="27"/>
    </row>
    <row r="58" spans="1:29" hidden="1">
      <c r="P58" s="28"/>
      <c r="Q58" s="35"/>
      <c r="R58" s="35"/>
      <c r="S58" s="35"/>
      <c r="T58" s="35"/>
      <c r="U58" s="35"/>
      <c r="V58" s="35"/>
      <c r="W58" s="35"/>
      <c r="X58" s="35"/>
    </row>
  </sheetData>
  <mergeCells count="18">
    <mergeCell ref="A1:Y1"/>
    <mergeCell ref="A2:Y2"/>
    <mergeCell ref="A3:A4"/>
    <mergeCell ref="B3:B4"/>
    <mergeCell ref="C3:D3"/>
    <mergeCell ref="E3:F3"/>
    <mergeCell ref="G3:H3"/>
    <mergeCell ref="I3:J3"/>
    <mergeCell ref="K3:L3"/>
    <mergeCell ref="M3:N3"/>
    <mergeCell ref="O3:P3"/>
    <mergeCell ref="Q3:R3"/>
    <mergeCell ref="S3:T3"/>
    <mergeCell ref="U3:V3"/>
    <mergeCell ref="W3:X3"/>
    <mergeCell ref="A55:Y55"/>
    <mergeCell ref="A56:Y56"/>
    <mergeCell ref="Y3:Y4"/>
  </mergeCells>
  <conditionalFormatting sqref="Z3:Z4 Z51:Z53 AC3:XFD6 AD7:XFD45 AC9:AC37 AC40:AC53 AG46:XFD47 AD48:XFD53">
    <cfRule type="expression" dxfId="7" priority="2">
      <formula>MOD(ROW(),3)=1</formula>
    </cfRule>
  </conditionalFormatting>
  <conditionalFormatting sqref="Z3:Z4 Z51:Z53">
    <cfRule type="expression" dxfId="6" priority="1">
      <formula>MOD(ROW(),3)=1</formula>
    </cfRule>
  </conditionalFormatting>
  <printOptions horizontalCentered="1"/>
  <pageMargins left="0.25" right="0.25" top="0.75" bottom="0.75" header="0.3" footer="0.3"/>
  <pageSetup paperSize="9" scale="45" orientation="landscape" r:id="rId1"/>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D5F80-8876-41BC-BFE6-B8127AD05B00}">
  <sheetPr codeName="Sheet25"/>
  <dimension ref="A1:AB56"/>
  <sheetViews>
    <sheetView view="pageBreakPreview" zoomScaleSheetLayoutView="100" workbookViewId="0">
      <selection activeCell="R43" sqref="R43"/>
    </sheetView>
  </sheetViews>
  <sheetFormatPr defaultColWidth="9.1796875" defaultRowHeight="14.5"/>
  <cols>
    <col min="1" max="1" width="25.26953125" style="44" customWidth="1"/>
    <col min="2" max="2" width="6.81640625" style="44" hidden="1" customWidth="1"/>
    <col min="3" max="5" width="0" style="44" hidden="1" customWidth="1"/>
    <col min="6" max="6" width="10.26953125" style="44" hidden="1" customWidth="1"/>
    <col min="7" max="8" width="0" style="44" hidden="1" customWidth="1"/>
    <col min="9" max="9" width="9.26953125" style="44" hidden="1" customWidth="1"/>
    <col min="10" max="10" width="12.54296875" style="44" hidden="1" customWidth="1"/>
    <col min="11" max="11" width="9.26953125" style="44" hidden="1" customWidth="1"/>
    <col min="12" max="12" width="12.54296875" style="44" hidden="1" customWidth="1"/>
    <col min="13" max="13" width="11.54296875" style="44" hidden="1" customWidth="1"/>
    <col min="14" max="14" width="12.54296875" style="44" hidden="1" customWidth="1"/>
    <col min="15" max="15" width="12.7265625" style="44" bestFit="1" customWidth="1"/>
    <col min="16" max="16" width="14.26953125" style="44" bestFit="1" customWidth="1"/>
    <col min="17" max="17" width="12.54296875" style="44" customWidth="1"/>
    <col min="18" max="18" width="14.26953125" style="44" bestFit="1" customWidth="1"/>
    <col min="19" max="19" width="14" style="44" hidden="1" customWidth="1"/>
    <col min="20" max="23" width="14" style="44" customWidth="1"/>
    <col min="24" max="24" width="13.1796875" style="44" bestFit="1" customWidth="1"/>
    <col min="25" max="25" width="14.453125" style="44" bestFit="1" customWidth="1"/>
    <col min="26" max="26" width="26.7265625" style="44" customWidth="1"/>
    <col min="27" max="27" width="13.1796875" style="44" customWidth="1"/>
    <col min="28" max="28" width="17.1796875" style="44" customWidth="1"/>
    <col min="29" max="16384" width="9.1796875" style="44"/>
  </cols>
  <sheetData>
    <row r="1" spans="1:28" s="36" customFormat="1" ht="23.25" customHeight="1">
      <c r="A1" s="1481" t="s">
        <v>674</v>
      </c>
      <c r="B1" s="1482"/>
      <c r="C1" s="1482"/>
      <c r="D1" s="1482"/>
      <c r="E1" s="1482"/>
      <c r="F1" s="1482"/>
      <c r="G1" s="1482"/>
      <c r="H1" s="1482"/>
      <c r="I1" s="1482"/>
      <c r="J1" s="1482"/>
      <c r="K1" s="1482"/>
      <c r="L1" s="1482"/>
      <c r="M1" s="1482"/>
      <c r="N1" s="1482"/>
      <c r="O1" s="1482"/>
      <c r="P1" s="1482"/>
      <c r="Q1" s="1482"/>
      <c r="R1" s="1482"/>
      <c r="S1" s="1482"/>
      <c r="T1" s="1482"/>
      <c r="U1" s="1482"/>
      <c r="V1" s="1482"/>
      <c r="W1" s="1482"/>
      <c r="X1" s="1482"/>
      <c r="Y1" s="1482"/>
      <c r="Z1" s="1483"/>
    </row>
    <row r="2" spans="1:28" s="36" customFormat="1" ht="23.25" customHeight="1">
      <c r="A2" s="1484" t="s">
        <v>675</v>
      </c>
      <c r="B2" s="1485"/>
      <c r="C2" s="1485"/>
      <c r="D2" s="1485"/>
      <c r="E2" s="1485"/>
      <c r="F2" s="1485"/>
      <c r="G2" s="1485"/>
      <c r="H2" s="1485"/>
      <c r="I2" s="1485"/>
      <c r="J2" s="1485"/>
      <c r="K2" s="1485"/>
      <c r="L2" s="1485"/>
      <c r="M2" s="1485"/>
      <c r="N2" s="1485"/>
      <c r="O2" s="1485"/>
      <c r="P2" s="1485"/>
      <c r="Q2" s="1485"/>
      <c r="R2" s="1485"/>
      <c r="S2" s="1485"/>
      <c r="T2" s="1485"/>
      <c r="U2" s="1485"/>
      <c r="V2" s="1485"/>
      <c r="W2" s="1485"/>
      <c r="X2" s="1485"/>
      <c r="Y2" s="1485"/>
      <c r="Z2" s="1486"/>
    </row>
    <row r="3" spans="1:28" s="36" customFormat="1" ht="19.5" customHeight="1">
      <c r="A3" s="1308" t="s">
        <v>561</v>
      </c>
      <c r="B3" s="1143" t="s">
        <v>562</v>
      </c>
      <c r="C3" s="1308" t="s">
        <v>196</v>
      </c>
      <c r="D3" s="1308"/>
      <c r="E3" s="1308" t="s">
        <v>161</v>
      </c>
      <c r="F3" s="1308"/>
      <c r="G3" s="1308" t="s">
        <v>162</v>
      </c>
      <c r="H3" s="1308"/>
      <c r="I3" s="1308" t="s">
        <v>163</v>
      </c>
      <c r="J3" s="1308"/>
      <c r="K3" s="1308" t="s">
        <v>164</v>
      </c>
      <c r="L3" s="1308"/>
      <c r="M3" s="1308" t="s">
        <v>165</v>
      </c>
      <c r="N3" s="1308"/>
      <c r="O3" s="1308" t="s">
        <v>676</v>
      </c>
      <c r="P3" s="1308"/>
      <c r="Q3" s="1308" t="s">
        <v>167</v>
      </c>
      <c r="R3" s="1308"/>
      <c r="S3" s="37"/>
      <c r="T3" s="1308" t="s">
        <v>168</v>
      </c>
      <c r="U3" s="1308"/>
      <c r="V3" s="1308" t="s">
        <v>169</v>
      </c>
      <c r="W3" s="1308"/>
      <c r="X3" s="1487" t="s">
        <v>677</v>
      </c>
      <c r="Y3" s="1488"/>
      <c r="Z3" s="1308" t="s">
        <v>678</v>
      </c>
    </row>
    <row r="4" spans="1:28" s="36" customFormat="1" ht="66.75" customHeight="1">
      <c r="A4" s="1308"/>
      <c r="B4" s="1308"/>
      <c r="C4" s="18" t="s">
        <v>565</v>
      </c>
      <c r="D4" s="18" t="s">
        <v>566</v>
      </c>
      <c r="E4" s="18" t="s">
        <v>565</v>
      </c>
      <c r="F4" s="18" t="s">
        <v>566</v>
      </c>
      <c r="G4" s="18" t="s">
        <v>565</v>
      </c>
      <c r="H4" s="18" t="s">
        <v>566</v>
      </c>
      <c r="I4" s="18" t="s">
        <v>565</v>
      </c>
      <c r="J4" s="18" t="s">
        <v>566</v>
      </c>
      <c r="K4" s="18" t="s">
        <v>565</v>
      </c>
      <c r="L4" s="18" t="s">
        <v>566</v>
      </c>
      <c r="M4" s="18" t="s">
        <v>567</v>
      </c>
      <c r="N4" s="18" t="s">
        <v>568</v>
      </c>
      <c r="O4" s="18" t="s">
        <v>567</v>
      </c>
      <c r="P4" s="18" t="s">
        <v>568</v>
      </c>
      <c r="Q4" s="18" t="s">
        <v>567</v>
      </c>
      <c r="R4" s="18" t="s">
        <v>568</v>
      </c>
      <c r="S4" s="18" t="s">
        <v>568</v>
      </c>
      <c r="T4" s="18" t="s">
        <v>567</v>
      </c>
      <c r="U4" s="18" t="s">
        <v>568</v>
      </c>
      <c r="V4" s="18" t="s">
        <v>567</v>
      </c>
      <c r="W4" s="18" t="s">
        <v>568</v>
      </c>
      <c r="X4" s="18" t="s">
        <v>567</v>
      </c>
      <c r="Y4" s="18" t="s">
        <v>568</v>
      </c>
      <c r="Z4" s="1308"/>
    </row>
    <row r="5" spans="1:28">
      <c r="A5" s="38" t="s">
        <v>571</v>
      </c>
      <c r="B5" s="39" t="s">
        <v>572</v>
      </c>
      <c r="C5" s="39">
        <v>234.39</v>
      </c>
      <c r="D5" s="39">
        <v>4171.25</v>
      </c>
      <c r="E5" s="39">
        <v>245.7</v>
      </c>
      <c r="F5" s="39">
        <v>4719</v>
      </c>
      <c r="G5" s="39">
        <v>243.43</v>
      </c>
      <c r="H5" s="39">
        <v>4905.6400000000003</v>
      </c>
      <c r="I5" s="40">
        <v>272.89</v>
      </c>
      <c r="J5" s="40">
        <v>5396.65</v>
      </c>
      <c r="K5" s="40">
        <v>270.3064</v>
      </c>
      <c r="L5" s="40">
        <v>5828.3383477999996</v>
      </c>
      <c r="M5" s="40">
        <v>254.800659</v>
      </c>
      <c r="N5" s="40">
        <v>5851.1078281</v>
      </c>
      <c r="O5" s="445">
        <v>212.687659</v>
      </c>
      <c r="P5" s="445">
        <v>5603.5016612999998</v>
      </c>
      <c r="Q5" s="446">
        <v>208.61413999999999</v>
      </c>
      <c r="R5" s="446">
        <v>5596.6747920999996</v>
      </c>
      <c r="S5" s="445">
        <v>658234.07999999996</v>
      </c>
      <c r="T5" s="447">
        <v>223.89494199999999</v>
      </c>
      <c r="U5" s="447">
        <v>6108.0318041</v>
      </c>
      <c r="V5" s="447">
        <v>236.871341</v>
      </c>
      <c r="W5" s="447">
        <v>6235.7461332000003</v>
      </c>
      <c r="X5" s="447">
        <v>239.20021800000001</v>
      </c>
      <c r="Y5" s="447">
        <v>7112.2643213000001</v>
      </c>
      <c r="Z5" s="41" t="s">
        <v>573</v>
      </c>
      <c r="AA5" s="42"/>
      <c r="AB5" s="43"/>
    </row>
    <row r="6" spans="1:28" ht="16.5" customHeight="1">
      <c r="A6" s="38" t="s">
        <v>574</v>
      </c>
      <c r="B6" s="39" t="s">
        <v>572</v>
      </c>
      <c r="C6" s="39">
        <v>463.55</v>
      </c>
      <c r="D6" s="39">
        <v>4973.25</v>
      </c>
      <c r="E6" s="39">
        <v>255.74</v>
      </c>
      <c r="F6" s="39">
        <v>5125.45</v>
      </c>
      <c r="G6" s="39">
        <v>288.61</v>
      </c>
      <c r="H6" s="39">
        <v>5646.43</v>
      </c>
      <c r="I6" s="40">
        <v>317.83</v>
      </c>
      <c r="J6" s="40">
        <v>6245.36</v>
      </c>
      <c r="K6" s="40">
        <v>282.83989800000001</v>
      </c>
      <c r="L6" s="40">
        <v>5721.9754408999997</v>
      </c>
      <c r="M6" s="40">
        <v>257.03244599999999</v>
      </c>
      <c r="N6" s="40">
        <v>5236.7626481999996</v>
      </c>
      <c r="O6" s="445">
        <v>245.20979700000001</v>
      </c>
      <c r="P6" s="445">
        <v>5339.6466700999999</v>
      </c>
      <c r="Q6" s="446">
        <v>333.09895999999998</v>
      </c>
      <c r="R6" s="446">
        <v>7613.6208066999998</v>
      </c>
      <c r="S6" s="445">
        <v>919089.29</v>
      </c>
      <c r="T6" s="447">
        <v>278.80116500000003</v>
      </c>
      <c r="U6" s="447">
        <v>8078.3582263999997</v>
      </c>
      <c r="V6" s="447">
        <v>255.598331</v>
      </c>
      <c r="W6" s="447">
        <v>9070.4754907000006</v>
      </c>
      <c r="X6" s="447">
        <v>266.26593000000003</v>
      </c>
      <c r="Y6" s="447">
        <v>13004.8489821</v>
      </c>
      <c r="Z6" s="41" t="s">
        <v>575</v>
      </c>
      <c r="AA6" s="42"/>
      <c r="AB6" s="43"/>
    </row>
    <row r="7" spans="1:28" ht="16.5" customHeight="1">
      <c r="A7" s="38" t="s">
        <v>576</v>
      </c>
      <c r="B7" s="39" t="s">
        <v>572</v>
      </c>
      <c r="C7" s="39">
        <v>3698.93</v>
      </c>
      <c r="D7" s="39">
        <v>27586.71</v>
      </c>
      <c r="E7" s="39">
        <v>4045.83</v>
      </c>
      <c r="F7" s="39">
        <v>22718.6</v>
      </c>
      <c r="G7" s="39">
        <v>3985.21</v>
      </c>
      <c r="H7" s="39">
        <v>21512.91</v>
      </c>
      <c r="I7" s="40">
        <v>4056.85</v>
      </c>
      <c r="J7" s="40">
        <v>26870.67</v>
      </c>
      <c r="K7" s="40">
        <v>4414.6120000000001</v>
      </c>
      <c r="L7" s="40">
        <v>32804.301626499997</v>
      </c>
      <c r="M7" s="40">
        <v>4454.7709999999997</v>
      </c>
      <c r="N7" s="40">
        <v>31026.331963500001</v>
      </c>
      <c r="O7" s="445">
        <v>4630.2089999999998</v>
      </c>
      <c r="P7" s="445">
        <v>29847.7009277</v>
      </c>
      <c r="Q7" s="446">
        <v>3943.5842899999998</v>
      </c>
      <c r="R7" s="446">
        <v>26390.216272900001</v>
      </c>
      <c r="S7" s="445">
        <v>3852536.78</v>
      </c>
      <c r="T7" s="447">
        <v>4.1005039999999999</v>
      </c>
      <c r="U7" s="447">
        <v>34404.9069523</v>
      </c>
      <c r="V7" s="447">
        <v>4.6795999999999998</v>
      </c>
      <c r="W7" s="447">
        <v>43294.0191414</v>
      </c>
      <c r="X7" s="447">
        <v>5.42563</v>
      </c>
      <c r="Y7" s="447">
        <v>45510.432985599997</v>
      </c>
      <c r="Z7" s="41" t="s">
        <v>679</v>
      </c>
      <c r="AA7" s="42"/>
      <c r="AB7" s="43"/>
    </row>
    <row r="8" spans="1:28" ht="16.5" customHeight="1">
      <c r="A8" s="38" t="s">
        <v>578</v>
      </c>
      <c r="B8" s="39" t="s">
        <v>572</v>
      </c>
      <c r="C8" s="39">
        <v>8302.2099999999991</v>
      </c>
      <c r="D8" s="39">
        <v>20441.55</v>
      </c>
      <c r="E8" s="39">
        <v>6464.59</v>
      </c>
      <c r="F8" s="39">
        <v>15483.39</v>
      </c>
      <c r="G8" s="39">
        <v>6770.83</v>
      </c>
      <c r="H8" s="39">
        <v>16929.88</v>
      </c>
      <c r="I8" s="40">
        <v>8818.5300000000007</v>
      </c>
      <c r="J8" s="40">
        <v>23437.23</v>
      </c>
      <c r="K8" s="40">
        <v>7647.9979999999996</v>
      </c>
      <c r="L8" s="40">
        <v>21171.165865200001</v>
      </c>
      <c r="M8" s="40">
        <v>5056.2780000000002</v>
      </c>
      <c r="N8" s="40">
        <v>14400.3241746</v>
      </c>
      <c r="O8" s="445">
        <v>13149.206</v>
      </c>
      <c r="P8" s="445">
        <v>35557.031494199997</v>
      </c>
      <c r="Q8" s="446">
        <v>17288.824860000001</v>
      </c>
      <c r="R8" s="446">
        <v>45725.422319400001</v>
      </c>
      <c r="S8" s="445">
        <v>5109673.0599999996</v>
      </c>
      <c r="T8" s="447">
        <v>16.096482999999999</v>
      </c>
      <c r="U8" s="447">
        <v>45934.368865199998</v>
      </c>
      <c r="V8" s="447">
        <v>10.081208999999999</v>
      </c>
      <c r="W8" s="447">
        <v>33810.434186099999</v>
      </c>
      <c r="X8" s="447">
        <v>12.70768</v>
      </c>
      <c r="Y8" s="447">
        <v>49997.5537577</v>
      </c>
      <c r="Z8" s="41" t="s">
        <v>680</v>
      </c>
      <c r="AA8" s="42"/>
      <c r="AB8" s="43"/>
    </row>
    <row r="9" spans="1:28" ht="16.5" customHeight="1">
      <c r="A9" s="38" t="s">
        <v>580</v>
      </c>
      <c r="B9" s="39" t="s">
        <v>572</v>
      </c>
      <c r="C9" s="39">
        <v>2924.05</v>
      </c>
      <c r="D9" s="39">
        <v>4991.8100000000004</v>
      </c>
      <c r="E9" s="39">
        <v>666.68</v>
      </c>
      <c r="F9" s="39">
        <v>1061.77</v>
      </c>
      <c r="G9" s="39">
        <v>265.61</v>
      </c>
      <c r="H9" s="39">
        <v>447.85</v>
      </c>
      <c r="I9" s="40">
        <v>322.79000000000002</v>
      </c>
      <c r="J9" s="40">
        <v>624.37</v>
      </c>
      <c r="K9" s="40">
        <v>226.62799999999999</v>
      </c>
      <c r="L9" s="40">
        <v>424.4700618</v>
      </c>
      <c r="M9" s="40">
        <v>219.69</v>
      </c>
      <c r="N9" s="40">
        <v>444.198305</v>
      </c>
      <c r="O9" s="445">
        <v>2154.973</v>
      </c>
      <c r="P9" s="445">
        <v>4173.0795105999996</v>
      </c>
      <c r="Q9" s="446">
        <v>7244.8231699999997</v>
      </c>
      <c r="R9" s="446">
        <v>15845.451414700001</v>
      </c>
      <c r="S9" s="445">
        <v>1183328.1100000001</v>
      </c>
      <c r="T9" s="447">
        <v>4.6765629999999998</v>
      </c>
      <c r="U9" s="447">
        <v>11783.602486</v>
      </c>
      <c r="V9" s="447">
        <v>0.179815</v>
      </c>
      <c r="W9" s="447">
        <v>449.96050760000003</v>
      </c>
      <c r="X9" s="447">
        <v>2.7490000000000001E-3</v>
      </c>
      <c r="Y9" s="447">
        <v>13.5638901</v>
      </c>
      <c r="Z9" s="41" t="s">
        <v>581</v>
      </c>
      <c r="AA9" s="42"/>
      <c r="AB9" s="43"/>
    </row>
    <row r="10" spans="1:28" ht="16.5" customHeight="1">
      <c r="A10" s="38" t="s">
        <v>582</v>
      </c>
      <c r="B10" s="39" t="s">
        <v>572</v>
      </c>
      <c r="C10" s="39">
        <v>3515.35</v>
      </c>
      <c r="D10" s="39">
        <v>5262.16</v>
      </c>
      <c r="E10" s="39">
        <v>967.93</v>
      </c>
      <c r="F10" s="39">
        <v>1702.5</v>
      </c>
      <c r="G10" s="39">
        <v>734.77</v>
      </c>
      <c r="H10" s="39">
        <v>1425.77</v>
      </c>
      <c r="I10" s="40">
        <v>864.24</v>
      </c>
      <c r="J10" s="40">
        <v>1604.28</v>
      </c>
      <c r="K10" s="40">
        <v>1257.2439999999999</v>
      </c>
      <c r="L10" s="40">
        <v>2426.0725748999998</v>
      </c>
      <c r="M10" s="40">
        <v>501.11799999999999</v>
      </c>
      <c r="N10" s="40">
        <v>1454.7118315</v>
      </c>
      <c r="O10" s="445">
        <v>3075.6610000000001</v>
      </c>
      <c r="P10" s="446">
        <v>5198.4158375999996</v>
      </c>
      <c r="Q10" s="446">
        <v>3859.3915699999998</v>
      </c>
      <c r="R10" s="446">
        <v>8109.4528678999995</v>
      </c>
      <c r="S10" s="445">
        <v>961501.32</v>
      </c>
      <c r="T10" s="447">
        <v>3.386695</v>
      </c>
      <c r="U10" s="447">
        <v>8928.9862185000002</v>
      </c>
      <c r="V10" s="447">
        <v>1.5368999999999999</v>
      </c>
      <c r="W10" s="447">
        <v>4039.9479255000001</v>
      </c>
      <c r="X10" s="447">
        <v>0.63232299999999997</v>
      </c>
      <c r="Y10" s="447">
        <v>2056.1630617999999</v>
      </c>
      <c r="Z10" s="41" t="s">
        <v>681</v>
      </c>
      <c r="AA10" s="42"/>
      <c r="AB10" s="43"/>
    </row>
    <row r="11" spans="1:28" ht="16.5" customHeight="1">
      <c r="A11" s="38" t="s">
        <v>584</v>
      </c>
      <c r="B11" s="39" t="s">
        <v>572</v>
      </c>
      <c r="C11" s="39">
        <v>222.14</v>
      </c>
      <c r="D11" s="39">
        <v>1218.31</v>
      </c>
      <c r="E11" s="39">
        <v>255.72</v>
      </c>
      <c r="F11" s="39">
        <v>1655.9</v>
      </c>
      <c r="G11" s="39">
        <v>136.72</v>
      </c>
      <c r="H11" s="39">
        <v>1277.7</v>
      </c>
      <c r="I11" s="40">
        <v>179.6</v>
      </c>
      <c r="J11" s="40">
        <v>1469.63</v>
      </c>
      <c r="K11" s="40">
        <v>287.13099999999997</v>
      </c>
      <c r="L11" s="40">
        <v>1801.51197</v>
      </c>
      <c r="M11" s="40">
        <v>232.08099999999999</v>
      </c>
      <c r="N11" s="40">
        <v>1511.799634</v>
      </c>
      <c r="O11" s="445">
        <v>276.92700000000002</v>
      </c>
      <c r="P11" s="445">
        <v>1977.6266814999999</v>
      </c>
      <c r="Q11" s="446">
        <v>387.20177999999999</v>
      </c>
      <c r="R11" s="446">
        <v>2682.9044187</v>
      </c>
      <c r="S11" s="445">
        <v>531086.96</v>
      </c>
      <c r="T11" s="447">
        <v>0.64395000000000002</v>
      </c>
      <c r="U11" s="447">
        <v>4434.6865433000003</v>
      </c>
      <c r="V11" s="447">
        <v>0.50694700000000004</v>
      </c>
      <c r="W11" s="447">
        <v>4599.4043167</v>
      </c>
      <c r="X11" s="447">
        <v>0.61797000000000002</v>
      </c>
      <c r="Y11" s="447">
        <v>5649.9958810999997</v>
      </c>
      <c r="Z11" s="41" t="s">
        <v>585</v>
      </c>
      <c r="AA11" s="42"/>
      <c r="AB11" s="43"/>
    </row>
    <row r="12" spans="1:28" ht="16.5" customHeight="1">
      <c r="A12" s="38" t="s">
        <v>586</v>
      </c>
      <c r="B12" s="39" t="s">
        <v>572</v>
      </c>
      <c r="C12" s="39">
        <v>219.57</v>
      </c>
      <c r="D12" s="39">
        <v>4162.71</v>
      </c>
      <c r="E12" s="39">
        <v>215.32</v>
      </c>
      <c r="F12" s="39">
        <v>4373.45</v>
      </c>
      <c r="G12" s="39">
        <v>204.45</v>
      </c>
      <c r="H12" s="39">
        <v>4249.8500000000004</v>
      </c>
      <c r="I12" s="40">
        <v>185.36</v>
      </c>
      <c r="J12" s="40">
        <v>3828.13</v>
      </c>
      <c r="K12" s="40">
        <v>189.554213</v>
      </c>
      <c r="L12" s="40">
        <v>3984.5332586</v>
      </c>
      <c r="M12" s="40">
        <v>181.84150099999999</v>
      </c>
      <c r="N12" s="40">
        <v>3761.3712102999998</v>
      </c>
      <c r="O12" s="445">
        <v>178.29660899999999</v>
      </c>
      <c r="P12" s="445">
        <v>3840.4594181000002</v>
      </c>
      <c r="Q12" s="446">
        <v>196.26121000000001</v>
      </c>
      <c r="R12" s="446">
        <v>4249.8830035000001</v>
      </c>
      <c r="S12" s="445">
        <v>660031.51</v>
      </c>
      <c r="T12" s="447">
        <v>240.76523800000001</v>
      </c>
      <c r="U12" s="447">
        <v>6115.3087544</v>
      </c>
      <c r="V12" s="447">
        <v>260.57492300000001</v>
      </c>
      <c r="W12" s="447">
        <v>8065.7009319999997</v>
      </c>
      <c r="X12" s="447">
        <v>301.44675000000001</v>
      </c>
      <c r="Y12" s="447">
        <v>11710.5182451</v>
      </c>
      <c r="Z12" s="41" t="s">
        <v>587</v>
      </c>
      <c r="AA12" s="42"/>
      <c r="AB12" s="43"/>
    </row>
    <row r="13" spans="1:28" ht="16.5" customHeight="1">
      <c r="A13" s="38" t="s">
        <v>588</v>
      </c>
      <c r="B13" s="39" t="s">
        <v>589</v>
      </c>
      <c r="C13" s="39" t="s">
        <v>137</v>
      </c>
      <c r="D13" s="39">
        <v>1705.88</v>
      </c>
      <c r="E13" s="39" t="s">
        <v>137</v>
      </c>
      <c r="F13" s="39">
        <v>2078.91</v>
      </c>
      <c r="G13" s="39" t="s">
        <v>137</v>
      </c>
      <c r="H13" s="39">
        <v>2174.12</v>
      </c>
      <c r="I13" s="40"/>
      <c r="J13" s="40">
        <v>2193.58</v>
      </c>
      <c r="K13" s="40"/>
      <c r="L13" s="40">
        <v>2874.0746675999999</v>
      </c>
      <c r="M13" s="40"/>
      <c r="N13" s="40">
        <v>2648.0210404999998</v>
      </c>
      <c r="O13" s="445">
        <v>0</v>
      </c>
      <c r="P13" s="445">
        <v>2656.5287907000002</v>
      </c>
      <c r="Q13" s="446">
        <v>29.055520000000001</v>
      </c>
      <c r="R13" s="446">
        <v>2631.6376098999999</v>
      </c>
      <c r="S13" s="445">
        <v>313953.96000000002</v>
      </c>
      <c r="T13" s="447">
        <v>0</v>
      </c>
      <c r="U13" s="447">
        <v>2889.0947279000002</v>
      </c>
      <c r="V13" s="447">
        <v>0</v>
      </c>
      <c r="W13" s="447">
        <v>2932.8177157999999</v>
      </c>
      <c r="X13" s="447">
        <v>0</v>
      </c>
      <c r="Y13" s="447">
        <v>3819.2927129999998</v>
      </c>
      <c r="Z13" s="41" t="s">
        <v>590</v>
      </c>
      <c r="AA13" s="42"/>
      <c r="AB13" s="43"/>
    </row>
    <row r="14" spans="1:28" ht="16.5" customHeight="1">
      <c r="A14" s="38" t="s">
        <v>591</v>
      </c>
      <c r="B14" s="39" t="s">
        <v>572</v>
      </c>
      <c r="C14" s="39">
        <v>939.01</v>
      </c>
      <c r="D14" s="39">
        <v>14847.74</v>
      </c>
      <c r="E14" s="39">
        <v>831.68</v>
      </c>
      <c r="F14" s="39">
        <v>16630.14</v>
      </c>
      <c r="G14" s="39">
        <v>1014.45</v>
      </c>
      <c r="H14" s="39">
        <v>19111.25</v>
      </c>
      <c r="I14" s="40">
        <v>1096.32</v>
      </c>
      <c r="J14" s="40">
        <v>20084.91</v>
      </c>
      <c r="K14" s="40">
        <v>1133.889439</v>
      </c>
      <c r="L14" s="40">
        <v>23217.772565200001</v>
      </c>
      <c r="M14" s="40">
        <v>1193.440934</v>
      </c>
      <c r="N14" s="40">
        <v>25642.040560400001</v>
      </c>
      <c r="O14" s="445">
        <v>1607.058507</v>
      </c>
      <c r="P14" s="445">
        <v>29529.392655200001</v>
      </c>
      <c r="Q14" s="446">
        <v>1319.20144</v>
      </c>
      <c r="R14" s="446">
        <v>28934.9169</v>
      </c>
      <c r="S14" s="445">
        <v>3032539.33</v>
      </c>
      <c r="T14" s="447">
        <v>1170.724635</v>
      </c>
      <c r="U14" s="447">
        <v>27282.5011146</v>
      </c>
      <c r="V14" s="447">
        <v>1219.411724</v>
      </c>
      <c r="W14" s="447">
        <v>30402.373514800001</v>
      </c>
      <c r="X14" s="447">
        <v>1402.4435800000001</v>
      </c>
      <c r="Y14" s="447">
        <v>33191.584292200001</v>
      </c>
      <c r="Z14" s="41" t="s">
        <v>592</v>
      </c>
      <c r="AA14" s="42"/>
      <c r="AB14" s="43"/>
    </row>
    <row r="15" spans="1:28" ht="16.5" customHeight="1">
      <c r="A15" s="38" t="s">
        <v>593</v>
      </c>
      <c r="B15" s="39" t="s">
        <v>572</v>
      </c>
      <c r="C15" s="39">
        <v>134.57</v>
      </c>
      <c r="D15" s="39">
        <v>5565.85</v>
      </c>
      <c r="E15" s="39">
        <v>103.13</v>
      </c>
      <c r="F15" s="39">
        <v>5027.99</v>
      </c>
      <c r="G15" s="39">
        <v>91.79</v>
      </c>
      <c r="H15" s="39">
        <v>5278.61</v>
      </c>
      <c r="I15" s="40">
        <v>90.06</v>
      </c>
      <c r="J15" s="40">
        <v>5945.28</v>
      </c>
      <c r="K15" s="40">
        <v>78.215999999999994</v>
      </c>
      <c r="L15" s="40">
        <v>4579.1727011000003</v>
      </c>
      <c r="M15" s="40">
        <v>84.373000000000005</v>
      </c>
      <c r="N15" s="40">
        <v>4018.3469648999999</v>
      </c>
      <c r="O15" s="445">
        <v>70.11</v>
      </c>
      <c r="P15" s="445">
        <v>3112.2238364</v>
      </c>
      <c r="Q15" s="446">
        <v>75.422600000000003</v>
      </c>
      <c r="R15" s="446">
        <v>3377.4044048999999</v>
      </c>
      <c r="S15" s="445">
        <v>286886.38</v>
      </c>
      <c r="T15" s="447">
        <v>5.5114000000000003E-2</v>
      </c>
      <c r="U15" s="447">
        <v>2598.9172770999999</v>
      </c>
      <c r="V15" s="447">
        <v>6.0221999999999998E-2</v>
      </c>
      <c r="W15" s="447">
        <v>2568.5089730999998</v>
      </c>
      <c r="X15" s="447">
        <v>6.2095999999999998E-2</v>
      </c>
      <c r="Y15" s="447">
        <v>2644.6525658</v>
      </c>
      <c r="Z15" s="41" t="s">
        <v>594</v>
      </c>
      <c r="AA15" s="42"/>
      <c r="AB15" s="43"/>
    </row>
    <row r="16" spans="1:28" ht="16.5" customHeight="1">
      <c r="A16" s="38" t="s">
        <v>595</v>
      </c>
      <c r="B16" s="39" t="s">
        <v>589</v>
      </c>
      <c r="C16" s="39">
        <v>10.94</v>
      </c>
      <c r="D16" s="39">
        <v>55.81</v>
      </c>
      <c r="E16" s="39">
        <v>11.68</v>
      </c>
      <c r="F16" s="39">
        <v>57.59</v>
      </c>
      <c r="G16" s="39">
        <v>11.4</v>
      </c>
      <c r="H16" s="39">
        <v>43.99</v>
      </c>
      <c r="I16" s="40">
        <v>8.33</v>
      </c>
      <c r="J16" s="40">
        <v>32.630000000000003</v>
      </c>
      <c r="K16" s="40">
        <v>5.3006609999999998</v>
      </c>
      <c r="L16" s="40">
        <v>26.912596799999999</v>
      </c>
      <c r="M16" s="40">
        <v>4.6050849999999999</v>
      </c>
      <c r="N16" s="40">
        <v>23.093112900000001</v>
      </c>
      <c r="O16" s="445">
        <v>3.735916</v>
      </c>
      <c r="P16" s="446">
        <v>19.7215162</v>
      </c>
      <c r="Q16" s="446">
        <v>4.9436499999999999</v>
      </c>
      <c r="R16" s="446">
        <v>32.509815400000001</v>
      </c>
      <c r="S16" s="445">
        <v>11346.93</v>
      </c>
      <c r="T16" s="447">
        <v>15.065685</v>
      </c>
      <c r="U16" s="447">
        <v>101.3816496</v>
      </c>
      <c r="V16" s="447">
        <v>12.148073999999999</v>
      </c>
      <c r="W16" s="447">
        <v>69.840611899999999</v>
      </c>
      <c r="X16" s="447">
        <v>7.7568250000000001</v>
      </c>
      <c r="Y16" s="447">
        <v>55.930740200000002</v>
      </c>
      <c r="Z16" s="41" t="s">
        <v>596</v>
      </c>
      <c r="AA16" s="42"/>
      <c r="AB16" s="43"/>
    </row>
    <row r="17" spans="1:28" ht="16.5" customHeight="1">
      <c r="A17" s="38" t="s">
        <v>597</v>
      </c>
      <c r="B17" s="39" t="s">
        <v>572</v>
      </c>
      <c r="C17" s="39">
        <v>375.66</v>
      </c>
      <c r="D17" s="39">
        <v>4717.7700000000004</v>
      </c>
      <c r="E17" s="39">
        <v>328.46</v>
      </c>
      <c r="F17" s="39">
        <v>3012.31</v>
      </c>
      <c r="G17" s="39">
        <v>307.33</v>
      </c>
      <c r="H17" s="39">
        <v>2695.84</v>
      </c>
      <c r="I17" s="40">
        <v>336.85</v>
      </c>
      <c r="J17" s="40">
        <v>2990.93</v>
      </c>
      <c r="K17" s="40">
        <v>312.00334400000003</v>
      </c>
      <c r="L17" s="40">
        <v>3761.6182331</v>
      </c>
      <c r="M17" s="40">
        <v>282.25745599999999</v>
      </c>
      <c r="N17" s="40">
        <v>3723.3092142999999</v>
      </c>
      <c r="O17" s="445">
        <v>273.26031499999999</v>
      </c>
      <c r="P17" s="445">
        <v>3159.4677855</v>
      </c>
      <c r="Q17" s="446">
        <v>242.14558</v>
      </c>
      <c r="R17" s="446">
        <v>3036.3688124</v>
      </c>
      <c r="S17" s="445">
        <v>341312.65</v>
      </c>
      <c r="T17" s="447">
        <v>208.161742</v>
      </c>
      <c r="U17" s="447">
        <v>3035.4321819000002</v>
      </c>
      <c r="V17" s="447">
        <v>218.966478</v>
      </c>
      <c r="W17" s="447">
        <v>3963.3260027000001</v>
      </c>
      <c r="X17" s="447">
        <v>227.65276499999999</v>
      </c>
      <c r="Y17" s="447">
        <v>3802.8828988</v>
      </c>
      <c r="Z17" s="41" t="s">
        <v>598</v>
      </c>
      <c r="AA17" s="42"/>
      <c r="AB17" s="43"/>
    </row>
    <row r="18" spans="1:28" ht="16.5" customHeight="1">
      <c r="A18" s="38" t="s">
        <v>599</v>
      </c>
      <c r="B18" s="39" t="s">
        <v>572</v>
      </c>
      <c r="C18" s="39">
        <v>18.16</v>
      </c>
      <c r="D18" s="39">
        <v>108.96</v>
      </c>
      <c r="E18" s="39">
        <v>14.12</v>
      </c>
      <c r="F18" s="39">
        <v>123.27</v>
      </c>
      <c r="G18" s="39">
        <v>14.07</v>
      </c>
      <c r="H18" s="39">
        <v>117.22</v>
      </c>
      <c r="I18" s="40">
        <v>9.2200000000000006</v>
      </c>
      <c r="J18" s="40">
        <v>69.86</v>
      </c>
      <c r="K18" s="40">
        <v>13.370577000000001</v>
      </c>
      <c r="L18" s="40">
        <v>95.500012499999997</v>
      </c>
      <c r="M18" s="40">
        <v>13.831035</v>
      </c>
      <c r="N18" s="40">
        <v>106.01318310000001</v>
      </c>
      <c r="O18" s="445">
        <v>19.591232000000002</v>
      </c>
      <c r="P18" s="445">
        <v>160.2331701</v>
      </c>
      <c r="Q18" s="446">
        <v>6.0300799999999999</v>
      </c>
      <c r="R18" s="446">
        <v>61.766694200000003</v>
      </c>
      <c r="S18" s="445">
        <v>8300.44</v>
      </c>
      <c r="T18" s="447">
        <v>6.7141000000000002</v>
      </c>
      <c r="U18" s="447">
        <v>72.076812000000004</v>
      </c>
      <c r="V18" s="447">
        <v>3.7833909999999999</v>
      </c>
      <c r="W18" s="447">
        <v>48.571373299999998</v>
      </c>
      <c r="X18" s="447">
        <v>4.0497579999999997</v>
      </c>
      <c r="Y18" s="447">
        <v>54.090116500000001</v>
      </c>
      <c r="Z18" s="41" t="s">
        <v>600</v>
      </c>
      <c r="AA18" s="42"/>
      <c r="AB18" s="43"/>
    </row>
    <row r="19" spans="1:28" ht="16.5" customHeight="1">
      <c r="A19" s="38" t="s">
        <v>601</v>
      </c>
      <c r="B19" s="39" t="s">
        <v>572</v>
      </c>
      <c r="C19" s="39">
        <v>788.31</v>
      </c>
      <c r="D19" s="39">
        <v>4675.37</v>
      </c>
      <c r="E19" s="39">
        <v>542.73</v>
      </c>
      <c r="F19" s="39">
        <v>4075.63</v>
      </c>
      <c r="G19" s="39">
        <v>725.71</v>
      </c>
      <c r="H19" s="39">
        <v>5444.33</v>
      </c>
      <c r="I19" s="40">
        <v>504.04</v>
      </c>
      <c r="J19" s="40">
        <v>3386.3</v>
      </c>
      <c r="K19" s="40">
        <v>489.18900000000002</v>
      </c>
      <c r="L19" s="40">
        <v>3297.3224851</v>
      </c>
      <c r="M19" s="40">
        <v>664.43600000000004</v>
      </c>
      <c r="N19" s="40">
        <v>5096.3873801999998</v>
      </c>
      <c r="O19" s="445">
        <v>638.31899999999996</v>
      </c>
      <c r="P19" s="445">
        <v>5380.2430719000004</v>
      </c>
      <c r="Q19" s="446">
        <v>514.10814000000005</v>
      </c>
      <c r="R19" s="446">
        <v>4696.9832840999998</v>
      </c>
      <c r="S19" s="445" t="s">
        <v>682</v>
      </c>
      <c r="T19" s="447">
        <v>0.58115799999999995</v>
      </c>
      <c r="U19" s="447">
        <v>5732.4625329</v>
      </c>
      <c r="V19" s="447">
        <v>0.61161600000000005</v>
      </c>
      <c r="W19" s="447">
        <v>6442.9373065999998</v>
      </c>
      <c r="X19" s="447">
        <v>0.68071000000000004</v>
      </c>
      <c r="Y19" s="447">
        <v>6165.8130199999996</v>
      </c>
      <c r="Z19" s="41" t="s">
        <v>602</v>
      </c>
      <c r="AA19" s="42"/>
      <c r="AB19" s="43"/>
    </row>
    <row r="20" spans="1:28" ht="16.5" customHeight="1">
      <c r="A20" s="38" t="s">
        <v>603</v>
      </c>
      <c r="B20" s="39" t="s">
        <v>572</v>
      </c>
      <c r="C20" s="39">
        <v>247.54</v>
      </c>
      <c r="D20" s="39">
        <v>1135.3599999999999</v>
      </c>
      <c r="E20" s="39">
        <v>204.62</v>
      </c>
      <c r="F20" s="39">
        <v>964.47</v>
      </c>
      <c r="G20" s="39">
        <v>193.27</v>
      </c>
      <c r="H20" s="39">
        <v>846.58</v>
      </c>
      <c r="I20" s="40">
        <v>295.10000000000002</v>
      </c>
      <c r="J20" s="40">
        <v>1126.32</v>
      </c>
      <c r="K20" s="40">
        <v>213.83500000000001</v>
      </c>
      <c r="L20" s="40">
        <v>926.74678960000006</v>
      </c>
      <c r="M20" s="40">
        <v>89.641000000000005</v>
      </c>
      <c r="N20" s="40">
        <v>437.42302590000003</v>
      </c>
      <c r="O20" s="445">
        <v>84.573999999999998</v>
      </c>
      <c r="P20" s="445">
        <v>455.62792930000001</v>
      </c>
      <c r="Q20" s="446">
        <v>60.25508</v>
      </c>
      <c r="R20" s="446">
        <v>515.19535729999996</v>
      </c>
      <c r="S20" s="445">
        <v>55579.23</v>
      </c>
      <c r="T20" s="447">
        <v>5.3827E-2</v>
      </c>
      <c r="U20" s="447">
        <v>508.64743320000002</v>
      </c>
      <c r="V20" s="447">
        <v>3.0002000000000001E-2</v>
      </c>
      <c r="W20" s="447">
        <v>328.21808709999999</v>
      </c>
      <c r="X20" s="447">
        <v>3.5276000000000002E-2</v>
      </c>
      <c r="Y20" s="447">
        <v>382.51358370000003</v>
      </c>
      <c r="Z20" s="41" t="s">
        <v>604</v>
      </c>
      <c r="AA20" s="42"/>
      <c r="AB20" s="43"/>
    </row>
    <row r="21" spans="1:28" ht="16.5" customHeight="1">
      <c r="A21" s="38" t="s">
        <v>605</v>
      </c>
      <c r="B21" s="39" t="s">
        <v>589</v>
      </c>
      <c r="C21" s="39">
        <v>423.72</v>
      </c>
      <c r="D21" s="39">
        <v>580.13</v>
      </c>
      <c r="E21" s="39">
        <v>30.6</v>
      </c>
      <c r="F21" s="39">
        <v>522.94000000000005</v>
      </c>
      <c r="G21" s="39">
        <v>60.47</v>
      </c>
      <c r="H21" s="39">
        <v>779.97</v>
      </c>
      <c r="I21" s="40">
        <v>37.06</v>
      </c>
      <c r="J21" s="40">
        <v>566.04</v>
      </c>
      <c r="K21" s="40">
        <v>49.957000000000001</v>
      </c>
      <c r="L21" s="40">
        <v>744.58391770000003</v>
      </c>
      <c r="M21" s="40">
        <v>85.236999999999995</v>
      </c>
      <c r="N21" s="40">
        <v>1208.6501718</v>
      </c>
      <c r="O21" s="445">
        <v>302.221</v>
      </c>
      <c r="P21" s="445">
        <v>4453.1741355000004</v>
      </c>
      <c r="Q21" s="446">
        <v>98.43356</v>
      </c>
      <c r="R21" s="446">
        <v>1650.0021833000001</v>
      </c>
      <c r="S21" s="445">
        <v>353698.45</v>
      </c>
      <c r="T21" s="447">
        <v>0.179981</v>
      </c>
      <c r="U21" s="447">
        <v>3146.2661588000001</v>
      </c>
      <c r="V21" s="447">
        <v>0.18201500000000001</v>
      </c>
      <c r="W21" s="447">
        <v>3016.2527349000002</v>
      </c>
      <c r="X21" s="447">
        <v>0.30462</v>
      </c>
      <c r="Y21" s="447">
        <v>4820.9625285000002</v>
      </c>
      <c r="Z21" s="41" t="s">
        <v>606</v>
      </c>
      <c r="AA21" s="42"/>
      <c r="AB21" s="43"/>
    </row>
    <row r="22" spans="1:28" ht="16.5" customHeight="1">
      <c r="A22" s="38" t="s">
        <v>607</v>
      </c>
      <c r="B22" s="39" t="s">
        <v>589</v>
      </c>
      <c r="C22" s="39">
        <v>3904.59</v>
      </c>
      <c r="D22" s="39">
        <v>8129.18</v>
      </c>
      <c r="E22" s="39">
        <v>2056.36</v>
      </c>
      <c r="F22" s="39">
        <v>3599.56</v>
      </c>
      <c r="G22" s="39">
        <v>2632.26</v>
      </c>
      <c r="H22" s="39">
        <v>5410.1</v>
      </c>
      <c r="I22" s="40">
        <v>3570.78</v>
      </c>
      <c r="J22" s="40">
        <v>7043.15</v>
      </c>
      <c r="K22" s="40">
        <v>4493.2929999999997</v>
      </c>
      <c r="L22" s="40">
        <v>10557.4751925</v>
      </c>
      <c r="M22" s="40">
        <v>2655.7890000000002</v>
      </c>
      <c r="N22" s="40">
        <v>5861.3534651</v>
      </c>
      <c r="O22" s="445">
        <v>4366.5540000000001</v>
      </c>
      <c r="P22" s="446">
        <v>11688.559667699999</v>
      </c>
      <c r="Q22" s="446">
        <v>2925.6805399999998</v>
      </c>
      <c r="R22" s="446">
        <v>7695.3081556999996</v>
      </c>
      <c r="S22" s="445">
        <v>1295514.01</v>
      </c>
      <c r="T22" s="447">
        <v>3.5805470000000001</v>
      </c>
      <c r="U22" s="447">
        <v>10817.3354502</v>
      </c>
      <c r="V22" s="447">
        <v>3.918326</v>
      </c>
      <c r="W22" s="447">
        <v>13010.294903100001</v>
      </c>
      <c r="X22" s="447">
        <v>3.4734250000000002</v>
      </c>
      <c r="Y22" s="447">
        <v>10353.426979600001</v>
      </c>
      <c r="Z22" s="41" t="s">
        <v>608</v>
      </c>
      <c r="AA22" s="42"/>
      <c r="AB22" s="43"/>
    </row>
    <row r="23" spans="1:28" ht="16.5" customHeight="1">
      <c r="A23" s="38" t="s">
        <v>609</v>
      </c>
      <c r="B23" s="39" t="s">
        <v>589</v>
      </c>
      <c r="C23" s="39">
        <v>665.11</v>
      </c>
      <c r="D23" s="39">
        <v>9478.26</v>
      </c>
      <c r="E23" s="39">
        <v>325.25</v>
      </c>
      <c r="F23" s="39">
        <v>3233.87</v>
      </c>
      <c r="G23" s="39">
        <v>419.95</v>
      </c>
      <c r="H23" s="39">
        <v>3106.62</v>
      </c>
      <c r="I23" s="40">
        <v>494.13</v>
      </c>
      <c r="J23" s="40">
        <v>4169.5600000000004</v>
      </c>
      <c r="K23" s="40">
        <v>513.21799999999996</v>
      </c>
      <c r="L23" s="40">
        <v>4707.0491048000004</v>
      </c>
      <c r="M23" s="40">
        <v>381.87799999999999</v>
      </c>
      <c r="N23" s="40">
        <v>3261.5961078999999</v>
      </c>
      <c r="O23" s="445">
        <v>234.87799999999999</v>
      </c>
      <c r="P23" s="445">
        <v>1949.0930949999999</v>
      </c>
      <c r="Q23" s="446">
        <v>94.17407</v>
      </c>
      <c r="R23" s="446">
        <v>567.98289999999997</v>
      </c>
      <c r="S23" s="445">
        <v>111432.42</v>
      </c>
      <c r="T23" s="447">
        <v>0.376114</v>
      </c>
      <c r="U23" s="447">
        <v>4597.4329132000003</v>
      </c>
      <c r="V23" s="447">
        <v>0.37696600000000002</v>
      </c>
      <c r="W23" s="447">
        <v>4044.3198731000002</v>
      </c>
      <c r="X23" s="447">
        <v>0.41043499999999999</v>
      </c>
      <c r="Y23" s="447">
        <v>4357.0974933999996</v>
      </c>
      <c r="Z23" s="41" t="s">
        <v>610</v>
      </c>
      <c r="AA23" s="42"/>
      <c r="AB23" s="43"/>
    </row>
    <row r="24" spans="1:28" ht="16.5" customHeight="1">
      <c r="A24" s="38" t="s">
        <v>611</v>
      </c>
      <c r="B24" s="39" t="s">
        <v>589</v>
      </c>
      <c r="C24" s="39">
        <v>566.46</v>
      </c>
      <c r="D24" s="39">
        <v>4710.42</v>
      </c>
      <c r="E24" s="39">
        <v>586.78</v>
      </c>
      <c r="F24" s="39">
        <v>4616.1000000000004</v>
      </c>
      <c r="G24" s="39">
        <v>599.20000000000005</v>
      </c>
      <c r="H24" s="39">
        <v>4521.51</v>
      </c>
      <c r="I24" s="40">
        <v>697.09</v>
      </c>
      <c r="J24" s="40">
        <v>6730</v>
      </c>
      <c r="K24" s="40">
        <v>619.37656700000002</v>
      </c>
      <c r="L24" s="40">
        <v>6170.1214</v>
      </c>
      <c r="M24" s="40">
        <v>593.907466</v>
      </c>
      <c r="N24" s="40">
        <v>6323.8425190999997</v>
      </c>
      <c r="O24" s="445">
        <v>734.33646399999998</v>
      </c>
      <c r="P24" s="445">
        <v>6801.9895354999999</v>
      </c>
      <c r="Q24" s="446">
        <v>715.20955000000004</v>
      </c>
      <c r="R24" s="446">
        <v>8754.3457811000007</v>
      </c>
      <c r="S24" s="445">
        <v>1013338.41</v>
      </c>
      <c r="T24" s="447">
        <v>574.40304400000002</v>
      </c>
      <c r="U24" s="447">
        <v>9126.4309224999997</v>
      </c>
      <c r="V24" s="447">
        <v>622.34381199999996</v>
      </c>
      <c r="W24" s="447">
        <v>7986.0569275999997</v>
      </c>
      <c r="X24" s="447">
        <v>671.79123000000004</v>
      </c>
      <c r="Y24" s="447">
        <v>8741.5348391999996</v>
      </c>
      <c r="Z24" s="41" t="s">
        <v>612</v>
      </c>
      <c r="AA24" s="42"/>
      <c r="AB24" s="43"/>
    </row>
    <row r="25" spans="1:28" ht="16.5" customHeight="1">
      <c r="A25" s="38" t="s">
        <v>613</v>
      </c>
      <c r="B25" s="39" t="s">
        <v>589</v>
      </c>
      <c r="C25" s="39">
        <v>5.24</v>
      </c>
      <c r="D25" s="39">
        <v>267.47000000000003</v>
      </c>
      <c r="E25" s="39">
        <v>6.39</v>
      </c>
      <c r="F25" s="39">
        <v>203.31</v>
      </c>
      <c r="G25" s="39">
        <v>6.06</v>
      </c>
      <c r="H25" s="39">
        <v>225.53</v>
      </c>
      <c r="I25" s="40">
        <v>6.53</v>
      </c>
      <c r="J25" s="40">
        <v>285.18</v>
      </c>
      <c r="K25" s="40">
        <v>6.9960440000000004</v>
      </c>
      <c r="L25" s="40">
        <v>304.78670310000001</v>
      </c>
      <c r="M25" s="40">
        <v>7.1739579999999998</v>
      </c>
      <c r="N25" s="40">
        <v>411.93758780000002</v>
      </c>
      <c r="O25" s="445">
        <v>7.8762629999999998</v>
      </c>
      <c r="P25" s="445">
        <v>649.82590149999999</v>
      </c>
      <c r="Q25" s="446">
        <v>8.4859100000000005</v>
      </c>
      <c r="R25" s="446">
        <v>790.24084800000003</v>
      </c>
      <c r="S25" s="445">
        <v>85064.3</v>
      </c>
      <c r="T25" s="447">
        <v>4.8424459999999998</v>
      </c>
      <c r="U25" s="447">
        <v>755.68567489999998</v>
      </c>
      <c r="V25" s="447">
        <v>3.8127450000000001</v>
      </c>
      <c r="W25" s="447">
        <v>510.80856010000002</v>
      </c>
      <c r="X25" s="447">
        <v>4.6695200000000003</v>
      </c>
      <c r="Y25" s="447">
        <v>601.04355139999996</v>
      </c>
      <c r="Z25" s="41" t="s">
        <v>614</v>
      </c>
      <c r="AA25" s="42"/>
      <c r="AB25" s="43"/>
    </row>
    <row r="26" spans="1:28" ht="16.5" customHeight="1">
      <c r="A26" s="38" t="s">
        <v>615</v>
      </c>
      <c r="B26" s="39" t="s">
        <v>589</v>
      </c>
      <c r="C26" s="39">
        <v>1955.19</v>
      </c>
      <c r="D26" s="39">
        <v>5328.83</v>
      </c>
      <c r="E26" s="39">
        <v>3844.45</v>
      </c>
      <c r="F26" s="39">
        <v>9824.52</v>
      </c>
      <c r="G26" s="39">
        <v>2544.0100000000002</v>
      </c>
      <c r="H26" s="39">
        <v>8659.5400000000009</v>
      </c>
      <c r="I26" s="40">
        <v>1757.93</v>
      </c>
      <c r="J26" s="40">
        <v>5225.6000000000004</v>
      </c>
      <c r="K26" s="40">
        <v>3989.6610000000001</v>
      </c>
      <c r="L26" s="40">
        <v>9523.1367425999997</v>
      </c>
      <c r="M26" s="40">
        <v>5798.5339999999997</v>
      </c>
      <c r="N26" s="40">
        <v>13981.556028499999</v>
      </c>
      <c r="O26" s="445">
        <v>7517.9229999999998</v>
      </c>
      <c r="P26" s="445">
        <v>20668.566270700001</v>
      </c>
      <c r="Q26" s="446">
        <v>10457.136549999999</v>
      </c>
      <c r="R26" s="446">
        <v>34344.685209299998</v>
      </c>
      <c r="S26" s="445">
        <v>4631094.8</v>
      </c>
      <c r="T26" s="447">
        <v>10.827394</v>
      </c>
      <c r="U26" s="447">
        <v>42272.943118900002</v>
      </c>
      <c r="V26" s="447">
        <v>3.83209</v>
      </c>
      <c r="W26" s="447">
        <v>20577.902533699998</v>
      </c>
      <c r="X26" s="447">
        <v>3.1545719999999999</v>
      </c>
      <c r="Y26" s="447">
        <v>15760.582433699999</v>
      </c>
      <c r="Z26" s="41" t="s">
        <v>616</v>
      </c>
      <c r="AA26" s="42"/>
      <c r="AB26" s="43"/>
    </row>
    <row r="27" spans="1:28" ht="16.5" customHeight="1">
      <c r="A27" s="38" t="s">
        <v>617</v>
      </c>
      <c r="B27" s="39" t="s">
        <v>589</v>
      </c>
      <c r="C27" s="39">
        <v>247.61</v>
      </c>
      <c r="D27" s="39">
        <v>193.01</v>
      </c>
      <c r="E27" s="39">
        <v>818.57</v>
      </c>
      <c r="F27" s="39">
        <v>656.84</v>
      </c>
      <c r="G27" s="39">
        <v>390.67</v>
      </c>
      <c r="H27" s="39">
        <v>314.94</v>
      </c>
      <c r="I27" s="40">
        <v>123.97</v>
      </c>
      <c r="J27" s="40">
        <v>97.45</v>
      </c>
      <c r="K27" s="40">
        <v>845.96</v>
      </c>
      <c r="L27" s="40">
        <v>586.80290909999997</v>
      </c>
      <c r="M27" s="40">
        <v>593.61599999999999</v>
      </c>
      <c r="N27" s="40">
        <v>517.50830940000003</v>
      </c>
      <c r="O27" s="445">
        <v>1317.6790000000001</v>
      </c>
      <c r="P27" s="445">
        <v>1316.2162820000001</v>
      </c>
      <c r="Q27" s="446">
        <v>1404.9750899999999</v>
      </c>
      <c r="R27" s="446">
        <v>1625.7462624</v>
      </c>
      <c r="S27" s="445">
        <v>206382.37</v>
      </c>
      <c r="T27" s="447">
        <v>1.4731289999999999</v>
      </c>
      <c r="U27" s="447">
        <v>1866.7457420000001</v>
      </c>
      <c r="V27" s="447">
        <v>0.75602999999999998</v>
      </c>
      <c r="W27" s="447">
        <v>1075.5309883</v>
      </c>
      <c r="X27" s="447">
        <v>0.14595900000000001</v>
      </c>
      <c r="Y27" s="447">
        <v>232.51781600000001</v>
      </c>
      <c r="Z27" s="41" t="s">
        <v>618</v>
      </c>
      <c r="AA27" s="42"/>
      <c r="AB27" s="43"/>
    </row>
    <row r="28" spans="1:28" ht="16.5" customHeight="1">
      <c r="A28" s="38" t="s">
        <v>619</v>
      </c>
      <c r="B28" s="39" t="s">
        <v>572</v>
      </c>
      <c r="C28" s="39">
        <v>12.5</v>
      </c>
      <c r="D28" s="39">
        <v>427.04</v>
      </c>
      <c r="E28" s="39">
        <v>13.1</v>
      </c>
      <c r="F28" s="39">
        <v>529.19000000000005</v>
      </c>
      <c r="G28" s="39">
        <v>11.29</v>
      </c>
      <c r="H28" s="39">
        <v>522.75</v>
      </c>
      <c r="I28" s="40">
        <v>14.47</v>
      </c>
      <c r="J28" s="40">
        <v>670.91</v>
      </c>
      <c r="K28" s="40">
        <v>17.532399999999999</v>
      </c>
      <c r="L28" s="40">
        <v>866.31257900000003</v>
      </c>
      <c r="M28" s="40">
        <v>19.221692999999998</v>
      </c>
      <c r="N28" s="40">
        <v>771.6603298</v>
      </c>
      <c r="O28" s="445">
        <v>32.285420999999999</v>
      </c>
      <c r="P28" s="446">
        <v>929.62867270000004</v>
      </c>
      <c r="Q28" s="446">
        <v>20.9895</v>
      </c>
      <c r="R28" s="446">
        <v>843.82432100000005</v>
      </c>
      <c r="S28" s="445">
        <v>94782.399999999994</v>
      </c>
      <c r="T28" s="447">
        <v>16.028072999999999</v>
      </c>
      <c r="U28" s="447">
        <v>852.57799499999999</v>
      </c>
      <c r="V28" s="447">
        <v>13.636134</v>
      </c>
      <c r="W28" s="447">
        <v>989.30488909999997</v>
      </c>
      <c r="X28" s="447">
        <v>16.532314</v>
      </c>
      <c r="Y28" s="447">
        <v>1208.3497262000001</v>
      </c>
      <c r="Z28" s="41" t="s">
        <v>620</v>
      </c>
      <c r="AA28" s="42"/>
      <c r="AB28" s="43"/>
    </row>
    <row r="29" spans="1:28" ht="16.5" customHeight="1">
      <c r="A29" s="38" t="s">
        <v>621</v>
      </c>
      <c r="B29" s="39" t="s">
        <v>572</v>
      </c>
      <c r="C29" s="39">
        <v>539.23</v>
      </c>
      <c r="D29" s="39">
        <v>3160.08</v>
      </c>
      <c r="E29" s="39">
        <v>654.66</v>
      </c>
      <c r="F29" s="39">
        <v>4191.24</v>
      </c>
      <c r="G29" s="39">
        <v>817.06</v>
      </c>
      <c r="H29" s="39">
        <v>4974.21</v>
      </c>
      <c r="I29" s="40">
        <v>714</v>
      </c>
      <c r="J29" s="40">
        <v>4913.28</v>
      </c>
      <c r="K29" s="40">
        <v>823.08500000000004</v>
      </c>
      <c r="L29" s="40">
        <v>5538.1527384000001</v>
      </c>
      <c r="M29" s="40">
        <v>834.83500000000004</v>
      </c>
      <c r="N29" s="40">
        <v>5496.3810047999996</v>
      </c>
      <c r="O29" s="445">
        <v>973.17700000000002</v>
      </c>
      <c r="P29" s="445">
        <v>5668.7495681999999</v>
      </c>
      <c r="Q29" s="446">
        <v>1165.6527100000001</v>
      </c>
      <c r="R29" s="446">
        <v>6554.8935000000001</v>
      </c>
      <c r="S29" s="445">
        <v>697451.33</v>
      </c>
      <c r="T29" s="447">
        <v>0.90541899999999997</v>
      </c>
      <c r="U29" s="447">
        <v>5443.2288107000004</v>
      </c>
      <c r="V29" s="447">
        <v>1.1821090000000001</v>
      </c>
      <c r="W29" s="447">
        <v>7705.0436146000002</v>
      </c>
      <c r="X29" s="447">
        <v>1.3268530000000001</v>
      </c>
      <c r="Y29" s="447">
        <v>7915.7477621999997</v>
      </c>
      <c r="Z29" s="41" t="s">
        <v>622</v>
      </c>
      <c r="AA29" s="42"/>
      <c r="AB29" s="43"/>
    </row>
    <row r="30" spans="1:28" ht="16.5" customHeight="1">
      <c r="A30" s="38" t="s">
        <v>623</v>
      </c>
      <c r="B30" s="39" t="s">
        <v>572</v>
      </c>
      <c r="C30" s="39">
        <v>2081.8000000000002</v>
      </c>
      <c r="D30" s="39">
        <v>4666.45</v>
      </c>
      <c r="E30" s="39">
        <v>2104.36</v>
      </c>
      <c r="F30" s="39">
        <v>5237.1000000000004</v>
      </c>
      <c r="G30" s="39">
        <v>3404.07</v>
      </c>
      <c r="H30" s="39">
        <v>5790.71</v>
      </c>
      <c r="I30" s="40">
        <v>2448.02</v>
      </c>
      <c r="J30" s="40">
        <v>5297.72</v>
      </c>
      <c r="K30" s="40">
        <v>3192.4929999999999</v>
      </c>
      <c r="L30" s="40">
        <v>5679.1042568000003</v>
      </c>
      <c r="M30" s="40">
        <v>1930.511</v>
      </c>
      <c r="N30" s="40">
        <v>4617.3406886000002</v>
      </c>
      <c r="O30" s="445">
        <v>2339.6750000000002</v>
      </c>
      <c r="P30" s="445">
        <v>5388.0263242999999</v>
      </c>
      <c r="Q30" s="446">
        <v>929.78384000000005</v>
      </c>
      <c r="R30" s="446">
        <v>2642.7755000000002</v>
      </c>
      <c r="S30" s="445">
        <v>293398.2</v>
      </c>
      <c r="T30" s="447">
        <v>3.006243</v>
      </c>
      <c r="U30" s="447">
        <v>6711.3185514999996</v>
      </c>
      <c r="V30" s="447">
        <v>2.5913360000000001</v>
      </c>
      <c r="W30" s="447">
        <v>7002.9646630999996</v>
      </c>
      <c r="X30" s="447">
        <v>1.9800709999999999</v>
      </c>
      <c r="Y30" s="447">
        <v>7063.5242919000002</v>
      </c>
      <c r="Z30" s="41" t="s">
        <v>624</v>
      </c>
      <c r="AA30" s="42"/>
      <c r="AB30" s="43"/>
    </row>
    <row r="31" spans="1:28" ht="16.5" customHeight="1">
      <c r="A31" s="38" t="s">
        <v>625</v>
      </c>
      <c r="B31" s="39" t="s">
        <v>589</v>
      </c>
      <c r="C31" s="39">
        <v>186.04</v>
      </c>
      <c r="D31" s="39">
        <v>1721.89</v>
      </c>
      <c r="E31" s="39">
        <v>174.43</v>
      </c>
      <c r="F31" s="39">
        <v>1697.22</v>
      </c>
      <c r="G31" s="39">
        <v>192.86</v>
      </c>
      <c r="H31" s="39">
        <v>1765.75</v>
      </c>
      <c r="I31" s="40">
        <v>212.2</v>
      </c>
      <c r="J31" s="40">
        <v>1823.36</v>
      </c>
      <c r="K31" s="40">
        <v>228.96700000000001</v>
      </c>
      <c r="L31" s="40">
        <v>2055.4110156000002</v>
      </c>
      <c r="M31" s="40">
        <v>223.30825200000001</v>
      </c>
      <c r="N31" s="40">
        <v>2212.0319282</v>
      </c>
      <c r="O31" s="445">
        <v>367.09892400000001</v>
      </c>
      <c r="P31" s="445">
        <v>3150.0560200999998</v>
      </c>
      <c r="Q31" s="446">
        <v>308.27535</v>
      </c>
      <c r="R31" s="446">
        <v>3072.7684730999999</v>
      </c>
      <c r="S31" s="445">
        <v>409432.41</v>
      </c>
      <c r="T31" s="447">
        <v>328.33385700000002</v>
      </c>
      <c r="U31" s="447">
        <v>3636.9807942000002</v>
      </c>
      <c r="V31" s="447">
        <v>385.46079900000001</v>
      </c>
      <c r="W31" s="447">
        <v>4713.5591619999996</v>
      </c>
      <c r="X31" s="447">
        <v>495.553853</v>
      </c>
      <c r="Y31" s="447">
        <v>5877.3660067000001</v>
      </c>
      <c r="Z31" s="41" t="s">
        <v>626</v>
      </c>
      <c r="AA31" s="42"/>
      <c r="AB31" s="43"/>
    </row>
    <row r="32" spans="1:28" ht="16.5" customHeight="1">
      <c r="A32" s="38" t="s">
        <v>627</v>
      </c>
      <c r="B32" s="39" t="s">
        <v>589</v>
      </c>
      <c r="C32" s="39">
        <v>588.38</v>
      </c>
      <c r="D32" s="39">
        <v>3626.86</v>
      </c>
      <c r="E32" s="39">
        <v>532.29</v>
      </c>
      <c r="F32" s="39">
        <v>3767.08</v>
      </c>
      <c r="G32" s="39">
        <v>533.15</v>
      </c>
      <c r="H32" s="39">
        <v>3921.08</v>
      </c>
      <c r="I32" s="40">
        <v>573.28</v>
      </c>
      <c r="J32" s="40">
        <v>4169.13</v>
      </c>
      <c r="K32" s="40">
        <v>594.48732800000005</v>
      </c>
      <c r="L32" s="40">
        <v>4481.2511950999997</v>
      </c>
      <c r="M32" s="40">
        <v>568.88301300000001</v>
      </c>
      <c r="N32" s="40">
        <v>4590.9639857000002</v>
      </c>
      <c r="O32" s="445">
        <v>532.87071800000001</v>
      </c>
      <c r="P32" s="445">
        <v>5150.8031342000004</v>
      </c>
      <c r="Q32" s="446">
        <v>629.70419000000004</v>
      </c>
      <c r="R32" s="446">
        <v>5802.5321154000003</v>
      </c>
      <c r="S32" s="445">
        <v>731997.57</v>
      </c>
      <c r="T32" s="447">
        <v>566.66760299999999</v>
      </c>
      <c r="U32" s="447">
        <v>6621.8980873</v>
      </c>
      <c r="V32" s="447">
        <v>630.16297999999995</v>
      </c>
      <c r="W32" s="447">
        <v>7266.0004932000002</v>
      </c>
      <c r="X32" s="447">
        <v>659.88145199999997</v>
      </c>
      <c r="Y32" s="447">
        <v>7821.4085255999998</v>
      </c>
      <c r="Z32" s="41" t="s">
        <v>628</v>
      </c>
      <c r="AA32" s="42"/>
      <c r="AB32" s="43"/>
    </row>
    <row r="33" spans="1:28" ht="16.5" customHeight="1">
      <c r="A33" s="38" t="s">
        <v>629</v>
      </c>
      <c r="B33" s="39" t="s">
        <v>589</v>
      </c>
      <c r="C33" s="39">
        <v>313.67</v>
      </c>
      <c r="D33" s="39">
        <v>3036.64</v>
      </c>
      <c r="E33" s="39">
        <v>316.54000000000002</v>
      </c>
      <c r="F33" s="39">
        <v>3358.12</v>
      </c>
      <c r="G33" s="39">
        <v>339.95</v>
      </c>
      <c r="H33" s="39">
        <v>3565.55</v>
      </c>
      <c r="I33" s="40">
        <v>353.35</v>
      </c>
      <c r="J33" s="40">
        <v>3561.69</v>
      </c>
      <c r="K33" s="40">
        <v>347.80700000000002</v>
      </c>
      <c r="L33" s="40">
        <v>3859.4566344</v>
      </c>
      <c r="M33" s="40">
        <v>342.64800000000002</v>
      </c>
      <c r="N33" s="40">
        <v>3885.3001972000002</v>
      </c>
      <c r="O33" s="445">
        <v>403.98500000000001</v>
      </c>
      <c r="P33" s="445">
        <v>4714.6849198</v>
      </c>
      <c r="Q33" s="446">
        <v>410.22843999999998</v>
      </c>
      <c r="R33" s="446">
        <v>4803.7120000000004</v>
      </c>
      <c r="S33" s="445">
        <v>599982.98</v>
      </c>
      <c r="T33" s="447">
        <v>0.43829800000000002</v>
      </c>
      <c r="U33" s="447">
        <v>5505.9904716999999</v>
      </c>
      <c r="V33" s="447">
        <v>0.484989</v>
      </c>
      <c r="W33" s="447">
        <v>6344.1110367000001</v>
      </c>
      <c r="X33" s="447">
        <v>0.54167399999999999</v>
      </c>
      <c r="Y33" s="447">
        <v>7180.6700951000003</v>
      </c>
      <c r="Z33" s="41" t="s">
        <v>630</v>
      </c>
      <c r="AA33" s="42"/>
      <c r="AB33" s="43"/>
    </row>
    <row r="34" spans="1:28" ht="16.5" customHeight="1">
      <c r="A34" s="38" t="s">
        <v>631</v>
      </c>
      <c r="B34" s="39" t="s">
        <v>589</v>
      </c>
      <c r="C34" s="39">
        <v>33.369999999999997</v>
      </c>
      <c r="D34" s="39">
        <v>848.66</v>
      </c>
      <c r="E34" s="39">
        <v>32.65</v>
      </c>
      <c r="F34" s="39">
        <v>1267.6099999999999</v>
      </c>
      <c r="G34" s="39">
        <v>25.65</v>
      </c>
      <c r="H34" s="39">
        <v>1086.77</v>
      </c>
      <c r="I34" s="40">
        <v>29.58</v>
      </c>
      <c r="J34" s="40">
        <v>1144.3499999999999</v>
      </c>
      <c r="K34" s="40">
        <v>27.607088000000001</v>
      </c>
      <c r="L34" s="40">
        <v>1350.8615159999999</v>
      </c>
      <c r="M34" s="40">
        <v>27.432783000000001</v>
      </c>
      <c r="N34" s="40">
        <v>1274.6890777000001</v>
      </c>
      <c r="O34" s="445">
        <v>25.776772999999999</v>
      </c>
      <c r="P34" s="446">
        <v>1108.3843133</v>
      </c>
      <c r="Q34" s="446">
        <v>27.323309999999999</v>
      </c>
      <c r="R34" s="446">
        <v>1145.4508258999999</v>
      </c>
      <c r="S34" s="445">
        <v>124213.62</v>
      </c>
      <c r="T34" s="447">
        <v>31.162313000000001</v>
      </c>
      <c r="U34" s="447">
        <v>1126.5172327</v>
      </c>
      <c r="V34" s="447">
        <v>32.700888999999997</v>
      </c>
      <c r="W34" s="447">
        <v>1373.0210672000001</v>
      </c>
      <c r="X34" s="447">
        <v>40.874904999999998</v>
      </c>
      <c r="Y34" s="447">
        <v>2189.3591732</v>
      </c>
      <c r="Z34" s="41" t="s">
        <v>632</v>
      </c>
      <c r="AA34" s="42"/>
      <c r="AB34" s="43"/>
    </row>
    <row r="35" spans="1:28" ht="16.5" customHeight="1">
      <c r="A35" s="38" t="s">
        <v>633</v>
      </c>
      <c r="B35" s="39" t="s">
        <v>589</v>
      </c>
      <c r="C35" s="39">
        <v>420.85</v>
      </c>
      <c r="D35" s="39">
        <v>1030.6099999999999</v>
      </c>
      <c r="E35" s="39">
        <v>431.46</v>
      </c>
      <c r="F35" s="39">
        <v>1102.73</v>
      </c>
      <c r="G35" s="39">
        <v>255.8</v>
      </c>
      <c r="H35" s="39">
        <v>813.54</v>
      </c>
      <c r="I35" s="40">
        <v>270.39999999999998</v>
      </c>
      <c r="J35" s="40">
        <v>876.62</v>
      </c>
      <c r="K35" s="40">
        <v>307.41930000000002</v>
      </c>
      <c r="L35" s="40">
        <v>1063.0296713</v>
      </c>
      <c r="M35" s="40">
        <v>286.45014600000002</v>
      </c>
      <c r="N35" s="40">
        <v>1074.6192051</v>
      </c>
      <c r="O35" s="445">
        <v>397.056195</v>
      </c>
      <c r="P35" s="445">
        <v>1536.2668854000001</v>
      </c>
      <c r="Q35" s="446">
        <v>699.56519000000003</v>
      </c>
      <c r="R35" s="446">
        <v>2282.0002552000001</v>
      </c>
      <c r="S35" s="445">
        <v>227849.86</v>
      </c>
      <c r="T35" s="447">
        <v>608.00106200000005</v>
      </c>
      <c r="U35" s="447">
        <v>2127.4192038000001</v>
      </c>
      <c r="V35" s="447">
        <v>230.04632899999999</v>
      </c>
      <c r="W35" s="447">
        <v>1277.2385658999999</v>
      </c>
      <c r="X35" s="447">
        <v>242.89453599999999</v>
      </c>
      <c r="Y35" s="447">
        <v>1481.6048777999999</v>
      </c>
      <c r="Z35" s="41" t="s">
        <v>634</v>
      </c>
      <c r="AA35" s="42"/>
      <c r="AB35" s="43"/>
    </row>
    <row r="36" spans="1:28" ht="16.5" customHeight="1">
      <c r="A36" s="38" t="s">
        <v>635</v>
      </c>
      <c r="B36" s="39" t="s">
        <v>589</v>
      </c>
      <c r="C36" s="39" t="s">
        <v>137</v>
      </c>
      <c r="D36" s="39">
        <v>2772.44</v>
      </c>
      <c r="E36" s="39" t="s">
        <v>137</v>
      </c>
      <c r="F36" s="39">
        <v>2907.85</v>
      </c>
      <c r="G36" s="39" t="s">
        <v>137</v>
      </c>
      <c r="H36" s="39">
        <v>3053.79</v>
      </c>
      <c r="I36" s="40"/>
      <c r="J36" s="40">
        <v>3548.95</v>
      </c>
      <c r="K36" s="40"/>
      <c r="L36" s="40">
        <v>4613.3816262999999</v>
      </c>
      <c r="M36" s="40"/>
      <c r="N36" s="40">
        <v>4586.8005394000002</v>
      </c>
      <c r="O36" s="445">
        <v>0</v>
      </c>
      <c r="P36" s="445">
        <v>6402.8412558</v>
      </c>
      <c r="Q36" s="446">
        <v>1296.97927</v>
      </c>
      <c r="R36" s="446">
        <v>8714.6970870000005</v>
      </c>
      <c r="S36" s="445">
        <v>1143226.04</v>
      </c>
      <c r="T36" s="447">
        <v>0</v>
      </c>
      <c r="U36" s="447">
        <v>10190.5199201</v>
      </c>
      <c r="V36" s="447">
        <v>0</v>
      </c>
      <c r="W36" s="447">
        <v>12378.437050299999</v>
      </c>
      <c r="X36" s="447">
        <v>0</v>
      </c>
      <c r="Y36" s="447">
        <v>12957.751201200001</v>
      </c>
      <c r="Z36" s="41" t="s">
        <v>636</v>
      </c>
      <c r="AA36" s="42"/>
      <c r="AB36" s="43"/>
    </row>
    <row r="37" spans="1:28" ht="16.5" customHeight="1">
      <c r="A37" s="38" t="s">
        <v>637</v>
      </c>
      <c r="B37" s="39" t="s">
        <v>589</v>
      </c>
      <c r="C37" s="39">
        <v>0.26</v>
      </c>
      <c r="D37" s="39">
        <v>19.329999999999998</v>
      </c>
      <c r="E37" s="39">
        <v>0.21</v>
      </c>
      <c r="F37" s="39">
        <v>17.02</v>
      </c>
      <c r="G37" s="39">
        <v>0.17</v>
      </c>
      <c r="H37" s="39">
        <v>13.84</v>
      </c>
      <c r="I37" s="40">
        <v>12.42</v>
      </c>
      <c r="J37" s="40">
        <v>327.44</v>
      </c>
      <c r="K37" s="40">
        <v>14.882826</v>
      </c>
      <c r="L37" s="40">
        <v>480.66255589999997</v>
      </c>
      <c r="M37" s="40">
        <v>12.816181</v>
      </c>
      <c r="N37" s="40">
        <v>398.49828120000001</v>
      </c>
      <c r="O37" s="445">
        <v>13.887740000000001</v>
      </c>
      <c r="P37" s="445">
        <v>416.54246330000001</v>
      </c>
      <c r="Q37" s="446">
        <v>13.82691</v>
      </c>
      <c r="R37" s="446">
        <v>474.03665189999998</v>
      </c>
      <c r="S37" s="445">
        <v>32601.59</v>
      </c>
      <c r="T37" s="447">
        <v>11.550439000000001</v>
      </c>
      <c r="U37" s="447">
        <v>305.64315679999999</v>
      </c>
      <c r="V37" s="447">
        <v>13.734617999999999</v>
      </c>
      <c r="W37" s="447">
        <v>360.81370120000003</v>
      </c>
      <c r="X37" s="447">
        <v>17.365189000000001</v>
      </c>
      <c r="Y37" s="447">
        <v>465.27598810000001</v>
      </c>
      <c r="Z37" s="41" t="s">
        <v>638</v>
      </c>
      <c r="AA37" s="42"/>
      <c r="AB37" s="43"/>
    </row>
    <row r="38" spans="1:28" ht="16.5" customHeight="1">
      <c r="A38" s="38" t="s">
        <v>639</v>
      </c>
      <c r="B38" s="39" t="s">
        <v>589</v>
      </c>
      <c r="C38" s="39">
        <v>1503.51</v>
      </c>
      <c r="D38" s="39">
        <v>29282.58</v>
      </c>
      <c r="E38" s="39">
        <v>1314.22</v>
      </c>
      <c r="F38" s="39">
        <v>26684.22</v>
      </c>
      <c r="G38" s="39">
        <v>1323.58</v>
      </c>
      <c r="H38" s="39">
        <v>26161.38</v>
      </c>
      <c r="I38" s="40">
        <v>1350.25</v>
      </c>
      <c r="J38" s="40">
        <v>26035.19</v>
      </c>
      <c r="K38" s="40">
        <v>1233.3779999999999</v>
      </c>
      <c r="L38" s="40">
        <v>25091.427246399999</v>
      </c>
      <c r="M38" s="40">
        <v>1152.3240000000001</v>
      </c>
      <c r="N38" s="40">
        <v>22661.116711499999</v>
      </c>
      <c r="O38" s="445">
        <v>1085.6130000000001</v>
      </c>
      <c r="P38" s="445">
        <v>23459.894601100001</v>
      </c>
      <c r="Q38" s="446">
        <v>1175.18443</v>
      </c>
      <c r="R38" s="446">
        <v>24612.742565699999</v>
      </c>
      <c r="S38" s="445">
        <v>2563985.81</v>
      </c>
      <c r="T38" s="447">
        <v>1.0642130000000001</v>
      </c>
      <c r="U38" s="447">
        <v>23040.819747099998</v>
      </c>
      <c r="V38" s="447">
        <v>1.193187</v>
      </c>
      <c r="W38" s="447">
        <v>28270.938101600001</v>
      </c>
      <c r="X38" s="447">
        <v>1.1463730000000001</v>
      </c>
      <c r="Y38" s="447">
        <v>31171.214874000001</v>
      </c>
      <c r="Z38" s="41" t="s">
        <v>640</v>
      </c>
      <c r="AA38" s="42"/>
      <c r="AB38" s="43"/>
    </row>
    <row r="39" spans="1:28" ht="16.5" customHeight="1">
      <c r="A39" s="38" t="s">
        <v>641</v>
      </c>
      <c r="B39" s="39" t="s">
        <v>589</v>
      </c>
      <c r="C39" s="39">
        <v>23.61</v>
      </c>
      <c r="D39" s="39">
        <v>828.11</v>
      </c>
      <c r="E39" s="39">
        <v>21.95</v>
      </c>
      <c r="F39" s="39">
        <v>837.76</v>
      </c>
      <c r="G39" s="39">
        <v>22.01</v>
      </c>
      <c r="H39" s="39">
        <v>869.84</v>
      </c>
      <c r="I39" s="40">
        <v>22.8</v>
      </c>
      <c r="J39" s="40">
        <v>843.61</v>
      </c>
      <c r="K39" s="40">
        <v>21.673999999999999</v>
      </c>
      <c r="L39" s="40">
        <v>867.52831790000005</v>
      </c>
      <c r="M39" s="40">
        <v>14.368</v>
      </c>
      <c r="N39" s="40">
        <v>654.04535050000004</v>
      </c>
      <c r="O39" s="445">
        <v>7.1109999999999998</v>
      </c>
      <c r="P39" s="445">
        <v>330.4521082</v>
      </c>
      <c r="Q39" s="446">
        <v>8.70458</v>
      </c>
      <c r="R39" s="446">
        <v>448.07397930000002</v>
      </c>
      <c r="S39" s="445">
        <v>54542.02</v>
      </c>
      <c r="T39" s="447">
        <v>9.0910000000000001E-3</v>
      </c>
      <c r="U39" s="447">
        <v>487.25062869999999</v>
      </c>
      <c r="V39" s="447">
        <v>9.835E-3</v>
      </c>
      <c r="W39" s="447">
        <v>571.80173520000005</v>
      </c>
      <c r="X39" s="447">
        <v>1.0267999999999999E-2</v>
      </c>
      <c r="Y39" s="447">
        <v>631.90021479999996</v>
      </c>
      <c r="Z39" s="41" t="s">
        <v>642</v>
      </c>
      <c r="AA39" s="42"/>
      <c r="AB39" s="43"/>
    </row>
    <row r="40" spans="1:28" ht="16.5" customHeight="1">
      <c r="A40" s="38" t="s">
        <v>643</v>
      </c>
      <c r="B40" s="39" t="s">
        <v>589</v>
      </c>
      <c r="C40" s="39">
        <v>0.26</v>
      </c>
      <c r="D40" s="39">
        <v>2.67</v>
      </c>
      <c r="E40" s="39">
        <v>0</v>
      </c>
      <c r="F40" s="39">
        <v>0</v>
      </c>
      <c r="G40" s="39">
        <v>0.01</v>
      </c>
      <c r="H40" s="39">
        <v>0.21</v>
      </c>
      <c r="I40" s="40">
        <v>0.45</v>
      </c>
      <c r="J40" s="40">
        <v>7</v>
      </c>
      <c r="K40" s="40">
        <v>0.84799999999999998</v>
      </c>
      <c r="L40" s="40">
        <v>13.7304165</v>
      </c>
      <c r="M40" s="40">
        <v>1.052</v>
      </c>
      <c r="N40" s="40">
        <v>16.566346800000002</v>
      </c>
      <c r="O40" s="445">
        <v>0.89400000000000002</v>
      </c>
      <c r="P40" s="446">
        <v>18.055919800000002</v>
      </c>
      <c r="Q40" s="446">
        <v>1.94587</v>
      </c>
      <c r="R40" s="446">
        <v>45.502141600000002</v>
      </c>
      <c r="S40" s="445">
        <v>1913.52</v>
      </c>
      <c r="T40" s="447">
        <v>7.5299999999999998E-4</v>
      </c>
      <c r="U40" s="447">
        <v>18.994685</v>
      </c>
      <c r="V40" s="447">
        <v>2.0599999999999999E-4</v>
      </c>
      <c r="W40" s="447">
        <v>8.1568757000000005</v>
      </c>
      <c r="X40" s="447">
        <v>5.0000000000000002E-5</v>
      </c>
      <c r="Y40" s="447">
        <v>2.8639478999999999</v>
      </c>
      <c r="Z40" s="41" t="s">
        <v>644</v>
      </c>
      <c r="AA40" s="42"/>
      <c r="AB40" s="43"/>
    </row>
    <row r="41" spans="1:28" ht="16.5" customHeight="1">
      <c r="A41" s="38" t="s">
        <v>645</v>
      </c>
      <c r="B41" s="39" t="s">
        <v>589</v>
      </c>
      <c r="C41" s="39">
        <v>0.41</v>
      </c>
      <c r="D41" s="39">
        <v>14.2</v>
      </c>
      <c r="E41" s="39">
        <v>0.28000000000000003</v>
      </c>
      <c r="F41" s="39">
        <v>6.16</v>
      </c>
      <c r="G41" s="39">
        <v>0.14000000000000001</v>
      </c>
      <c r="H41" s="39">
        <v>4.58</v>
      </c>
      <c r="I41" s="40">
        <v>0.27</v>
      </c>
      <c r="J41" s="40">
        <v>9.89</v>
      </c>
      <c r="K41" s="40">
        <v>0.40500000000000003</v>
      </c>
      <c r="L41" s="40">
        <v>13.920916399999999</v>
      </c>
      <c r="M41" s="40">
        <v>0.442</v>
      </c>
      <c r="N41" s="40">
        <v>15.2534945</v>
      </c>
      <c r="O41" s="445">
        <v>0.78</v>
      </c>
      <c r="P41" s="445">
        <v>12.647551399999999</v>
      </c>
      <c r="Q41" s="446">
        <v>0.46779999999999999</v>
      </c>
      <c r="R41" s="446">
        <v>11.5421184</v>
      </c>
      <c r="S41" s="445">
        <v>1270.44</v>
      </c>
      <c r="T41" s="447">
        <v>3.2699999999999998E-4</v>
      </c>
      <c r="U41" s="447">
        <v>12.0957645</v>
      </c>
      <c r="V41" s="447">
        <v>7.9900000000000001E-4</v>
      </c>
      <c r="W41" s="447">
        <v>21.8028859</v>
      </c>
      <c r="X41" s="447">
        <v>2.3499999999999999E-4</v>
      </c>
      <c r="Y41" s="447">
        <v>11.1403348</v>
      </c>
      <c r="Z41" s="41" t="s">
        <v>646</v>
      </c>
      <c r="AA41" s="42"/>
      <c r="AB41" s="43"/>
    </row>
    <row r="42" spans="1:28" ht="16.5" customHeight="1">
      <c r="A42" s="38" t="s">
        <v>647</v>
      </c>
      <c r="B42" s="39" t="s">
        <v>589</v>
      </c>
      <c r="C42" s="39">
        <v>104.17</v>
      </c>
      <c r="D42" s="39">
        <v>2169.0300000000002</v>
      </c>
      <c r="E42" s="39">
        <v>77.53</v>
      </c>
      <c r="F42" s="39">
        <v>1677.46</v>
      </c>
      <c r="G42" s="39">
        <v>90.35</v>
      </c>
      <c r="H42" s="39">
        <v>1701.18</v>
      </c>
      <c r="I42" s="40">
        <v>102.26</v>
      </c>
      <c r="J42" s="40">
        <v>1954.63</v>
      </c>
      <c r="K42" s="40">
        <v>180.68805900000001</v>
      </c>
      <c r="L42" s="40">
        <v>3375.7281447999999</v>
      </c>
      <c r="M42" s="40">
        <v>111.171609</v>
      </c>
      <c r="N42" s="40">
        <v>1983.8407907999999</v>
      </c>
      <c r="O42" s="445">
        <v>118.33426900000001</v>
      </c>
      <c r="P42" s="445">
        <v>2391.2038972</v>
      </c>
      <c r="Q42" s="446">
        <v>191.35558</v>
      </c>
      <c r="R42" s="446">
        <v>4734.6409999999996</v>
      </c>
      <c r="S42" s="445">
        <v>469504.06</v>
      </c>
      <c r="T42" s="447">
        <v>144.82071400000001</v>
      </c>
      <c r="U42" s="447">
        <v>4368.0555144999998</v>
      </c>
      <c r="V42" s="447">
        <v>157.612346</v>
      </c>
      <c r="W42" s="447">
        <v>3439.2096031999999</v>
      </c>
      <c r="X42" s="447">
        <v>193.32216099999999</v>
      </c>
      <c r="Y42" s="447">
        <v>5428.5215332999996</v>
      </c>
      <c r="Z42" s="41" t="s">
        <v>683</v>
      </c>
      <c r="AA42" s="42"/>
      <c r="AB42" s="43"/>
    </row>
    <row r="43" spans="1:28" ht="16.5" customHeight="1">
      <c r="A43" s="38" t="s">
        <v>649</v>
      </c>
      <c r="B43" s="39" t="s">
        <v>589</v>
      </c>
      <c r="C43" s="39" t="s">
        <v>137</v>
      </c>
      <c r="D43" s="39">
        <v>651.19000000000005</v>
      </c>
      <c r="E43" s="39" t="s">
        <v>137</v>
      </c>
      <c r="F43" s="39">
        <v>769.14</v>
      </c>
      <c r="G43" s="39" t="s">
        <v>137</v>
      </c>
      <c r="H43" s="39">
        <v>530.44000000000005</v>
      </c>
      <c r="I43" s="40"/>
      <c r="J43" s="40">
        <v>552.09</v>
      </c>
      <c r="K43" s="40"/>
      <c r="L43" s="40">
        <v>687.22008860000005</v>
      </c>
      <c r="M43" s="40"/>
      <c r="N43" s="40">
        <v>574.64927339999997</v>
      </c>
      <c r="O43" s="445">
        <v>0</v>
      </c>
      <c r="P43" s="445">
        <v>435.50216260000002</v>
      </c>
      <c r="Q43" s="446">
        <v>320.26691</v>
      </c>
      <c r="R43" s="446">
        <v>529.93875969999999</v>
      </c>
      <c r="S43" s="445">
        <v>108161.60000000001</v>
      </c>
      <c r="T43" s="447">
        <v>0</v>
      </c>
      <c r="U43" s="447">
        <v>960.1150738</v>
      </c>
      <c r="V43" s="447">
        <v>0</v>
      </c>
      <c r="W43" s="447">
        <v>1379.7410262000001</v>
      </c>
      <c r="X43" s="447">
        <v>0</v>
      </c>
      <c r="Y43" s="447">
        <v>1266.2811224</v>
      </c>
      <c r="Z43" s="41" t="s">
        <v>650</v>
      </c>
      <c r="AA43" s="42"/>
      <c r="AB43" s="43"/>
    </row>
    <row r="44" spans="1:28" ht="16.5" customHeight="1">
      <c r="A44" s="38" t="s">
        <v>651</v>
      </c>
      <c r="B44" s="39" t="s">
        <v>589</v>
      </c>
      <c r="C44" s="39">
        <v>22.95</v>
      </c>
      <c r="D44" s="39">
        <v>460.8</v>
      </c>
      <c r="E44" s="39">
        <v>22.69</v>
      </c>
      <c r="F44" s="39">
        <v>483.41</v>
      </c>
      <c r="G44" s="39">
        <v>22.02</v>
      </c>
      <c r="H44" s="39">
        <v>546.71</v>
      </c>
      <c r="I44" s="40">
        <v>20.7</v>
      </c>
      <c r="J44" s="40">
        <v>507.32</v>
      </c>
      <c r="K44" s="40">
        <v>19.694690999999999</v>
      </c>
      <c r="L44" s="40">
        <v>571.43330460000004</v>
      </c>
      <c r="M44" s="40">
        <v>16.949411999999999</v>
      </c>
      <c r="N44" s="40">
        <v>541.61087710000004</v>
      </c>
      <c r="O44" s="445">
        <v>15.695017999999999</v>
      </c>
      <c r="P44" s="445">
        <v>575.98772499999995</v>
      </c>
      <c r="Q44" s="446">
        <v>23.695489999999999</v>
      </c>
      <c r="R44" s="446">
        <v>772.40327009999999</v>
      </c>
      <c r="S44" s="445">
        <v>70847.61</v>
      </c>
      <c r="T44" s="447">
        <v>19.114583</v>
      </c>
      <c r="U44" s="447">
        <v>652.59982290000005</v>
      </c>
      <c r="V44" s="447">
        <v>17.83765</v>
      </c>
      <c r="W44" s="447">
        <v>657.52006240000003</v>
      </c>
      <c r="X44" s="447">
        <v>19.396471999999999</v>
      </c>
      <c r="Y44" s="447">
        <v>690.79368390000002</v>
      </c>
      <c r="Z44" s="41" t="s">
        <v>652</v>
      </c>
      <c r="AA44" s="42"/>
      <c r="AB44" s="43"/>
    </row>
    <row r="45" spans="1:28" ht="16.5" customHeight="1">
      <c r="A45" s="38" t="s">
        <v>653</v>
      </c>
      <c r="B45" s="39" t="s">
        <v>589</v>
      </c>
      <c r="C45" s="39" t="s">
        <v>137</v>
      </c>
      <c r="D45" s="39">
        <v>2264.89</v>
      </c>
      <c r="E45" s="39" t="s">
        <v>137</v>
      </c>
      <c r="F45" s="39">
        <v>2030.92</v>
      </c>
      <c r="G45" s="39" t="s">
        <v>137</v>
      </c>
      <c r="H45" s="39">
        <v>2004.79</v>
      </c>
      <c r="I45" s="40"/>
      <c r="J45" s="40">
        <v>2105.7800000000002</v>
      </c>
      <c r="K45" s="40">
        <v>2316.0193100000001</v>
      </c>
      <c r="L45" s="40">
        <v>2103.9657498000001</v>
      </c>
      <c r="M45" s="40">
        <v>1394.53181</v>
      </c>
      <c r="N45" s="40">
        <v>1649.3091546000001</v>
      </c>
      <c r="O45" s="445">
        <v>2503.3315600000001</v>
      </c>
      <c r="P45" s="445">
        <v>2446.8210036999999</v>
      </c>
      <c r="Q45" s="446">
        <v>200.9212</v>
      </c>
      <c r="R45" s="446">
        <v>2042.810917</v>
      </c>
      <c r="S45" s="445">
        <v>261695.86</v>
      </c>
      <c r="T45" s="447">
        <v>209.73380900000001</v>
      </c>
      <c r="U45" s="447">
        <v>2354.9874252999998</v>
      </c>
      <c r="V45" s="447">
        <v>240.76202900000001</v>
      </c>
      <c r="W45" s="447">
        <v>2871.3193956999999</v>
      </c>
      <c r="X45" s="447">
        <v>199.944267</v>
      </c>
      <c r="Y45" s="447">
        <v>2688.5766054999999</v>
      </c>
      <c r="Z45" s="41" t="s">
        <v>654</v>
      </c>
      <c r="AA45" s="42"/>
      <c r="AB45" s="43"/>
    </row>
    <row r="46" spans="1:28" ht="16.5" customHeight="1">
      <c r="A46" s="38" t="s">
        <v>655</v>
      </c>
      <c r="B46" s="39" t="s">
        <v>589</v>
      </c>
      <c r="C46" s="39">
        <v>1231.81</v>
      </c>
      <c r="D46" s="39">
        <v>33688.379999999997</v>
      </c>
      <c r="E46" s="39">
        <v>978.04</v>
      </c>
      <c r="F46" s="39">
        <v>31219.48</v>
      </c>
      <c r="G46" s="39">
        <v>1185.27</v>
      </c>
      <c r="H46" s="39">
        <v>39593.78</v>
      </c>
      <c r="I46" s="40">
        <v>1432.46</v>
      </c>
      <c r="J46" s="40">
        <v>47646.41</v>
      </c>
      <c r="K46" s="40">
        <v>1672.3861139999999</v>
      </c>
      <c r="L46" s="40">
        <v>47664.937987999998</v>
      </c>
      <c r="M46" s="40">
        <v>1329.031201</v>
      </c>
      <c r="N46" s="40">
        <v>47618.104513799997</v>
      </c>
      <c r="O46" s="445">
        <v>1167.7581600000001</v>
      </c>
      <c r="P46" s="445">
        <v>44175.753676200002</v>
      </c>
      <c r="Q46" s="446">
        <v>257.26414999999997</v>
      </c>
      <c r="R46" s="446">
        <v>57816.074800000002</v>
      </c>
      <c r="S46" s="445">
        <v>6474678.6399999997</v>
      </c>
      <c r="T46" s="447">
        <v>1585.331874</v>
      </c>
      <c r="U46" s="447">
        <v>59349.880134699997</v>
      </c>
      <c r="V46" s="447">
        <v>1686.649545</v>
      </c>
      <c r="W46" s="447">
        <v>56684.766258299998</v>
      </c>
      <c r="X46" s="447">
        <v>1565.8462219999999</v>
      </c>
      <c r="Y46" s="447">
        <v>56775.5601752</v>
      </c>
      <c r="Z46" s="41" t="s">
        <v>656</v>
      </c>
      <c r="AA46" s="42"/>
      <c r="AB46" s="43"/>
    </row>
    <row r="47" spans="1:28" ht="16.5" customHeight="1">
      <c r="A47" s="38" t="s">
        <v>657</v>
      </c>
      <c r="B47" s="39" t="s">
        <v>589</v>
      </c>
      <c r="C47" s="39">
        <v>92.06</v>
      </c>
      <c r="D47" s="39">
        <v>2169.4899999999998</v>
      </c>
      <c r="E47" s="39">
        <v>95.88</v>
      </c>
      <c r="F47" s="39">
        <v>2385.4899999999998</v>
      </c>
      <c r="G47" s="39">
        <v>83.36</v>
      </c>
      <c r="H47" s="39">
        <v>2693.57</v>
      </c>
      <c r="I47" s="40">
        <v>89.1</v>
      </c>
      <c r="J47" s="40">
        <v>2940.06</v>
      </c>
      <c r="K47" s="40">
        <v>108.05105500000001</v>
      </c>
      <c r="L47" s="40">
        <v>3127.2613802000001</v>
      </c>
      <c r="M47" s="40">
        <v>92.241986999999995</v>
      </c>
      <c r="N47" s="40">
        <v>3033.0366981000002</v>
      </c>
      <c r="O47" s="445">
        <v>120.55842800000001</v>
      </c>
      <c r="P47" s="445">
        <v>3997.0546064999999</v>
      </c>
      <c r="Q47" s="446">
        <v>109.67404999999999</v>
      </c>
      <c r="R47" s="446">
        <v>4304.1559999999999</v>
      </c>
      <c r="S47" s="445">
        <v>477440.99</v>
      </c>
      <c r="T47" s="447">
        <v>110.766003</v>
      </c>
      <c r="U47" s="447">
        <v>4557.7669874000003</v>
      </c>
      <c r="V47" s="447">
        <v>94.744162000000003</v>
      </c>
      <c r="W47" s="447">
        <v>4857.6928109999999</v>
      </c>
      <c r="X47" s="447">
        <v>115.46830799999999</v>
      </c>
      <c r="Y47" s="447">
        <v>5244.3430194000002</v>
      </c>
      <c r="Z47" s="41" t="s">
        <v>658</v>
      </c>
      <c r="AA47" s="42"/>
      <c r="AB47" s="43"/>
    </row>
    <row r="48" spans="1:28" ht="16.5" customHeight="1">
      <c r="A48" s="38" t="s">
        <v>659</v>
      </c>
      <c r="B48" s="39" t="s">
        <v>589</v>
      </c>
      <c r="C48" s="39">
        <v>37.39</v>
      </c>
      <c r="D48" s="39">
        <v>119.2</v>
      </c>
      <c r="E48" s="39">
        <v>25.11</v>
      </c>
      <c r="F48" s="39">
        <v>113.58</v>
      </c>
      <c r="G48" s="39">
        <v>18.18</v>
      </c>
      <c r="H48" s="39">
        <v>76.63</v>
      </c>
      <c r="I48" s="40">
        <v>27.2</v>
      </c>
      <c r="J48" s="40">
        <v>95.43</v>
      </c>
      <c r="K48" s="40">
        <v>25.652999999999999</v>
      </c>
      <c r="L48" s="40">
        <v>107.73926350000001</v>
      </c>
      <c r="M48" s="40">
        <v>21.658000000000001</v>
      </c>
      <c r="N48" s="40">
        <v>103.4836732</v>
      </c>
      <c r="O48" s="445">
        <v>30.555</v>
      </c>
      <c r="P48" s="445">
        <v>191.49426220000001</v>
      </c>
      <c r="Q48" s="446">
        <v>31.952449999999999</v>
      </c>
      <c r="R48" s="446">
        <v>222.63089980000001</v>
      </c>
      <c r="S48" s="445">
        <v>18741.36</v>
      </c>
      <c r="T48" s="447">
        <v>2.8931999999999999E-2</v>
      </c>
      <c r="U48" s="447">
        <v>173.57097730000001</v>
      </c>
      <c r="V48" s="447">
        <v>2.2508E-2</v>
      </c>
      <c r="W48" s="447">
        <v>115.7460877</v>
      </c>
      <c r="X48" s="447">
        <v>2.0358999999999999E-2</v>
      </c>
      <c r="Y48" s="447">
        <v>120.46397589999999</v>
      </c>
      <c r="Z48" s="41" t="s">
        <v>684</v>
      </c>
      <c r="AA48" s="42"/>
      <c r="AB48" s="43"/>
    </row>
    <row r="49" spans="1:28" ht="16.5" customHeight="1">
      <c r="A49" s="38" t="s">
        <v>661</v>
      </c>
      <c r="B49" s="39" t="s">
        <v>589</v>
      </c>
      <c r="C49" s="39" t="s">
        <v>137</v>
      </c>
      <c r="D49" s="39">
        <v>770.08</v>
      </c>
      <c r="E49" s="39" t="s">
        <v>137</v>
      </c>
      <c r="F49" s="39">
        <v>824.89</v>
      </c>
      <c r="G49" s="39" t="s">
        <v>137</v>
      </c>
      <c r="H49" s="39">
        <v>927.32</v>
      </c>
      <c r="I49" s="40"/>
      <c r="J49" s="40">
        <v>909.94</v>
      </c>
      <c r="K49" s="40"/>
      <c r="L49" s="40">
        <v>795.76615379999998</v>
      </c>
      <c r="M49" s="40"/>
      <c r="N49" s="40">
        <v>729.54421590000004</v>
      </c>
      <c r="O49" s="445">
        <v>0</v>
      </c>
      <c r="P49" s="445">
        <v>803.88365380000005</v>
      </c>
      <c r="Q49" s="446">
        <v>257.12828999999999</v>
      </c>
      <c r="R49" s="446">
        <v>1104.6352300000001</v>
      </c>
      <c r="S49" s="445">
        <v>106245.77</v>
      </c>
      <c r="T49" s="447">
        <v>0</v>
      </c>
      <c r="U49" s="447">
        <v>983.200692</v>
      </c>
      <c r="V49" s="447">
        <v>0</v>
      </c>
      <c r="W49" s="447">
        <v>720.90141140000003</v>
      </c>
      <c r="X49" s="447">
        <v>0</v>
      </c>
      <c r="Y49" s="447">
        <v>785.15176159999999</v>
      </c>
      <c r="Z49" s="41" t="s">
        <v>685</v>
      </c>
      <c r="AA49" s="42"/>
      <c r="AB49" s="43"/>
    </row>
    <row r="50" spans="1:28" ht="34.5" customHeight="1">
      <c r="A50" s="45" t="s">
        <v>663</v>
      </c>
      <c r="B50" s="39" t="s">
        <v>589</v>
      </c>
      <c r="C50" s="39">
        <v>1142.53</v>
      </c>
      <c r="D50" s="39">
        <v>11642.64</v>
      </c>
      <c r="E50" s="39">
        <v>1347.07</v>
      </c>
      <c r="F50" s="39">
        <v>12821.13</v>
      </c>
      <c r="G50" s="39">
        <v>996.09</v>
      </c>
      <c r="H50" s="39">
        <v>10907.32</v>
      </c>
      <c r="I50" s="40">
        <v>1101.47</v>
      </c>
      <c r="J50" s="40">
        <v>12200.05</v>
      </c>
      <c r="K50" s="40">
        <v>1143.0709999999999</v>
      </c>
      <c r="L50" s="40">
        <v>14627.548518899999</v>
      </c>
      <c r="M50" s="40">
        <v>657.80799999999999</v>
      </c>
      <c r="N50" s="40">
        <v>7539.5305048999999</v>
      </c>
      <c r="O50" s="445">
        <v>1213.98</v>
      </c>
      <c r="P50" s="446">
        <v>13968.376688099999</v>
      </c>
      <c r="Q50" s="446">
        <v>1250.2310500000001</v>
      </c>
      <c r="R50" s="446">
        <v>20828.143700000001</v>
      </c>
      <c r="S50" s="445">
        <v>611669.02</v>
      </c>
      <c r="T50" s="447">
        <v>0.27522999999999997</v>
      </c>
      <c r="U50" s="447">
        <v>5433.6609791999999</v>
      </c>
      <c r="V50" s="447">
        <v>0.49974099999999999</v>
      </c>
      <c r="W50" s="447">
        <v>8050.6021303999996</v>
      </c>
      <c r="X50" s="447">
        <v>0.41682200000000003</v>
      </c>
      <c r="Y50" s="447">
        <v>6252.5415071999996</v>
      </c>
      <c r="Z50" s="46" t="s">
        <v>664</v>
      </c>
      <c r="AA50" s="42"/>
      <c r="AB50" s="43"/>
    </row>
    <row r="51" spans="1:28">
      <c r="A51" s="38" t="s">
        <v>665</v>
      </c>
      <c r="B51" s="47"/>
      <c r="C51" s="47" t="s">
        <v>137</v>
      </c>
      <c r="D51" s="47">
        <f>SUM(D5:D50)</f>
        <v>239681.05</v>
      </c>
      <c r="E51" s="47" t="s">
        <v>137</v>
      </c>
      <c r="F51" s="47">
        <f>SUM(F5:F50)</f>
        <v>215396.31000000006</v>
      </c>
      <c r="G51" s="47" t="s">
        <v>137</v>
      </c>
      <c r="H51" s="47">
        <f>SUM(H5:H50)</f>
        <v>226651.91999999998</v>
      </c>
      <c r="I51" s="48"/>
      <c r="J51" s="48">
        <f>SUM(J5:J50)</f>
        <v>251563.96</v>
      </c>
      <c r="K51" s="48"/>
      <c r="L51" s="48">
        <v>274571.27644470002</v>
      </c>
      <c r="M51" s="48"/>
      <c r="N51" s="48">
        <v>252976.06310980004</v>
      </c>
      <c r="O51" s="443"/>
      <c r="P51" s="328">
        <f>SUM(P5:P50)</f>
        <v>310811.43725720007</v>
      </c>
      <c r="Q51" s="443"/>
      <c r="R51" s="328">
        <f>SUM(R5:R50)</f>
        <v>368738.70622500003</v>
      </c>
      <c r="S51" s="328">
        <f>SUM(S5:S50)</f>
        <v>41197557.49000001</v>
      </c>
      <c r="T51" s="448"/>
      <c r="U51" s="448">
        <f>SUM(U5:U50)</f>
        <v>385506.69621610001</v>
      </c>
      <c r="V51" s="448"/>
      <c r="W51" s="328">
        <f>SUM(W5:W50)</f>
        <v>363604.14136730001</v>
      </c>
      <c r="X51" s="448"/>
      <c r="Y51" s="448">
        <f>SUM(Y5:Y50)</f>
        <v>395269.67710069998</v>
      </c>
      <c r="Z51" s="49" t="s">
        <v>686</v>
      </c>
    </row>
    <row r="52" spans="1:28" ht="16.5" customHeight="1">
      <c r="A52" s="38" t="s">
        <v>667</v>
      </c>
      <c r="B52" s="47"/>
      <c r="C52" s="47" t="s">
        <v>137</v>
      </c>
      <c r="D52" s="47">
        <v>1896348.42</v>
      </c>
      <c r="E52" s="47" t="s">
        <v>137</v>
      </c>
      <c r="F52" s="47">
        <v>1716384.4</v>
      </c>
      <c r="G52" s="47" t="s">
        <v>137</v>
      </c>
      <c r="H52" s="47">
        <v>1849433.55</v>
      </c>
      <c r="I52" s="48"/>
      <c r="J52" s="48">
        <v>1956514.53</v>
      </c>
      <c r="K52" s="48"/>
      <c r="L52" s="48">
        <v>2307726.19</v>
      </c>
      <c r="M52" s="48"/>
      <c r="N52" s="48">
        <v>2219854</v>
      </c>
      <c r="O52" s="443"/>
      <c r="P52" s="328">
        <v>2159043.2213062001</v>
      </c>
      <c r="Q52" s="443"/>
      <c r="R52" s="328">
        <v>2266092.2212868999</v>
      </c>
      <c r="S52" s="328">
        <f>2556900000/1000</f>
        <v>2556900</v>
      </c>
      <c r="T52" s="448"/>
      <c r="U52" s="448">
        <v>3276284.8394540013</v>
      </c>
      <c r="V52" s="448"/>
      <c r="W52" s="448">
        <v>3272912.5047861007</v>
      </c>
      <c r="X52" s="448"/>
      <c r="Y52" s="448">
        <v>2795195.4477220997</v>
      </c>
      <c r="Z52" s="49" t="s">
        <v>687</v>
      </c>
    </row>
    <row r="53" spans="1:28" ht="36" customHeight="1">
      <c r="A53" s="45" t="s">
        <v>688</v>
      </c>
      <c r="B53" s="50"/>
      <c r="C53" s="50" t="s">
        <v>142</v>
      </c>
      <c r="D53" s="50">
        <v>12.64</v>
      </c>
      <c r="E53" s="50" t="s">
        <v>137</v>
      </c>
      <c r="F53" s="50">
        <v>12.55</v>
      </c>
      <c r="G53" s="50" t="s">
        <v>137</v>
      </c>
      <c r="H53" s="50">
        <v>12.26</v>
      </c>
      <c r="I53" s="51"/>
      <c r="J53" s="51">
        <v>12.86</v>
      </c>
      <c r="K53" s="51"/>
      <c r="L53" s="51">
        <f>L51/L52*100</f>
        <v>11.897913956798316</v>
      </c>
      <c r="M53" s="51"/>
      <c r="N53" s="51">
        <f>N51/N52*100</f>
        <v>11.396067629213455</v>
      </c>
      <c r="O53" s="443"/>
      <c r="P53" s="328">
        <f>P51/P52*100</f>
        <v>14.395795053568319</v>
      </c>
      <c r="Q53" s="443"/>
      <c r="R53" s="328">
        <f>R51/R52*100</f>
        <v>16.272007942183201</v>
      </c>
      <c r="S53" s="328">
        <f>S51/S52*100</f>
        <v>1611.2306891157264</v>
      </c>
      <c r="T53" s="448"/>
      <c r="U53" s="448">
        <f>U51*100/U52</f>
        <v>11.766580596830689</v>
      </c>
      <c r="V53" s="448"/>
      <c r="W53" s="448">
        <f>W51*100/W52</f>
        <v>11.10949775881843</v>
      </c>
      <c r="X53" s="448"/>
      <c r="Y53" s="448">
        <f>Y51*100/Y52</f>
        <v>14.141038953924269</v>
      </c>
      <c r="Z53" s="52" t="s">
        <v>689</v>
      </c>
    </row>
    <row r="54" spans="1:28" ht="18" customHeight="1">
      <c r="A54" s="53" t="s">
        <v>671</v>
      </c>
      <c r="B54" s="54"/>
      <c r="C54" s="54"/>
      <c r="D54" s="54"/>
      <c r="E54" s="54"/>
      <c r="F54" s="54"/>
      <c r="G54" s="54"/>
      <c r="H54" s="54"/>
      <c r="I54" s="54"/>
      <c r="J54" s="54"/>
      <c r="K54" s="54"/>
      <c r="L54" s="54"/>
      <c r="M54" s="54"/>
      <c r="N54" s="54"/>
      <c r="O54" s="54"/>
      <c r="P54" s="54"/>
      <c r="Q54" s="54"/>
      <c r="R54" s="54"/>
      <c r="S54" s="54"/>
      <c r="T54" s="54"/>
      <c r="U54" s="54"/>
      <c r="V54" s="54"/>
      <c r="W54" s="54"/>
      <c r="X54" s="54"/>
      <c r="Y54" s="54"/>
      <c r="Z54" s="55"/>
    </row>
    <row r="55" spans="1:28" ht="18.75" customHeight="1">
      <c r="A55" s="56" t="s">
        <v>672</v>
      </c>
      <c r="B55" s="57"/>
      <c r="C55" s="57"/>
      <c r="D55" s="57"/>
      <c r="E55" s="57"/>
      <c r="F55" s="57"/>
      <c r="G55" s="57"/>
      <c r="H55" s="57"/>
      <c r="I55" s="57"/>
      <c r="J55" s="57"/>
      <c r="K55" s="58"/>
      <c r="L55" s="58"/>
      <c r="M55" s="58"/>
      <c r="N55" s="58"/>
      <c r="O55" s="58"/>
      <c r="P55" s="58"/>
      <c r="Q55" s="59"/>
      <c r="R55" s="59"/>
      <c r="S55" s="59"/>
      <c r="T55" s="59"/>
      <c r="U55" s="59"/>
      <c r="V55" s="59"/>
      <c r="W55" s="59"/>
      <c r="X55" s="59"/>
      <c r="Y55" s="59"/>
      <c r="Z55" s="55"/>
    </row>
    <row r="56" spans="1:28">
      <c r="A56" s="60" t="s">
        <v>673</v>
      </c>
      <c r="B56" s="39"/>
      <c r="C56" s="39"/>
      <c r="D56" s="39"/>
      <c r="E56" s="39"/>
      <c r="F56" s="39"/>
      <c r="G56" s="39"/>
      <c r="H56" s="39"/>
      <c r="I56" s="39"/>
      <c r="J56" s="39"/>
      <c r="K56" s="39"/>
      <c r="L56" s="39"/>
      <c r="M56" s="39"/>
      <c r="N56" s="39"/>
      <c r="O56" s="39"/>
      <c r="P56" s="39"/>
      <c r="Q56" s="61"/>
      <c r="R56" s="61"/>
      <c r="S56" s="61"/>
      <c r="T56" s="61"/>
      <c r="U56" s="61"/>
      <c r="V56" s="61"/>
      <c r="W56" s="61"/>
      <c r="X56" s="61"/>
      <c r="Y56" s="61"/>
      <c r="Z56" s="62"/>
    </row>
  </sheetData>
  <mergeCells count="16">
    <mergeCell ref="Z3:Z4"/>
    <mergeCell ref="A1:Z1"/>
    <mergeCell ref="A2:Z2"/>
    <mergeCell ref="A3:A4"/>
    <mergeCell ref="B3:B4"/>
    <mergeCell ref="C3:D3"/>
    <mergeCell ref="E3:F3"/>
    <mergeCell ref="G3:H3"/>
    <mergeCell ref="I3:J3"/>
    <mergeCell ref="K3:L3"/>
    <mergeCell ref="M3:N3"/>
    <mergeCell ref="O3:P3"/>
    <mergeCell ref="Q3:R3"/>
    <mergeCell ref="T3:U3"/>
    <mergeCell ref="V3:W3"/>
    <mergeCell ref="X3:Y3"/>
  </mergeCells>
  <conditionalFormatting sqref="AA3:XFD4 AA5:AA50 AD5:XFD50 AA51:XFD54">
    <cfRule type="expression" dxfId="5" priority="1">
      <formula>MOD(ROW(),3)=1</formula>
    </cfRule>
  </conditionalFormatting>
  <printOptions horizontalCentered="1"/>
  <pageMargins left="0.66929133858267698" right="0.15748031496063" top="0.55118110236220497" bottom="0.74803149606299202" header="0.31496062992126" footer="0.31496062992126"/>
  <pageSetup paperSize="9" scale="64" orientation="portrait" r:id="rId1"/>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5525E-5FAB-4214-8E06-78EA174B5E1A}">
  <sheetPr codeName="Sheet3">
    <pageSetUpPr fitToPage="1"/>
  </sheetPr>
  <dimension ref="A1:P156"/>
  <sheetViews>
    <sheetView view="pageBreakPreview" zoomScaleNormal="100" zoomScaleSheetLayoutView="100" workbookViewId="0">
      <selection activeCell="D83" sqref="D83"/>
    </sheetView>
  </sheetViews>
  <sheetFormatPr defaultColWidth="9.1796875" defaultRowHeight="14.5"/>
  <cols>
    <col min="1" max="1" width="42.7265625" style="171" customWidth="1"/>
    <col min="2" max="2" width="9.81640625" style="161" customWidth="1"/>
    <col min="3" max="3" width="13.453125" style="161" customWidth="1"/>
    <col min="4" max="4" width="19.1796875" style="161" customWidth="1"/>
    <col min="5" max="5" width="13.453125" style="161" customWidth="1"/>
    <col min="6" max="6" width="12.453125" style="161" bestFit="1" customWidth="1"/>
    <col min="7" max="7" width="13.453125" style="161" customWidth="1"/>
    <col min="8" max="8" width="13.7265625" style="161" bestFit="1" customWidth="1"/>
    <col min="9" max="9" width="40.7265625" style="161" customWidth="1"/>
    <col min="10" max="10" width="13.26953125" style="161" customWidth="1"/>
    <col min="11" max="11" width="14.7265625" style="161" customWidth="1"/>
    <col min="12" max="12" width="14.54296875" style="161" customWidth="1"/>
    <col min="13" max="13" width="15.453125" style="161" customWidth="1"/>
    <col min="14" max="14" width="26.7265625" style="161" customWidth="1"/>
    <col min="15" max="16384" width="9.1796875" style="161"/>
  </cols>
  <sheetData>
    <row r="1" spans="1:9" ht="28.5" customHeight="1">
      <c r="A1" s="1123" t="s">
        <v>377</v>
      </c>
      <c r="B1" s="1123"/>
      <c r="C1" s="1123"/>
      <c r="D1" s="1123"/>
      <c r="E1" s="1123"/>
      <c r="F1" s="1123"/>
      <c r="G1" s="1123"/>
      <c r="H1" s="1123"/>
      <c r="I1" s="1123"/>
    </row>
    <row r="2" spans="1:9" ht="24" customHeight="1">
      <c r="A2" s="1124" t="s">
        <v>378</v>
      </c>
      <c r="B2" s="1124"/>
      <c r="C2" s="1124"/>
      <c r="D2" s="1124"/>
      <c r="E2" s="1124"/>
      <c r="F2" s="1124"/>
      <c r="G2" s="1124"/>
      <c r="H2" s="1124"/>
      <c r="I2" s="1124"/>
    </row>
    <row r="3" spans="1:9">
      <c r="A3" s="1125" t="s">
        <v>379</v>
      </c>
      <c r="B3" s="1125"/>
      <c r="C3" s="1125"/>
      <c r="D3" s="1125"/>
      <c r="E3" s="1125"/>
      <c r="F3" s="1125"/>
      <c r="G3" s="1125"/>
      <c r="H3" s="1125"/>
      <c r="I3" s="1125"/>
    </row>
    <row r="4" spans="1:9" ht="16.5" customHeight="1">
      <c r="A4" s="1126" t="s">
        <v>380</v>
      </c>
      <c r="B4" s="1126" t="s">
        <v>381</v>
      </c>
      <c r="C4" s="1128" t="s">
        <v>165</v>
      </c>
      <c r="D4" s="1129"/>
      <c r="E4" s="1128" t="s">
        <v>166</v>
      </c>
      <c r="F4" s="1129"/>
      <c r="G4" s="1128" t="s">
        <v>382</v>
      </c>
      <c r="H4" s="1129"/>
      <c r="I4" s="162" t="s">
        <v>383</v>
      </c>
    </row>
    <row r="5" spans="1:9" ht="30.75" customHeight="1">
      <c r="A5" s="1127"/>
      <c r="B5" s="1127"/>
      <c r="C5" s="162" t="s">
        <v>384</v>
      </c>
      <c r="D5" s="162" t="s">
        <v>385</v>
      </c>
      <c r="E5" s="162" t="s">
        <v>386</v>
      </c>
      <c r="F5" s="162" t="s">
        <v>387</v>
      </c>
      <c r="G5" s="162" t="s">
        <v>386</v>
      </c>
      <c r="H5" s="162" t="s">
        <v>1147</v>
      </c>
      <c r="I5" s="162"/>
    </row>
    <row r="6" spans="1:9">
      <c r="A6" s="330" t="s">
        <v>389</v>
      </c>
      <c r="B6" s="331" t="s">
        <v>390</v>
      </c>
      <c r="C6" s="331">
        <v>4234</v>
      </c>
      <c r="D6" s="331">
        <v>59872</v>
      </c>
      <c r="E6" s="331">
        <v>3221</v>
      </c>
      <c r="F6" s="331">
        <v>55212</v>
      </c>
      <c r="G6" s="331">
        <v>3718</v>
      </c>
      <c r="H6" s="331">
        <v>78311</v>
      </c>
      <c r="I6" s="163" t="s">
        <v>391</v>
      </c>
    </row>
    <row r="7" spans="1:9">
      <c r="A7" s="330" t="s">
        <v>392</v>
      </c>
      <c r="B7" s="331" t="s">
        <v>390</v>
      </c>
      <c r="C7" s="331">
        <v>1040</v>
      </c>
      <c r="D7" s="331">
        <v>32801</v>
      </c>
      <c r="E7" s="331">
        <v>826</v>
      </c>
      <c r="F7" s="331">
        <v>27872</v>
      </c>
      <c r="G7" s="331">
        <v>1572</v>
      </c>
      <c r="H7" s="331">
        <v>59681</v>
      </c>
      <c r="I7" s="163" t="s">
        <v>393</v>
      </c>
    </row>
    <row r="8" spans="1:9">
      <c r="A8" s="330" t="s">
        <v>394</v>
      </c>
      <c r="B8" s="331" t="s">
        <v>390</v>
      </c>
      <c r="C8" s="331">
        <v>1844483</v>
      </c>
      <c r="D8" s="331">
        <v>49829384</v>
      </c>
      <c r="E8" s="331">
        <v>2334786</v>
      </c>
      <c r="F8" s="331">
        <v>57491719</v>
      </c>
      <c r="G8" s="331">
        <v>2549567</v>
      </c>
      <c r="H8" s="331">
        <v>82447635</v>
      </c>
      <c r="I8" s="163" t="s">
        <v>395</v>
      </c>
    </row>
    <row r="9" spans="1:9">
      <c r="A9" s="330" t="s">
        <v>396</v>
      </c>
      <c r="B9" s="331" t="s">
        <v>390</v>
      </c>
      <c r="C9" s="331">
        <v>17618</v>
      </c>
      <c r="D9" s="331">
        <v>425962</v>
      </c>
      <c r="E9" s="331">
        <v>15217</v>
      </c>
      <c r="F9" s="331">
        <v>428831</v>
      </c>
      <c r="G9" s="331">
        <v>10419</v>
      </c>
      <c r="H9" s="331">
        <v>344730</v>
      </c>
      <c r="I9" s="163" t="s">
        <v>396</v>
      </c>
    </row>
    <row r="10" spans="1:9">
      <c r="A10" s="330" t="s">
        <v>397</v>
      </c>
      <c r="B10" s="331" t="s">
        <v>390</v>
      </c>
      <c r="C10" s="331">
        <v>7656</v>
      </c>
      <c r="D10" s="331">
        <v>1265983</v>
      </c>
      <c r="E10" s="331">
        <v>5977</v>
      </c>
      <c r="F10" s="331">
        <v>1072406</v>
      </c>
      <c r="G10" s="331">
        <v>4555</v>
      </c>
      <c r="H10" s="331">
        <v>1499919</v>
      </c>
      <c r="I10" s="163" t="s">
        <v>398</v>
      </c>
    </row>
    <row r="11" spans="1:9">
      <c r="A11" s="330" t="s">
        <v>399</v>
      </c>
      <c r="B11" s="331" t="s">
        <v>390</v>
      </c>
      <c r="C11" s="331">
        <v>7</v>
      </c>
      <c r="D11" s="331">
        <v>995</v>
      </c>
      <c r="E11" s="331">
        <v>4</v>
      </c>
      <c r="F11" s="331">
        <v>570</v>
      </c>
      <c r="G11" s="331">
        <v>18</v>
      </c>
      <c r="H11" s="331">
        <v>2119</v>
      </c>
      <c r="I11" s="163" t="s">
        <v>400</v>
      </c>
    </row>
    <row r="12" spans="1:9">
      <c r="A12" s="330" t="s">
        <v>401</v>
      </c>
      <c r="B12" s="331" t="s">
        <v>390</v>
      </c>
      <c r="C12" s="331">
        <v>361163</v>
      </c>
      <c r="D12" s="331">
        <v>12432333</v>
      </c>
      <c r="E12" s="331">
        <v>308506</v>
      </c>
      <c r="F12" s="331">
        <v>11851124</v>
      </c>
      <c r="G12" s="331">
        <v>437511</v>
      </c>
      <c r="H12" s="331">
        <v>16631390</v>
      </c>
      <c r="I12" s="163" t="s">
        <v>402</v>
      </c>
    </row>
    <row r="13" spans="1:9">
      <c r="A13" s="330" t="s">
        <v>403</v>
      </c>
      <c r="B13" s="331" t="s">
        <v>390</v>
      </c>
      <c r="C13" s="331">
        <v>126794</v>
      </c>
      <c r="D13" s="331">
        <v>1115239</v>
      </c>
      <c r="E13" s="331">
        <v>65828</v>
      </c>
      <c r="F13" s="331">
        <v>765439</v>
      </c>
      <c r="G13" s="331">
        <v>93855</v>
      </c>
      <c r="H13" s="331">
        <v>1134427</v>
      </c>
      <c r="I13" s="163" t="s">
        <v>404</v>
      </c>
    </row>
    <row r="14" spans="1:9">
      <c r="A14" s="330" t="s">
        <v>405</v>
      </c>
      <c r="B14" s="331" t="s">
        <v>390</v>
      </c>
      <c r="C14" s="331">
        <v>15436</v>
      </c>
      <c r="D14" s="331">
        <v>427967</v>
      </c>
      <c r="E14" s="331">
        <v>11691</v>
      </c>
      <c r="F14" s="331">
        <v>313860</v>
      </c>
      <c r="G14" s="331">
        <v>16577</v>
      </c>
      <c r="H14" s="331">
        <v>523859</v>
      </c>
      <c r="I14" s="163" t="s">
        <v>406</v>
      </c>
    </row>
    <row r="15" spans="1:9">
      <c r="A15" s="330" t="s">
        <v>407</v>
      </c>
      <c r="B15" s="331" t="s">
        <v>390</v>
      </c>
      <c r="C15" s="331">
        <v>2246681</v>
      </c>
      <c r="D15" s="331">
        <v>10817757</v>
      </c>
      <c r="E15" s="331">
        <v>3034041</v>
      </c>
      <c r="F15" s="331">
        <v>13709540</v>
      </c>
      <c r="G15" s="331">
        <v>3009079</v>
      </c>
      <c r="H15" s="331">
        <v>18963241</v>
      </c>
      <c r="I15" s="163" t="s">
        <v>408</v>
      </c>
    </row>
    <row r="16" spans="1:9">
      <c r="A16" s="330" t="s">
        <v>409</v>
      </c>
      <c r="B16" s="331" t="s">
        <v>390</v>
      </c>
      <c r="C16" s="331">
        <v>72618</v>
      </c>
      <c r="D16" s="331">
        <v>882272</v>
      </c>
      <c r="E16" s="331">
        <v>90933</v>
      </c>
      <c r="F16" s="331">
        <v>1019395</v>
      </c>
      <c r="G16" s="331">
        <v>142010</v>
      </c>
      <c r="H16" s="331">
        <v>2131123</v>
      </c>
      <c r="I16" s="163" t="s">
        <v>410</v>
      </c>
    </row>
    <row r="17" spans="1:9">
      <c r="A17" s="330" t="s">
        <v>411</v>
      </c>
      <c r="B17" s="331" t="s">
        <v>390</v>
      </c>
      <c r="C17" s="331">
        <v>176421</v>
      </c>
      <c r="D17" s="331">
        <v>5644322</v>
      </c>
      <c r="E17" s="331">
        <v>194448</v>
      </c>
      <c r="F17" s="331">
        <v>6337254</v>
      </c>
      <c r="G17" s="331">
        <v>223368</v>
      </c>
      <c r="H17" s="331">
        <v>7973967</v>
      </c>
      <c r="I17" s="163" t="s">
        <v>412</v>
      </c>
    </row>
    <row r="18" spans="1:9">
      <c r="A18" s="330" t="s">
        <v>413</v>
      </c>
      <c r="B18" s="331" t="s">
        <v>390</v>
      </c>
      <c r="C18" s="331">
        <v>47971</v>
      </c>
      <c r="D18" s="331">
        <v>523956</v>
      </c>
      <c r="E18" s="331">
        <v>16327</v>
      </c>
      <c r="F18" s="331">
        <v>360034</v>
      </c>
      <c r="G18" s="331">
        <v>44482</v>
      </c>
      <c r="H18" s="331">
        <v>422105</v>
      </c>
      <c r="I18" s="163" t="s">
        <v>414</v>
      </c>
    </row>
    <row r="19" spans="1:9">
      <c r="A19" s="330" t="s">
        <v>415</v>
      </c>
      <c r="B19" s="331" t="s">
        <v>390</v>
      </c>
      <c r="C19" s="331">
        <v>63458</v>
      </c>
      <c r="D19" s="331">
        <v>302799</v>
      </c>
      <c r="E19" s="331">
        <v>67643</v>
      </c>
      <c r="F19" s="331">
        <v>374975</v>
      </c>
      <c r="G19" s="331">
        <v>41688</v>
      </c>
      <c r="H19" s="331">
        <v>290721</v>
      </c>
      <c r="I19" s="163" t="s">
        <v>416</v>
      </c>
    </row>
    <row r="20" spans="1:9">
      <c r="A20" s="330" t="s">
        <v>417</v>
      </c>
      <c r="B20" s="331" t="s">
        <v>390</v>
      </c>
      <c r="C20" s="331">
        <v>105</v>
      </c>
      <c r="D20" s="331">
        <v>4131</v>
      </c>
      <c r="E20" s="331">
        <v>66</v>
      </c>
      <c r="F20" s="331">
        <v>2661</v>
      </c>
      <c r="G20" s="331">
        <v>64</v>
      </c>
      <c r="H20" s="331">
        <v>2197</v>
      </c>
      <c r="I20" s="163" t="s">
        <v>418</v>
      </c>
    </row>
    <row r="21" spans="1:9">
      <c r="A21" s="330" t="s">
        <v>419</v>
      </c>
      <c r="B21" s="331" t="s">
        <v>390</v>
      </c>
      <c r="C21" s="331">
        <v>124693</v>
      </c>
      <c r="D21" s="331">
        <v>2065047</v>
      </c>
      <c r="E21" s="331">
        <v>156211</v>
      </c>
      <c r="F21" s="331">
        <v>2257733</v>
      </c>
      <c r="G21" s="331">
        <v>245710</v>
      </c>
      <c r="H21" s="331">
        <v>4232459</v>
      </c>
      <c r="I21" s="163" t="s">
        <v>420</v>
      </c>
    </row>
    <row r="22" spans="1:9">
      <c r="A22" s="330" t="s">
        <v>421</v>
      </c>
      <c r="B22" s="331" t="s">
        <v>390</v>
      </c>
      <c r="C22" s="331">
        <v>20961</v>
      </c>
      <c r="D22" s="331">
        <v>317309</v>
      </c>
      <c r="E22" s="331">
        <v>12562</v>
      </c>
      <c r="F22" s="331">
        <v>241521</v>
      </c>
      <c r="G22" s="331">
        <v>14245</v>
      </c>
      <c r="H22" s="331">
        <v>279441</v>
      </c>
      <c r="I22" s="163" t="s">
        <v>422</v>
      </c>
    </row>
    <row r="23" spans="1:9">
      <c r="A23" s="330" t="s">
        <v>423</v>
      </c>
      <c r="B23" s="331" t="s">
        <v>424</v>
      </c>
      <c r="C23" s="331">
        <v>248545</v>
      </c>
      <c r="D23" s="331">
        <v>1527478152</v>
      </c>
      <c r="E23" s="331">
        <v>215260</v>
      </c>
      <c r="F23" s="331">
        <v>1160506410</v>
      </c>
      <c r="G23" s="331">
        <v>208636</v>
      </c>
      <c r="H23" s="331">
        <v>2288189160</v>
      </c>
      <c r="I23" s="163" t="s">
        <v>425</v>
      </c>
    </row>
    <row r="24" spans="1:9" ht="29">
      <c r="A24" s="330" t="s">
        <v>426</v>
      </c>
      <c r="B24" s="331" t="s">
        <v>390</v>
      </c>
      <c r="C24" s="331" t="s">
        <v>427</v>
      </c>
      <c r="D24" s="331" t="s">
        <v>427</v>
      </c>
      <c r="E24" s="331" t="s">
        <v>427</v>
      </c>
      <c r="F24" s="331" t="s">
        <v>427</v>
      </c>
      <c r="G24" s="331" t="s">
        <v>427</v>
      </c>
      <c r="H24" s="331" t="s">
        <v>427</v>
      </c>
      <c r="I24" s="164" t="s">
        <v>428</v>
      </c>
    </row>
    <row r="25" spans="1:9">
      <c r="A25" s="330" t="s">
        <v>429</v>
      </c>
      <c r="B25" s="331" t="s">
        <v>424</v>
      </c>
      <c r="C25" s="331">
        <v>1</v>
      </c>
      <c r="D25" s="331">
        <v>5170</v>
      </c>
      <c r="E25" s="331">
        <v>1</v>
      </c>
      <c r="F25" s="331">
        <v>5746</v>
      </c>
      <c r="G25" s="331">
        <v>1</v>
      </c>
      <c r="H25" s="331">
        <v>9495</v>
      </c>
      <c r="I25" s="163" t="s">
        <v>430</v>
      </c>
    </row>
    <row r="26" spans="1:9">
      <c r="A26" s="330" t="s">
        <v>431</v>
      </c>
      <c r="B26" s="331" t="s">
        <v>390</v>
      </c>
      <c r="C26" s="331">
        <v>2</v>
      </c>
      <c r="D26" s="331">
        <v>9253</v>
      </c>
      <c r="E26" s="331" t="s">
        <v>432</v>
      </c>
      <c r="F26" s="331">
        <v>325</v>
      </c>
      <c r="G26" s="331">
        <v>1</v>
      </c>
      <c r="H26" s="331">
        <v>6917</v>
      </c>
      <c r="I26" s="163" t="s">
        <v>433</v>
      </c>
    </row>
    <row r="27" spans="1:9">
      <c r="A27" s="330" t="s">
        <v>434</v>
      </c>
      <c r="B27" s="331" t="s">
        <v>390</v>
      </c>
      <c r="C27" s="331">
        <v>2912775</v>
      </c>
      <c r="D27" s="331">
        <v>61067396</v>
      </c>
      <c r="E27" s="331">
        <v>2463036</v>
      </c>
      <c r="F27" s="331">
        <v>44821773</v>
      </c>
      <c r="G27" s="331">
        <v>2501153</v>
      </c>
      <c r="H27" s="331">
        <v>81047701</v>
      </c>
      <c r="I27" s="163" t="s">
        <v>435</v>
      </c>
    </row>
    <row r="28" spans="1:9">
      <c r="A28" s="330" t="s">
        <v>436</v>
      </c>
      <c r="B28" s="331" t="s">
        <v>390</v>
      </c>
      <c r="C28" s="331">
        <v>821555</v>
      </c>
      <c r="D28" s="331">
        <v>86675247</v>
      </c>
      <c r="E28" s="331">
        <v>415136</v>
      </c>
      <c r="F28" s="331">
        <v>59071579</v>
      </c>
      <c r="G28" s="331">
        <v>1018934</v>
      </c>
      <c r="H28" s="331">
        <v>223814328</v>
      </c>
      <c r="I28" s="163" t="s">
        <v>437</v>
      </c>
    </row>
    <row r="29" spans="1:9">
      <c r="A29" s="330" t="s">
        <v>438</v>
      </c>
      <c r="B29" s="331" t="s">
        <v>390</v>
      </c>
      <c r="C29" s="331" t="s">
        <v>427</v>
      </c>
      <c r="D29" s="331" t="s">
        <v>427</v>
      </c>
      <c r="E29" s="331">
        <v>1</v>
      </c>
      <c r="F29" s="331">
        <v>79</v>
      </c>
      <c r="G29" s="331" t="s">
        <v>432</v>
      </c>
      <c r="H29" s="331">
        <v>10</v>
      </c>
      <c r="I29" s="163" t="s">
        <v>439</v>
      </c>
    </row>
    <row r="30" spans="1:9">
      <c r="A30" s="330" t="s">
        <v>440</v>
      </c>
      <c r="B30" s="331"/>
      <c r="C30" s="331" t="s">
        <v>441</v>
      </c>
      <c r="D30" s="331">
        <v>1487354319</v>
      </c>
      <c r="E30" s="331" t="s">
        <v>441</v>
      </c>
      <c r="F30" s="331">
        <v>1283511854</v>
      </c>
      <c r="G30" s="331" t="s">
        <v>441</v>
      </c>
      <c r="H30" s="331">
        <v>2056382187</v>
      </c>
      <c r="I30" s="163" t="s">
        <v>442</v>
      </c>
    </row>
    <row r="31" spans="1:9">
      <c r="A31" s="330" t="s">
        <v>443</v>
      </c>
      <c r="B31" s="331" t="s">
        <v>390</v>
      </c>
      <c r="C31" s="331">
        <v>4950</v>
      </c>
      <c r="D31" s="331">
        <v>152229</v>
      </c>
      <c r="E31" s="331">
        <v>7099</v>
      </c>
      <c r="F31" s="331">
        <v>212766</v>
      </c>
      <c r="G31" s="331">
        <v>1787</v>
      </c>
      <c r="H31" s="331">
        <v>94373</v>
      </c>
      <c r="I31" s="163" t="s">
        <v>444</v>
      </c>
    </row>
    <row r="32" spans="1:9">
      <c r="A32" s="330" t="s">
        <v>445</v>
      </c>
      <c r="B32" s="331" t="s">
        <v>390</v>
      </c>
      <c r="C32" s="331">
        <v>5539814</v>
      </c>
      <c r="D32" s="331">
        <v>6555288</v>
      </c>
      <c r="E32" s="331">
        <v>3505151</v>
      </c>
      <c r="F32" s="331">
        <v>5075300</v>
      </c>
      <c r="G32" s="331">
        <v>5510404</v>
      </c>
      <c r="H32" s="331">
        <v>9682992</v>
      </c>
      <c r="I32" s="163" t="s">
        <v>446</v>
      </c>
    </row>
    <row r="33" spans="1:9">
      <c r="A33" s="330" t="s">
        <v>447</v>
      </c>
      <c r="B33" s="331" t="s">
        <v>390</v>
      </c>
      <c r="C33" s="331">
        <v>2</v>
      </c>
      <c r="D33" s="331">
        <v>343</v>
      </c>
      <c r="E33" s="331">
        <v>3</v>
      </c>
      <c r="F33" s="331">
        <v>450</v>
      </c>
      <c r="G33" s="331">
        <v>2</v>
      </c>
      <c r="H33" s="331">
        <v>247</v>
      </c>
      <c r="I33" s="163" t="s">
        <v>448</v>
      </c>
    </row>
    <row r="34" spans="1:9">
      <c r="A34" s="330" t="s">
        <v>449</v>
      </c>
      <c r="B34" s="331"/>
      <c r="C34" s="331" t="s">
        <v>441</v>
      </c>
      <c r="D34" s="331">
        <v>24403510</v>
      </c>
      <c r="E34" s="331" t="s">
        <v>441</v>
      </c>
      <c r="F34" s="331">
        <v>7997796</v>
      </c>
      <c r="G34" s="331" t="s">
        <v>441</v>
      </c>
      <c r="H34" s="331">
        <v>16560915</v>
      </c>
      <c r="I34" s="163" t="s">
        <v>450</v>
      </c>
    </row>
    <row r="35" spans="1:9">
      <c r="A35" s="330" t="s">
        <v>451</v>
      </c>
      <c r="B35" s="331"/>
      <c r="C35" s="331" t="s">
        <v>441</v>
      </c>
      <c r="D35" s="331">
        <v>83631</v>
      </c>
      <c r="E35" s="331" t="s">
        <v>441</v>
      </c>
      <c r="F35" s="331">
        <v>8094</v>
      </c>
      <c r="G35" s="331" t="s">
        <v>441</v>
      </c>
      <c r="H35" s="331">
        <v>22005</v>
      </c>
      <c r="I35" s="163" t="s">
        <v>452</v>
      </c>
    </row>
    <row r="36" spans="1:9">
      <c r="A36" s="330" t="s">
        <v>453</v>
      </c>
      <c r="B36" s="331" t="s">
        <v>390</v>
      </c>
      <c r="C36" s="331">
        <v>8198</v>
      </c>
      <c r="D36" s="331">
        <v>101216</v>
      </c>
      <c r="E36" s="331">
        <v>13187</v>
      </c>
      <c r="F36" s="331">
        <v>78978</v>
      </c>
      <c r="G36" s="331">
        <v>2795</v>
      </c>
      <c r="H36" s="331">
        <v>54485</v>
      </c>
      <c r="I36" s="163" t="s">
        <v>454</v>
      </c>
    </row>
    <row r="37" spans="1:9">
      <c r="A37" s="330" t="s">
        <v>455</v>
      </c>
      <c r="B37" s="331" t="s">
        <v>390</v>
      </c>
      <c r="C37" s="331">
        <v>1896</v>
      </c>
      <c r="D37" s="331">
        <v>100241</v>
      </c>
      <c r="E37" s="331">
        <v>2326</v>
      </c>
      <c r="F37" s="331">
        <v>100595</v>
      </c>
      <c r="G37" s="331">
        <v>898</v>
      </c>
      <c r="H37" s="331">
        <v>58418</v>
      </c>
      <c r="I37" s="163" t="s">
        <v>456</v>
      </c>
    </row>
    <row r="38" spans="1:9">
      <c r="A38" s="330" t="s">
        <v>457</v>
      </c>
      <c r="B38" s="331" t="s">
        <v>390</v>
      </c>
      <c r="C38" s="331">
        <v>6279</v>
      </c>
      <c r="D38" s="331">
        <v>62362</v>
      </c>
      <c r="E38" s="331">
        <v>9209</v>
      </c>
      <c r="F38" s="331">
        <v>85170</v>
      </c>
      <c r="G38" s="331">
        <v>8611</v>
      </c>
      <c r="H38" s="331">
        <v>83205</v>
      </c>
      <c r="I38" s="163" t="s">
        <v>458</v>
      </c>
    </row>
    <row r="39" spans="1:9">
      <c r="A39" s="330" t="s">
        <v>459</v>
      </c>
      <c r="B39" s="331" t="s">
        <v>390</v>
      </c>
      <c r="C39" s="331">
        <v>239589</v>
      </c>
      <c r="D39" s="331">
        <v>7225937</v>
      </c>
      <c r="E39" s="331">
        <v>220573</v>
      </c>
      <c r="F39" s="331">
        <v>6090596</v>
      </c>
      <c r="G39" s="331">
        <v>286224</v>
      </c>
      <c r="H39" s="331">
        <v>7792038</v>
      </c>
      <c r="I39" s="163" t="s">
        <v>459</v>
      </c>
    </row>
    <row r="40" spans="1:9">
      <c r="A40" s="330" t="s">
        <v>460</v>
      </c>
      <c r="B40" s="331"/>
      <c r="C40" s="331" t="s">
        <v>441</v>
      </c>
      <c r="D40" s="331">
        <v>184466</v>
      </c>
      <c r="E40" s="331" t="s">
        <v>441</v>
      </c>
      <c r="F40" s="331">
        <v>97335</v>
      </c>
      <c r="G40" s="331" t="s">
        <v>441</v>
      </c>
      <c r="H40" s="331">
        <v>183591</v>
      </c>
      <c r="I40" s="163" t="s">
        <v>461</v>
      </c>
    </row>
    <row r="41" spans="1:9">
      <c r="A41" s="330" t="s">
        <v>462</v>
      </c>
      <c r="B41" s="331" t="s">
        <v>390</v>
      </c>
      <c r="C41" s="331">
        <v>391</v>
      </c>
      <c r="D41" s="331">
        <v>6189</v>
      </c>
      <c r="E41" s="331">
        <v>345</v>
      </c>
      <c r="F41" s="331">
        <v>14712</v>
      </c>
      <c r="G41" s="331">
        <v>140</v>
      </c>
      <c r="H41" s="331">
        <v>1789</v>
      </c>
      <c r="I41" s="163" t="s">
        <v>463</v>
      </c>
    </row>
    <row r="42" spans="1:9">
      <c r="A42" s="330" t="s">
        <v>464</v>
      </c>
      <c r="B42" s="331" t="s">
        <v>390</v>
      </c>
      <c r="C42" s="331">
        <v>56169</v>
      </c>
      <c r="D42" s="331">
        <v>1846960</v>
      </c>
      <c r="E42" s="331">
        <v>37304</v>
      </c>
      <c r="F42" s="331">
        <v>1320021</v>
      </c>
      <c r="G42" s="331">
        <v>35032</v>
      </c>
      <c r="H42" s="331">
        <v>1279464</v>
      </c>
      <c r="I42" s="163" t="s">
        <v>465</v>
      </c>
    </row>
    <row r="43" spans="1:9">
      <c r="A43" s="330" t="s">
        <v>466</v>
      </c>
      <c r="B43" s="331" t="s">
        <v>390</v>
      </c>
      <c r="C43" s="331">
        <v>41405</v>
      </c>
      <c r="D43" s="331">
        <v>1863220</v>
      </c>
      <c r="E43" s="331">
        <v>40153</v>
      </c>
      <c r="F43" s="331">
        <v>1808218</v>
      </c>
      <c r="G43" s="331">
        <v>54047</v>
      </c>
      <c r="H43" s="331">
        <v>2651642</v>
      </c>
      <c r="I43" s="163" t="s">
        <v>467</v>
      </c>
    </row>
    <row r="44" spans="1:9">
      <c r="A44" s="330" t="s">
        <v>468</v>
      </c>
      <c r="B44" s="331" t="s">
        <v>390</v>
      </c>
      <c r="C44" s="331">
        <v>5460746</v>
      </c>
      <c r="D44" s="331">
        <v>8415195</v>
      </c>
      <c r="E44" s="331">
        <v>4762012</v>
      </c>
      <c r="F44" s="331">
        <v>7372934</v>
      </c>
      <c r="G44" s="331">
        <v>5632758</v>
      </c>
      <c r="H44" s="331">
        <v>11823817</v>
      </c>
      <c r="I44" s="163" t="s">
        <v>469</v>
      </c>
    </row>
    <row r="45" spans="1:9">
      <c r="A45" s="330" t="s">
        <v>470</v>
      </c>
      <c r="B45" s="331" t="s">
        <v>424</v>
      </c>
      <c r="C45" s="331">
        <v>1245</v>
      </c>
      <c r="D45" s="331">
        <v>9409772</v>
      </c>
      <c r="E45" s="331">
        <v>766</v>
      </c>
      <c r="F45" s="331">
        <v>8445221</v>
      </c>
      <c r="G45" s="331">
        <v>6683</v>
      </c>
      <c r="H45" s="331">
        <v>35389345</v>
      </c>
      <c r="I45" s="163" t="s">
        <v>471</v>
      </c>
    </row>
    <row r="46" spans="1:9">
      <c r="A46" s="330" t="s">
        <v>472</v>
      </c>
      <c r="B46" s="331" t="s">
        <v>390</v>
      </c>
      <c r="C46" s="331">
        <v>231662</v>
      </c>
      <c r="D46" s="331">
        <v>3933899</v>
      </c>
      <c r="E46" s="331">
        <v>237144</v>
      </c>
      <c r="F46" s="331">
        <v>4431804</v>
      </c>
      <c r="G46" s="331">
        <v>223127</v>
      </c>
      <c r="H46" s="331">
        <v>5048415</v>
      </c>
      <c r="I46" s="163" t="s">
        <v>472</v>
      </c>
    </row>
    <row r="47" spans="1:9">
      <c r="A47" s="330" t="s">
        <v>473</v>
      </c>
      <c r="B47" s="331" t="s">
        <v>390</v>
      </c>
      <c r="C47" s="331">
        <v>66</v>
      </c>
      <c r="D47" s="331">
        <v>9247</v>
      </c>
      <c r="E47" s="331">
        <v>10</v>
      </c>
      <c r="F47" s="331">
        <v>1543</v>
      </c>
      <c r="G47" s="331" t="s">
        <v>432</v>
      </c>
      <c r="H47" s="331">
        <v>64</v>
      </c>
      <c r="I47" s="163" t="s">
        <v>473</v>
      </c>
    </row>
    <row r="48" spans="1:9">
      <c r="A48" s="330" t="s">
        <v>474</v>
      </c>
      <c r="B48" s="331" t="s">
        <v>390</v>
      </c>
      <c r="C48" s="331">
        <v>1112</v>
      </c>
      <c r="D48" s="331">
        <v>33476</v>
      </c>
      <c r="E48" s="331">
        <v>1238</v>
      </c>
      <c r="F48" s="331">
        <v>42080</v>
      </c>
      <c r="G48" s="331">
        <v>1668</v>
      </c>
      <c r="H48" s="331">
        <v>53418</v>
      </c>
      <c r="I48" s="163" t="s">
        <v>475</v>
      </c>
    </row>
    <row r="49" spans="1:16">
      <c r="A49" s="330" t="s">
        <v>476</v>
      </c>
      <c r="B49" s="331" t="s">
        <v>390</v>
      </c>
      <c r="C49" s="331">
        <v>3283</v>
      </c>
      <c r="D49" s="331">
        <v>166725</v>
      </c>
      <c r="E49" s="331">
        <v>5473</v>
      </c>
      <c r="F49" s="331">
        <v>325104</v>
      </c>
      <c r="G49" s="331">
        <v>5325</v>
      </c>
      <c r="H49" s="331">
        <v>255224</v>
      </c>
      <c r="I49" s="163" t="s">
        <v>477</v>
      </c>
    </row>
    <row r="50" spans="1:16">
      <c r="A50" s="330" t="s">
        <v>478</v>
      </c>
      <c r="B50" s="331" t="s">
        <v>390</v>
      </c>
      <c r="C50" s="331">
        <v>25639508</v>
      </c>
      <c r="D50" s="331">
        <v>37429909</v>
      </c>
      <c r="E50" s="331">
        <v>22797801</v>
      </c>
      <c r="F50" s="331">
        <v>32911759</v>
      </c>
      <c r="G50" s="331">
        <v>27582767</v>
      </c>
      <c r="H50" s="331">
        <v>49014650</v>
      </c>
      <c r="I50" s="163" t="s">
        <v>479</v>
      </c>
    </row>
    <row r="51" spans="1:16">
      <c r="A51" s="330" t="s">
        <v>480</v>
      </c>
      <c r="B51" s="331" t="s">
        <v>390</v>
      </c>
      <c r="C51" s="331">
        <v>365053</v>
      </c>
      <c r="D51" s="331">
        <v>9468163</v>
      </c>
      <c r="E51" s="331">
        <v>364577</v>
      </c>
      <c r="F51" s="331">
        <v>7657838</v>
      </c>
      <c r="G51" s="331">
        <v>510898</v>
      </c>
      <c r="H51" s="331">
        <v>13106490</v>
      </c>
      <c r="I51" s="163" t="s">
        <v>481</v>
      </c>
    </row>
    <row r="52" spans="1:16">
      <c r="A52" s="330" t="s">
        <v>482</v>
      </c>
      <c r="B52" s="331" t="s">
        <v>390</v>
      </c>
      <c r="C52" s="331">
        <v>4316572</v>
      </c>
      <c r="D52" s="331">
        <v>41282100</v>
      </c>
      <c r="E52" s="331">
        <v>4058590</v>
      </c>
      <c r="F52" s="331">
        <v>55242138</v>
      </c>
      <c r="G52" s="331">
        <v>6500149</v>
      </c>
      <c r="H52" s="331">
        <v>96424799</v>
      </c>
      <c r="I52" s="163" t="s">
        <v>483</v>
      </c>
    </row>
    <row r="53" spans="1:16">
      <c r="A53" s="330" t="s">
        <v>484</v>
      </c>
      <c r="B53" s="331" t="s">
        <v>390</v>
      </c>
      <c r="C53" s="331">
        <v>951361</v>
      </c>
      <c r="D53" s="331">
        <v>17923694</v>
      </c>
      <c r="E53" s="331">
        <v>645253</v>
      </c>
      <c r="F53" s="331">
        <v>12032307</v>
      </c>
      <c r="G53" s="331">
        <v>1073654</v>
      </c>
      <c r="H53" s="331">
        <v>21110673</v>
      </c>
      <c r="I53" s="163" t="s">
        <v>485</v>
      </c>
    </row>
    <row r="54" spans="1:16">
      <c r="A54" s="330" t="s">
        <v>486</v>
      </c>
      <c r="B54" s="332" t="s">
        <v>390</v>
      </c>
      <c r="C54" s="332">
        <v>3645</v>
      </c>
      <c r="D54" s="332">
        <v>1280925</v>
      </c>
      <c r="E54" s="332">
        <v>2987</v>
      </c>
      <c r="F54" s="332">
        <v>1252020</v>
      </c>
      <c r="G54" s="332">
        <v>3338</v>
      </c>
      <c r="H54" s="332">
        <v>1319896</v>
      </c>
      <c r="I54" s="165" t="s">
        <v>487</v>
      </c>
    </row>
    <row r="55" spans="1:16">
      <c r="A55" s="333" t="s">
        <v>488</v>
      </c>
      <c r="B55" s="331" t="s">
        <v>390</v>
      </c>
      <c r="C55" s="331">
        <v>7901</v>
      </c>
      <c r="D55" s="331">
        <v>9809780</v>
      </c>
      <c r="E55" s="331">
        <v>9177</v>
      </c>
      <c r="F55" s="331">
        <v>8848441</v>
      </c>
      <c r="G55" s="331">
        <v>9114</v>
      </c>
      <c r="H55" s="331">
        <v>15470962</v>
      </c>
      <c r="I55" s="163" t="s">
        <v>489</v>
      </c>
      <c r="J55" s="166"/>
      <c r="K55" s="166"/>
      <c r="L55" s="166"/>
      <c r="M55" s="166"/>
      <c r="N55" s="166"/>
      <c r="O55" s="166"/>
      <c r="P55" s="166"/>
    </row>
    <row r="56" spans="1:16">
      <c r="A56" s="333" t="s">
        <v>490</v>
      </c>
      <c r="B56" s="331" t="s">
        <v>390</v>
      </c>
      <c r="C56" s="331">
        <v>24416607</v>
      </c>
      <c r="D56" s="331">
        <v>684667281</v>
      </c>
      <c r="E56" s="331">
        <v>25054872</v>
      </c>
      <c r="F56" s="331">
        <v>583289424</v>
      </c>
      <c r="G56" s="331">
        <v>23417029</v>
      </c>
      <c r="H56" s="331">
        <v>1005206968</v>
      </c>
      <c r="I56" s="163" t="s">
        <v>491</v>
      </c>
      <c r="J56" s="166"/>
      <c r="K56" s="166"/>
      <c r="L56" s="166"/>
      <c r="M56" s="166"/>
      <c r="N56" s="166"/>
      <c r="O56" s="166"/>
      <c r="P56" s="166"/>
    </row>
    <row r="57" spans="1:16">
      <c r="A57" s="330" t="s">
        <v>492</v>
      </c>
      <c r="B57" s="334" t="s">
        <v>390</v>
      </c>
      <c r="C57" s="334" t="s">
        <v>432</v>
      </c>
      <c r="D57" s="334">
        <v>204</v>
      </c>
      <c r="E57" s="334">
        <v>37</v>
      </c>
      <c r="F57" s="334">
        <v>6404</v>
      </c>
      <c r="G57" s="334">
        <v>106</v>
      </c>
      <c r="H57" s="334">
        <v>16165</v>
      </c>
      <c r="I57" s="167" t="s">
        <v>493</v>
      </c>
    </row>
    <row r="58" spans="1:16">
      <c r="A58" s="330" t="s">
        <v>494</v>
      </c>
      <c r="B58" s="331" t="s">
        <v>390</v>
      </c>
      <c r="C58" s="331">
        <v>16</v>
      </c>
      <c r="D58" s="331">
        <v>21764</v>
      </c>
      <c r="E58" s="331">
        <v>2</v>
      </c>
      <c r="F58" s="331">
        <v>489</v>
      </c>
      <c r="G58" s="331">
        <v>2</v>
      </c>
      <c r="H58" s="331">
        <v>488</v>
      </c>
      <c r="I58" s="163" t="s">
        <v>495</v>
      </c>
    </row>
    <row r="59" spans="1:16">
      <c r="A59" s="330" t="s">
        <v>496</v>
      </c>
      <c r="B59" s="331" t="s">
        <v>390</v>
      </c>
      <c r="C59" s="331">
        <v>188</v>
      </c>
      <c r="D59" s="331">
        <v>35754</v>
      </c>
      <c r="E59" s="331">
        <v>391</v>
      </c>
      <c r="F59" s="331">
        <v>82224</v>
      </c>
      <c r="G59" s="331">
        <v>648</v>
      </c>
      <c r="H59" s="331">
        <v>149495</v>
      </c>
      <c r="I59" s="163" t="s">
        <v>497</v>
      </c>
    </row>
    <row r="60" spans="1:16">
      <c r="A60" s="330" t="s">
        <v>498</v>
      </c>
      <c r="B60" s="331" t="s">
        <v>390</v>
      </c>
      <c r="C60" s="331">
        <v>641544</v>
      </c>
      <c r="D60" s="331">
        <v>2995670</v>
      </c>
      <c r="E60" s="331">
        <v>544580</v>
      </c>
      <c r="F60" s="331">
        <v>2325905</v>
      </c>
      <c r="G60" s="331">
        <v>678649</v>
      </c>
      <c r="H60" s="331">
        <v>4316773</v>
      </c>
      <c r="I60" s="163" t="s">
        <v>499</v>
      </c>
    </row>
    <row r="61" spans="1:16">
      <c r="A61" s="330" t="s">
        <v>500</v>
      </c>
      <c r="B61" s="331" t="s">
        <v>424</v>
      </c>
      <c r="C61" s="331">
        <v>220869</v>
      </c>
      <c r="D61" s="331">
        <v>7281122511</v>
      </c>
      <c r="E61" s="331">
        <v>188182</v>
      </c>
      <c r="F61" s="331">
        <v>4396561618</v>
      </c>
      <c r="G61" s="331">
        <v>220034</v>
      </c>
      <c r="H61" s="331">
        <v>9139168005</v>
      </c>
      <c r="I61" s="163" t="s">
        <v>501</v>
      </c>
    </row>
    <row r="62" spans="1:16" ht="29">
      <c r="A62" s="335" t="s">
        <v>502</v>
      </c>
      <c r="B62" s="331"/>
      <c r="C62" s="331" t="s">
        <v>441</v>
      </c>
      <c r="D62" s="331">
        <v>41191154</v>
      </c>
      <c r="E62" s="331" t="s">
        <v>441</v>
      </c>
      <c r="F62" s="331">
        <v>47935435</v>
      </c>
      <c r="G62" s="331" t="s">
        <v>441</v>
      </c>
      <c r="H62" s="331">
        <v>128825205</v>
      </c>
      <c r="I62" s="164" t="s">
        <v>503</v>
      </c>
    </row>
    <row r="63" spans="1:16">
      <c r="A63" s="330" t="s">
        <v>504</v>
      </c>
      <c r="B63" s="331" t="s">
        <v>505</v>
      </c>
      <c r="C63" s="331">
        <v>273</v>
      </c>
      <c r="D63" s="331">
        <v>736</v>
      </c>
      <c r="E63" s="331">
        <v>10743</v>
      </c>
      <c r="F63" s="331">
        <v>48509</v>
      </c>
      <c r="G63" s="331">
        <v>799178</v>
      </c>
      <c r="H63" s="331">
        <v>2376644</v>
      </c>
      <c r="I63" s="163" t="s">
        <v>506</v>
      </c>
    </row>
    <row r="64" spans="1:16">
      <c r="A64" s="330" t="s">
        <v>507</v>
      </c>
      <c r="B64" s="331" t="s">
        <v>390</v>
      </c>
      <c r="C64" s="331">
        <v>1155</v>
      </c>
      <c r="D64" s="331">
        <v>40682</v>
      </c>
      <c r="E64" s="331">
        <v>1098</v>
      </c>
      <c r="F64" s="331">
        <v>50333</v>
      </c>
      <c r="G64" s="331">
        <v>7792</v>
      </c>
      <c r="H64" s="331">
        <v>211384</v>
      </c>
      <c r="I64" s="163" t="s">
        <v>508</v>
      </c>
    </row>
    <row r="65" spans="1:9">
      <c r="A65" s="330" t="s">
        <v>509</v>
      </c>
      <c r="B65" s="331" t="s">
        <v>390</v>
      </c>
      <c r="C65" s="331">
        <v>7654867</v>
      </c>
      <c r="D65" s="331">
        <v>54205952</v>
      </c>
      <c r="E65" s="331">
        <v>7781423</v>
      </c>
      <c r="F65" s="331">
        <v>53709109</v>
      </c>
      <c r="G65" s="331">
        <v>9659818</v>
      </c>
      <c r="H65" s="331">
        <v>104667349</v>
      </c>
      <c r="I65" s="163" t="s">
        <v>510</v>
      </c>
    </row>
    <row r="66" spans="1:9">
      <c r="A66" s="330" t="s">
        <v>511</v>
      </c>
      <c r="B66" s="331" t="s">
        <v>390</v>
      </c>
      <c r="C66" s="331">
        <v>65263</v>
      </c>
      <c r="D66" s="331">
        <v>466170</v>
      </c>
      <c r="E66" s="331">
        <v>98042</v>
      </c>
      <c r="F66" s="331">
        <v>645494</v>
      </c>
      <c r="G66" s="331">
        <v>69549</v>
      </c>
      <c r="H66" s="331">
        <v>512396</v>
      </c>
      <c r="I66" s="163" t="s">
        <v>512</v>
      </c>
    </row>
    <row r="67" spans="1:9">
      <c r="A67" s="330" t="s">
        <v>513</v>
      </c>
      <c r="B67" s="331" t="s">
        <v>390</v>
      </c>
      <c r="C67" s="331">
        <v>198862</v>
      </c>
      <c r="D67" s="331">
        <v>502131</v>
      </c>
      <c r="E67" s="331">
        <v>57812</v>
      </c>
      <c r="F67" s="331">
        <v>400291</v>
      </c>
      <c r="G67" s="331">
        <v>5121</v>
      </c>
      <c r="H67" s="331">
        <v>348319</v>
      </c>
      <c r="I67" s="163" t="s">
        <v>514</v>
      </c>
    </row>
    <row r="68" spans="1:9">
      <c r="A68" s="330" t="s">
        <v>515</v>
      </c>
      <c r="B68" s="331" t="s">
        <v>390</v>
      </c>
      <c r="C68" s="331">
        <v>28</v>
      </c>
      <c r="D68" s="331">
        <v>693</v>
      </c>
      <c r="E68" s="331">
        <v>16</v>
      </c>
      <c r="F68" s="331">
        <v>480</v>
      </c>
      <c r="G68" s="331">
        <v>130</v>
      </c>
      <c r="H68" s="331">
        <v>2691</v>
      </c>
      <c r="I68" s="163" t="s">
        <v>516</v>
      </c>
    </row>
    <row r="69" spans="1:9">
      <c r="A69" s="330" t="s">
        <v>517</v>
      </c>
      <c r="B69" s="331" t="s">
        <v>390</v>
      </c>
      <c r="C69" s="331">
        <v>21392</v>
      </c>
      <c r="D69" s="331">
        <v>218841</v>
      </c>
      <c r="E69" s="331">
        <v>21356</v>
      </c>
      <c r="F69" s="331">
        <v>238740</v>
      </c>
      <c r="G69" s="331">
        <v>57095</v>
      </c>
      <c r="H69" s="331">
        <v>527973</v>
      </c>
      <c r="I69" s="163" t="s">
        <v>518</v>
      </c>
    </row>
    <row r="70" spans="1:9">
      <c r="A70" s="330" t="s">
        <v>519</v>
      </c>
      <c r="B70" s="331" t="s">
        <v>390</v>
      </c>
      <c r="C70" s="331">
        <v>609</v>
      </c>
      <c r="D70" s="331">
        <v>10781</v>
      </c>
      <c r="E70" s="331">
        <v>606</v>
      </c>
      <c r="F70" s="331">
        <v>11571</v>
      </c>
      <c r="G70" s="331">
        <v>801</v>
      </c>
      <c r="H70" s="331">
        <v>13972</v>
      </c>
      <c r="I70" s="163" t="s">
        <v>520</v>
      </c>
    </row>
    <row r="71" spans="1:9">
      <c r="A71" s="330" t="s">
        <v>521</v>
      </c>
      <c r="B71" s="331" t="s">
        <v>390</v>
      </c>
      <c r="C71" s="331">
        <v>111</v>
      </c>
      <c r="D71" s="331">
        <v>3818</v>
      </c>
      <c r="E71" s="331">
        <v>49</v>
      </c>
      <c r="F71" s="331">
        <v>3784</v>
      </c>
      <c r="G71" s="331">
        <v>109</v>
      </c>
      <c r="H71" s="331">
        <v>5741</v>
      </c>
      <c r="I71" s="163" t="s">
        <v>522</v>
      </c>
    </row>
    <row r="72" spans="1:9">
      <c r="A72" s="330" t="s">
        <v>392</v>
      </c>
      <c r="B72" s="331" t="s">
        <v>390</v>
      </c>
      <c r="C72" s="331">
        <v>5809</v>
      </c>
      <c r="D72" s="331">
        <v>325939</v>
      </c>
      <c r="E72" s="331">
        <v>5332</v>
      </c>
      <c r="F72" s="331">
        <v>344649</v>
      </c>
      <c r="G72" s="331">
        <v>9978</v>
      </c>
      <c r="H72" s="331">
        <v>407255</v>
      </c>
      <c r="I72" s="163" t="s">
        <v>523</v>
      </c>
    </row>
    <row r="73" spans="1:9">
      <c r="A73" s="330" t="s">
        <v>524</v>
      </c>
      <c r="B73" s="331" t="s">
        <v>390</v>
      </c>
      <c r="C73" s="331">
        <v>1235102</v>
      </c>
      <c r="D73" s="331">
        <v>8239656</v>
      </c>
      <c r="E73" s="331">
        <v>1463291</v>
      </c>
      <c r="F73" s="331">
        <v>10948268</v>
      </c>
      <c r="G73" s="331">
        <v>1895211</v>
      </c>
      <c r="H73" s="331">
        <v>35362092</v>
      </c>
      <c r="I73" s="163" t="s">
        <v>525</v>
      </c>
    </row>
    <row r="74" spans="1:9">
      <c r="A74" s="330" t="s">
        <v>526</v>
      </c>
      <c r="B74" s="331" t="s">
        <v>390</v>
      </c>
      <c r="C74" s="331" t="s">
        <v>432</v>
      </c>
      <c r="D74" s="331">
        <v>206</v>
      </c>
      <c r="E74" s="331">
        <v>2</v>
      </c>
      <c r="F74" s="331">
        <v>899</v>
      </c>
      <c r="G74" s="331" t="s">
        <v>432</v>
      </c>
      <c r="H74" s="331">
        <v>299</v>
      </c>
      <c r="I74" s="163" t="s">
        <v>527</v>
      </c>
    </row>
    <row r="75" spans="1:9">
      <c r="A75" s="330" t="s">
        <v>528</v>
      </c>
      <c r="B75" s="331" t="s">
        <v>390</v>
      </c>
      <c r="C75" s="331">
        <v>138042</v>
      </c>
      <c r="D75" s="331">
        <v>3965292</v>
      </c>
      <c r="E75" s="331">
        <v>78747</v>
      </c>
      <c r="F75" s="331">
        <v>3440562</v>
      </c>
      <c r="G75" s="331">
        <v>111653</v>
      </c>
      <c r="H75" s="331">
        <v>5292058</v>
      </c>
      <c r="I75" s="163" t="s">
        <v>529</v>
      </c>
    </row>
    <row r="76" spans="1:9">
      <c r="A76" s="330" t="s">
        <v>530</v>
      </c>
      <c r="B76" s="331" t="s">
        <v>390</v>
      </c>
      <c r="C76" s="331">
        <v>19</v>
      </c>
      <c r="D76" s="331">
        <v>1116</v>
      </c>
      <c r="E76" s="331" t="s">
        <v>427</v>
      </c>
      <c r="F76" s="331" t="s">
        <v>427</v>
      </c>
      <c r="G76" s="331">
        <v>19</v>
      </c>
      <c r="H76" s="331">
        <v>1174</v>
      </c>
      <c r="I76" s="163" t="s">
        <v>531</v>
      </c>
    </row>
    <row r="77" spans="1:9">
      <c r="A77" s="330" t="s">
        <v>532</v>
      </c>
      <c r="B77" s="331" t="s">
        <v>390</v>
      </c>
      <c r="C77" s="331">
        <v>447</v>
      </c>
      <c r="D77" s="331">
        <v>69234</v>
      </c>
      <c r="E77" s="331">
        <v>121</v>
      </c>
      <c r="F77" s="331">
        <v>9104</v>
      </c>
      <c r="G77" s="331">
        <v>151</v>
      </c>
      <c r="H77" s="331">
        <v>14800</v>
      </c>
      <c r="I77" s="163" t="s">
        <v>533</v>
      </c>
    </row>
    <row r="78" spans="1:9">
      <c r="A78" s="330" t="s">
        <v>534</v>
      </c>
      <c r="B78" s="331" t="s">
        <v>390</v>
      </c>
      <c r="C78" s="331">
        <v>7006</v>
      </c>
      <c r="D78" s="331">
        <v>349104</v>
      </c>
      <c r="E78" s="331">
        <v>999</v>
      </c>
      <c r="F78" s="331">
        <v>77967</v>
      </c>
      <c r="G78" s="331">
        <v>5869</v>
      </c>
      <c r="H78" s="331">
        <v>436744</v>
      </c>
      <c r="I78" s="163" t="s">
        <v>535</v>
      </c>
    </row>
    <row r="79" spans="1:9">
      <c r="A79" s="330" t="s">
        <v>536</v>
      </c>
      <c r="B79" s="331" t="s">
        <v>390</v>
      </c>
      <c r="C79" s="331">
        <v>416</v>
      </c>
      <c r="D79" s="331">
        <v>11024</v>
      </c>
      <c r="E79" s="331">
        <v>696</v>
      </c>
      <c r="F79" s="331">
        <v>17234</v>
      </c>
      <c r="G79" s="331">
        <v>1096</v>
      </c>
      <c r="H79" s="331">
        <v>25520</v>
      </c>
      <c r="I79" s="163" t="s">
        <v>537</v>
      </c>
    </row>
    <row r="80" spans="1:9">
      <c r="A80" s="330" t="s">
        <v>538</v>
      </c>
      <c r="B80" s="331" t="s">
        <v>390</v>
      </c>
      <c r="C80" s="331">
        <v>7</v>
      </c>
      <c r="D80" s="331">
        <v>263</v>
      </c>
      <c r="E80" s="331" t="s">
        <v>432</v>
      </c>
      <c r="F80" s="331">
        <v>10</v>
      </c>
      <c r="G80" s="331" t="s">
        <v>427</v>
      </c>
      <c r="H80" s="331" t="s">
        <v>427</v>
      </c>
      <c r="I80" s="163" t="s">
        <v>539</v>
      </c>
    </row>
    <row r="81" spans="1:9">
      <c r="A81" s="330" t="s">
        <v>540</v>
      </c>
      <c r="B81" s="331" t="s">
        <v>390</v>
      </c>
      <c r="C81" s="331">
        <v>22616</v>
      </c>
      <c r="D81" s="331">
        <v>294800</v>
      </c>
      <c r="E81" s="331">
        <v>24049</v>
      </c>
      <c r="F81" s="331">
        <v>370375</v>
      </c>
      <c r="G81" s="331">
        <v>30625</v>
      </c>
      <c r="H81" s="331">
        <v>675667</v>
      </c>
      <c r="I81" s="163" t="s">
        <v>540</v>
      </c>
    </row>
    <row r="82" spans="1:9">
      <c r="A82" s="330" t="s">
        <v>541</v>
      </c>
      <c r="B82" s="331" t="s">
        <v>390</v>
      </c>
      <c r="C82" s="331">
        <v>101</v>
      </c>
      <c r="D82" s="331">
        <v>2667</v>
      </c>
      <c r="E82" s="331">
        <v>804</v>
      </c>
      <c r="F82" s="331">
        <v>9530</v>
      </c>
      <c r="G82" s="331">
        <v>720</v>
      </c>
      <c r="H82" s="331">
        <v>24772</v>
      </c>
      <c r="I82" s="163" t="s">
        <v>542</v>
      </c>
    </row>
    <row r="83" spans="1:9">
      <c r="A83" s="330" t="s">
        <v>543</v>
      </c>
      <c r="B83" s="331" t="s">
        <v>390</v>
      </c>
      <c r="C83" s="331">
        <v>56166</v>
      </c>
      <c r="D83" s="331">
        <v>6073420</v>
      </c>
      <c r="E83" s="331">
        <v>68675</v>
      </c>
      <c r="F83" s="331">
        <v>6993378</v>
      </c>
      <c r="G83" s="331">
        <v>94839</v>
      </c>
      <c r="H83" s="331">
        <v>11260337</v>
      </c>
      <c r="I83" s="163" t="s">
        <v>544</v>
      </c>
    </row>
    <row r="84" spans="1:9">
      <c r="A84" s="1116" t="s">
        <v>152</v>
      </c>
      <c r="B84" s="1116"/>
      <c r="C84" s="336" t="s">
        <v>441</v>
      </c>
      <c r="D84" s="336">
        <v>11515303006</v>
      </c>
      <c r="E84" s="336" t="s">
        <v>441</v>
      </c>
      <c r="F84" s="336">
        <v>7913202918</v>
      </c>
      <c r="G84" s="336" t="s">
        <v>441</v>
      </c>
      <c r="H84" s="336">
        <v>15513800326</v>
      </c>
      <c r="I84" s="163" t="s">
        <v>256</v>
      </c>
    </row>
    <row r="85" spans="1:9">
      <c r="A85" s="1117" t="s">
        <v>545</v>
      </c>
      <c r="B85" s="1118"/>
      <c r="C85" s="1118"/>
      <c r="D85" s="1118"/>
      <c r="E85" s="1118"/>
      <c r="F85" s="1118"/>
      <c r="G85" s="1118"/>
      <c r="H85" s="1118"/>
      <c r="I85" s="1119"/>
    </row>
    <row r="86" spans="1:9" ht="15" customHeight="1">
      <c r="A86" s="1120" t="s">
        <v>546</v>
      </c>
      <c r="B86" s="1121"/>
      <c r="C86" s="1121"/>
      <c r="D86" s="1121"/>
      <c r="E86" s="1121"/>
      <c r="F86" s="1121"/>
      <c r="G86" s="1121"/>
      <c r="H86" s="1121"/>
      <c r="I86" s="1122"/>
    </row>
    <row r="87" spans="1:9" ht="4.5" customHeight="1">
      <c r="A87" s="1120"/>
      <c r="B87" s="1121"/>
      <c r="C87" s="1121"/>
      <c r="D87" s="1121"/>
      <c r="E87" s="1121"/>
      <c r="F87" s="1121"/>
      <c r="G87" s="1121"/>
      <c r="H87" s="1121"/>
      <c r="I87" s="1122"/>
    </row>
    <row r="88" spans="1:9">
      <c r="A88" s="168" t="s">
        <v>547</v>
      </c>
      <c r="B88" s="169"/>
      <c r="C88" s="169"/>
      <c r="D88" s="169"/>
      <c r="E88" s="169"/>
      <c r="F88" s="169"/>
      <c r="G88" s="169"/>
      <c r="H88" s="169"/>
      <c r="I88" s="170"/>
    </row>
    <row r="89" spans="1:9">
      <c r="A89" s="43"/>
      <c r="B89" s="43"/>
      <c r="C89" s="43"/>
      <c r="D89" s="43"/>
      <c r="E89" s="43"/>
      <c r="F89" s="43"/>
      <c r="G89" s="43"/>
      <c r="H89" s="43"/>
    </row>
    <row r="90" spans="1:9">
      <c r="A90" s="43"/>
      <c r="B90" s="43"/>
      <c r="C90" s="43"/>
      <c r="D90" s="43"/>
      <c r="E90" s="43"/>
      <c r="F90" s="43"/>
      <c r="G90" s="43"/>
      <c r="H90" s="43"/>
    </row>
    <row r="91" spans="1:9">
      <c r="A91" s="43"/>
      <c r="B91" s="43"/>
      <c r="C91" s="43"/>
      <c r="D91" s="43"/>
      <c r="E91" s="43"/>
      <c r="F91" s="43"/>
      <c r="G91" s="43"/>
      <c r="H91" s="43"/>
    </row>
    <row r="92" spans="1:9">
      <c r="A92" s="43"/>
      <c r="B92" s="43"/>
      <c r="C92" s="43"/>
      <c r="D92" s="43"/>
      <c r="E92" s="43"/>
      <c r="F92" s="43"/>
      <c r="G92" s="43"/>
      <c r="H92" s="43"/>
    </row>
    <row r="93" spans="1:9">
      <c r="A93" s="43"/>
      <c r="B93" s="43"/>
      <c r="C93" s="43"/>
      <c r="D93" s="43"/>
      <c r="E93" s="43"/>
      <c r="F93" s="43"/>
      <c r="G93" s="43"/>
      <c r="H93" s="43"/>
    </row>
    <row r="94" spans="1:9">
      <c r="A94" s="43"/>
      <c r="B94" s="43"/>
      <c r="C94" s="43"/>
      <c r="D94" s="43"/>
      <c r="E94" s="43"/>
      <c r="F94" s="43"/>
      <c r="G94" s="43"/>
      <c r="H94" s="43"/>
    </row>
    <row r="95" spans="1:9">
      <c r="A95" s="43"/>
      <c r="B95" s="43"/>
      <c r="C95" s="43"/>
      <c r="D95" s="43"/>
      <c r="E95" s="43"/>
      <c r="F95" s="43"/>
      <c r="G95" s="43"/>
      <c r="H95" s="43"/>
    </row>
    <row r="96" spans="1:9">
      <c r="A96" s="43"/>
      <c r="B96" s="43"/>
      <c r="C96" s="43"/>
      <c r="D96" s="43"/>
      <c r="E96" s="43"/>
      <c r="F96" s="43"/>
      <c r="G96" s="43"/>
      <c r="H96" s="43"/>
    </row>
    <row r="97" spans="1:8">
      <c r="A97" s="43"/>
      <c r="B97" s="43"/>
      <c r="C97" s="43"/>
      <c r="D97" s="43"/>
      <c r="E97" s="43"/>
      <c r="F97" s="43"/>
      <c r="G97" s="43"/>
      <c r="H97" s="43"/>
    </row>
    <row r="98" spans="1:8">
      <c r="A98" s="43"/>
      <c r="B98" s="43"/>
      <c r="C98" s="43"/>
      <c r="D98" s="43"/>
      <c r="E98" s="43"/>
      <c r="F98" s="43"/>
      <c r="G98" s="43"/>
      <c r="H98" s="43"/>
    </row>
    <row r="99" spans="1:8">
      <c r="A99" s="43"/>
      <c r="B99" s="43"/>
      <c r="C99" s="43"/>
      <c r="D99" s="43"/>
      <c r="E99" s="43"/>
      <c r="F99" s="43"/>
      <c r="G99" s="43"/>
      <c r="H99" s="43"/>
    </row>
    <row r="100" spans="1:8">
      <c r="A100" s="43"/>
      <c r="B100" s="43"/>
      <c r="C100" s="43"/>
      <c r="D100" s="43"/>
      <c r="E100" s="43"/>
      <c r="F100" s="43"/>
      <c r="G100" s="43"/>
      <c r="H100" s="43"/>
    </row>
    <row r="101" spans="1:8">
      <c r="A101" s="43"/>
      <c r="B101" s="43"/>
      <c r="C101" s="43"/>
      <c r="D101" s="43"/>
      <c r="E101" s="43"/>
      <c r="F101" s="43"/>
      <c r="G101" s="43"/>
      <c r="H101" s="43"/>
    </row>
    <row r="102" spans="1:8">
      <c r="A102" s="43"/>
      <c r="B102" s="43"/>
      <c r="C102" s="43"/>
      <c r="D102" s="43"/>
      <c r="E102" s="43"/>
      <c r="F102" s="43"/>
      <c r="G102" s="43"/>
      <c r="H102" s="43"/>
    </row>
    <row r="103" spans="1:8">
      <c r="A103" s="43"/>
      <c r="B103" s="43"/>
      <c r="C103" s="43"/>
      <c r="D103" s="43"/>
      <c r="E103" s="43"/>
      <c r="F103" s="43"/>
      <c r="G103" s="43"/>
      <c r="H103" s="43"/>
    </row>
    <row r="104" spans="1:8">
      <c r="A104" s="43"/>
      <c r="B104" s="43"/>
      <c r="C104" s="43"/>
      <c r="D104" s="43"/>
      <c r="E104" s="43"/>
      <c r="F104" s="43"/>
      <c r="G104" s="43"/>
      <c r="H104" s="43"/>
    </row>
    <row r="105" spans="1:8">
      <c r="A105" s="43"/>
      <c r="B105" s="43"/>
      <c r="C105" s="43"/>
      <c r="D105" s="43"/>
      <c r="E105" s="43"/>
      <c r="F105" s="43"/>
      <c r="G105" s="43"/>
      <c r="H105" s="43"/>
    </row>
    <row r="106" spans="1:8">
      <c r="A106" s="43"/>
      <c r="B106" s="43"/>
      <c r="C106" s="43"/>
      <c r="D106" s="43"/>
      <c r="E106" s="43"/>
      <c r="F106" s="43"/>
      <c r="G106" s="43"/>
      <c r="H106" s="43"/>
    </row>
    <row r="107" spans="1:8">
      <c r="A107" s="43"/>
      <c r="B107" s="43"/>
      <c r="C107" s="43"/>
      <c r="D107" s="43"/>
      <c r="E107" s="43"/>
      <c r="F107" s="43"/>
      <c r="G107" s="43"/>
      <c r="H107" s="43"/>
    </row>
    <row r="108" spans="1:8">
      <c r="A108" s="43"/>
      <c r="B108" s="43"/>
      <c r="C108" s="43"/>
      <c r="D108" s="43"/>
      <c r="E108" s="43"/>
      <c r="F108" s="43"/>
      <c r="G108" s="43"/>
      <c r="H108" s="43"/>
    </row>
    <row r="109" spans="1:8">
      <c r="A109" s="43"/>
      <c r="B109" s="43"/>
      <c r="C109" s="43"/>
      <c r="D109" s="43"/>
      <c r="E109" s="43"/>
      <c r="F109" s="43"/>
      <c r="G109" s="43"/>
      <c r="H109" s="43"/>
    </row>
    <row r="110" spans="1:8">
      <c r="A110" s="43"/>
      <c r="B110" s="43"/>
      <c r="C110" s="43"/>
      <c r="D110" s="43"/>
      <c r="E110" s="43"/>
      <c r="F110" s="43"/>
      <c r="G110" s="43"/>
      <c r="H110" s="43"/>
    </row>
    <row r="111" spans="1:8">
      <c r="A111" s="43"/>
      <c r="B111" s="43"/>
      <c r="C111" s="43"/>
      <c r="D111" s="43"/>
      <c r="E111" s="43"/>
      <c r="F111" s="43"/>
      <c r="G111" s="43"/>
      <c r="H111" s="43"/>
    </row>
    <row r="112" spans="1:8">
      <c r="A112" s="43"/>
      <c r="B112" s="43"/>
      <c r="C112" s="43"/>
      <c r="D112" s="43"/>
      <c r="E112" s="43"/>
      <c r="F112" s="43"/>
      <c r="G112" s="43"/>
      <c r="H112" s="43"/>
    </row>
    <row r="113" spans="1:8">
      <c r="A113" s="43"/>
      <c r="B113" s="43"/>
      <c r="C113" s="43"/>
      <c r="D113" s="43"/>
      <c r="E113" s="43"/>
      <c r="F113" s="43"/>
      <c r="G113" s="43"/>
      <c r="H113" s="43"/>
    </row>
    <row r="114" spans="1:8">
      <c r="A114" s="43"/>
      <c r="B114" s="43"/>
      <c r="C114" s="43"/>
      <c r="D114" s="43"/>
      <c r="E114" s="43"/>
      <c r="F114" s="43"/>
      <c r="G114" s="43"/>
      <c r="H114" s="43"/>
    </row>
    <row r="115" spans="1:8">
      <c r="A115" s="43"/>
      <c r="B115" s="43"/>
      <c r="C115" s="43"/>
      <c r="D115" s="43"/>
      <c r="E115" s="43"/>
      <c r="F115" s="43"/>
      <c r="G115" s="43"/>
      <c r="H115" s="43"/>
    </row>
    <row r="116" spans="1:8">
      <c r="A116" s="43"/>
      <c r="B116" s="43"/>
      <c r="C116" s="43"/>
      <c r="D116" s="43"/>
      <c r="E116" s="43"/>
      <c r="F116" s="43"/>
      <c r="G116" s="43"/>
      <c r="H116" s="43"/>
    </row>
    <row r="117" spans="1:8">
      <c r="A117" s="43"/>
      <c r="B117" s="43"/>
      <c r="C117" s="43"/>
      <c r="D117" s="43"/>
      <c r="E117" s="43"/>
      <c r="F117" s="43"/>
      <c r="G117" s="43"/>
      <c r="H117" s="43"/>
    </row>
    <row r="118" spans="1:8">
      <c r="A118" s="43"/>
      <c r="B118" s="43"/>
      <c r="C118" s="43"/>
      <c r="D118" s="43"/>
      <c r="E118" s="43"/>
      <c r="F118" s="43"/>
      <c r="G118" s="43"/>
      <c r="H118" s="43"/>
    </row>
    <row r="119" spans="1:8">
      <c r="A119" s="43"/>
      <c r="B119" s="43"/>
      <c r="C119" s="43"/>
      <c r="D119" s="43"/>
      <c r="E119" s="43"/>
      <c r="F119" s="43"/>
      <c r="G119" s="43"/>
      <c r="H119" s="43"/>
    </row>
    <row r="120" spans="1:8">
      <c r="A120" s="43"/>
      <c r="B120" s="43"/>
      <c r="C120" s="43"/>
      <c r="D120" s="43"/>
      <c r="E120" s="43"/>
      <c r="F120" s="43"/>
      <c r="G120" s="43"/>
      <c r="H120" s="43"/>
    </row>
    <row r="121" spans="1:8">
      <c r="A121" s="43"/>
      <c r="B121" s="43"/>
      <c r="C121" s="43"/>
      <c r="D121" s="43"/>
      <c r="E121" s="43"/>
      <c r="F121" s="43"/>
      <c r="G121" s="43"/>
      <c r="H121" s="43"/>
    </row>
    <row r="122" spans="1:8">
      <c r="A122" s="43"/>
      <c r="B122" s="43"/>
      <c r="C122" s="43"/>
      <c r="D122" s="43"/>
      <c r="E122" s="43"/>
      <c r="F122" s="43"/>
      <c r="G122" s="43"/>
      <c r="H122" s="43"/>
    </row>
    <row r="123" spans="1:8">
      <c r="A123" s="43"/>
      <c r="B123" s="43"/>
      <c r="C123" s="43"/>
      <c r="D123" s="43"/>
      <c r="E123" s="43"/>
      <c r="F123" s="43"/>
      <c r="G123" s="43"/>
      <c r="H123" s="43"/>
    </row>
    <row r="124" spans="1:8">
      <c r="A124" s="43"/>
      <c r="B124" s="43"/>
      <c r="C124" s="43"/>
      <c r="D124" s="43"/>
      <c r="E124" s="43"/>
      <c r="F124" s="43"/>
      <c r="G124" s="43"/>
      <c r="H124" s="43"/>
    </row>
    <row r="125" spans="1:8">
      <c r="A125" s="43"/>
      <c r="B125" s="43"/>
      <c r="C125" s="43"/>
      <c r="D125" s="43"/>
      <c r="E125" s="43"/>
      <c r="F125" s="43"/>
      <c r="G125" s="43"/>
      <c r="H125" s="43"/>
    </row>
    <row r="126" spans="1:8">
      <c r="A126" s="43"/>
      <c r="B126" s="43"/>
      <c r="C126" s="43"/>
      <c r="D126" s="43"/>
      <c r="E126" s="43"/>
      <c r="F126" s="43"/>
      <c r="G126" s="43"/>
      <c r="H126" s="43"/>
    </row>
    <row r="127" spans="1:8">
      <c r="A127" s="43"/>
      <c r="B127" s="43"/>
      <c r="C127" s="43"/>
      <c r="D127" s="43"/>
      <c r="E127" s="43"/>
      <c r="F127" s="43"/>
      <c r="G127" s="43"/>
      <c r="H127" s="43"/>
    </row>
    <row r="128" spans="1:8">
      <c r="A128" s="43"/>
      <c r="B128" s="43"/>
      <c r="C128" s="43"/>
      <c r="D128" s="43"/>
      <c r="E128" s="43"/>
      <c r="F128" s="43"/>
      <c r="G128" s="43"/>
      <c r="H128" s="43"/>
    </row>
    <row r="129" spans="1:8">
      <c r="A129" s="43"/>
      <c r="B129" s="43"/>
      <c r="C129" s="43"/>
      <c r="D129" s="43"/>
      <c r="E129" s="43"/>
      <c r="F129" s="43"/>
      <c r="G129" s="43"/>
      <c r="H129" s="43"/>
    </row>
    <row r="130" spans="1:8">
      <c r="A130" s="43"/>
      <c r="B130" s="43"/>
      <c r="C130" s="43"/>
      <c r="D130" s="43"/>
      <c r="E130" s="43"/>
      <c r="F130" s="43"/>
      <c r="G130" s="43"/>
      <c r="H130" s="43"/>
    </row>
    <row r="131" spans="1:8">
      <c r="A131" s="43"/>
      <c r="B131" s="43"/>
      <c r="C131" s="43"/>
      <c r="D131" s="43"/>
      <c r="E131" s="43"/>
      <c r="F131" s="43"/>
      <c r="G131" s="43"/>
      <c r="H131" s="43"/>
    </row>
    <row r="132" spans="1:8">
      <c r="A132" s="43"/>
      <c r="B132" s="43"/>
      <c r="C132" s="43"/>
      <c r="D132" s="43"/>
      <c r="E132" s="43"/>
      <c r="F132" s="43"/>
      <c r="G132" s="43"/>
      <c r="H132" s="43"/>
    </row>
    <row r="133" spans="1:8">
      <c r="A133" s="43"/>
      <c r="B133" s="43"/>
      <c r="C133" s="43"/>
      <c r="D133" s="43"/>
      <c r="E133" s="43"/>
      <c r="F133" s="43"/>
      <c r="G133" s="43"/>
      <c r="H133" s="43"/>
    </row>
    <row r="134" spans="1:8">
      <c r="A134" s="43"/>
      <c r="B134" s="43"/>
      <c r="C134" s="43"/>
      <c r="D134" s="43"/>
      <c r="E134" s="43"/>
      <c r="F134" s="43"/>
      <c r="G134" s="43"/>
      <c r="H134" s="43"/>
    </row>
    <row r="135" spans="1:8">
      <c r="A135" s="43"/>
      <c r="B135" s="43"/>
      <c r="C135" s="43"/>
      <c r="D135" s="43"/>
      <c r="E135" s="43"/>
      <c r="F135" s="43"/>
      <c r="G135" s="43"/>
      <c r="H135" s="43"/>
    </row>
    <row r="136" spans="1:8">
      <c r="A136" s="43"/>
      <c r="B136" s="43"/>
      <c r="C136" s="43"/>
      <c r="D136" s="43"/>
      <c r="E136" s="43"/>
      <c r="F136" s="43"/>
      <c r="G136" s="43"/>
      <c r="H136" s="43"/>
    </row>
    <row r="137" spans="1:8">
      <c r="A137" s="43"/>
      <c r="B137" s="43"/>
      <c r="C137" s="43"/>
      <c r="D137" s="43"/>
      <c r="E137" s="43"/>
      <c r="F137" s="43"/>
      <c r="G137" s="43"/>
      <c r="H137" s="43"/>
    </row>
    <row r="138" spans="1:8">
      <c r="A138" s="43"/>
      <c r="B138" s="43"/>
      <c r="C138" s="43"/>
      <c r="D138" s="43"/>
      <c r="E138" s="43"/>
      <c r="F138" s="43"/>
      <c r="G138" s="43"/>
      <c r="H138" s="43"/>
    </row>
    <row r="139" spans="1:8">
      <c r="A139" s="43"/>
      <c r="B139" s="43"/>
      <c r="C139" s="43"/>
      <c r="D139" s="43"/>
      <c r="E139" s="43"/>
      <c r="F139" s="43"/>
      <c r="G139" s="43"/>
      <c r="H139" s="43"/>
    </row>
    <row r="140" spans="1:8">
      <c r="A140" s="43"/>
      <c r="B140" s="43"/>
      <c r="C140" s="43"/>
      <c r="D140" s="43"/>
      <c r="E140" s="43"/>
      <c r="F140" s="43"/>
      <c r="G140" s="43"/>
      <c r="H140" s="43"/>
    </row>
    <row r="141" spans="1:8">
      <c r="A141" s="43"/>
      <c r="B141" s="43"/>
      <c r="C141" s="43"/>
      <c r="D141" s="43"/>
      <c r="E141" s="43"/>
      <c r="F141" s="43"/>
      <c r="G141" s="43"/>
      <c r="H141" s="43"/>
    </row>
    <row r="142" spans="1:8">
      <c r="A142" s="43"/>
      <c r="B142" s="43"/>
      <c r="C142" s="43"/>
      <c r="D142" s="43"/>
      <c r="E142" s="43"/>
      <c r="F142" s="43"/>
      <c r="G142" s="43"/>
      <c r="H142" s="43"/>
    </row>
    <row r="143" spans="1:8">
      <c r="A143" s="43"/>
      <c r="B143" s="43"/>
      <c r="C143" s="43"/>
      <c r="D143" s="43"/>
      <c r="E143" s="43"/>
      <c r="F143" s="43"/>
      <c r="G143" s="43"/>
      <c r="H143" s="43"/>
    </row>
    <row r="144" spans="1:8">
      <c r="A144" s="43"/>
      <c r="B144" s="43"/>
      <c r="C144" s="43"/>
      <c r="D144" s="43"/>
      <c r="E144" s="43"/>
      <c r="F144" s="43"/>
      <c r="G144" s="43"/>
      <c r="H144" s="43"/>
    </row>
    <row r="145" spans="1:8">
      <c r="A145" s="43"/>
      <c r="B145" s="43"/>
      <c r="C145" s="43"/>
      <c r="D145" s="43"/>
      <c r="E145" s="43"/>
      <c r="F145" s="43"/>
      <c r="G145" s="43"/>
      <c r="H145" s="43"/>
    </row>
    <row r="146" spans="1:8">
      <c r="A146" s="43"/>
      <c r="B146" s="43"/>
      <c r="C146" s="43"/>
      <c r="D146" s="43"/>
      <c r="E146" s="43"/>
      <c r="F146" s="43"/>
      <c r="G146" s="43"/>
      <c r="H146" s="43"/>
    </row>
    <row r="147" spans="1:8">
      <c r="A147" s="43"/>
      <c r="B147" s="43"/>
      <c r="C147" s="43"/>
      <c r="D147" s="43"/>
      <c r="E147" s="43"/>
      <c r="F147" s="43"/>
      <c r="G147" s="43"/>
      <c r="H147" s="43"/>
    </row>
    <row r="148" spans="1:8">
      <c r="A148" s="43"/>
      <c r="B148" s="43"/>
      <c r="C148" s="43"/>
      <c r="D148" s="43"/>
      <c r="E148" s="43"/>
      <c r="F148" s="43"/>
      <c r="G148" s="43"/>
      <c r="H148" s="43"/>
    </row>
    <row r="149" spans="1:8">
      <c r="A149" s="43"/>
      <c r="B149" s="43"/>
      <c r="C149" s="43"/>
      <c r="D149" s="43"/>
      <c r="E149" s="43"/>
      <c r="F149" s="43"/>
      <c r="G149" s="43"/>
      <c r="H149" s="43"/>
    </row>
    <row r="150" spans="1:8">
      <c r="A150" s="43"/>
      <c r="B150" s="43"/>
      <c r="C150" s="43"/>
      <c r="D150" s="43"/>
      <c r="E150" s="43"/>
      <c r="F150" s="43"/>
      <c r="G150" s="43"/>
      <c r="H150" s="43"/>
    </row>
    <row r="151" spans="1:8">
      <c r="A151" s="43"/>
      <c r="B151" s="43"/>
      <c r="C151" s="43"/>
      <c r="D151" s="43"/>
      <c r="E151" s="43"/>
      <c r="F151" s="43"/>
      <c r="G151" s="43"/>
      <c r="H151" s="43"/>
    </row>
    <row r="152" spans="1:8">
      <c r="A152" s="43"/>
      <c r="B152" s="43"/>
      <c r="C152" s="43"/>
      <c r="D152" s="43"/>
      <c r="E152" s="43"/>
      <c r="F152" s="43"/>
      <c r="G152" s="43"/>
      <c r="H152" s="43"/>
    </row>
    <row r="153" spans="1:8">
      <c r="A153" s="43"/>
      <c r="B153" s="43"/>
      <c r="C153" s="43"/>
      <c r="D153" s="43"/>
      <c r="E153" s="43"/>
      <c r="F153" s="43"/>
      <c r="G153" s="43"/>
      <c r="H153" s="43"/>
    </row>
    <row r="154" spans="1:8">
      <c r="A154" s="43"/>
      <c r="B154" s="43"/>
      <c r="C154" s="43"/>
      <c r="D154" s="43"/>
      <c r="E154" s="43"/>
      <c r="F154" s="43"/>
      <c r="G154" s="43"/>
      <c r="H154" s="43"/>
    </row>
    <row r="155" spans="1:8">
      <c r="A155" s="43"/>
      <c r="B155" s="43"/>
      <c r="C155" s="43"/>
      <c r="D155" s="43"/>
      <c r="E155" s="43"/>
      <c r="F155" s="43"/>
      <c r="G155" s="43"/>
      <c r="H155" s="43"/>
    </row>
    <row r="156" spans="1:8">
      <c r="A156" s="43"/>
      <c r="B156" s="43"/>
      <c r="C156" s="43"/>
      <c r="D156" s="43"/>
      <c r="E156" s="43"/>
      <c r="F156" s="43"/>
      <c r="G156" s="43"/>
      <c r="H156" s="43"/>
    </row>
  </sheetData>
  <mergeCells count="11">
    <mergeCell ref="A84:B84"/>
    <mergeCell ref="A85:I85"/>
    <mergeCell ref="A86:I87"/>
    <mergeCell ref="A1:I1"/>
    <mergeCell ref="A2:I2"/>
    <mergeCell ref="A3:I3"/>
    <mergeCell ref="A4:A5"/>
    <mergeCell ref="B4:B5"/>
    <mergeCell ref="C4:D4"/>
    <mergeCell ref="E4:F4"/>
    <mergeCell ref="G4:H4"/>
  </mergeCells>
  <printOptions horizontalCentered="1"/>
  <pageMargins left="0.39370078740157483" right="0.31496062992125984" top="0.23622047244094491" bottom="0.11811023622047245" header="0.23622047244094491" footer="0.15748031496062992"/>
  <pageSetup paperSize="9" scale="78" fitToHeight="0" orientation="landscape" r:id="rId1"/>
  <rowBreaks count="2" manualBreakCount="2">
    <brk id="37" max="8" man="1"/>
    <brk id="70" max="8" man="1"/>
  </rowBreaks>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4BC89-D7D1-479D-824B-E60EFA98DA4D}">
  <sheetPr codeName="Sheet26"/>
  <dimension ref="A1:Z1000"/>
  <sheetViews>
    <sheetView workbookViewId="0">
      <selection activeCell="H7" sqref="H7"/>
    </sheetView>
  </sheetViews>
  <sheetFormatPr defaultColWidth="0" defaultRowHeight="14.5" zeroHeight="1"/>
  <cols>
    <col min="1" max="1" width="6.81640625" style="43" customWidth="1"/>
    <col min="2" max="2" width="17.54296875" style="43" customWidth="1"/>
    <col min="3" max="3" width="7" style="43" customWidth="1"/>
    <col min="4" max="4" width="7.54296875" style="43" hidden="1" customWidth="1"/>
    <col min="5" max="5" width="7.26953125" style="43" customWidth="1"/>
    <col min="6" max="6" width="7.453125" style="43" customWidth="1"/>
    <col min="7" max="7" width="8.453125" style="43" customWidth="1"/>
    <col min="8" max="11" width="7.26953125" style="43" customWidth="1"/>
    <col min="12" max="13" width="7.1796875" style="43" customWidth="1"/>
    <col min="14" max="14" width="7.26953125" style="43" customWidth="1"/>
    <col min="15" max="15" width="8.1796875" style="43" customWidth="1"/>
    <col min="16" max="16" width="7.453125" style="43" customWidth="1"/>
    <col min="17" max="17" width="27.7265625" style="43" customWidth="1"/>
    <col min="18" max="26" width="8.7265625" style="43" hidden="1" customWidth="1"/>
    <col min="27" max="16384" width="14.453125" style="43" hidden="1"/>
  </cols>
  <sheetData>
    <row r="1" spans="1:26" ht="25.5" customHeight="1">
      <c r="A1" s="1150" t="s">
        <v>0</v>
      </c>
      <c r="B1" s="1151"/>
      <c r="C1" s="1151"/>
      <c r="D1" s="1151"/>
      <c r="E1" s="1151"/>
      <c r="F1" s="1151"/>
      <c r="G1" s="1151"/>
      <c r="H1" s="1151"/>
      <c r="I1" s="1151"/>
      <c r="J1" s="1151"/>
      <c r="K1" s="1151"/>
      <c r="L1" s="1151"/>
      <c r="M1" s="1151"/>
      <c r="N1" s="1151"/>
      <c r="O1" s="1151"/>
      <c r="P1" s="1151"/>
      <c r="Q1" s="1152"/>
      <c r="R1" s="449"/>
      <c r="S1" s="449"/>
      <c r="T1" s="449"/>
      <c r="U1" s="449"/>
      <c r="V1" s="449"/>
      <c r="W1" s="449"/>
      <c r="X1" s="449"/>
      <c r="Y1" s="449"/>
      <c r="Z1" s="449"/>
    </row>
    <row r="2" spans="1:26" ht="24.75" customHeight="1">
      <c r="A2" s="1489" t="s">
        <v>1</v>
      </c>
      <c r="B2" s="1154"/>
      <c r="C2" s="1154"/>
      <c r="D2" s="1154"/>
      <c r="E2" s="1154"/>
      <c r="F2" s="1154"/>
      <c r="G2" s="1154"/>
      <c r="H2" s="1154"/>
      <c r="I2" s="1154"/>
      <c r="J2" s="1154"/>
      <c r="K2" s="1154"/>
      <c r="L2" s="1154"/>
      <c r="M2" s="1154"/>
      <c r="N2" s="1154"/>
      <c r="O2" s="1154"/>
      <c r="P2" s="1154"/>
      <c r="Q2" s="1155"/>
      <c r="R2" s="449"/>
      <c r="S2" s="449"/>
      <c r="T2" s="449"/>
      <c r="U2" s="449"/>
      <c r="V2" s="449"/>
      <c r="W2" s="449"/>
      <c r="X2" s="449"/>
      <c r="Y2" s="449"/>
      <c r="Z2" s="449"/>
    </row>
    <row r="3" spans="1:26" ht="39.75" customHeight="1">
      <c r="A3" s="1490" t="s">
        <v>2</v>
      </c>
      <c r="B3" s="1154"/>
      <c r="C3" s="1154"/>
      <c r="D3" s="1154"/>
      <c r="E3" s="1154"/>
      <c r="F3" s="1154"/>
      <c r="G3" s="1154"/>
      <c r="H3" s="1154"/>
      <c r="I3" s="1154"/>
      <c r="J3" s="1154"/>
      <c r="K3" s="1154"/>
      <c r="L3" s="1154"/>
      <c r="M3" s="1154"/>
      <c r="N3" s="1154"/>
      <c r="O3" s="1154"/>
      <c r="P3" s="1154"/>
      <c r="Q3" s="1155"/>
      <c r="R3" s="451"/>
      <c r="S3" s="452"/>
      <c r="T3" s="451"/>
      <c r="U3" s="451"/>
      <c r="V3" s="451"/>
      <c r="W3" s="451"/>
      <c r="X3" s="451"/>
      <c r="Y3" s="451"/>
      <c r="Z3" s="451"/>
    </row>
    <row r="4" spans="1:26" ht="51.75" customHeight="1">
      <c r="A4" s="217" t="s">
        <v>3</v>
      </c>
      <c r="B4" s="181" t="s">
        <v>4</v>
      </c>
      <c r="C4" s="218">
        <v>1951</v>
      </c>
      <c r="D4" s="181">
        <v>1956</v>
      </c>
      <c r="E4" s="181">
        <v>1961</v>
      </c>
      <c r="F4" s="181">
        <v>1966</v>
      </c>
      <c r="G4" s="181">
        <v>1972</v>
      </c>
      <c r="H4" s="181">
        <v>1977</v>
      </c>
      <c r="I4" s="181">
        <v>1982</v>
      </c>
      <c r="J4" s="181">
        <v>1987</v>
      </c>
      <c r="K4" s="181">
        <v>1992</v>
      </c>
      <c r="L4" s="181">
        <v>1997</v>
      </c>
      <c r="M4" s="181">
        <v>2003</v>
      </c>
      <c r="N4" s="181">
        <v>2007</v>
      </c>
      <c r="O4" s="181">
        <v>2012</v>
      </c>
      <c r="P4" s="181">
        <v>2019</v>
      </c>
      <c r="Q4" s="181" t="s">
        <v>5</v>
      </c>
      <c r="R4" s="453"/>
      <c r="S4" s="453"/>
      <c r="T4" s="454"/>
      <c r="U4" s="454"/>
      <c r="V4" s="454"/>
      <c r="W4" s="454"/>
      <c r="X4" s="454"/>
      <c r="Y4" s="454"/>
      <c r="Z4" s="454"/>
    </row>
    <row r="5" spans="1:26" ht="21.75" customHeight="1">
      <c r="A5" s="270">
        <v>1</v>
      </c>
      <c r="B5" s="189" t="s">
        <v>6</v>
      </c>
      <c r="C5" s="400">
        <v>155.30000000000001</v>
      </c>
      <c r="D5" s="224" t="s">
        <v>265</v>
      </c>
      <c r="E5" s="375">
        <v>175.6</v>
      </c>
      <c r="F5" s="375">
        <v>176.2</v>
      </c>
      <c r="G5" s="375">
        <v>178.3</v>
      </c>
      <c r="H5" s="375">
        <v>180</v>
      </c>
      <c r="I5" s="375">
        <v>192.45</v>
      </c>
      <c r="J5" s="375">
        <v>199.69</v>
      </c>
      <c r="K5" s="375">
        <v>204.58</v>
      </c>
      <c r="L5" s="375">
        <v>198.88</v>
      </c>
      <c r="M5" s="375">
        <v>185.18</v>
      </c>
      <c r="N5" s="375">
        <v>199.08</v>
      </c>
      <c r="O5" s="375">
        <v>190.9</v>
      </c>
      <c r="P5" s="375">
        <v>193.46</v>
      </c>
      <c r="Q5" s="272" t="s">
        <v>7</v>
      </c>
      <c r="R5" s="213"/>
      <c r="S5" s="213"/>
      <c r="T5" s="213"/>
      <c r="U5" s="213"/>
      <c r="V5" s="213"/>
      <c r="W5" s="213"/>
      <c r="X5" s="213"/>
      <c r="Y5" s="213"/>
      <c r="Z5" s="213"/>
    </row>
    <row r="6" spans="1:26" ht="21.75" customHeight="1">
      <c r="A6" s="455">
        <v>2</v>
      </c>
      <c r="B6" s="193" t="s">
        <v>8</v>
      </c>
      <c r="C6" s="398">
        <v>54.4</v>
      </c>
      <c r="D6" s="399">
        <v>47.3</v>
      </c>
      <c r="E6" s="399">
        <v>51</v>
      </c>
      <c r="F6" s="399">
        <v>51.8</v>
      </c>
      <c r="G6" s="399">
        <v>53.4</v>
      </c>
      <c r="H6" s="399">
        <v>54.6</v>
      </c>
      <c r="I6" s="399">
        <v>59.21</v>
      </c>
      <c r="J6" s="399">
        <v>62.07</v>
      </c>
      <c r="K6" s="399">
        <v>64.36</v>
      </c>
      <c r="L6" s="399">
        <v>64.430000000000007</v>
      </c>
      <c r="M6" s="399">
        <v>64.510000000000005</v>
      </c>
      <c r="N6" s="399">
        <v>72.915999999999997</v>
      </c>
      <c r="O6" s="399">
        <v>76.685000000000002</v>
      </c>
      <c r="P6" s="399">
        <v>81.39</v>
      </c>
      <c r="Q6" s="291" t="s">
        <v>9</v>
      </c>
      <c r="R6" s="213"/>
      <c r="S6" s="213"/>
      <c r="T6" s="213"/>
      <c r="U6" s="213"/>
      <c r="V6" s="213"/>
      <c r="W6" s="213"/>
      <c r="X6" s="213"/>
      <c r="Y6" s="213"/>
      <c r="Z6" s="213"/>
    </row>
    <row r="7" spans="1:26" ht="21.75" customHeight="1">
      <c r="A7" s="270">
        <v>3</v>
      </c>
      <c r="B7" s="189" t="s">
        <v>10</v>
      </c>
      <c r="C7" s="400">
        <v>43.4</v>
      </c>
      <c r="D7" s="375">
        <v>44.9</v>
      </c>
      <c r="E7" s="375">
        <v>51.2</v>
      </c>
      <c r="F7" s="375">
        <v>53</v>
      </c>
      <c r="G7" s="375">
        <v>57.4</v>
      </c>
      <c r="H7" s="375">
        <v>62</v>
      </c>
      <c r="I7" s="375">
        <v>69.78</v>
      </c>
      <c r="J7" s="375">
        <v>75.97</v>
      </c>
      <c r="K7" s="375">
        <v>84.21</v>
      </c>
      <c r="L7" s="375">
        <v>89.92</v>
      </c>
      <c r="M7" s="375">
        <v>97.92</v>
      </c>
      <c r="N7" s="375">
        <v>105.34</v>
      </c>
      <c r="O7" s="375">
        <v>108.7</v>
      </c>
      <c r="P7" s="375">
        <v>109.85</v>
      </c>
      <c r="Q7" s="272" t="s">
        <v>11</v>
      </c>
      <c r="R7" s="213"/>
      <c r="S7" s="213"/>
      <c r="T7" s="213"/>
      <c r="U7" s="213"/>
      <c r="V7" s="213"/>
      <c r="W7" s="213"/>
      <c r="X7" s="213"/>
      <c r="Y7" s="213"/>
      <c r="Z7" s="213"/>
    </row>
    <row r="8" spans="1:26" ht="30" customHeight="1">
      <c r="A8" s="455">
        <v>4</v>
      </c>
      <c r="B8" s="193" t="s">
        <v>12</v>
      </c>
      <c r="C8" s="398">
        <v>21</v>
      </c>
      <c r="D8" s="399">
        <v>21.7</v>
      </c>
      <c r="E8" s="399">
        <v>24.3</v>
      </c>
      <c r="F8" s="399">
        <v>25.4</v>
      </c>
      <c r="G8" s="399">
        <v>28.6</v>
      </c>
      <c r="H8" s="399">
        <v>31.3</v>
      </c>
      <c r="I8" s="399">
        <v>32.5</v>
      </c>
      <c r="J8" s="399">
        <v>39.130000000000003</v>
      </c>
      <c r="K8" s="399">
        <v>43.81</v>
      </c>
      <c r="L8" s="399">
        <v>46.77</v>
      </c>
      <c r="M8" s="399">
        <v>50.97</v>
      </c>
      <c r="N8" s="399">
        <v>54.47</v>
      </c>
      <c r="O8" s="399">
        <v>56.59</v>
      </c>
      <c r="P8" s="399">
        <v>55.07</v>
      </c>
      <c r="Q8" s="291" t="s">
        <v>13</v>
      </c>
      <c r="R8" s="213"/>
      <c r="S8" s="213"/>
      <c r="T8" s="213"/>
      <c r="U8" s="213"/>
      <c r="V8" s="213"/>
      <c r="W8" s="213"/>
      <c r="X8" s="213"/>
      <c r="Y8" s="213"/>
      <c r="Z8" s="213"/>
    </row>
    <row r="9" spans="1:26" ht="21.75" customHeight="1">
      <c r="A9" s="270">
        <v>5</v>
      </c>
      <c r="B9" s="189" t="s">
        <v>14</v>
      </c>
      <c r="C9" s="400">
        <v>198.7</v>
      </c>
      <c r="D9" s="375">
        <v>203.6</v>
      </c>
      <c r="E9" s="375">
        <v>226.8</v>
      </c>
      <c r="F9" s="375">
        <v>229.2</v>
      </c>
      <c r="G9" s="375">
        <v>235.7</v>
      </c>
      <c r="H9" s="375">
        <v>242</v>
      </c>
      <c r="I9" s="375">
        <v>262.36</v>
      </c>
      <c r="J9" s="375">
        <v>275.82</v>
      </c>
      <c r="K9" s="375">
        <v>289</v>
      </c>
      <c r="L9" s="375">
        <v>288.8</v>
      </c>
      <c r="M9" s="375">
        <v>283.10000000000002</v>
      </c>
      <c r="N9" s="375">
        <v>304.42</v>
      </c>
      <c r="O9" s="375">
        <v>299.98</v>
      </c>
      <c r="P9" s="375">
        <v>303.31</v>
      </c>
      <c r="Q9" s="272" t="s">
        <v>15</v>
      </c>
      <c r="R9" s="213"/>
      <c r="S9" s="213"/>
      <c r="T9" s="213"/>
      <c r="U9" s="213"/>
      <c r="V9" s="213"/>
      <c r="W9" s="213"/>
      <c r="X9" s="213"/>
      <c r="Y9" s="213"/>
      <c r="Z9" s="213"/>
    </row>
    <row r="10" spans="1:26" ht="21.75" customHeight="1">
      <c r="A10" s="455">
        <v>6</v>
      </c>
      <c r="B10" s="193" t="s">
        <v>16</v>
      </c>
      <c r="C10" s="398">
        <v>39.1</v>
      </c>
      <c r="D10" s="399">
        <v>39.299999999999997</v>
      </c>
      <c r="E10" s="399">
        <v>40.200000000000003</v>
      </c>
      <c r="F10" s="399">
        <v>42.4</v>
      </c>
      <c r="G10" s="399">
        <v>40</v>
      </c>
      <c r="H10" s="399">
        <v>41</v>
      </c>
      <c r="I10" s="399">
        <v>48.76</v>
      </c>
      <c r="J10" s="399">
        <v>45.7</v>
      </c>
      <c r="K10" s="399">
        <v>50.78</v>
      </c>
      <c r="L10" s="399">
        <v>57.49</v>
      </c>
      <c r="M10" s="399">
        <v>61.47</v>
      </c>
      <c r="N10" s="399">
        <v>71.56</v>
      </c>
      <c r="O10" s="399">
        <v>65.069999999999993</v>
      </c>
      <c r="P10" s="399">
        <v>74.260000000000005</v>
      </c>
      <c r="Q10" s="291" t="s">
        <v>17</v>
      </c>
      <c r="R10" s="213"/>
      <c r="S10" s="213"/>
      <c r="T10" s="213"/>
      <c r="U10" s="213"/>
      <c r="V10" s="213"/>
      <c r="W10" s="213"/>
      <c r="X10" s="213"/>
      <c r="Y10" s="213"/>
      <c r="Z10" s="213"/>
    </row>
    <row r="11" spans="1:26" ht="21.75" customHeight="1">
      <c r="A11" s="270">
        <v>7</v>
      </c>
      <c r="B11" s="189" t="s">
        <v>18</v>
      </c>
      <c r="C11" s="400">
        <v>47.2</v>
      </c>
      <c r="D11" s="375">
        <v>55.4</v>
      </c>
      <c r="E11" s="375">
        <v>60.9</v>
      </c>
      <c r="F11" s="375">
        <v>64.599999999999994</v>
      </c>
      <c r="G11" s="375">
        <v>67.5</v>
      </c>
      <c r="H11" s="375">
        <v>75.599999999999994</v>
      </c>
      <c r="I11" s="375">
        <v>95.25</v>
      </c>
      <c r="J11" s="375">
        <v>110.21</v>
      </c>
      <c r="K11" s="375">
        <v>115.28</v>
      </c>
      <c r="L11" s="375">
        <v>122.72</v>
      </c>
      <c r="M11" s="375">
        <v>124.36</v>
      </c>
      <c r="N11" s="375">
        <v>140.54</v>
      </c>
      <c r="O11" s="375">
        <v>135.16999999999999</v>
      </c>
      <c r="P11" s="375">
        <v>148.88499999999999</v>
      </c>
      <c r="Q11" s="272" t="s">
        <v>19</v>
      </c>
      <c r="R11" s="213"/>
      <c r="S11" s="213"/>
      <c r="T11" s="213"/>
      <c r="U11" s="213"/>
      <c r="V11" s="213"/>
      <c r="W11" s="213"/>
      <c r="X11" s="213"/>
      <c r="Y11" s="213"/>
      <c r="Z11" s="213"/>
    </row>
    <row r="12" spans="1:26" ht="21.75" customHeight="1">
      <c r="A12" s="455">
        <v>8</v>
      </c>
      <c r="B12" s="193" t="s">
        <v>20</v>
      </c>
      <c r="C12" s="398">
        <v>4.5</v>
      </c>
      <c r="D12" s="399">
        <v>1.5</v>
      </c>
      <c r="E12" s="399">
        <v>1.3</v>
      </c>
      <c r="F12" s="399">
        <v>1.1000000000000001</v>
      </c>
      <c r="G12" s="399">
        <v>0.9</v>
      </c>
      <c r="H12" s="399">
        <v>0.9</v>
      </c>
      <c r="I12" s="399">
        <v>0.9</v>
      </c>
      <c r="J12" s="399">
        <v>0.8</v>
      </c>
      <c r="K12" s="399">
        <v>0.82</v>
      </c>
      <c r="L12" s="399">
        <v>0.83</v>
      </c>
      <c r="M12" s="399">
        <v>0.75</v>
      </c>
      <c r="N12" s="399">
        <v>0.61</v>
      </c>
      <c r="O12" s="399">
        <v>0.63</v>
      </c>
      <c r="P12" s="399">
        <v>0.34200000000000003</v>
      </c>
      <c r="Q12" s="456" t="s">
        <v>21</v>
      </c>
      <c r="R12" s="213"/>
      <c r="S12" s="213"/>
      <c r="T12" s="213"/>
      <c r="U12" s="213"/>
      <c r="V12" s="213"/>
      <c r="W12" s="213"/>
      <c r="X12" s="213"/>
      <c r="Y12" s="213"/>
      <c r="Z12" s="213"/>
    </row>
    <row r="13" spans="1:26" ht="21.75" customHeight="1">
      <c r="A13" s="270">
        <v>9</v>
      </c>
      <c r="B13" s="189" t="s">
        <v>22</v>
      </c>
      <c r="C13" s="400">
        <v>0.6</v>
      </c>
      <c r="D13" s="375">
        <v>0.8</v>
      </c>
      <c r="E13" s="375">
        <v>0.9</v>
      </c>
      <c r="F13" s="375">
        <v>1</v>
      </c>
      <c r="G13" s="375">
        <v>1.1000000000000001</v>
      </c>
      <c r="H13" s="375">
        <v>1.1000000000000001</v>
      </c>
      <c r="I13" s="375">
        <v>1.08</v>
      </c>
      <c r="J13" s="375">
        <v>1</v>
      </c>
      <c r="K13" s="375">
        <v>1.03</v>
      </c>
      <c r="L13" s="375">
        <v>0.91</v>
      </c>
      <c r="M13" s="375">
        <v>0.63</v>
      </c>
      <c r="N13" s="375">
        <v>0.52</v>
      </c>
      <c r="O13" s="375">
        <v>0.4</v>
      </c>
      <c r="P13" s="375">
        <v>0.252</v>
      </c>
      <c r="Q13" s="272" t="s">
        <v>23</v>
      </c>
      <c r="R13" s="213"/>
      <c r="S13" s="213"/>
      <c r="T13" s="213"/>
      <c r="U13" s="213"/>
      <c r="V13" s="213"/>
      <c r="W13" s="213"/>
      <c r="X13" s="213"/>
      <c r="Y13" s="213"/>
      <c r="Z13" s="213"/>
    </row>
    <row r="14" spans="1:26" ht="21.75" customHeight="1">
      <c r="A14" s="455">
        <v>10</v>
      </c>
      <c r="B14" s="193" t="s">
        <v>24</v>
      </c>
      <c r="C14" s="398">
        <v>4.4000000000000004</v>
      </c>
      <c r="D14" s="399">
        <v>4.9000000000000004</v>
      </c>
      <c r="E14" s="399">
        <v>5.2</v>
      </c>
      <c r="F14" s="399">
        <v>5</v>
      </c>
      <c r="G14" s="399">
        <v>6.9</v>
      </c>
      <c r="H14" s="399">
        <v>7.6</v>
      </c>
      <c r="I14" s="399">
        <v>10.07</v>
      </c>
      <c r="J14" s="399">
        <v>10.63</v>
      </c>
      <c r="K14" s="399">
        <v>12.79</v>
      </c>
      <c r="L14" s="399">
        <v>13.29</v>
      </c>
      <c r="M14" s="399">
        <v>13.52</v>
      </c>
      <c r="N14" s="399">
        <v>11.13</v>
      </c>
      <c r="O14" s="399">
        <v>10.29</v>
      </c>
      <c r="P14" s="399">
        <v>9.0549999999999997</v>
      </c>
      <c r="Q14" s="291" t="s">
        <v>25</v>
      </c>
      <c r="R14" s="213"/>
      <c r="S14" s="213"/>
      <c r="T14" s="213"/>
      <c r="U14" s="213"/>
      <c r="V14" s="213"/>
      <c r="W14" s="213"/>
      <c r="X14" s="213"/>
      <c r="Y14" s="213"/>
      <c r="Z14" s="213"/>
    </row>
    <row r="15" spans="1:26" ht="21.75" customHeight="1">
      <c r="A15" s="270">
        <v>11</v>
      </c>
      <c r="B15" s="189" t="s">
        <v>26</v>
      </c>
      <c r="C15" s="400">
        <v>0.06</v>
      </c>
      <c r="D15" s="375">
        <v>0.04</v>
      </c>
      <c r="E15" s="375">
        <v>0.05</v>
      </c>
      <c r="F15" s="375">
        <v>0.08</v>
      </c>
      <c r="G15" s="375">
        <v>0.08</v>
      </c>
      <c r="H15" s="375">
        <v>0.09</v>
      </c>
      <c r="I15" s="375">
        <v>0.13</v>
      </c>
      <c r="J15" s="375">
        <v>0.17</v>
      </c>
      <c r="K15" s="375">
        <v>0.19</v>
      </c>
      <c r="L15" s="375">
        <v>0.22</v>
      </c>
      <c r="M15" s="375">
        <v>0.18</v>
      </c>
      <c r="N15" s="375">
        <v>0.14000000000000001</v>
      </c>
      <c r="O15" s="375">
        <v>0.2</v>
      </c>
      <c r="P15" s="375">
        <v>8.4000000000000005E-2</v>
      </c>
      <c r="Q15" s="272" t="s">
        <v>27</v>
      </c>
      <c r="R15" s="213"/>
      <c r="S15" s="213"/>
      <c r="T15" s="213"/>
      <c r="U15" s="213"/>
      <c r="V15" s="213"/>
      <c r="W15" s="213"/>
      <c r="X15" s="213"/>
      <c r="Y15" s="213"/>
      <c r="Z15" s="213"/>
    </row>
    <row r="16" spans="1:26" ht="21.75" customHeight="1">
      <c r="A16" s="455">
        <v>12</v>
      </c>
      <c r="B16" s="193" t="s">
        <v>28</v>
      </c>
      <c r="C16" s="398">
        <v>1.3</v>
      </c>
      <c r="D16" s="399">
        <v>1.1000000000000001</v>
      </c>
      <c r="E16" s="399">
        <v>1.1000000000000001</v>
      </c>
      <c r="F16" s="399">
        <v>1.1000000000000001</v>
      </c>
      <c r="G16" s="399">
        <v>1</v>
      </c>
      <c r="H16" s="399">
        <v>1</v>
      </c>
      <c r="I16" s="399">
        <v>1.02</v>
      </c>
      <c r="J16" s="399">
        <v>0.96</v>
      </c>
      <c r="K16" s="399">
        <v>0.97</v>
      </c>
      <c r="L16" s="399">
        <v>0.88</v>
      </c>
      <c r="M16" s="399">
        <v>0.65</v>
      </c>
      <c r="N16" s="399">
        <v>0.44</v>
      </c>
      <c r="O16" s="399">
        <v>0.32</v>
      </c>
      <c r="P16" s="399">
        <v>0.124</v>
      </c>
      <c r="Q16" s="291" t="s">
        <v>29</v>
      </c>
      <c r="R16" s="213"/>
      <c r="S16" s="213"/>
      <c r="T16" s="213"/>
      <c r="U16" s="213"/>
      <c r="V16" s="213"/>
      <c r="W16" s="213"/>
      <c r="X16" s="213"/>
      <c r="Y16" s="213"/>
      <c r="Z16" s="213"/>
    </row>
    <row r="17" spans="1:26" ht="21.75" customHeight="1">
      <c r="A17" s="270">
        <v>13</v>
      </c>
      <c r="B17" s="189" t="s">
        <v>30</v>
      </c>
      <c r="C17" s="400" t="s">
        <v>31</v>
      </c>
      <c r="D17" s="375" t="s">
        <v>31</v>
      </c>
      <c r="E17" s="375">
        <v>0.02</v>
      </c>
      <c r="F17" s="375">
        <v>0.03</v>
      </c>
      <c r="G17" s="375">
        <v>0.04</v>
      </c>
      <c r="H17" s="375">
        <v>0.13</v>
      </c>
      <c r="I17" s="375">
        <v>0.13</v>
      </c>
      <c r="J17" s="375">
        <v>0.04</v>
      </c>
      <c r="K17" s="375">
        <v>0.06</v>
      </c>
      <c r="L17" s="375">
        <v>0.06</v>
      </c>
      <c r="M17" s="375">
        <v>0.06</v>
      </c>
      <c r="N17" s="375">
        <v>0.08</v>
      </c>
      <c r="O17" s="375">
        <v>0.08</v>
      </c>
      <c r="P17" s="375">
        <v>5.8000000000000003E-2</v>
      </c>
      <c r="Q17" s="272" t="s">
        <v>32</v>
      </c>
      <c r="R17" s="213"/>
      <c r="S17" s="213"/>
      <c r="T17" s="213"/>
      <c r="U17" s="213"/>
      <c r="V17" s="213"/>
      <c r="W17" s="213"/>
      <c r="X17" s="213"/>
      <c r="Y17" s="213"/>
      <c r="Z17" s="213"/>
    </row>
    <row r="18" spans="1:26" ht="21.75" customHeight="1">
      <c r="A18" s="181"/>
      <c r="B18" s="251" t="s">
        <v>33</v>
      </c>
      <c r="C18" s="458">
        <v>292.8</v>
      </c>
      <c r="D18" s="459">
        <v>306.60000000000002</v>
      </c>
      <c r="E18" s="459">
        <v>335.4</v>
      </c>
      <c r="F18" s="459">
        <v>344.1</v>
      </c>
      <c r="G18" s="459">
        <v>353.6</v>
      </c>
      <c r="H18" s="459">
        <v>369</v>
      </c>
      <c r="I18" s="459">
        <v>419.59</v>
      </c>
      <c r="J18" s="459">
        <v>445.29</v>
      </c>
      <c r="K18" s="459">
        <v>470.86</v>
      </c>
      <c r="L18" s="459">
        <v>485.39</v>
      </c>
      <c r="M18" s="459">
        <v>485</v>
      </c>
      <c r="N18" s="459">
        <v>529.70000000000005</v>
      </c>
      <c r="O18" s="459">
        <v>512.05999999999995</v>
      </c>
      <c r="P18" s="459">
        <v>536.76099999999997</v>
      </c>
      <c r="Q18" s="269" t="s">
        <v>34</v>
      </c>
      <c r="R18" s="237"/>
      <c r="S18" s="237"/>
      <c r="T18" s="237"/>
      <c r="U18" s="237"/>
      <c r="V18" s="237"/>
      <c r="W18" s="237"/>
      <c r="X18" s="237"/>
      <c r="Y18" s="237"/>
      <c r="Z18" s="237"/>
    </row>
    <row r="19" spans="1:26" ht="21.75" customHeight="1">
      <c r="A19" s="270">
        <v>15</v>
      </c>
      <c r="B19" s="189" t="s">
        <v>35</v>
      </c>
      <c r="C19" s="400">
        <v>73.5</v>
      </c>
      <c r="D19" s="375">
        <v>94.8</v>
      </c>
      <c r="E19" s="375">
        <v>114.2</v>
      </c>
      <c r="F19" s="375">
        <v>115.4</v>
      </c>
      <c r="G19" s="375">
        <v>138.5</v>
      </c>
      <c r="H19" s="375">
        <v>159.19999999999999</v>
      </c>
      <c r="I19" s="375">
        <v>207.74</v>
      </c>
      <c r="J19" s="375">
        <v>275.32</v>
      </c>
      <c r="K19" s="375">
        <v>307.07</v>
      </c>
      <c r="L19" s="375">
        <v>347.61</v>
      </c>
      <c r="M19" s="375">
        <v>489.01</v>
      </c>
      <c r="N19" s="375">
        <v>648.83000000000004</v>
      </c>
      <c r="O19" s="375">
        <v>729.21</v>
      </c>
      <c r="P19" s="375">
        <v>851.81</v>
      </c>
      <c r="Q19" s="272" t="s">
        <v>36</v>
      </c>
      <c r="R19" s="213"/>
      <c r="S19" s="213"/>
      <c r="T19" s="213"/>
      <c r="U19" s="213"/>
      <c r="V19" s="213"/>
      <c r="W19" s="213"/>
      <c r="X19" s="213"/>
      <c r="Y19" s="213"/>
      <c r="Z19" s="213"/>
    </row>
    <row r="20" spans="1:26" ht="21.75" customHeight="1">
      <c r="A20" s="455">
        <v>16</v>
      </c>
      <c r="B20" s="193" t="s">
        <v>37</v>
      </c>
      <c r="C20" s="398" t="s">
        <v>31</v>
      </c>
      <c r="D20" s="399" t="s">
        <v>31</v>
      </c>
      <c r="E20" s="399" t="s">
        <v>31</v>
      </c>
      <c r="F20" s="399" t="s">
        <v>31</v>
      </c>
      <c r="G20" s="399" t="s">
        <v>31</v>
      </c>
      <c r="H20" s="399" t="s">
        <v>31</v>
      </c>
      <c r="I20" s="399">
        <v>18.54</v>
      </c>
      <c r="J20" s="399">
        <v>17.920000000000002</v>
      </c>
      <c r="K20" s="399">
        <v>21.77</v>
      </c>
      <c r="L20" s="399">
        <v>25.48</v>
      </c>
      <c r="M20" s="399">
        <v>29.03</v>
      </c>
      <c r="N20" s="399">
        <v>19.09</v>
      </c>
      <c r="O20" s="399">
        <v>11.67</v>
      </c>
      <c r="P20" s="399">
        <v>9.4339999999999993</v>
      </c>
      <c r="Q20" s="291" t="s">
        <v>38</v>
      </c>
      <c r="R20" s="213"/>
      <c r="S20" s="213"/>
      <c r="T20" s="213"/>
      <c r="U20" s="213"/>
      <c r="V20" s="213"/>
      <c r="W20" s="213"/>
      <c r="X20" s="213"/>
      <c r="Y20" s="213"/>
      <c r="Z20" s="213"/>
    </row>
    <row r="21" spans="1:26" ht="21.75" customHeight="1">
      <c r="A21" s="270">
        <v>17</v>
      </c>
      <c r="B21" s="189" t="s">
        <v>39</v>
      </c>
      <c r="C21" s="400" t="s">
        <v>31</v>
      </c>
      <c r="D21" s="375" t="s">
        <v>31</v>
      </c>
      <c r="E21" s="375" t="s">
        <v>31</v>
      </c>
      <c r="F21" s="375" t="s">
        <v>31</v>
      </c>
      <c r="G21" s="375" t="s">
        <v>31</v>
      </c>
      <c r="H21" s="375" t="s">
        <v>31</v>
      </c>
      <c r="I21" s="375" t="s">
        <v>31</v>
      </c>
      <c r="J21" s="375" t="s">
        <v>31</v>
      </c>
      <c r="K21" s="375" t="s">
        <v>31</v>
      </c>
      <c r="L21" s="375" t="s">
        <v>31</v>
      </c>
      <c r="M21" s="375">
        <v>0.48</v>
      </c>
      <c r="N21" s="375">
        <v>0.42</v>
      </c>
      <c r="O21" s="375">
        <v>0.59</v>
      </c>
      <c r="P21" s="375">
        <v>0.55000000000000004</v>
      </c>
      <c r="Q21" s="272" t="s">
        <v>40</v>
      </c>
      <c r="R21" s="213"/>
      <c r="S21" s="213"/>
      <c r="T21" s="213"/>
      <c r="U21" s="213"/>
      <c r="V21" s="213"/>
      <c r="W21" s="213"/>
      <c r="X21" s="213"/>
      <c r="Y21" s="213"/>
      <c r="Z21" s="213"/>
    </row>
    <row r="22" spans="1:26" ht="20.25" customHeight="1">
      <c r="A22" s="1231" t="s">
        <v>41</v>
      </c>
      <c r="B22" s="1151"/>
      <c r="C22" s="1151"/>
      <c r="D22" s="1151"/>
      <c r="E22" s="1151"/>
      <c r="F22" s="1151"/>
      <c r="G22" s="1151"/>
      <c r="H22" s="1151"/>
      <c r="I22" s="1151"/>
      <c r="J22" s="1151"/>
      <c r="K22" s="1151"/>
      <c r="L22" s="1151"/>
      <c r="M22" s="1151"/>
      <c r="N22" s="1151"/>
      <c r="O22" s="1151"/>
      <c r="P22" s="1151"/>
      <c r="Q22" s="1152"/>
      <c r="R22" s="302"/>
      <c r="S22" s="302"/>
      <c r="T22" s="302"/>
      <c r="U22" s="302"/>
      <c r="V22" s="302"/>
      <c r="W22" s="302"/>
      <c r="X22" s="302"/>
      <c r="Y22" s="302"/>
      <c r="Z22" s="302"/>
    </row>
    <row r="23" spans="1:26" ht="20.25" customHeight="1">
      <c r="A23" s="1191" t="s">
        <v>42</v>
      </c>
      <c r="B23" s="1154"/>
      <c r="C23" s="1154"/>
      <c r="D23" s="1154"/>
      <c r="E23" s="1154"/>
      <c r="F23" s="1154"/>
      <c r="G23" s="1154"/>
      <c r="H23" s="1154"/>
      <c r="I23" s="1154"/>
      <c r="J23" s="1154"/>
      <c r="K23" s="1154"/>
      <c r="L23" s="1154"/>
      <c r="M23" s="1154"/>
      <c r="N23" s="1154"/>
      <c r="O23" s="1154"/>
      <c r="P23" s="1154"/>
      <c r="Q23" s="1155"/>
      <c r="R23" s="213"/>
      <c r="S23" s="213"/>
      <c r="T23" s="213"/>
      <c r="U23" s="213"/>
      <c r="V23" s="213"/>
      <c r="W23" s="213"/>
      <c r="X23" s="213"/>
      <c r="Y23" s="213"/>
      <c r="Z23" s="213"/>
    </row>
    <row r="24" spans="1:26" ht="21.75" customHeight="1">
      <c r="A24" s="1232" t="s">
        <v>43</v>
      </c>
      <c r="B24" s="1163"/>
      <c r="C24" s="1163"/>
      <c r="D24" s="1163"/>
      <c r="E24" s="1163"/>
      <c r="F24" s="1163"/>
      <c r="G24" s="1163"/>
      <c r="H24" s="1163"/>
      <c r="I24" s="1163"/>
      <c r="J24" s="1163"/>
      <c r="K24" s="1163"/>
      <c r="L24" s="1163"/>
      <c r="M24" s="1163"/>
      <c r="N24" s="1163"/>
      <c r="O24" s="1163"/>
      <c r="P24" s="1163"/>
      <c r="Q24" s="1157"/>
      <c r="R24" s="213"/>
      <c r="S24" s="213"/>
      <c r="T24" s="213"/>
      <c r="U24" s="213"/>
      <c r="V24" s="213"/>
      <c r="W24" s="213"/>
      <c r="X24" s="213"/>
      <c r="Y24" s="213"/>
      <c r="Z24" s="213"/>
    </row>
    <row r="25" spans="1:26" ht="15.75" hidden="1" customHeight="1">
      <c r="A25" s="302"/>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row>
    <row r="26" spans="1:26" ht="15.75" hidden="1" customHeight="1">
      <c r="A26" s="302"/>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row>
    <row r="27" spans="1:26" ht="15.75" hidden="1" customHeight="1">
      <c r="A27" s="302"/>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row>
    <row r="28" spans="1:26" ht="15.75" hidden="1" customHeight="1">
      <c r="A28" s="302"/>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row>
    <row r="29" spans="1:26" ht="15.75" hidden="1" customHeight="1">
      <c r="A29" s="302"/>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row>
    <row r="30" spans="1:26" ht="15.75" hidden="1" customHeight="1">
      <c r="A30" s="302"/>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row>
    <row r="31" spans="1:26" ht="15.75" hidden="1" customHeight="1">
      <c r="A31" s="302"/>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row>
    <row r="32" spans="1:26" ht="15.75" hidden="1" customHeight="1">
      <c r="A32" s="302"/>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row>
    <row r="33" spans="1:26" ht="15.75" hidden="1" customHeight="1">
      <c r="A33" s="302"/>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row>
    <row r="34" spans="1:26" ht="15.75" hidden="1" customHeight="1">
      <c r="A34" s="302"/>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row>
    <row r="35" spans="1:26" ht="15.75" hidden="1" customHeight="1">
      <c r="A35" s="302"/>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row>
    <row r="36" spans="1:26" ht="15.75" hidden="1" customHeight="1">
      <c r="A36" s="302"/>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row>
    <row r="37" spans="1:26" ht="15.75" hidden="1" customHeight="1">
      <c r="A37" s="302"/>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row>
    <row r="38" spans="1:26" ht="15.75" hidden="1" customHeight="1">
      <c r="A38" s="302"/>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row>
    <row r="39" spans="1:26" ht="15.75" hidden="1" customHeight="1">
      <c r="A39" s="302"/>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row>
    <row r="40" spans="1:26" ht="15.75" hidden="1" customHeight="1">
      <c r="A40" s="302"/>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row>
    <row r="41" spans="1:26" ht="15.75" hidden="1" customHeight="1">
      <c r="A41" s="302"/>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row>
    <row r="42" spans="1:26" ht="15.75" hidden="1" customHeight="1">
      <c r="A42" s="302"/>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row>
    <row r="43" spans="1:26" ht="15.75" hidden="1" customHeight="1">
      <c r="A43" s="302"/>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row>
    <row r="44" spans="1:26" ht="15.75" hidden="1" customHeight="1">
      <c r="A44" s="302"/>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row>
    <row r="45" spans="1:26" ht="15.75" hidden="1" customHeight="1">
      <c r="A45" s="302"/>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row>
    <row r="46" spans="1:26" ht="15.75" hidden="1" customHeight="1">
      <c r="A46" s="302"/>
      <c r="B46" s="302"/>
      <c r="C46" s="302"/>
      <c r="D46" s="302"/>
      <c r="E46" s="302"/>
      <c r="F46" s="302"/>
      <c r="G46" s="302"/>
      <c r="H46" s="302"/>
      <c r="I46" s="302"/>
      <c r="J46" s="302"/>
      <c r="K46" s="302"/>
      <c r="L46" s="302"/>
      <c r="M46" s="302"/>
      <c r="N46" s="302"/>
      <c r="O46" s="302"/>
      <c r="P46" s="302"/>
      <c r="Q46" s="302"/>
      <c r="R46" s="302"/>
      <c r="S46" s="302"/>
      <c r="T46" s="302"/>
      <c r="U46" s="302"/>
      <c r="V46" s="302"/>
      <c r="W46" s="302"/>
      <c r="X46" s="302"/>
      <c r="Y46" s="302"/>
      <c r="Z46" s="302"/>
    </row>
    <row r="47" spans="1:26" ht="15.75" hidden="1" customHeight="1">
      <c r="A47" s="302"/>
      <c r="B47" s="302"/>
      <c r="C47" s="302"/>
      <c r="D47" s="302"/>
      <c r="E47" s="302"/>
      <c r="F47" s="302"/>
      <c r="G47" s="302"/>
      <c r="H47" s="302"/>
      <c r="I47" s="302"/>
      <c r="J47" s="302"/>
      <c r="K47" s="302"/>
      <c r="L47" s="302"/>
      <c r="M47" s="302"/>
      <c r="N47" s="302"/>
      <c r="O47" s="302"/>
      <c r="P47" s="302"/>
      <c r="Q47" s="302"/>
      <c r="R47" s="302"/>
      <c r="S47" s="302"/>
      <c r="T47" s="302"/>
      <c r="U47" s="302"/>
      <c r="V47" s="302"/>
      <c r="W47" s="302"/>
      <c r="X47" s="302"/>
      <c r="Y47" s="302"/>
      <c r="Z47" s="302"/>
    </row>
    <row r="48" spans="1:26" ht="15.75" hidden="1" customHeight="1">
      <c r="A48" s="302"/>
      <c r="B48" s="302"/>
      <c r="C48" s="302"/>
      <c r="D48" s="302"/>
      <c r="E48" s="302"/>
      <c r="F48" s="302"/>
      <c r="G48" s="302"/>
      <c r="H48" s="302"/>
      <c r="I48" s="302"/>
      <c r="J48" s="302"/>
      <c r="K48" s="302"/>
      <c r="L48" s="302"/>
      <c r="M48" s="302"/>
      <c r="N48" s="302"/>
      <c r="O48" s="302"/>
      <c r="P48" s="302"/>
      <c r="Q48" s="302"/>
      <c r="R48" s="302"/>
      <c r="S48" s="302"/>
      <c r="T48" s="302"/>
      <c r="U48" s="302"/>
      <c r="V48" s="302"/>
      <c r="W48" s="302"/>
      <c r="X48" s="302"/>
      <c r="Y48" s="302"/>
      <c r="Z48" s="302"/>
    </row>
    <row r="49" spans="1:26" ht="15.75" hidden="1" customHeight="1">
      <c r="A49" s="302"/>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row>
    <row r="50" spans="1:26" ht="15.75" hidden="1" customHeight="1">
      <c r="A50" s="302"/>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row>
    <row r="51" spans="1:26" ht="15.75" hidden="1" customHeight="1">
      <c r="A51" s="302"/>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row>
    <row r="52" spans="1:26" ht="15.75" hidden="1" customHeight="1">
      <c r="A52" s="302"/>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26" ht="15.75" hidden="1" customHeight="1">
      <c r="A53" s="302"/>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row>
    <row r="54" spans="1:26" ht="15.75" hidden="1" customHeight="1">
      <c r="A54" s="302"/>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row>
    <row r="55" spans="1:26" ht="15.75" hidden="1" customHeight="1">
      <c r="A55" s="302"/>
      <c r="B55" s="457"/>
      <c r="C55" s="457"/>
      <c r="D55" s="457"/>
      <c r="E55" s="457"/>
      <c r="F55" s="457"/>
      <c r="G55" s="457"/>
      <c r="H55" s="457"/>
      <c r="I55" s="457"/>
      <c r="J55" s="457"/>
      <c r="K55" s="457"/>
      <c r="L55" s="457"/>
      <c r="M55" s="457"/>
      <c r="N55" s="457"/>
      <c r="O55" s="457"/>
      <c r="P55" s="457"/>
      <c r="Q55" s="302"/>
      <c r="R55" s="302"/>
      <c r="S55" s="302"/>
      <c r="T55" s="302"/>
      <c r="U55" s="302"/>
      <c r="V55" s="302"/>
      <c r="W55" s="302"/>
      <c r="X55" s="302"/>
      <c r="Y55" s="302"/>
      <c r="Z55" s="302"/>
    </row>
    <row r="56" spans="1:26" ht="15.75" hidden="1" customHeight="1">
      <c r="A56" s="302"/>
      <c r="B56" s="457"/>
      <c r="C56" s="457"/>
      <c r="D56" s="457"/>
      <c r="E56" s="457"/>
      <c r="F56" s="457"/>
      <c r="G56" s="457"/>
      <c r="H56" s="457"/>
      <c r="I56" s="457"/>
      <c r="J56" s="457"/>
      <c r="K56" s="457"/>
      <c r="L56" s="457"/>
      <c r="M56" s="457"/>
      <c r="N56" s="457"/>
      <c r="O56" s="457"/>
      <c r="P56" s="457"/>
      <c r="Q56" s="302"/>
      <c r="R56" s="302"/>
      <c r="S56" s="302"/>
      <c r="T56" s="302"/>
      <c r="U56" s="302"/>
      <c r="V56" s="302"/>
      <c r="W56" s="302"/>
      <c r="X56" s="302"/>
      <c r="Y56" s="302"/>
      <c r="Z56" s="302"/>
    </row>
    <row r="57" spans="1:26" ht="15.75" hidden="1" customHeight="1">
      <c r="A57" s="302"/>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row>
    <row r="58" spans="1:26" ht="15.75" hidden="1" customHeight="1">
      <c r="A58" s="302"/>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row>
    <row r="59" spans="1:26" ht="15.75" hidden="1" customHeight="1">
      <c r="A59" s="302"/>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row>
    <row r="60" spans="1:26" ht="15.75" hidden="1" customHeight="1">
      <c r="A60" s="302"/>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row>
    <row r="61" spans="1:26" ht="15.75" hidden="1" customHeight="1">
      <c r="A61" s="302"/>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row>
    <row r="62" spans="1:26" ht="15.75" hidden="1" customHeight="1">
      <c r="A62" s="302"/>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row>
    <row r="63" spans="1:26" ht="15.75" hidden="1" customHeight="1">
      <c r="A63" s="302"/>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row>
    <row r="64" spans="1:26" ht="15.75" hidden="1" customHeight="1">
      <c r="A64" s="302"/>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row>
    <row r="65" spans="1:26" ht="15.75" hidden="1" customHeight="1">
      <c r="A65" s="302"/>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row>
    <row r="66" spans="1:26" ht="15.75" hidden="1" customHeight="1">
      <c r="A66" s="302"/>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row>
    <row r="67" spans="1:26" ht="15.75" hidden="1" customHeight="1">
      <c r="A67" s="302"/>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row>
    <row r="68" spans="1:26" ht="15.75" hidden="1" customHeight="1">
      <c r="A68" s="302"/>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row>
    <row r="69" spans="1:26" ht="15.75" hidden="1" customHeight="1">
      <c r="A69" s="302"/>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row>
    <row r="70" spans="1:26" ht="15.75" hidden="1" customHeight="1">
      <c r="A70" s="302"/>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row>
    <row r="71" spans="1:26" ht="15.75" hidden="1" customHeight="1">
      <c r="A71" s="302"/>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row>
    <row r="72" spans="1:26" ht="15.75" hidden="1" customHeight="1">
      <c r="A72" s="302"/>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row>
    <row r="73" spans="1:26" ht="15.75" hidden="1" customHeight="1">
      <c r="A73" s="302"/>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row>
    <row r="74" spans="1:26" ht="15.75" hidden="1" customHeight="1">
      <c r="A74" s="302"/>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row>
    <row r="75" spans="1:26" ht="15.75" hidden="1" customHeight="1">
      <c r="A75" s="302"/>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row>
    <row r="76" spans="1:26" ht="15.75" hidden="1" customHeight="1">
      <c r="A76" s="302"/>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row>
    <row r="77" spans="1:26" ht="15.75" hidden="1" customHeight="1">
      <c r="A77" s="302"/>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row>
    <row r="78" spans="1:26" ht="15.75" hidden="1" customHeight="1">
      <c r="A78" s="302"/>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row>
    <row r="79" spans="1:26" ht="15.75" hidden="1" customHeight="1">
      <c r="A79" s="302"/>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row>
    <row r="80" spans="1:26" ht="15.75" hidden="1" customHeight="1">
      <c r="A80" s="302"/>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row>
    <row r="81" spans="1:26" ht="15.75" hidden="1" customHeight="1">
      <c r="A81" s="302"/>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row>
    <row r="82" spans="1:26" ht="15.75" hidden="1" customHeight="1">
      <c r="A82" s="302"/>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row>
    <row r="83" spans="1:26" ht="15.75" hidden="1" customHeight="1">
      <c r="A83" s="302"/>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row>
    <row r="84" spans="1:26" ht="15.75" hidden="1" customHeight="1">
      <c r="A84" s="302"/>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row>
    <row r="85" spans="1:26" ht="15.75" hidden="1" customHeight="1">
      <c r="A85" s="302"/>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row>
    <row r="86" spans="1:26" ht="15.75" hidden="1" customHeight="1">
      <c r="A86" s="302"/>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row>
    <row r="87" spans="1:26" ht="15.75" hidden="1" customHeight="1">
      <c r="A87" s="302"/>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row>
    <row r="88" spans="1:26" ht="15.75" hidden="1" customHeight="1">
      <c r="A88" s="302"/>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row>
    <row r="89" spans="1:26" ht="15.75" hidden="1" customHeight="1">
      <c r="A89" s="302"/>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row>
    <row r="90" spans="1:26" ht="15.75" hidden="1" customHeight="1">
      <c r="A90" s="302"/>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row>
    <row r="91" spans="1:26" ht="15.75" hidden="1" customHeight="1">
      <c r="A91" s="302"/>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row>
    <row r="92" spans="1:26" ht="15.75" hidden="1" customHeight="1">
      <c r="A92" s="302"/>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row>
    <row r="93" spans="1:26" ht="15.75" hidden="1" customHeight="1">
      <c r="A93" s="302"/>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row>
    <row r="94" spans="1:26" ht="15.75" hidden="1" customHeight="1">
      <c r="A94" s="302"/>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row>
    <row r="95" spans="1:26" ht="15.75" hidden="1" customHeight="1">
      <c r="A95" s="302"/>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row>
    <row r="96" spans="1:26" ht="15.75" hidden="1" customHeight="1">
      <c r="A96" s="302"/>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row>
    <row r="97" spans="1:26" ht="15.75" hidden="1" customHeight="1">
      <c r="A97" s="302"/>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row>
    <row r="98" spans="1:26" ht="15.75" hidden="1" customHeight="1">
      <c r="A98" s="302"/>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row>
    <row r="99" spans="1:26" ht="15.75" hidden="1" customHeight="1">
      <c r="A99" s="302"/>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row>
    <row r="100" spans="1:26" ht="15.75" hidden="1" customHeight="1">
      <c r="A100" s="302"/>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row>
    <row r="101" spans="1:26" ht="15.75" hidden="1" customHeight="1">
      <c r="A101" s="302"/>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row>
    <row r="102" spans="1:26" ht="15.75" hidden="1" customHeight="1">
      <c r="A102" s="302"/>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row>
    <row r="103" spans="1:26" ht="15.75" hidden="1" customHeight="1">
      <c r="A103" s="302"/>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row>
    <row r="104" spans="1:26" ht="15.75" hidden="1" customHeight="1">
      <c r="A104" s="302"/>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row>
    <row r="105" spans="1:26" ht="15.75" hidden="1" customHeight="1">
      <c r="A105" s="302"/>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row>
    <row r="106" spans="1:26" ht="15.75" hidden="1" customHeight="1">
      <c r="A106" s="302"/>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row>
    <row r="107" spans="1:26" ht="15.75" hidden="1" customHeight="1">
      <c r="A107" s="302"/>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row>
    <row r="108" spans="1:26" ht="15.75" hidden="1" customHeight="1">
      <c r="A108" s="302"/>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row>
    <row r="109" spans="1:26" ht="15.75" hidden="1" customHeight="1">
      <c r="A109" s="302"/>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row>
    <row r="110" spans="1:26" ht="15.75" hidden="1" customHeight="1">
      <c r="A110" s="302"/>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row>
    <row r="111" spans="1:26" ht="15.75" hidden="1" customHeight="1">
      <c r="A111" s="302"/>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row>
    <row r="112" spans="1:26" ht="15.75" hidden="1" customHeight="1">
      <c r="A112" s="302"/>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row>
    <row r="113" spans="1:26" ht="15.75" hidden="1" customHeight="1">
      <c r="A113" s="302"/>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row>
    <row r="114" spans="1:26" ht="15.75" hidden="1" customHeight="1">
      <c r="A114" s="302"/>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row>
    <row r="115" spans="1:26" ht="15.75" hidden="1" customHeight="1">
      <c r="A115" s="302"/>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row>
    <row r="116" spans="1:26" ht="15.75" hidden="1" customHeight="1">
      <c r="A116" s="302"/>
      <c r="B116" s="302"/>
      <c r="C116" s="302"/>
      <c r="D116" s="302"/>
      <c r="E116" s="302"/>
      <c r="F116" s="302"/>
      <c r="G116" s="302"/>
      <c r="H116" s="302"/>
      <c r="I116" s="302"/>
      <c r="J116" s="302"/>
      <c r="K116" s="302"/>
      <c r="L116" s="302"/>
      <c r="M116" s="302"/>
      <c r="N116" s="302"/>
      <c r="O116" s="302"/>
      <c r="P116" s="302"/>
      <c r="Q116" s="302"/>
      <c r="R116" s="302"/>
      <c r="S116" s="302"/>
      <c r="T116" s="302"/>
      <c r="U116" s="302"/>
      <c r="V116" s="302"/>
      <c r="W116" s="302"/>
      <c r="X116" s="302"/>
      <c r="Y116" s="302"/>
      <c r="Z116" s="302"/>
    </row>
    <row r="117" spans="1:26" ht="15.75" hidden="1" customHeight="1">
      <c r="A117" s="302"/>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row>
    <row r="118" spans="1:26" ht="15.75" hidden="1" customHeight="1">
      <c r="A118" s="302"/>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row>
    <row r="119" spans="1:26" ht="15.75" hidden="1" customHeight="1">
      <c r="A119" s="302"/>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row>
    <row r="120" spans="1:26" ht="15.75" hidden="1" customHeight="1">
      <c r="A120" s="302"/>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row>
    <row r="121" spans="1:26" ht="15.75" hidden="1" customHeight="1">
      <c r="A121" s="302"/>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row>
    <row r="122" spans="1:26" ht="15.75" hidden="1" customHeight="1">
      <c r="A122" s="302"/>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row>
    <row r="123" spans="1:26" ht="15.75" hidden="1" customHeight="1">
      <c r="A123" s="302"/>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row>
    <row r="124" spans="1:26" ht="15.75" hidden="1" customHeight="1">
      <c r="A124" s="302"/>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row>
    <row r="125" spans="1:26" ht="15.75" hidden="1" customHeight="1">
      <c r="A125" s="302"/>
      <c r="B125" s="302"/>
      <c r="C125" s="302"/>
      <c r="D125" s="302"/>
      <c r="E125" s="302"/>
      <c r="F125" s="302"/>
      <c r="G125" s="302"/>
      <c r="H125" s="302"/>
      <c r="I125" s="302"/>
      <c r="J125" s="302"/>
      <c r="K125" s="302"/>
      <c r="L125" s="302"/>
      <c r="M125" s="302"/>
      <c r="N125" s="302"/>
      <c r="O125" s="302"/>
      <c r="P125" s="302"/>
      <c r="Q125" s="302"/>
      <c r="R125" s="302"/>
      <c r="S125" s="302"/>
      <c r="T125" s="302"/>
      <c r="U125" s="302"/>
      <c r="V125" s="302"/>
      <c r="W125" s="302"/>
      <c r="X125" s="302"/>
      <c r="Y125" s="302"/>
      <c r="Z125" s="302"/>
    </row>
    <row r="126" spans="1:26" ht="15.75" hidden="1" customHeight="1">
      <c r="A126" s="302"/>
      <c r="B126" s="302"/>
      <c r="C126" s="302"/>
      <c r="D126" s="302"/>
      <c r="E126" s="302"/>
      <c r="F126" s="302"/>
      <c r="G126" s="302"/>
      <c r="H126" s="302"/>
      <c r="I126" s="302"/>
      <c r="J126" s="302"/>
      <c r="K126" s="302"/>
      <c r="L126" s="302"/>
      <c r="M126" s="302"/>
      <c r="N126" s="302"/>
      <c r="O126" s="302"/>
      <c r="P126" s="302"/>
      <c r="Q126" s="302"/>
      <c r="R126" s="302"/>
      <c r="S126" s="302"/>
      <c r="T126" s="302"/>
      <c r="U126" s="302"/>
      <c r="V126" s="302"/>
      <c r="W126" s="302"/>
      <c r="X126" s="302"/>
      <c r="Y126" s="302"/>
      <c r="Z126" s="302"/>
    </row>
    <row r="127" spans="1:26" ht="15.75" hidden="1" customHeight="1">
      <c r="A127" s="302"/>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row>
    <row r="128" spans="1:26" ht="15.75" hidden="1" customHeight="1">
      <c r="A128" s="302"/>
      <c r="B128" s="302"/>
      <c r="C128" s="302"/>
      <c r="D128" s="302"/>
      <c r="E128" s="302"/>
      <c r="F128" s="302"/>
      <c r="G128" s="302"/>
      <c r="H128" s="302"/>
      <c r="I128" s="302"/>
      <c r="J128" s="302"/>
      <c r="K128" s="302"/>
      <c r="L128" s="302"/>
      <c r="M128" s="302"/>
      <c r="N128" s="302"/>
      <c r="O128" s="302"/>
      <c r="P128" s="302"/>
      <c r="Q128" s="302"/>
      <c r="R128" s="302"/>
      <c r="S128" s="302"/>
      <c r="T128" s="302"/>
      <c r="U128" s="302"/>
      <c r="V128" s="302"/>
      <c r="W128" s="302"/>
      <c r="X128" s="302"/>
      <c r="Y128" s="302"/>
      <c r="Z128" s="302"/>
    </row>
    <row r="129" spans="1:26" ht="15.75" hidden="1" customHeight="1">
      <c r="A129" s="302"/>
      <c r="B129" s="302"/>
      <c r="C129" s="302"/>
      <c r="D129" s="302"/>
      <c r="E129" s="302"/>
      <c r="F129" s="302"/>
      <c r="G129" s="302"/>
      <c r="H129" s="302"/>
      <c r="I129" s="302"/>
      <c r="J129" s="302"/>
      <c r="K129" s="302"/>
      <c r="L129" s="302"/>
      <c r="M129" s="302"/>
      <c r="N129" s="302"/>
      <c r="O129" s="302"/>
      <c r="P129" s="302"/>
      <c r="Q129" s="302"/>
      <c r="R129" s="302"/>
      <c r="S129" s="302"/>
      <c r="T129" s="302"/>
      <c r="U129" s="302"/>
      <c r="V129" s="302"/>
      <c r="W129" s="302"/>
      <c r="X129" s="302"/>
      <c r="Y129" s="302"/>
      <c r="Z129" s="302"/>
    </row>
    <row r="130" spans="1:26" ht="15.75" hidden="1" customHeight="1">
      <c r="A130" s="302"/>
      <c r="B130" s="302"/>
      <c r="C130" s="302"/>
      <c r="D130" s="302"/>
      <c r="E130" s="302"/>
      <c r="F130" s="302"/>
      <c r="G130" s="302"/>
      <c r="H130" s="302"/>
      <c r="I130" s="302"/>
      <c r="J130" s="302"/>
      <c r="K130" s="302"/>
      <c r="L130" s="302"/>
      <c r="M130" s="302"/>
      <c r="N130" s="302"/>
      <c r="O130" s="302"/>
      <c r="P130" s="302"/>
      <c r="Q130" s="302"/>
      <c r="R130" s="302"/>
      <c r="S130" s="302"/>
      <c r="T130" s="302"/>
      <c r="U130" s="302"/>
      <c r="V130" s="302"/>
      <c r="W130" s="302"/>
      <c r="X130" s="302"/>
      <c r="Y130" s="302"/>
      <c r="Z130" s="302"/>
    </row>
    <row r="131" spans="1:26" ht="15.75" hidden="1" customHeight="1">
      <c r="A131" s="302"/>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row>
    <row r="132" spans="1:26" ht="15.75" hidden="1" customHeight="1">
      <c r="A132" s="302"/>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row>
    <row r="133" spans="1:26" ht="15.75" hidden="1" customHeight="1">
      <c r="A133" s="302"/>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row>
    <row r="134" spans="1:26" ht="15.75" hidden="1" customHeight="1">
      <c r="A134" s="302"/>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row>
    <row r="135" spans="1:26" ht="15.75" hidden="1" customHeight="1">
      <c r="A135" s="302"/>
      <c r="B135" s="302"/>
      <c r="C135" s="302"/>
      <c r="D135" s="302"/>
      <c r="E135" s="302"/>
      <c r="F135" s="302"/>
      <c r="G135" s="302"/>
      <c r="H135" s="302"/>
      <c r="I135" s="302"/>
      <c r="J135" s="302"/>
      <c r="K135" s="302"/>
      <c r="L135" s="302"/>
      <c r="M135" s="302"/>
      <c r="N135" s="302"/>
      <c r="O135" s="302"/>
      <c r="P135" s="302"/>
      <c r="Q135" s="302"/>
      <c r="R135" s="302"/>
      <c r="S135" s="302"/>
      <c r="T135" s="302"/>
      <c r="U135" s="302"/>
      <c r="V135" s="302"/>
      <c r="W135" s="302"/>
      <c r="X135" s="302"/>
      <c r="Y135" s="302"/>
      <c r="Z135" s="302"/>
    </row>
    <row r="136" spans="1:26" ht="15.75" hidden="1" customHeight="1">
      <c r="A136" s="302"/>
      <c r="B136" s="302"/>
      <c r="C136" s="302"/>
      <c r="D136" s="302"/>
      <c r="E136" s="302"/>
      <c r="F136" s="302"/>
      <c r="G136" s="302"/>
      <c r="H136" s="302"/>
      <c r="I136" s="302"/>
      <c r="J136" s="302"/>
      <c r="K136" s="302"/>
      <c r="L136" s="302"/>
      <c r="M136" s="302"/>
      <c r="N136" s="302"/>
      <c r="O136" s="302"/>
      <c r="P136" s="302"/>
      <c r="Q136" s="302"/>
      <c r="R136" s="302"/>
      <c r="S136" s="302"/>
      <c r="T136" s="302"/>
      <c r="U136" s="302"/>
      <c r="V136" s="302"/>
      <c r="W136" s="302"/>
      <c r="X136" s="302"/>
      <c r="Y136" s="302"/>
      <c r="Z136" s="302"/>
    </row>
    <row r="137" spans="1:26" ht="15.75" hidden="1" customHeight="1">
      <c r="A137" s="302"/>
      <c r="B137" s="302"/>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row>
    <row r="138" spans="1:26" ht="15.75" hidden="1" customHeight="1">
      <c r="A138" s="302"/>
      <c r="B138" s="302"/>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row>
    <row r="139" spans="1:26" ht="15.75" hidden="1" customHeight="1">
      <c r="A139" s="302"/>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row>
    <row r="140" spans="1:26" ht="15.75" hidden="1" customHeight="1">
      <c r="A140" s="302"/>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row>
    <row r="141" spans="1:26" ht="15.75" hidden="1" customHeight="1">
      <c r="A141" s="302"/>
      <c r="B141" s="302"/>
      <c r="C141" s="302"/>
      <c r="D141" s="302"/>
      <c r="E141" s="302"/>
      <c r="F141" s="302"/>
      <c r="G141" s="302"/>
      <c r="H141" s="302"/>
      <c r="I141" s="302"/>
      <c r="J141" s="302"/>
      <c r="K141" s="302"/>
      <c r="L141" s="302"/>
      <c r="M141" s="302"/>
      <c r="N141" s="302"/>
      <c r="O141" s="302"/>
      <c r="P141" s="302"/>
      <c r="Q141" s="302"/>
      <c r="R141" s="302"/>
      <c r="S141" s="302"/>
      <c r="T141" s="302"/>
      <c r="U141" s="302"/>
      <c r="V141" s="302"/>
      <c r="W141" s="302"/>
      <c r="X141" s="302"/>
      <c r="Y141" s="302"/>
      <c r="Z141" s="302"/>
    </row>
    <row r="142" spans="1:26" ht="15.75" hidden="1" customHeight="1">
      <c r="A142" s="302"/>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row>
    <row r="143" spans="1:26" ht="15.75" hidden="1" customHeight="1">
      <c r="A143" s="302"/>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row>
    <row r="144" spans="1:26" ht="15.75" hidden="1" customHeight="1">
      <c r="A144" s="302"/>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row>
    <row r="145" spans="1:26" ht="15.75" hidden="1" customHeight="1">
      <c r="A145" s="302"/>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row>
    <row r="146" spans="1:26" ht="15.75" hidden="1" customHeight="1">
      <c r="A146" s="302"/>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row>
    <row r="147" spans="1:26" ht="15.75" hidden="1" customHeight="1">
      <c r="A147" s="302"/>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row>
    <row r="148" spans="1:26" ht="15.75" hidden="1" customHeight="1">
      <c r="A148" s="302"/>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row>
    <row r="149" spans="1:26" ht="15.75" hidden="1" customHeight="1">
      <c r="A149" s="302"/>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row>
    <row r="150" spans="1:26" ht="15.75" hidden="1" customHeight="1">
      <c r="A150" s="302"/>
      <c r="B150" s="302"/>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row>
    <row r="151" spans="1:26" ht="15.75" hidden="1" customHeight="1">
      <c r="A151" s="302"/>
      <c r="B151" s="302"/>
      <c r="C151" s="302"/>
      <c r="D151" s="302"/>
      <c r="E151" s="302"/>
      <c r="F151" s="302"/>
      <c r="G151" s="302"/>
      <c r="H151" s="302"/>
      <c r="I151" s="302"/>
      <c r="J151" s="302"/>
      <c r="K151" s="302"/>
      <c r="L151" s="302"/>
      <c r="M151" s="302"/>
      <c r="N151" s="302"/>
      <c r="O151" s="302"/>
      <c r="P151" s="302"/>
      <c r="Q151" s="302"/>
      <c r="R151" s="302"/>
      <c r="S151" s="302"/>
      <c r="T151" s="302"/>
      <c r="U151" s="302"/>
      <c r="V151" s="302"/>
      <c r="W151" s="302"/>
      <c r="X151" s="302"/>
      <c r="Y151" s="302"/>
      <c r="Z151" s="302"/>
    </row>
    <row r="152" spans="1:26" ht="15.75" hidden="1" customHeight="1">
      <c r="A152" s="302"/>
      <c r="B152" s="302"/>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row>
    <row r="153" spans="1:26" ht="15.75" hidden="1" customHeight="1">
      <c r="A153" s="302"/>
      <c r="B153" s="302"/>
      <c r="C153" s="302"/>
      <c r="D153" s="302"/>
      <c r="E153" s="302"/>
      <c r="F153" s="302"/>
      <c r="G153" s="302"/>
      <c r="H153" s="302"/>
      <c r="I153" s="302"/>
      <c r="J153" s="302"/>
      <c r="K153" s="302"/>
      <c r="L153" s="302"/>
      <c r="M153" s="302"/>
      <c r="N153" s="302"/>
      <c r="O153" s="302"/>
      <c r="P153" s="302"/>
      <c r="Q153" s="302"/>
      <c r="R153" s="302"/>
      <c r="S153" s="302"/>
      <c r="T153" s="302"/>
      <c r="U153" s="302"/>
      <c r="V153" s="302"/>
      <c r="W153" s="302"/>
      <c r="X153" s="302"/>
      <c r="Y153" s="302"/>
      <c r="Z153" s="302"/>
    </row>
    <row r="154" spans="1:26" ht="15.75" hidden="1" customHeight="1">
      <c r="A154" s="302"/>
      <c r="B154" s="302"/>
      <c r="C154" s="302"/>
      <c r="D154" s="302"/>
      <c r="E154" s="302"/>
      <c r="F154" s="302"/>
      <c r="G154" s="302"/>
      <c r="H154" s="302"/>
      <c r="I154" s="302"/>
      <c r="J154" s="302"/>
      <c r="K154" s="302"/>
      <c r="L154" s="302"/>
      <c r="M154" s="302"/>
      <c r="N154" s="302"/>
      <c r="O154" s="302"/>
      <c r="P154" s="302"/>
      <c r="Q154" s="302"/>
      <c r="R154" s="302"/>
      <c r="S154" s="302"/>
      <c r="T154" s="302"/>
      <c r="U154" s="302"/>
      <c r="V154" s="302"/>
      <c r="W154" s="302"/>
      <c r="X154" s="302"/>
      <c r="Y154" s="302"/>
      <c r="Z154" s="302"/>
    </row>
    <row r="155" spans="1:26" ht="15.75" hidden="1" customHeight="1">
      <c r="A155" s="302"/>
      <c r="B155" s="302"/>
      <c r="C155" s="302"/>
      <c r="D155" s="302"/>
      <c r="E155" s="302"/>
      <c r="F155" s="302"/>
      <c r="G155" s="302"/>
      <c r="H155" s="302"/>
      <c r="I155" s="302"/>
      <c r="J155" s="302"/>
      <c r="K155" s="302"/>
      <c r="L155" s="302"/>
      <c r="M155" s="302"/>
      <c r="N155" s="302"/>
      <c r="O155" s="302"/>
      <c r="P155" s="302"/>
      <c r="Q155" s="302"/>
      <c r="R155" s="302"/>
      <c r="S155" s="302"/>
      <c r="T155" s="302"/>
      <c r="U155" s="302"/>
      <c r="V155" s="302"/>
      <c r="W155" s="302"/>
      <c r="X155" s="302"/>
      <c r="Y155" s="302"/>
      <c r="Z155" s="302"/>
    </row>
    <row r="156" spans="1:26" ht="15.75" hidden="1" customHeight="1">
      <c r="A156" s="302"/>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row>
    <row r="157" spans="1:26" ht="15.75" hidden="1" customHeight="1">
      <c r="A157" s="302"/>
      <c r="B157" s="302"/>
      <c r="C157" s="302"/>
      <c r="D157" s="302"/>
      <c r="E157" s="302"/>
      <c r="F157" s="302"/>
      <c r="G157" s="302"/>
      <c r="H157" s="302"/>
      <c r="I157" s="302"/>
      <c r="J157" s="302"/>
      <c r="K157" s="302"/>
      <c r="L157" s="302"/>
      <c r="M157" s="302"/>
      <c r="N157" s="302"/>
      <c r="O157" s="302"/>
      <c r="P157" s="302"/>
      <c r="Q157" s="302"/>
      <c r="R157" s="302"/>
      <c r="S157" s="302"/>
      <c r="T157" s="302"/>
      <c r="U157" s="302"/>
      <c r="V157" s="302"/>
      <c r="W157" s="302"/>
      <c r="X157" s="302"/>
      <c r="Y157" s="302"/>
      <c r="Z157" s="302"/>
    </row>
    <row r="158" spans="1:26" ht="15.75" hidden="1" customHeight="1">
      <c r="A158" s="302"/>
      <c r="B158" s="302"/>
      <c r="C158" s="302"/>
      <c r="D158" s="302"/>
      <c r="E158" s="302"/>
      <c r="F158" s="302"/>
      <c r="G158" s="302"/>
      <c r="H158" s="302"/>
      <c r="I158" s="302"/>
      <c r="J158" s="302"/>
      <c r="K158" s="302"/>
      <c r="L158" s="302"/>
      <c r="M158" s="302"/>
      <c r="N158" s="302"/>
      <c r="O158" s="302"/>
      <c r="P158" s="302"/>
      <c r="Q158" s="302"/>
      <c r="R158" s="302"/>
      <c r="S158" s="302"/>
      <c r="T158" s="302"/>
      <c r="U158" s="302"/>
      <c r="V158" s="302"/>
      <c r="W158" s="302"/>
      <c r="X158" s="302"/>
      <c r="Y158" s="302"/>
      <c r="Z158" s="302"/>
    </row>
    <row r="159" spans="1:26" ht="15.75" hidden="1" customHeight="1">
      <c r="A159" s="302"/>
      <c r="B159" s="302"/>
      <c r="C159" s="302"/>
      <c r="D159" s="302"/>
      <c r="E159" s="302"/>
      <c r="F159" s="302"/>
      <c r="G159" s="302"/>
      <c r="H159" s="302"/>
      <c r="I159" s="302"/>
      <c r="J159" s="302"/>
      <c r="K159" s="302"/>
      <c r="L159" s="302"/>
      <c r="M159" s="302"/>
      <c r="N159" s="302"/>
      <c r="O159" s="302"/>
      <c r="P159" s="302"/>
      <c r="Q159" s="302"/>
      <c r="R159" s="302"/>
      <c r="S159" s="302"/>
      <c r="T159" s="302"/>
      <c r="U159" s="302"/>
      <c r="V159" s="302"/>
      <c r="W159" s="302"/>
      <c r="X159" s="302"/>
      <c r="Y159" s="302"/>
      <c r="Z159" s="302"/>
    </row>
    <row r="160" spans="1:26" ht="15.75" hidden="1" customHeight="1">
      <c r="A160" s="302"/>
      <c r="B160" s="302"/>
      <c r="C160" s="302"/>
      <c r="D160" s="302"/>
      <c r="E160" s="302"/>
      <c r="F160" s="302"/>
      <c r="G160" s="302"/>
      <c r="H160" s="302"/>
      <c r="I160" s="302"/>
      <c r="J160" s="302"/>
      <c r="K160" s="302"/>
      <c r="L160" s="302"/>
      <c r="M160" s="302"/>
      <c r="N160" s="302"/>
      <c r="O160" s="302"/>
      <c r="P160" s="302"/>
      <c r="Q160" s="302"/>
      <c r="R160" s="302"/>
      <c r="S160" s="302"/>
      <c r="T160" s="302"/>
      <c r="U160" s="302"/>
      <c r="V160" s="302"/>
      <c r="W160" s="302"/>
      <c r="X160" s="302"/>
      <c r="Y160" s="302"/>
      <c r="Z160" s="302"/>
    </row>
    <row r="161" spans="1:26" ht="15.75" hidden="1" customHeight="1">
      <c r="A161" s="302"/>
      <c r="B161" s="302"/>
      <c r="C161" s="302"/>
      <c r="D161" s="302"/>
      <c r="E161" s="302"/>
      <c r="F161" s="302"/>
      <c r="G161" s="302"/>
      <c r="H161" s="302"/>
      <c r="I161" s="302"/>
      <c r="J161" s="302"/>
      <c r="K161" s="302"/>
      <c r="L161" s="302"/>
      <c r="M161" s="302"/>
      <c r="N161" s="302"/>
      <c r="O161" s="302"/>
      <c r="P161" s="302"/>
      <c r="Q161" s="302"/>
      <c r="R161" s="302"/>
      <c r="S161" s="302"/>
      <c r="T161" s="302"/>
      <c r="U161" s="302"/>
      <c r="V161" s="302"/>
      <c r="W161" s="302"/>
      <c r="X161" s="302"/>
      <c r="Y161" s="302"/>
      <c r="Z161" s="302"/>
    </row>
    <row r="162" spans="1:26" ht="15.75" hidden="1" customHeight="1">
      <c r="A162" s="302"/>
      <c r="B162" s="302"/>
      <c r="C162" s="302"/>
      <c r="D162" s="302"/>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row>
    <row r="163" spans="1:26" ht="15.75" hidden="1" customHeight="1">
      <c r="A163" s="302"/>
      <c r="B163" s="302"/>
      <c r="C163" s="302"/>
      <c r="D163" s="302"/>
      <c r="E163" s="302"/>
      <c r="F163" s="302"/>
      <c r="G163" s="302"/>
      <c r="H163" s="302"/>
      <c r="I163" s="302"/>
      <c r="J163" s="302"/>
      <c r="K163" s="302"/>
      <c r="L163" s="302"/>
      <c r="M163" s="302"/>
      <c r="N163" s="302"/>
      <c r="O163" s="302"/>
      <c r="P163" s="302"/>
      <c r="Q163" s="302"/>
      <c r="R163" s="302"/>
      <c r="S163" s="302"/>
      <c r="T163" s="302"/>
      <c r="U163" s="302"/>
      <c r="V163" s="302"/>
      <c r="W163" s="302"/>
      <c r="X163" s="302"/>
      <c r="Y163" s="302"/>
      <c r="Z163" s="302"/>
    </row>
    <row r="164" spans="1:26" ht="15.75" hidden="1" customHeight="1">
      <c r="A164" s="302"/>
      <c r="B164" s="302"/>
      <c r="C164" s="302"/>
      <c r="D164" s="302"/>
      <c r="E164" s="302"/>
      <c r="F164" s="302"/>
      <c r="G164" s="302"/>
      <c r="H164" s="302"/>
      <c r="I164" s="302"/>
      <c r="J164" s="302"/>
      <c r="K164" s="302"/>
      <c r="L164" s="302"/>
      <c r="M164" s="302"/>
      <c r="N164" s="302"/>
      <c r="O164" s="302"/>
      <c r="P164" s="302"/>
      <c r="Q164" s="302"/>
      <c r="R164" s="302"/>
      <c r="S164" s="302"/>
      <c r="T164" s="302"/>
      <c r="U164" s="302"/>
      <c r="V164" s="302"/>
      <c r="W164" s="302"/>
      <c r="X164" s="302"/>
      <c r="Y164" s="302"/>
      <c r="Z164" s="302"/>
    </row>
    <row r="165" spans="1:26" ht="15.75" hidden="1" customHeight="1">
      <c r="A165" s="302"/>
      <c r="B165" s="302"/>
      <c r="C165" s="302"/>
      <c r="D165" s="302"/>
      <c r="E165" s="302"/>
      <c r="F165" s="302"/>
      <c r="G165" s="302"/>
      <c r="H165" s="302"/>
      <c r="I165" s="302"/>
      <c r="J165" s="302"/>
      <c r="K165" s="302"/>
      <c r="L165" s="302"/>
      <c r="M165" s="302"/>
      <c r="N165" s="302"/>
      <c r="O165" s="302"/>
      <c r="P165" s="302"/>
      <c r="Q165" s="302"/>
      <c r="R165" s="302"/>
      <c r="S165" s="302"/>
      <c r="T165" s="302"/>
      <c r="U165" s="302"/>
      <c r="V165" s="302"/>
      <c r="W165" s="302"/>
      <c r="X165" s="302"/>
      <c r="Y165" s="302"/>
      <c r="Z165" s="302"/>
    </row>
    <row r="166" spans="1:26" ht="15.75" hidden="1" customHeight="1">
      <c r="A166" s="302"/>
      <c r="B166" s="302"/>
      <c r="C166" s="302"/>
      <c r="D166" s="302"/>
      <c r="E166" s="302"/>
      <c r="F166" s="302"/>
      <c r="G166" s="302"/>
      <c r="H166" s="302"/>
      <c r="I166" s="302"/>
      <c r="J166" s="302"/>
      <c r="K166" s="302"/>
      <c r="L166" s="302"/>
      <c r="M166" s="302"/>
      <c r="N166" s="302"/>
      <c r="O166" s="302"/>
      <c r="P166" s="302"/>
      <c r="Q166" s="302"/>
      <c r="R166" s="302"/>
      <c r="S166" s="302"/>
      <c r="T166" s="302"/>
      <c r="U166" s="302"/>
      <c r="V166" s="302"/>
      <c r="W166" s="302"/>
      <c r="X166" s="302"/>
      <c r="Y166" s="302"/>
      <c r="Z166" s="302"/>
    </row>
    <row r="167" spans="1:26" ht="15.75" hidden="1" customHeight="1">
      <c r="A167" s="302"/>
      <c r="B167" s="302"/>
      <c r="C167" s="302"/>
      <c r="D167" s="302"/>
      <c r="E167" s="302"/>
      <c r="F167" s="302"/>
      <c r="G167" s="302"/>
      <c r="H167" s="302"/>
      <c r="I167" s="302"/>
      <c r="J167" s="302"/>
      <c r="K167" s="302"/>
      <c r="L167" s="302"/>
      <c r="M167" s="302"/>
      <c r="N167" s="302"/>
      <c r="O167" s="302"/>
      <c r="P167" s="302"/>
      <c r="Q167" s="302"/>
      <c r="R167" s="302"/>
      <c r="S167" s="302"/>
      <c r="T167" s="302"/>
      <c r="U167" s="302"/>
      <c r="V167" s="302"/>
      <c r="W167" s="302"/>
      <c r="X167" s="302"/>
      <c r="Y167" s="302"/>
      <c r="Z167" s="302"/>
    </row>
    <row r="168" spans="1:26" ht="15.75" hidden="1" customHeight="1">
      <c r="A168" s="302"/>
      <c r="B168" s="302"/>
      <c r="C168" s="302"/>
      <c r="D168" s="302"/>
      <c r="E168" s="302"/>
      <c r="F168" s="302"/>
      <c r="G168" s="302"/>
      <c r="H168" s="302"/>
      <c r="I168" s="302"/>
      <c r="J168" s="302"/>
      <c r="K168" s="302"/>
      <c r="L168" s="302"/>
      <c r="M168" s="302"/>
      <c r="N168" s="302"/>
      <c r="O168" s="302"/>
      <c r="P168" s="302"/>
      <c r="Q168" s="302"/>
      <c r="R168" s="302"/>
      <c r="S168" s="302"/>
      <c r="T168" s="302"/>
      <c r="U168" s="302"/>
      <c r="V168" s="302"/>
      <c r="W168" s="302"/>
      <c r="X168" s="302"/>
      <c r="Y168" s="302"/>
      <c r="Z168" s="302"/>
    </row>
    <row r="169" spans="1:26" ht="15.75" hidden="1" customHeight="1">
      <c r="A169" s="302"/>
      <c r="B169" s="302"/>
      <c r="C169" s="302"/>
      <c r="D169" s="302"/>
      <c r="E169" s="302"/>
      <c r="F169" s="302"/>
      <c r="G169" s="302" t="s">
        <v>44</v>
      </c>
      <c r="H169" s="302"/>
      <c r="I169" s="302"/>
      <c r="J169" s="302"/>
      <c r="K169" s="302"/>
      <c r="L169" s="302"/>
      <c r="M169" s="302"/>
      <c r="N169" s="302"/>
      <c r="O169" s="302"/>
      <c r="P169" s="302"/>
      <c r="Q169" s="302"/>
      <c r="R169" s="302"/>
      <c r="S169" s="302"/>
      <c r="T169" s="302"/>
      <c r="U169" s="302"/>
      <c r="V169" s="302"/>
      <c r="W169" s="302"/>
      <c r="X169" s="302"/>
      <c r="Y169" s="302"/>
      <c r="Z169" s="302"/>
    </row>
    <row r="170" spans="1:26" ht="15.75" hidden="1" customHeight="1">
      <c r="A170" s="302"/>
      <c r="B170" s="302"/>
      <c r="C170" s="302"/>
      <c r="D170" s="302"/>
      <c r="E170" s="302"/>
      <c r="F170" s="302"/>
      <c r="G170" s="302"/>
      <c r="H170" s="302"/>
      <c r="I170" s="302"/>
      <c r="J170" s="302"/>
      <c r="K170" s="302"/>
      <c r="L170" s="302"/>
      <c r="M170" s="302"/>
      <c r="N170" s="302"/>
      <c r="O170" s="302"/>
      <c r="P170" s="302"/>
      <c r="Q170" s="302"/>
      <c r="R170" s="302"/>
      <c r="S170" s="302"/>
      <c r="T170" s="302"/>
      <c r="U170" s="302"/>
      <c r="V170" s="302"/>
      <c r="W170" s="302"/>
      <c r="X170" s="302"/>
      <c r="Y170" s="302"/>
      <c r="Z170" s="302"/>
    </row>
    <row r="171" spans="1:26" ht="15.75" hidden="1" customHeight="1">
      <c r="A171" s="302"/>
      <c r="B171" s="302"/>
      <c r="C171" s="302"/>
      <c r="D171" s="302"/>
      <c r="E171" s="302"/>
      <c r="F171" s="302"/>
      <c r="G171" s="302"/>
      <c r="H171" s="302"/>
      <c r="I171" s="302"/>
      <c r="J171" s="302"/>
      <c r="K171" s="302"/>
      <c r="L171" s="302"/>
      <c r="M171" s="302"/>
      <c r="N171" s="302"/>
      <c r="O171" s="302"/>
      <c r="P171" s="302"/>
      <c r="Q171" s="302"/>
      <c r="R171" s="302"/>
      <c r="S171" s="302"/>
      <c r="T171" s="302"/>
      <c r="U171" s="302"/>
      <c r="V171" s="302"/>
      <c r="W171" s="302"/>
      <c r="X171" s="302"/>
      <c r="Y171" s="302"/>
      <c r="Z171" s="302"/>
    </row>
    <row r="172" spans="1:26" ht="15.75" hidden="1" customHeight="1">
      <c r="A172" s="302"/>
      <c r="B172" s="302"/>
      <c r="C172" s="302"/>
      <c r="D172" s="302"/>
      <c r="E172" s="302"/>
      <c r="F172" s="302"/>
      <c r="G172" s="302"/>
      <c r="H172" s="302"/>
      <c r="I172" s="302"/>
      <c r="J172" s="302"/>
      <c r="K172" s="302"/>
      <c r="L172" s="302"/>
      <c r="M172" s="302"/>
      <c r="N172" s="302"/>
      <c r="O172" s="302"/>
      <c r="P172" s="302"/>
      <c r="Q172" s="302"/>
      <c r="R172" s="302"/>
      <c r="S172" s="302"/>
      <c r="T172" s="302"/>
      <c r="U172" s="302"/>
      <c r="V172" s="302"/>
      <c r="W172" s="302"/>
      <c r="X172" s="302"/>
      <c r="Y172" s="302"/>
      <c r="Z172" s="302"/>
    </row>
    <row r="173" spans="1:26" ht="15.75" hidden="1" customHeight="1">
      <c r="A173" s="302"/>
      <c r="B173" s="302"/>
      <c r="C173" s="302"/>
      <c r="D173" s="302"/>
      <c r="E173" s="302"/>
      <c r="F173" s="302"/>
      <c r="G173" s="302"/>
      <c r="H173" s="302"/>
      <c r="I173" s="302"/>
      <c r="J173" s="302"/>
      <c r="K173" s="302"/>
      <c r="L173" s="302"/>
      <c r="M173" s="302"/>
      <c r="N173" s="302"/>
      <c r="O173" s="302"/>
      <c r="P173" s="302"/>
      <c r="Q173" s="302"/>
      <c r="R173" s="302"/>
      <c r="S173" s="302"/>
      <c r="T173" s="302"/>
      <c r="U173" s="302"/>
      <c r="V173" s="302"/>
      <c r="W173" s="302"/>
      <c r="X173" s="302"/>
      <c r="Y173" s="302"/>
      <c r="Z173" s="302"/>
    </row>
    <row r="174" spans="1:26" ht="15.75" hidden="1" customHeight="1">
      <c r="A174" s="302"/>
      <c r="B174" s="302"/>
      <c r="C174" s="302"/>
      <c r="D174" s="302"/>
      <c r="E174" s="302"/>
      <c r="F174" s="302"/>
      <c r="G174" s="302"/>
      <c r="H174" s="302"/>
      <c r="I174" s="302"/>
      <c r="J174" s="302"/>
      <c r="K174" s="302"/>
      <c r="L174" s="302"/>
      <c r="M174" s="302"/>
      <c r="N174" s="302"/>
      <c r="O174" s="302"/>
      <c r="P174" s="302"/>
      <c r="Q174" s="302"/>
      <c r="R174" s="302"/>
      <c r="S174" s="302"/>
      <c r="T174" s="302"/>
      <c r="U174" s="302"/>
      <c r="V174" s="302"/>
      <c r="W174" s="302"/>
      <c r="X174" s="302"/>
      <c r="Y174" s="302"/>
      <c r="Z174" s="302"/>
    </row>
    <row r="175" spans="1:26" ht="15.75" hidden="1" customHeight="1">
      <c r="A175" s="302"/>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row>
    <row r="176" spans="1:26" ht="15.75" hidden="1" customHeight="1">
      <c r="A176" s="302"/>
      <c r="B176" s="302"/>
      <c r="C176" s="302"/>
      <c r="D176" s="302"/>
      <c r="E176" s="302"/>
      <c r="F176" s="302"/>
      <c r="G176" s="302"/>
      <c r="H176" s="302"/>
      <c r="I176" s="302"/>
      <c r="J176" s="302"/>
      <c r="K176" s="302"/>
      <c r="L176" s="302"/>
      <c r="M176" s="302"/>
      <c r="N176" s="302"/>
      <c r="O176" s="302"/>
      <c r="P176" s="302"/>
      <c r="Q176" s="302"/>
      <c r="R176" s="302"/>
      <c r="S176" s="302"/>
      <c r="T176" s="302"/>
      <c r="U176" s="302"/>
      <c r="V176" s="302"/>
      <c r="W176" s="302"/>
      <c r="X176" s="302"/>
      <c r="Y176" s="302"/>
      <c r="Z176" s="302"/>
    </row>
    <row r="177" spans="1:26" ht="15.75" hidden="1" customHeight="1">
      <c r="A177" s="302"/>
      <c r="B177" s="302"/>
      <c r="C177" s="302"/>
      <c r="D177" s="302"/>
      <c r="E177" s="302"/>
      <c r="F177" s="302"/>
      <c r="G177" s="302"/>
      <c r="H177" s="302"/>
      <c r="I177" s="302"/>
      <c r="J177" s="302"/>
      <c r="K177" s="302"/>
      <c r="L177" s="302"/>
      <c r="M177" s="302"/>
      <c r="N177" s="302"/>
      <c r="O177" s="302"/>
      <c r="P177" s="302"/>
      <c r="Q177" s="302"/>
      <c r="R177" s="302"/>
      <c r="S177" s="302"/>
      <c r="T177" s="302"/>
      <c r="U177" s="302"/>
      <c r="V177" s="302"/>
      <c r="W177" s="302"/>
      <c r="X177" s="302"/>
      <c r="Y177" s="302"/>
      <c r="Z177" s="302"/>
    </row>
    <row r="178" spans="1:26" ht="15.75" hidden="1" customHeight="1">
      <c r="A178" s="302"/>
      <c r="B178" s="302"/>
      <c r="C178" s="302"/>
      <c r="D178" s="302"/>
      <c r="E178" s="302"/>
      <c r="F178" s="302"/>
      <c r="G178" s="302"/>
      <c r="H178" s="302"/>
      <c r="I178" s="302"/>
      <c r="J178" s="302"/>
      <c r="K178" s="302"/>
      <c r="L178" s="302"/>
      <c r="M178" s="302"/>
      <c r="N178" s="302"/>
      <c r="O178" s="302"/>
      <c r="P178" s="302"/>
      <c r="Q178" s="302"/>
      <c r="R178" s="302"/>
      <c r="S178" s="302"/>
      <c r="T178" s="302"/>
      <c r="U178" s="302"/>
      <c r="V178" s="302"/>
      <c r="W178" s="302"/>
      <c r="X178" s="302"/>
      <c r="Y178" s="302"/>
      <c r="Z178" s="302"/>
    </row>
    <row r="179" spans="1:26" ht="15.75" hidden="1" customHeight="1">
      <c r="A179" s="302"/>
      <c r="B179" s="302"/>
      <c r="C179" s="302"/>
      <c r="D179" s="302"/>
      <c r="E179" s="302"/>
      <c r="F179" s="302"/>
      <c r="G179" s="302"/>
      <c r="H179" s="302"/>
      <c r="I179" s="302"/>
      <c r="J179" s="302"/>
      <c r="K179" s="302"/>
      <c r="L179" s="302"/>
      <c r="M179" s="302"/>
      <c r="N179" s="302"/>
      <c r="O179" s="302"/>
      <c r="P179" s="302"/>
      <c r="Q179" s="302"/>
      <c r="R179" s="302"/>
      <c r="S179" s="302"/>
      <c r="T179" s="302"/>
      <c r="U179" s="302"/>
      <c r="V179" s="302"/>
      <c r="W179" s="302"/>
      <c r="X179" s="302"/>
      <c r="Y179" s="302"/>
      <c r="Z179" s="302"/>
    </row>
    <row r="180" spans="1:26" ht="15.75" hidden="1" customHeight="1">
      <c r="A180" s="302"/>
      <c r="B180" s="302"/>
      <c r="C180" s="302"/>
      <c r="D180" s="302"/>
      <c r="E180" s="302"/>
      <c r="F180" s="302"/>
      <c r="G180" s="302"/>
      <c r="H180" s="302"/>
      <c r="I180" s="302"/>
      <c r="J180" s="302"/>
      <c r="K180" s="302"/>
      <c r="L180" s="302"/>
      <c r="M180" s="302"/>
      <c r="N180" s="302"/>
      <c r="O180" s="302"/>
      <c r="P180" s="302"/>
      <c r="Q180" s="302"/>
      <c r="R180" s="302"/>
      <c r="S180" s="302"/>
      <c r="T180" s="302"/>
      <c r="U180" s="302"/>
      <c r="V180" s="302"/>
      <c r="W180" s="302"/>
      <c r="X180" s="302"/>
      <c r="Y180" s="302"/>
      <c r="Z180" s="302"/>
    </row>
    <row r="181" spans="1:26" ht="15.75" hidden="1" customHeight="1">
      <c r="A181" s="302"/>
      <c r="B181" s="302"/>
      <c r="C181" s="302"/>
      <c r="D181" s="302"/>
      <c r="E181" s="302"/>
      <c r="F181" s="302"/>
      <c r="G181" s="302"/>
      <c r="H181" s="302"/>
      <c r="I181" s="302"/>
      <c r="J181" s="302"/>
      <c r="K181" s="302"/>
      <c r="L181" s="302"/>
      <c r="M181" s="302"/>
      <c r="N181" s="302"/>
      <c r="O181" s="302"/>
      <c r="P181" s="302"/>
      <c r="Q181" s="302"/>
      <c r="R181" s="302"/>
      <c r="S181" s="302"/>
      <c r="T181" s="302"/>
      <c r="U181" s="302"/>
      <c r="V181" s="302"/>
      <c r="W181" s="302"/>
      <c r="X181" s="302"/>
      <c r="Y181" s="302"/>
      <c r="Z181" s="302"/>
    </row>
    <row r="182" spans="1:26" ht="15.75" hidden="1" customHeight="1">
      <c r="A182" s="302"/>
      <c r="B182" s="302"/>
      <c r="C182" s="302"/>
      <c r="D182" s="302"/>
      <c r="E182" s="302"/>
      <c r="F182" s="302"/>
      <c r="G182" s="302"/>
      <c r="H182" s="302"/>
      <c r="I182" s="302"/>
      <c r="J182" s="302"/>
      <c r="K182" s="302"/>
      <c r="L182" s="302"/>
      <c r="M182" s="302"/>
      <c r="N182" s="302"/>
      <c r="O182" s="302"/>
      <c r="P182" s="302"/>
      <c r="Q182" s="302"/>
      <c r="R182" s="302"/>
      <c r="S182" s="302"/>
      <c r="T182" s="302"/>
      <c r="U182" s="302"/>
      <c r="V182" s="302"/>
      <c r="W182" s="302"/>
      <c r="X182" s="302"/>
      <c r="Y182" s="302"/>
      <c r="Z182" s="302"/>
    </row>
    <row r="183" spans="1:26" ht="15.75" hidden="1" customHeight="1">
      <c r="A183" s="302"/>
      <c r="B183" s="302"/>
      <c r="C183" s="302"/>
      <c r="D183" s="302"/>
      <c r="E183" s="302"/>
      <c r="F183" s="302"/>
      <c r="G183" s="302"/>
      <c r="H183" s="302"/>
      <c r="I183" s="302"/>
      <c r="J183" s="302"/>
      <c r="K183" s="302"/>
      <c r="L183" s="302"/>
      <c r="M183" s="302"/>
      <c r="N183" s="302"/>
      <c r="O183" s="302"/>
      <c r="P183" s="302"/>
      <c r="Q183" s="302"/>
      <c r="R183" s="302"/>
      <c r="S183" s="302"/>
      <c r="T183" s="302"/>
      <c r="U183" s="302"/>
      <c r="V183" s="302"/>
      <c r="W183" s="302"/>
      <c r="X183" s="302"/>
      <c r="Y183" s="302"/>
      <c r="Z183" s="302"/>
    </row>
    <row r="184" spans="1:26" ht="15.75" hidden="1" customHeight="1">
      <c r="A184" s="302"/>
      <c r="B184" s="302"/>
      <c r="C184" s="302"/>
      <c r="D184" s="302"/>
      <c r="E184" s="302"/>
      <c r="F184" s="302"/>
      <c r="G184" s="302"/>
      <c r="H184" s="302"/>
      <c r="I184" s="302"/>
      <c r="J184" s="302"/>
      <c r="K184" s="302"/>
      <c r="L184" s="302"/>
      <c r="M184" s="302"/>
      <c r="N184" s="302"/>
      <c r="O184" s="302"/>
      <c r="P184" s="302"/>
      <c r="Q184" s="302"/>
      <c r="R184" s="302"/>
      <c r="S184" s="302"/>
      <c r="T184" s="302"/>
      <c r="U184" s="302"/>
      <c r="V184" s="302"/>
      <c r="W184" s="302"/>
      <c r="X184" s="302"/>
      <c r="Y184" s="302"/>
      <c r="Z184" s="302"/>
    </row>
    <row r="185" spans="1:26" ht="15.75" hidden="1" customHeight="1">
      <c r="A185" s="302"/>
      <c r="B185" s="302"/>
      <c r="C185" s="302"/>
      <c r="D185" s="302"/>
      <c r="E185" s="302"/>
      <c r="F185" s="302"/>
      <c r="G185" s="302"/>
      <c r="H185" s="302"/>
      <c r="I185" s="302"/>
      <c r="J185" s="302"/>
      <c r="K185" s="302"/>
      <c r="L185" s="302"/>
      <c r="M185" s="302"/>
      <c r="N185" s="302"/>
      <c r="O185" s="302"/>
      <c r="P185" s="302"/>
      <c r="Q185" s="302"/>
      <c r="R185" s="302"/>
      <c r="S185" s="302"/>
      <c r="T185" s="302"/>
      <c r="U185" s="302"/>
      <c r="V185" s="302"/>
      <c r="W185" s="302"/>
      <c r="X185" s="302"/>
      <c r="Y185" s="302"/>
      <c r="Z185" s="302"/>
    </row>
    <row r="186" spans="1:26" ht="15.75" hidden="1" customHeight="1">
      <c r="A186" s="302"/>
      <c r="B186" s="302"/>
      <c r="C186" s="302"/>
      <c r="D186" s="302"/>
      <c r="E186" s="302"/>
      <c r="F186" s="302"/>
      <c r="G186" s="302"/>
      <c r="H186" s="302"/>
      <c r="I186" s="302"/>
      <c r="J186" s="302"/>
      <c r="K186" s="302"/>
      <c r="L186" s="302"/>
      <c r="M186" s="302"/>
      <c r="N186" s="302"/>
      <c r="O186" s="302"/>
      <c r="P186" s="302"/>
      <c r="Q186" s="302"/>
      <c r="R186" s="302"/>
      <c r="S186" s="302"/>
      <c r="T186" s="302"/>
      <c r="U186" s="302"/>
      <c r="V186" s="302"/>
      <c r="W186" s="302"/>
      <c r="X186" s="302"/>
      <c r="Y186" s="302"/>
      <c r="Z186" s="302"/>
    </row>
    <row r="187" spans="1:26" ht="15.75" hidden="1" customHeight="1">
      <c r="A187" s="302"/>
      <c r="B187" s="302"/>
      <c r="C187" s="302"/>
      <c r="D187" s="302"/>
      <c r="E187" s="302"/>
      <c r="F187" s="302"/>
      <c r="G187" s="302"/>
      <c r="H187" s="302"/>
      <c r="I187" s="302"/>
      <c r="J187" s="302"/>
      <c r="K187" s="302"/>
      <c r="L187" s="302"/>
      <c r="M187" s="302"/>
      <c r="N187" s="302"/>
      <c r="O187" s="302"/>
      <c r="P187" s="302"/>
      <c r="Q187" s="302"/>
      <c r="R187" s="302"/>
      <c r="S187" s="302"/>
      <c r="T187" s="302"/>
      <c r="U187" s="302"/>
      <c r="V187" s="302"/>
      <c r="W187" s="302"/>
      <c r="X187" s="302"/>
      <c r="Y187" s="302"/>
      <c r="Z187" s="302"/>
    </row>
    <row r="188" spans="1:26" ht="15.75" hidden="1" customHeight="1">
      <c r="A188" s="302"/>
      <c r="B188" s="302"/>
      <c r="C188" s="302"/>
      <c r="D188" s="302"/>
      <c r="E188" s="302"/>
      <c r="F188" s="302"/>
      <c r="G188" s="302"/>
      <c r="H188" s="302"/>
      <c r="I188" s="302"/>
      <c r="J188" s="302"/>
      <c r="K188" s="302"/>
      <c r="L188" s="302"/>
      <c r="M188" s="302"/>
      <c r="N188" s="302"/>
      <c r="O188" s="302"/>
      <c r="P188" s="302"/>
      <c r="Q188" s="302"/>
      <c r="R188" s="302"/>
      <c r="S188" s="302"/>
      <c r="T188" s="302"/>
      <c r="U188" s="302"/>
      <c r="V188" s="302"/>
      <c r="W188" s="302"/>
      <c r="X188" s="302"/>
      <c r="Y188" s="302"/>
      <c r="Z188" s="302"/>
    </row>
    <row r="189" spans="1:26" ht="15.75" hidden="1" customHeight="1">
      <c r="A189" s="302"/>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row>
    <row r="190" spans="1:26" ht="15.75" hidden="1" customHeight="1">
      <c r="A190" s="302"/>
      <c r="B190" s="302"/>
      <c r="C190" s="302"/>
      <c r="D190" s="302"/>
      <c r="E190" s="302"/>
      <c r="F190" s="302"/>
      <c r="G190" s="302"/>
      <c r="H190" s="302"/>
      <c r="I190" s="302"/>
      <c r="J190" s="302"/>
      <c r="K190" s="302"/>
      <c r="L190" s="302"/>
      <c r="M190" s="302"/>
      <c r="N190" s="302"/>
      <c r="O190" s="302"/>
      <c r="P190" s="302"/>
      <c r="Q190" s="302"/>
      <c r="R190" s="302"/>
      <c r="S190" s="302"/>
      <c r="T190" s="302"/>
      <c r="U190" s="302"/>
      <c r="V190" s="302"/>
      <c r="W190" s="302"/>
      <c r="X190" s="302"/>
      <c r="Y190" s="302"/>
      <c r="Z190" s="302"/>
    </row>
    <row r="191" spans="1:26" ht="15.75" hidden="1" customHeight="1">
      <c r="A191" s="302"/>
      <c r="B191" s="302"/>
      <c r="C191" s="302"/>
      <c r="D191" s="302"/>
      <c r="E191" s="302"/>
      <c r="F191" s="302"/>
      <c r="G191" s="302"/>
      <c r="H191" s="302"/>
      <c r="I191" s="302"/>
      <c r="J191" s="302"/>
      <c r="K191" s="302"/>
      <c r="L191" s="302"/>
      <c r="M191" s="302"/>
      <c r="N191" s="302"/>
      <c r="O191" s="302"/>
      <c r="P191" s="302"/>
      <c r="Q191" s="302"/>
      <c r="R191" s="302"/>
      <c r="S191" s="302"/>
      <c r="T191" s="302"/>
      <c r="U191" s="302"/>
      <c r="V191" s="302"/>
      <c r="W191" s="302"/>
      <c r="X191" s="302"/>
      <c r="Y191" s="302"/>
      <c r="Z191" s="302"/>
    </row>
    <row r="192" spans="1:26" ht="15.75" hidden="1" customHeight="1">
      <c r="A192" s="302"/>
      <c r="B192" s="302"/>
      <c r="C192" s="302"/>
      <c r="D192" s="302"/>
      <c r="E192" s="302"/>
      <c r="F192" s="302"/>
      <c r="G192" s="302"/>
      <c r="H192" s="302"/>
      <c r="I192" s="302"/>
      <c r="J192" s="302"/>
      <c r="K192" s="302"/>
      <c r="L192" s="302"/>
      <c r="M192" s="302"/>
      <c r="N192" s="302"/>
      <c r="O192" s="302"/>
      <c r="P192" s="302"/>
      <c r="Q192" s="302"/>
      <c r="R192" s="302"/>
      <c r="S192" s="302"/>
      <c r="T192" s="302"/>
      <c r="U192" s="302"/>
      <c r="V192" s="302"/>
      <c r="W192" s="302"/>
      <c r="X192" s="302"/>
      <c r="Y192" s="302"/>
      <c r="Z192" s="302"/>
    </row>
    <row r="193" spans="1:26" ht="15.75" hidden="1" customHeight="1">
      <c r="A193" s="302"/>
      <c r="B193" s="302"/>
      <c r="C193" s="302"/>
      <c r="D193" s="302"/>
      <c r="E193" s="302"/>
      <c r="F193" s="302"/>
      <c r="G193" s="302"/>
      <c r="H193" s="302"/>
      <c r="I193" s="302"/>
      <c r="J193" s="302"/>
      <c r="K193" s="302"/>
      <c r="L193" s="302"/>
      <c r="M193" s="302"/>
      <c r="N193" s="302"/>
      <c r="O193" s="302"/>
      <c r="P193" s="302"/>
      <c r="Q193" s="302"/>
      <c r="R193" s="302"/>
      <c r="S193" s="302"/>
      <c r="T193" s="302"/>
      <c r="U193" s="302"/>
      <c r="V193" s="302"/>
      <c r="W193" s="302"/>
      <c r="X193" s="302"/>
      <c r="Y193" s="302"/>
      <c r="Z193" s="302"/>
    </row>
    <row r="194" spans="1:26" ht="15.75" hidden="1" customHeight="1">
      <c r="A194" s="302"/>
      <c r="B194" s="302"/>
      <c r="C194" s="302"/>
      <c r="D194" s="302"/>
      <c r="E194" s="302"/>
      <c r="F194" s="302"/>
      <c r="G194" s="302"/>
      <c r="H194" s="302"/>
      <c r="I194" s="302"/>
      <c r="J194" s="302"/>
      <c r="K194" s="302"/>
      <c r="L194" s="302"/>
      <c r="M194" s="302"/>
      <c r="N194" s="302"/>
      <c r="O194" s="302"/>
      <c r="P194" s="302"/>
      <c r="Q194" s="302"/>
      <c r="R194" s="302"/>
      <c r="S194" s="302"/>
      <c r="T194" s="302"/>
      <c r="U194" s="302"/>
      <c r="V194" s="302"/>
      <c r="W194" s="302"/>
      <c r="X194" s="302"/>
      <c r="Y194" s="302"/>
      <c r="Z194" s="302"/>
    </row>
    <row r="195" spans="1:26" ht="15.75" hidden="1" customHeight="1">
      <c r="A195" s="302"/>
      <c r="B195" s="302"/>
      <c r="C195" s="302"/>
      <c r="D195" s="302"/>
      <c r="E195" s="302"/>
      <c r="F195" s="302"/>
      <c r="G195" s="302"/>
      <c r="H195" s="302"/>
      <c r="I195" s="302"/>
      <c r="J195" s="302"/>
      <c r="K195" s="302"/>
      <c r="L195" s="302"/>
      <c r="M195" s="302"/>
      <c r="N195" s="302"/>
      <c r="O195" s="302"/>
      <c r="P195" s="302"/>
      <c r="Q195" s="302"/>
      <c r="R195" s="302"/>
      <c r="S195" s="302"/>
      <c r="T195" s="302"/>
      <c r="U195" s="302"/>
      <c r="V195" s="302"/>
      <c r="W195" s="302"/>
      <c r="X195" s="302"/>
      <c r="Y195" s="302"/>
      <c r="Z195" s="302"/>
    </row>
    <row r="196" spans="1:26" ht="15.75" hidden="1" customHeight="1">
      <c r="A196" s="302"/>
      <c r="B196" s="302"/>
      <c r="C196" s="302"/>
      <c r="D196" s="302"/>
      <c r="E196" s="302"/>
      <c r="F196" s="302"/>
      <c r="G196" s="302"/>
      <c r="H196" s="302"/>
      <c r="I196" s="302"/>
      <c r="J196" s="302"/>
      <c r="K196" s="302"/>
      <c r="L196" s="302"/>
      <c r="M196" s="302"/>
      <c r="N196" s="302"/>
      <c r="O196" s="302"/>
      <c r="P196" s="302"/>
      <c r="Q196" s="302"/>
      <c r="R196" s="302"/>
      <c r="S196" s="302"/>
      <c r="T196" s="302"/>
      <c r="U196" s="302"/>
      <c r="V196" s="302"/>
      <c r="W196" s="302"/>
      <c r="X196" s="302"/>
      <c r="Y196" s="302"/>
      <c r="Z196" s="302"/>
    </row>
    <row r="197" spans="1:26" ht="15.75" hidden="1" customHeight="1">
      <c r="A197" s="302"/>
      <c r="B197" s="302"/>
      <c r="C197" s="302"/>
      <c r="D197" s="302"/>
      <c r="E197" s="302"/>
      <c r="F197" s="302"/>
      <c r="G197" s="302"/>
      <c r="H197" s="302"/>
      <c r="I197" s="302"/>
      <c r="J197" s="302"/>
      <c r="K197" s="302"/>
      <c r="L197" s="302"/>
      <c r="M197" s="302"/>
      <c r="N197" s="302"/>
      <c r="O197" s="302"/>
      <c r="P197" s="302"/>
      <c r="Q197" s="302"/>
      <c r="R197" s="302"/>
      <c r="S197" s="302"/>
      <c r="T197" s="302"/>
      <c r="U197" s="302"/>
      <c r="V197" s="302"/>
      <c r="W197" s="302"/>
      <c r="X197" s="302"/>
      <c r="Y197" s="302"/>
      <c r="Z197" s="302"/>
    </row>
    <row r="198" spans="1:26" ht="15.75" hidden="1" customHeight="1">
      <c r="A198" s="302"/>
      <c r="B198" s="302"/>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row>
    <row r="199" spans="1:26" ht="15.75" hidden="1" customHeight="1">
      <c r="A199" s="302"/>
      <c r="B199" s="302"/>
      <c r="C199" s="302"/>
      <c r="D199" s="302"/>
      <c r="E199" s="302"/>
      <c r="F199" s="302"/>
      <c r="G199" s="302"/>
      <c r="H199" s="302"/>
      <c r="I199" s="302"/>
      <c r="J199" s="302"/>
      <c r="K199" s="302"/>
      <c r="L199" s="302"/>
      <c r="M199" s="302"/>
      <c r="N199" s="302"/>
      <c r="O199" s="302"/>
      <c r="P199" s="302"/>
      <c r="Q199" s="302"/>
      <c r="R199" s="302"/>
      <c r="S199" s="302"/>
      <c r="T199" s="302"/>
      <c r="U199" s="302"/>
      <c r="V199" s="302"/>
      <c r="W199" s="302"/>
      <c r="X199" s="302"/>
      <c r="Y199" s="302"/>
      <c r="Z199" s="302"/>
    </row>
    <row r="200" spans="1:26" ht="15.75" hidden="1" customHeight="1">
      <c r="A200" s="302"/>
      <c r="B200" s="302"/>
      <c r="C200" s="302"/>
      <c r="D200" s="302"/>
      <c r="E200" s="302"/>
      <c r="F200" s="302"/>
      <c r="G200" s="302"/>
      <c r="H200" s="302"/>
      <c r="I200" s="302"/>
      <c r="J200" s="302"/>
      <c r="K200" s="302"/>
      <c r="L200" s="302"/>
      <c r="M200" s="302"/>
      <c r="N200" s="302"/>
      <c r="O200" s="302"/>
      <c r="P200" s="302"/>
      <c r="Q200" s="302"/>
      <c r="R200" s="302"/>
      <c r="S200" s="302"/>
      <c r="T200" s="302"/>
      <c r="U200" s="302"/>
      <c r="V200" s="302"/>
      <c r="W200" s="302"/>
      <c r="X200" s="302"/>
      <c r="Y200" s="302"/>
      <c r="Z200" s="302"/>
    </row>
    <row r="201" spans="1:26" ht="15.75" hidden="1" customHeight="1">
      <c r="A201" s="302"/>
      <c r="B201" s="302"/>
      <c r="C201" s="302"/>
      <c r="D201" s="302"/>
      <c r="E201" s="302"/>
      <c r="F201" s="302"/>
      <c r="G201" s="302"/>
      <c r="H201" s="302"/>
      <c r="I201" s="302"/>
      <c r="J201" s="302"/>
      <c r="K201" s="302"/>
      <c r="L201" s="302"/>
      <c r="M201" s="302"/>
      <c r="N201" s="302"/>
      <c r="O201" s="302"/>
      <c r="P201" s="302"/>
      <c r="Q201" s="302"/>
      <c r="R201" s="302"/>
      <c r="S201" s="302"/>
      <c r="T201" s="302"/>
      <c r="U201" s="302"/>
      <c r="V201" s="302"/>
      <c r="W201" s="302"/>
      <c r="X201" s="302"/>
      <c r="Y201" s="302"/>
      <c r="Z201" s="302"/>
    </row>
    <row r="202" spans="1:26" ht="15.75" hidden="1" customHeight="1">
      <c r="A202" s="302"/>
      <c r="B202" s="302"/>
      <c r="C202" s="302"/>
      <c r="D202" s="302"/>
      <c r="E202" s="302"/>
      <c r="F202" s="302"/>
      <c r="G202" s="302"/>
      <c r="H202" s="302"/>
      <c r="I202" s="302"/>
      <c r="J202" s="302"/>
      <c r="K202" s="302"/>
      <c r="L202" s="302"/>
      <c r="M202" s="302"/>
      <c r="N202" s="302"/>
      <c r="O202" s="302"/>
      <c r="P202" s="302"/>
      <c r="Q202" s="302"/>
      <c r="R202" s="302"/>
      <c r="S202" s="302"/>
      <c r="T202" s="302"/>
      <c r="U202" s="302"/>
      <c r="V202" s="302"/>
      <c r="W202" s="302"/>
      <c r="X202" s="302"/>
      <c r="Y202" s="302"/>
      <c r="Z202" s="302"/>
    </row>
    <row r="203" spans="1:26" ht="15.75" hidden="1" customHeight="1">
      <c r="A203" s="302"/>
      <c r="B203" s="302"/>
      <c r="C203" s="302"/>
      <c r="D203" s="302"/>
      <c r="E203" s="302"/>
      <c r="F203" s="302"/>
      <c r="G203" s="302"/>
      <c r="H203" s="302"/>
      <c r="I203" s="302"/>
      <c r="J203" s="302"/>
      <c r="K203" s="302"/>
      <c r="L203" s="302"/>
      <c r="M203" s="302"/>
      <c r="N203" s="302"/>
      <c r="O203" s="302"/>
      <c r="P203" s="302"/>
      <c r="Q203" s="302"/>
      <c r="R203" s="302"/>
      <c r="S203" s="302"/>
      <c r="T203" s="302"/>
      <c r="U203" s="302"/>
      <c r="V203" s="302"/>
      <c r="W203" s="302"/>
      <c r="X203" s="302"/>
      <c r="Y203" s="302"/>
      <c r="Z203" s="302"/>
    </row>
    <row r="204" spans="1:26" ht="15.75" hidden="1" customHeight="1">
      <c r="A204" s="302"/>
      <c r="B204" s="302"/>
      <c r="C204" s="302"/>
      <c r="D204" s="302"/>
      <c r="E204" s="302"/>
      <c r="F204" s="302"/>
      <c r="G204" s="302"/>
      <c r="H204" s="302"/>
      <c r="I204" s="302"/>
      <c r="J204" s="302"/>
      <c r="K204" s="302"/>
      <c r="L204" s="302"/>
      <c r="M204" s="302"/>
      <c r="N204" s="302"/>
      <c r="O204" s="302"/>
      <c r="P204" s="302"/>
      <c r="Q204" s="302"/>
      <c r="R204" s="302"/>
      <c r="S204" s="302"/>
      <c r="T204" s="302"/>
      <c r="U204" s="302"/>
      <c r="V204" s="302"/>
      <c r="W204" s="302"/>
      <c r="X204" s="302"/>
      <c r="Y204" s="302"/>
      <c r="Z204" s="302"/>
    </row>
    <row r="205" spans="1:26" ht="15.75" hidden="1" customHeight="1">
      <c r="A205" s="302"/>
      <c r="B205" s="302"/>
      <c r="C205" s="302"/>
      <c r="D205" s="302"/>
      <c r="E205" s="302"/>
      <c r="F205" s="302"/>
      <c r="G205" s="302"/>
      <c r="H205" s="302"/>
      <c r="I205" s="302"/>
      <c r="J205" s="302"/>
      <c r="K205" s="302"/>
      <c r="L205" s="302"/>
      <c r="M205" s="302"/>
      <c r="N205" s="302"/>
      <c r="O205" s="302"/>
      <c r="P205" s="302"/>
      <c r="Q205" s="302"/>
      <c r="R205" s="302"/>
      <c r="S205" s="302"/>
      <c r="T205" s="302"/>
      <c r="U205" s="302"/>
      <c r="V205" s="302"/>
      <c r="W205" s="302"/>
      <c r="X205" s="302"/>
      <c r="Y205" s="302"/>
      <c r="Z205" s="302"/>
    </row>
    <row r="206" spans="1:26" ht="15.75" hidden="1" customHeight="1">
      <c r="A206" s="302"/>
      <c r="B206" s="302"/>
      <c r="C206" s="302"/>
      <c r="D206" s="302"/>
      <c r="E206" s="302"/>
      <c r="F206" s="302"/>
      <c r="G206" s="302"/>
      <c r="H206" s="302"/>
      <c r="I206" s="302"/>
      <c r="J206" s="302"/>
      <c r="K206" s="302"/>
      <c r="L206" s="302"/>
      <c r="M206" s="302"/>
      <c r="N206" s="302"/>
      <c r="O206" s="302"/>
      <c r="P206" s="302"/>
      <c r="Q206" s="302"/>
      <c r="R206" s="302"/>
      <c r="S206" s="302"/>
      <c r="T206" s="302"/>
      <c r="U206" s="302"/>
      <c r="V206" s="302"/>
      <c r="W206" s="302"/>
      <c r="X206" s="302"/>
      <c r="Y206" s="302"/>
      <c r="Z206" s="302"/>
    </row>
    <row r="207" spans="1:26" ht="15.75" hidden="1" customHeight="1">
      <c r="A207" s="302"/>
      <c r="B207" s="302"/>
      <c r="C207" s="302"/>
      <c r="D207" s="302"/>
      <c r="E207" s="302"/>
      <c r="F207" s="302"/>
      <c r="G207" s="302"/>
      <c r="H207" s="302"/>
      <c r="I207" s="302"/>
      <c r="J207" s="302"/>
      <c r="K207" s="302"/>
      <c r="L207" s="302"/>
      <c r="M207" s="302"/>
      <c r="N207" s="302"/>
      <c r="O207" s="302"/>
      <c r="P207" s="302"/>
      <c r="Q207" s="302"/>
      <c r="R207" s="302"/>
      <c r="S207" s="302"/>
      <c r="T207" s="302"/>
      <c r="U207" s="302"/>
      <c r="V207" s="302"/>
      <c r="W207" s="302"/>
      <c r="X207" s="302"/>
      <c r="Y207" s="302"/>
      <c r="Z207" s="302"/>
    </row>
    <row r="208" spans="1:26" ht="15.75" hidden="1" customHeight="1">
      <c r="A208" s="302"/>
      <c r="B208" s="302"/>
      <c r="C208" s="302"/>
      <c r="D208" s="302"/>
      <c r="E208" s="302"/>
      <c r="F208" s="302"/>
      <c r="G208" s="302"/>
      <c r="H208" s="302"/>
      <c r="I208" s="302"/>
      <c r="J208" s="302"/>
      <c r="K208" s="302"/>
      <c r="L208" s="302"/>
      <c r="M208" s="302"/>
      <c r="N208" s="302"/>
      <c r="O208" s="302"/>
      <c r="P208" s="302"/>
      <c r="Q208" s="302"/>
      <c r="R208" s="302"/>
      <c r="S208" s="302"/>
      <c r="T208" s="302"/>
      <c r="U208" s="302"/>
      <c r="V208" s="302"/>
      <c r="W208" s="302"/>
      <c r="X208" s="302"/>
      <c r="Y208" s="302"/>
      <c r="Z208" s="302"/>
    </row>
    <row r="209" spans="1:26" ht="15.75" hidden="1" customHeight="1">
      <c r="A209" s="302"/>
      <c r="B209" s="302"/>
      <c r="C209" s="302"/>
      <c r="D209" s="302"/>
      <c r="E209" s="302"/>
      <c r="F209" s="302"/>
      <c r="G209" s="302"/>
      <c r="H209" s="302"/>
      <c r="I209" s="302"/>
      <c r="J209" s="302"/>
      <c r="K209" s="302"/>
      <c r="L209" s="302"/>
      <c r="M209" s="302"/>
      <c r="N209" s="302"/>
      <c r="O209" s="302"/>
      <c r="P209" s="302"/>
      <c r="Q209" s="302"/>
      <c r="R209" s="302"/>
      <c r="S209" s="302"/>
      <c r="T209" s="302"/>
      <c r="U209" s="302"/>
      <c r="V209" s="302"/>
      <c r="W209" s="302"/>
      <c r="X209" s="302"/>
      <c r="Y209" s="302"/>
      <c r="Z209" s="302"/>
    </row>
    <row r="210" spans="1:26" ht="15.75" hidden="1" customHeight="1">
      <c r="A210" s="302"/>
      <c r="B210" s="302"/>
      <c r="C210" s="302"/>
      <c r="D210" s="302"/>
      <c r="E210" s="302"/>
      <c r="F210" s="302"/>
      <c r="G210" s="302"/>
      <c r="H210" s="302"/>
      <c r="I210" s="302"/>
      <c r="J210" s="302"/>
      <c r="K210" s="302"/>
      <c r="L210" s="302"/>
      <c r="M210" s="302"/>
      <c r="N210" s="302"/>
      <c r="O210" s="302"/>
      <c r="P210" s="302"/>
      <c r="Q210" s="302"/>
      <c r="R210" s="302"/>
      <c r="S210" s="302"/>
      <c r="T210" s="302"/>
      <c r="U210" s="302"/>
      <c r="V210" s="302"/>
      <c r="W210" s="302"/>
      <c r="X210" s="302"/>
      <c r="Y210" s="302"/>
      <c r="Z210" s="302"/>
    </row>
    <row r="211" spans="1:26" ht="15.75" hidden="1" customHeight="1">
      <c r="A211" s="302"/>
      <c r="B211" s="302"/>
      <c r="C211" s="302"/>
      <c r="D211" s="302"/>
      <c r="E211" s="302"/>
      <c r="F211" s="302"/>
      <c r="G211" s="302"/>
      <c r="H211" s="302"/>
      <c r="I211" s="302"/>
      <c r="J211" s="302"/>
      <c r="K211" s="302"/>
      <c r="L211" s="302"/>
      <c r="M211" s="302"/>
      <c r="N211" s="302"/>
      <c r="O211" s="302"/>
      <c r="P211" s="302"/>
      <c r="Q211" s="302"/>
      <c r="R211" s="302"/>
      <c r="S211" s="302"/>
      <c r="T211" s="302"/>
      <c r="U211" s="302"/>
      <c r="V211" s="302"/>
      <c r="W211" s="302"/>
      <c r="X211" s="302"/>
      <c r="Y211" s="302"/>
      <c r="Z211" s="302"/>
    </row>
    <row r="212" spans="1:26" ht="15.75" hidden="1" customHeight="1">
      <c r="A212" s="302"/>
      <c r="B212" s="302"/>
      <c r="C212" s="302"/>
      <c r="D212" s="302"/>
      <c r="E212" s="302"/>
      <c r="F212" s="302"/>
      <c r="G212" s="302"/>
      <c r="H212" s="302"/>
      <c r="I212" s="302"/>
      <c r="J212" s="302"/>
      <c r="K212" s="302"/>
      <c r="L212" s="302"/>
      <c r="M212" s="302"/>
      <c r="N212" s="302"/>
      <c r="O212" s="302"/>
      <c r="P212" s="302"/>
      <c r="Q212" s="302"/>
      <c r="R212" s="302"/>
      <c r="S212" s="302"/>
      <c r="T212" s="302"/>
      <c r="U212" s="302"/>
      <c r="V212" s="302"/>
      <c r="W212" s="302"/>
      <c r="X212" s="302"/>
      <c r="Y212" s="302"/>
      <c r="Z212" s="302"/>
    </row>
    <row r="213" spans="1:26" ht="15.75" hidden="1" customHeight="1">
      <c r="A213" s="302"/>
      <c r="B213" s="302"/>
      <c r="C213" s="302"/>
      <c r="D213" s="302"/>
      <c r="E213" s="302"/>
      <c r="F213" s="302"/>
      <c r="G213" s="302"/>
      <c r="H213" s="302"/>
      <c r="I213" s="302"/>
      <c r="J213" s="302"/>
      <c r="K213" s="302"/>
      <c r="L213" s="302"/>
      <c r="M213" s="302"/>
      <c r="N213" s="302"/>
      <c r="O213" s="302"/>
      <c r="P213" s="302"/>
      <c r="Q213" s="302"/>
      <c r="R213" s="302"/>
      <c r="S213" s="302"/>
      <c r="T213" s="302"/>
      <c r="U213" s="302"/>
      <c r="V213" s="302"/>
      <c r="W213" s="302"/>
      <c r="X213" s="302"/>
      <c r="Y213" s="302"/>
      <c r="Z213" s="302"/>
    </row>
    <row r="214" spans="1:26" ht="15.75" hidden="1" customHeight="1">
      <c r="A214" s="302"/>
      <c r="B214" s="302"/>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row>
    <row r="215" spans="1:26" ht="15.75" hidden="1" customHeight="1">
      <c r="A215" s="302"/>
      <c r="B215" s="302"/>
      <c r="C215" s="302"/>
      <c r="D215" s="302"/>
      <c r="E215" s="302"/>
      <c r="F215" s="302"/>
      <c r="G215" s="302"/>
      <c r="H215" s="302"/>
      <c r="I215" s="302"/>
      <c r="J215" s="302"/>
      <c r="K215" s="302"/>
      <c r="L215" s="302"/>
      <c r="M215" s="302"/>
      <c r="N215" s="302"/>
      <c r="O215" s="302"/>
      <c r="P215" s="302"/>
      <c r="Q215" s="302"/>
      <c r="R215" s="302"/>
      <c r="S215" s="302"/>
      <c r="T215" s="302"/>
      <c r="U215" s="302"/>
      <c r="V215" s="302"/>
      <c r="W215" s="302"/>
      <c r="X215" s="302"/>
      <c r="Y215" s="302"/>
      <c r="Z215" s="302"/>
    </row>
    <row r="216" spans="1:26" ht="15.75" hidden="1" customHeight="1">
      <c r="A216" s="302"/>
      <c r="B216" s="302"/>
      <c r="C216" s="302"/>
      <c r="D216" s="302"/>
      <c r="E216" s="302"/>
      <c r="F216" s="302"/>
      <c r="G216" s="302"/>
      <c r="H216" s="302"/>
      <c r="I216" s="302"/>
      <c r="J216" s="302"/>
      <c r="K216" s="302"/>
      <c r="L216" s="302"/>
      <c r="M216" s="302"/>
      <c r="N216" s="302"/>
      <c r="O216" s="302"/>
      <c r="P216" s="302"/>
      <c r="Q216" s="302"/>
      <c r="R216" s="302"/>
      <c r="S216" s="302"/>
      <c r="T216" s="302"/>
      <c r="U216" s="302"/>
      <c r="V216" s="302"/>
      <c r="W216" s="302"/>
      <c r="X216" s="302"/>
      <c r="Y216" s="302"/>
      <c r="Z216" s="302"/>
    </row>
    <row r="217" spans="1:26" ht="15.75" hidden="1" customHeight="1">
      <c r="A217" s="302"/>
      <c r="B217" s="302"/>
      <c r="C217" s="302"/>
      <c r="D217" s="302"/>
      <c r="E217" s="302"/>
      <c r="F217" s="302"/>
      <c r="G217" s="302"/>
      <c r="H217" s="302"/>
      <c r="I217" s="302"/>
      <c r="J217" s="302"/>
      <c r="K217" s="302"/>
      <c r="L217" s="302"/>
      <c r="M217" s="302"/>
      <c r="N217" s="302"/>
      <c r="O217" s="302"/>
      <c r="P217" s="302"/>
      <c r="Q217" s="302"/>
      <c r="R217" s="302"/>
      <c r="S217" s="302"/>
      <c r="T217" s="302"/>
      <c r="U217" s="302"/>
      <c r="V217" s="302"/>
      <c r="W217" s="302"/>
      <c r="X217" s="302"/>
      <c r="Y217" s="302"/>
      <c r="Z217" s="302"/>
    </row>
    <row r="218" spans="1:26" ht="15.75" hidden="1" customHeight="1">
      <c r="A218" s="302"/>
      <c r="B218" s="302"/>
      <c r="C218" s="302"/>
      <c r="D218" s="302"/>
      <c r="E218" s="302"/>
      <c r="F218" s="302"/>
      <c r="G218" s="302"/>
      <c r="H218" s="302"/>
      <c r="I218" s="302"/>
      <c r="J218" s="302"/>
      <c r="K218" s="302"/>
      <c r="L218" s="302"/>
      <c r="M218" s="302"/>
      <c r="N218" s="302"/>
      <c r="O218" s="302"/>
      <c r="P218" s="302"/>
      <c r="Q218" s="302"/>
      <c r="R218" s="302"/>
      <c r="S218" s="302"/>
      <c r="T218" s="302"/>
      <c r="U218" s="302"/>
      <c r="V218" s="302"/>
      <c r="W218" s="302"/>
      <c r="X218" s="302"/>
      <c r="Y218" s="302"/>
      <c r="Z218" s="302"/>
    </row>
    <row r="219" spans="1:26" ht="15.75" hidden="1" customHeight="1">
      <c r="A219" s="302"/>
      <c r="B219" s="302"/>
      <c r="C219" s="302"/>
      <c r="D219" s="302"/>
      <c r="E219" s="302"/>
      <c r="F219" s="302"/>
      <c r="G219" s="302"/>
      <c r="H219" s="302"/>
      <c r="I219" s="302"/>
      <c r="J219" s="302"/>
      <c r="K219" s="302"/>
      <c r="L219" s="302"/>
      <c r="M219" s="302"/>
      <c r="N219" s="302"/>
      <c r="O219" s="302"/>
      <c r="P219" s="302"/>
      <c r="Q219" s="302"/>
      <c r="R219" s="302"/>
      <c r="S219" s="302"/>
      <c r="T219" s="302"/>
      <c r="U219" s="302"/>
      <c r="V219" s="302"/>
      <c r="W219" s="302"/>
      <c r="X219" s="302"/>
      <c r="Y219" s="302"/>
      <c r="Z219" s="302"/>
    </row>
    <row r="220" spans="1:26" ht="15.75" hidden="1" customHeight="1">
      <c r="A220" s="302"/>
      <c r="B220" s="302"/>
      <c r="C220" s="302"/>
      <c r="D220" s="302"/>
      <c r="E220" s="302"/>
      <c r="F220" s="302"/>
      <c r="G220" s="302"/>
      <c r="H220" s="302"/>
      <c r="I220" s="302"/>
      <c r="J220" s="302"/>
      <c r="K220" s="302"/>
      <c r="L220" s="302"/>
      <c r="M220" s="302"/>
      <c r="N220" s="302"/>
      <c r="O220" s="302"/>
      <c r="P220" s="302"/>
      <c r="Q220" s="302"/>
      <c r="R220" s="302"/>
      <c r="S220" s="302"/>
      <c r="T220" s="302"/>
      <c r="U220" s="302"/>
      <c r="V220" s="302"/>
      <c r="W220" s="302"/>
      <c r="X220" s="302"/>
      <c r="Y220" s="302"/>
      <c r="Z220" s="302"/>
    </row>
    <row r="221" spans="1:26" ht="15.75" hidden="1" customHeight="1">
      <c r="A221" s="302"/>
      <c r="B221" s="302"/>
      <c r="C221" s="302"/>
      <c r="D221" s="302"/>
      <c r="E221" s="302"/>
      <c r="F221" s="302"/>
      <c r="G221" s="302"/>
      <c r="H221" s="302"/>
      <c r="I221" s="302"/>
      <c r="J221" s="302"/>
      <c r="K221" s="302"/>
      <c r="L221" s="302"/>
      <c r="M221" s="302"/>
      <c r="N221" s="302"/>
      <c r="O221" s="302"/>
      <c r="P221" s="302"/>
      <c r="Q221" s="302"/>
      <c r="R221" s="302"/>
      <c r="S221" s="302"/>
      <c r="T221" s="302"/>
      <c r="U221" s="302"/>
      <c r="V221" s="302"/>
      <c r="W221" s="302"/>
      <c r="X221" s="302"/>
      <c r="Y221" s="302"/>
      <c r="Z221" s="302"/>
    </row>
    <row r="222" spans="1:26" ht="15.75" hidden="1" customHeight="1">
      <c r="A222" s="302"/>
      <c r="B222" s="302"/>
      <c r="C222" s="302"/>
      <c r="D222" s="302"/>
      <c r="E222" s="302"/>
      <c r="F222" s="302"/>
      <c r="G222" s="302"/>
      <c r="H222" s="302"/>
      <c r="I222" s="302"/>
      <c r="J222" s="302"/>
      <c r="K222" s="302"/>
      <c r="L222" s="302"/>
      <c r="M222" s="302"/>
      <c r="N222" s="302"/>
      <c r="O222" s="302"/>
      <c r="P222" s="302"/>
      <c r="Q222" s="302"/>
      <c r="R222" s="302"/>
      <c r="S222" s="302"/>
      <c r="T222" s="302"/>
      <c r="U222" s="302"/>
      <c r="V222" s="302"/>
      <c r="W222" s="302"/>
      <c r="X222" s="302"/>
      <c r="Y222" s="302"/>
      <c r="Z222" s="302"/>
    </row>
    <row r="223" spans="1:26" ht="15.75" hidden="1" customHeight="1">
      <c r="A223" s="302"/>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row>
    <row r="224" spans="1:26" ht="15.75" hidden="1" customHeight="1">
      <c r="A224" s="302"/>
      <c r="B224" s="302"/>
      <c r="C224" s="302"/>
      <c r="D224" s="302"/>
      <c r="E224" s="302"/>
      <c r="F224" s="302"/>
      <c r="G224" s="302"/>
      <c r="H224" s="302"/>
      <c r="I224" s="302"/>
      <c r="J224" s="302"/>
      <c r="K224" s="302"/>
      <c r="L224" s="302"/>
      <c r="M224" s="302"/>
      <c r="N224" s="302"/>
      <c r="O224" s="302"/>
      <c r="P224" s="302"/>
      <c r="Q224" s="302"/>
      <c r="R224" s="302"/>
      <c r="S224" s="302"/>
      <c r="T224" s="302"/>
      <c r="U224" s="302"/>
      <c r="V224" s="302"/>
      <c r="W224" s="302"/>
      <c r="X224" s="302"/>
      <c r="Y224" s="302"/>
      <c r="Z224" s="302"/>
    </row>
    <row r="225" spans="1:26" ht="15.75" hidden="1" customHeight="1">
      <c r="A225" s="302"/>
      <c r="B225" s="302"/>
      <c r="C225" s="302"/>
      <c r="D225" s="302"/>
      <c r="E225" s="302"/>
      <c r="F225" s="302"/>
      <c r="G225" s="302"/>
      <c r="H225" s="302"/>
      <c r="I225" s="302"/>
      <c r="J225" s="302"/>
      <c r="K225" s="302"/>
      <c r="L225" s="302"/>
      <c r="M225" s="302"/>
      <c r="N225" s="302"/>
      <c r="O225" s="302"/>
      <c r="P225" s="302"/>
      <c r="Q225" s="302"/>
      <c r="R225" s="302"/>
      <c r="S225" s="302"/>
      <c r="T225" s="302"/>
      <c r="U225" s="302"/>
      <c r="V225" s="302"/>
      <c r="W225" s="302"/>
      <c r="X225" s="302"/>
      <c r="Y225" s="302"/>
      <c r="Z225" s="302"/>
    </row>
    <row r="226" spans="1:26" ht="15.75" hidden="1" customHeight="1">
      <c r="A226" s="302"/>
      <c r="B226" s="302"/>
      <c r="C226" s="302"/>
      <c r="D226" s="302"/>
      <c r="E226" s="302"/>
      <c r="F226" s="302"/>
      <c r="G226" s="302"/>
      <c r="H226" s="302"/>
      <c r="I226" s="302"/>
      <c r="J226" s="302"/>
      <c r="K226" s="302"/>
      <c r="L226" s="302"/>
      <c r="M226" s="302"/>
      <c r="N226" s="302"/>
      <c r="O226" s="302"/>
      <c r="P226" s="302"/>
      <c r="Q226" s="302"/>
      <c r="R226" s="302"/>
      <c r="S226" s="302"/>
      <c r="T226" s="302"/>
      <c r="U226" s="302"/>
      <c r="V226" s="302"/>
      <c r="W226" s="302"/>
      <c r="X226" s="302"/>
      <c r="Y226" s="302"/>
      <c r="Z226" s="302"/>
    </row>
    <row r="227" spans="1:26" ht="15.75" hidden="1" customHeight="1">
      <c r="A227" s="302"/>
      <c r="B227" s="302"/>
      <c r="C227" s="302"/>
      <c r="D227" s="302"/>
      <c r="E227" s="302"/>
      <c r="F227" s="302"/>
      <c r="G227" s="302"/>
      <c r="H227" s="302"/>
      <c r="I227" s="302"/>
      <c r="J227" s="302"/>
      <c r="K227" s="302"/>
      <c r="L227" s="302"/>
      <c r="M227" s="302"/>
      <c r="N227" s="302"/>
      <c r="O227" s="302"/>
      <c r="P227" s="302"/>
      <c r="Q227" s="302"/>
      <c r="R227" s="302"/>
      <c r="S227" s="302"/>
      <c r="T227" s="302"/>
      <c r="U227" s="302"/>
      <c r="V227" s="302"/>
      <c r="W227" s="302"/>
      <c r="X227" s="302"/>
      <c r="Y227" s="302"/>
      <c r="Z227" s="302"/>
    </row>
    <row r="228" spans="1:26" ht="15.75" hidden="1" customHeight="1">
      <c r="A228" s="302"/>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row>
    <row r="229" spans="1:26" ht="15.75" hidden="1" customHeight="1">
      <c r="A229" s="302"/>
      <c r="B229" s="302"/>
      <c r="C229" s="302"/>
      <c r="D229" s="302"/>
      <c r="E229" s="302"/>
      <c r="F229" s="302"/>
      <c r="G229" s="302"/>
      <c r="H229" s="302"/>
      <c r="I229" s="302"/>
      <c r="J229" s="302"/>
      <c r="K229" s="302"/>
      <c r="L229" s="302"/>
      <c r="M229" s="302"/>
      <c r="N229" s="302"/>
      <c r="O229" s="302"/>
      <c r="P229" s="302"/>
      <c r="Q229" s="302"/>
      <c r="R229" s="302"/>
      <c r="S229" s="302"/>
      <c r="T229" s="302"/>
      <c r="U229" s="302"/>
      <c r="V229" s="302"/>
      <c r="W229" s="302"/>
      <c r="X229" s="302"/>
      <c r="Y229" s="302"/>
      <c r="Z229" s="302"/>
    </row>
    <row r="230" spans="1:26" ht="15.75" hidden="1" customHeight="1">
      <c r="A230" s="302"/>
      <c r="B230" s="302"/>
      <c r="C230" s="302"/>
      <c r="D230" s="302"/>
      <c r="E230" s="302"/>
      <c r="F230" s="302"/>
      <c r="G230" s="302"/>
      <c r="H230" s="302"/>
      <c r="I230" s="302"/>
      <c r="J230" s="302"/>
      <c r="K230" s="302"/>
      <c r="L230" s="302"/>
      <c r="M230" s="302"/>
      <c r="N230" s="302"/>
      <c r="O230" s="302"/>
      <c r="P230" s="302"/>
      <c r="Q230" s="302"/>
      <c r="R230" s="302"/>
      <c r="S230" s="302"/>
      <c r="T230" s="302"/>
      <c r="U230" s="302"/>
      <c r="V230" s="302"/>
      <c r="W230" s="302"/>
      <c r="X230" s="302"/>
      <c r="Y230" s="302"/>
      <c r="Z230" s="302"/>
    </row>
    <row r="231" spans="1:26" ht="15.75" hidden="1" customHeight="1">
      <c r="A231" s="302"/>
      <c r="B231" s="302"/>
      <c r="C231" s="302"/>
      <c r="D231" s="302"/>
      <c r="E231" s="302"/>
      <c r="F231" s="302"/>
      <c r="G231" s="302"/>
      <c r="H231" s="302"/>
      <c r="I231" s="302"/>
      <c r="J231" s="302"/>
      <c r="K231" s="302"/>
      <c r="L231" s="302"/>
      <c r="M231" s="302"/>
      <c r="N231" s="302"/>
      <c r="O231" s="302"/>
      <c r="P231" s="302"/>
      <c r="Q231" s="302"/>
      <c r="R231" s="302"/>
      <c r="S231" s="302"/>
      <c r="T231" s="302"/>
      <c r="U231" s="302"/>
      <c r="V231" s="302"/>
      <c r="W231" s="302"/>
      <c r="X231" s="302"/>
      <c r="Y231" s="302"/>
      <c r="Z231" s="302"/>
    </row>
    <row r="232" spans="1:26" ht="15.75" hidden="1" customHeight="1">
      <c r="A232" s="302"/>
      <c r="B232" s="302"/>
      <c r="C232" s="302"/>
      <c r="D232" s="302"/>
      <c r="E232" s="302"/>
      <c r="F232" s="302"/>
      <c r="G232" s="302"/>
      <c r="H232" s="302"/>
      <c r="I232" s="302"/>
      <c r="J232" s="302"/>
      <c r="K232" s="302"/>
      <c r="L232" s="302"/>
      <c r="M232" s="302"/>
      <c r="N232" s="302"/>
      <c r="O232" s="302"/>
      <c r="P232" s="302"/>
      <c r="Q232" s="302"/>
      <c r="R232" s="302"/>
      <c r="S232" s="302"/>
      <c r="T232" s="302"/>
      <c r="U232" s="302"/>
      <c r="V232" s="302"/>
      <c r="W232" s="302"/>
      <c r="X232" s="302"/>
      <c r="Y232" s="302"/>
      <c r="Z232" s="302"/>
    </row>
    <row r="233" spans="1:26" ht="15.75" hidden="1" customHeight="1">
      <c r="A233" s="302"/>
      <c r="B233" s="302"/>
      <c r="C233" s="302"/>
      <c r="D233" s="302"/>
      <c r="E233" s="302"/>
      <c r="F233" s="302"/>
      <c r="G233" s="302"/>
      <c r="H233" s="302"/>
      <c r="I233" s="302"/>
      <c r="J233" s="302"/>
      <c r="K233" s="302"/>
      <c r="L233" s="302"/>
      <c r="M233" s="302"/>
      <c r="N233" s="302"/>
      <c r="O233" s="302"/>
      <c r="P233" s="302"/>
      <c r="Q233" s="302"/>
      <c r="R233" s="302"/>
      <c r="S233" s="302"/>
      <c r="T233" s="302"/>
      <c r="U233" s="302"/>
      <c r="V233" s="302"/>
      <c r="W233" s="302"/>
      <c r="X233" s="302"/>
      <c r="Y233" s="302"/>
      <c r="Z233" s="302"/>
    </row>
    <row r="234" spans="1:26" ht="15.75" hidden="1" customHeight="1">
      <c r="A234" s="302"/>
      <c r="B234" s="302"/>
      <c r="C234" s="302"/>
      <c r="D234" s="302"/>
      <c r="E234" s="302"/>
      <c r="F234" s="302"/>
      <c r="G234" s="302"/>
      <c r="H234" s="302"/>
      <c r="I234" s="302"/>
      <c r="J234" s="302"/>
      <c r="K234" s="302"/>
      <c r="L234" s="302"/>
      <c r="M234" s="302"/>
      <c r="N234" s="302"/>
      <c r="O234" s="302"/>
      <c r="P234" s="302"/>
      <c r="Q234" s="302"/>
      <c r="R234" s="302"/>
      <c r="S234" s="302"/>
      <c r="T234" s="302"/>
      <c r="U234" s="302"/>
      <c r="V234" s="302"/>
      <c r="W234" s="302"/>
      <c r="X234" s="302"/>
      <c r="Y234" s="302"/>
      <c r="Z234" s="302"/>
    </row>
    <row r="235" spans="1:26" ht="15.75" hidden="1" customHeight="1">
      <c r="A235" s="302"/>
      <c r="B235" s="302"/>
      <c r="C235" s="302"/>
      <c r="D235" s="302"/>
      <c r="E235" s="302"/>
      <c r="F235" s="302"/>
      <c r="G235" s="302"/>
      <c r="H235" s="302"/>
      <c r="I235" s="302"/>
      <c r="J235" s="302"/>
      <c r="K235" s="302"/>
      <c r="L235" s="302"/>
      <c r="M235" s="302"/>
      <c r="N235" s="302"/>
      <c r="O235" s="302"/>
      <c r="P235" s="302"/>
      <c r="Q235" s="302"/>
      <c r="R235" s="302"/>
      <c r="S235" s="302"/>
      <c r="T235" s="302"/>
      <c r="U235" s="302"/>
      <c r="V235" s="302"/>
      <c r="W235" s="302"/>
      <c r="X235" s="302"/>
      <c r="Y235" s="302"/>
      <c r="Z235" s="302"/>
    </row>
    <row r="236" spans="1:26" ht="15.75" hidden="1" customHeight="1">
      <c r="A236" s="302"/>
      <c r="B236" s="302"/>
      <c r="C236" s="302"/>
      <c r="D236" s="302"/>
      <c r="E236" s="302"/>
      <c r="F236" s="302"/>
      <c r="G236" s="302"/>
      <c r="H236" s="302"/>
      <c r="I236" s="302"/>
      <c r="J236" s="302"/>
      <c r="K236" s="302"/>
      <c r="L236" s="302"/>
      <c r="M236" s="302"/>
      <c r="N236" s="302"/>
      <c r="O236" s="302"/>
      <c r="P236" s="302"/>
      <c r="Q236" s="302"/>
      <c r="R236" s="302"/>
      <c r="S236" s="302"/>
      <c r="T236" s="302"/>
      <c r="U236" s="302"/>
      <c r="V236" s="302"/>
      <c r="W236" s="302"/>
      <c r="X236" s="302"/>
      <c r="Y236" s="302"/>
      <c r="Z236" s="302"/>
    </row>
    <row r="237" spans="1:26" ht="15.75" hidden="1" customHeight="1">
      <c r="A237" s="302"/>
      <c r="B237" s="302"/>
      <c r="C237" s="302"/>
      <c r="D237" s="302"/>
      <c r="E237" s="302"/>
      <c r="F237" s="302"/>
      <c r="G237" s="302"/>
      <c r="H237" s="302"/>
      <c r="I237" s="302"/>
      <c r="J237" s="302"/>
      <c r="K237" s="302"/>
      <c r="L237" s="302"/>
      <c r="M237" s="302"/>
      <c r="N237" s="302"/>
      <c r="O237" s="302"/>
      <c r="P237" s="302"/>
      <c r="Q237" s="302"/>
      <c r="R237" s="302"/>
      <c r="S237" s="302"/>
      <c r="T237" s="302"/>
      <c r="U237" s="302"/>
      <c r="V237" s="302"/>
      <c r="W237" s="302"/>
      <c r="X237" s="302"/>
      <c r="Y237" s="302"/>
      <c r="Z237" s="302"/>
    </row>
    <row r="238" spans="1:26" ht="15.75" hidden="1" customHeight="1">
      <c r="A238" s="302"/>
      <c r="B238" s="302"/>
      <c r="C238" s="302"/>
      <c r="D238" s="302"/>
      <c r="E238" s="302"/>
      <c r="F238" s="302"/>
      <c r="G238" s="302"/>
      <c r="H238" s="302"/>
      <c r="I238" s="302"/>
      <c r="J238" s="302"/>
      <c r="K238" s="302"/>
      <c r="L238" s="302"/>
      <c r="M238" s="302"/>
      <c r="N238" s="302"/>
      <c r="O238" s="302"/>
      <c r="P238" s="302"/>
      <c r="Q238" s="302"/>
      <c r="R238" s="302"/>
      <c r="S238" s="302"/>
      <c r="T238" s="302"/>
      <c r="U238" s="302"/>
      <c r="V238" s="302"/>
      <c r="W238" s="302"/>
      <c r="X238" s="302"/>
      <c r="Y238" s="302"/>
      <c r="Z238" s="302"/>
    </row>
    <row r="239" spans="1:26" ht="15.75" hidden="1" customHeight="1">
      <c r="A239" s="302"/>
      <c r="B239" s="302"/>
      <c r="C239" s="302"/>
      <c r="D239" s="302"/>
      <c r="E239" s="302"/>
      <c r="F239" s="302"/>
      <c r="G239" s="302"/>
      <c r="H239" s="302"/>
      <c r="I239" s="302"/>
      <c r="J239" s="302"/>
      <c r="K239" s="302"/>
      <c r="L239" s="302"/>
      <c r="M239" s="302"/>
      <c r="N239" s="302"/>
      <c r="O239" s="302"/>
      <c r="P239" s="302"/>
      <c r="Q239" s="302"/>
      <c r="R239" s="302"/>
      <c r="S239" s="302"/>
      <c r="T239" s="302"/>
      <c r="U239" s="302"/>
      <c r="V239" s="302"/>
      <c r="W239" s="302"/>
      <c r="X239" s="302"/>
      <c r="Y239" s="302"/>
      <c r="Z239" s="302"/>
    </row>
    <row r="240" spans="1:26" ht="15.75" hidden="1" customHeight="1">
      <c r="A240" s="302"/>
      <c r="B240" s="302"/>
      <c r="C240" s="302"/>
      <c r="D240" s="302"/>
      <c r="E240" s="302"/>
      <c r="F240" s="302"/>
      <c r="G240" s="302"/>
      <c r="H240" s="302"/>
      <c r="I240" s="302"/>
      <c r="J240" s="302"/>
      <c r="K240" s="302"/>
      <c r="L240" s="302"/>
      <c r="M240" s="302"/>
      <c r="N240" s="302"/>
      <c r="O240" s="302"/>
      <c r="P240" s="302"/>
      <c r="Q240" s="302"/>
      <c r="R240" s="302"/>
      <c r="S240" s="302"/>
      <c r="T240" s="302"/>
      <c r="U240" s="302"/>
      <c r="V240" s="302"/>
      <c r="W240" s="302"/>
      <c r="X240" s="302"/>
      <c r="Y240" s="302"/>
      <c r="Z240" s="302"/>
    </row>
    <row r="241" spans="1:26" ht="15.75" hidden="1" customHeight="1">
      <c r="A241" s="302"/>
      <c r="B241" s="302"/>
      <c r="C241" s="302"/>
      <c r="D241" s="302"/>
      <c r="E241" s="302"/>
      <c r="F241" s="302"/>
      <c r="G241" s="302"/>
      <c r="H241" s="302"/>
      <c r="I241" s="302"/>
      <c r="J241" s="302"/>
      <c r="K241" s="302"/>
      <c r="L241" s="302"/>
      <c r="M241" s="302"/>
      <c r="N241" s="302"/>
      <c r="O241" s="302"/>
      <c r="P241" s="302"/>
      <c r="Q241" s="302"/>
      <c r="R241" s="302"/>
      <c r="S241" s="302"/>
      <c r="T241" s="302"/>
      <c r="U241" s="302"/>
      <c r="V241" s="302"/>
      <c r="W241" s="302"/>
      <c r="X241" s="302"/>
      <c r="Y241" s="302"/>
      <c r="Z241" s="302"/>
    </row>
    <row r="242" spans="1:26" ht="15.75" hidden="1" customHeight="1">
      <c r="A242" s="302"/>
      <c r="B242" s="302"/>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row>
    <row r="243" spans="1:26" ht="15.75" hidden="1" customHeight="1">
      <c r="A243" s="302"/>
      <c r="B243" s="302"/>
      <c r="C243" s="302"/>
      <c r="D243" s="302"/>
      <c r="E243" s="302"/>
      <c r="F243" s="302"/>
      <c r="G243" s="302"/>
      <c r="H243" s="302"/>
      <c r="I243" s="302"/>
      <c r="J243" s="302"/>
      <c r="K243" s="302"/>
      <c r="L243" s="302"/>
      <c r="M243" s="302"/>
      <c r="N243" s="302"/>
      <c r="O243" s="302"/>
      <c r="P243" s="302"/>
      <c r="Q243" s="302"/>
      <c r="R243" s="302"/>
      <c r="S243" s="302"/>
      <c r="T243" s="302"/>
      <c r="U243" s="302"/>
      <c r="V243" s="302"/>
      <c r="W243" s="302"/>
      <c r="X243" s="302"/>
      <c r="Y243" s="302"/>
      <c r="Z243" s="302"/>
    </row>
    <row r="244" spans="1:26" ht="15.75" hidden="1" customHeight="1">
      <c r="A244" s="302"/>
      <c r="B244" s="302"/>
      <c r="C244" s="302"/>
      <c r="D244" s="302"/>
      <c r="E244" s="302"/>
      <c r="F244" s="302"/>
      <c r="G244" s="302"/>
      <c r="H244" s="302"/>
      <c r="I244" s="302"/>
      <c r="J244" s="302"/>
      <c r="K244" s="302"/>
      <c r="L244" s="302"/>
      <c r="M244" s="302"/>
      <c r="N244" s="302"/>
      <c r="O244" s="302"/>
      <c r="P244" s="302"/>
      <c r="Q244" s="302"/>
      <c r="R244" s="302"/>
      <c r="S244" s="302"/>
      <c r="T244" s="302"/>
      <c r="U244" s="302"/>
      <c r="V244" s="302"/>
      <c r="W244" s="302"/>
      <c r="X244" s="302"/>
      <c r="Y244" s="302"/>
      <c r="Z244" s="302"/>
    </row>
    <row r="245" spans="1:26" ht="15.75" hidden="1" customHeight="1">
      <c r="A245" s="302"/>
      <c r="B245" s="302"/>
      <c r="C245" s="302"/>
      <c r="D245" s="302"/>
      <c r="E245" s="302"/>
      <c r="F245" s="302"/>
      <c r="G245" s="302"/>
      <c r="H245" s="302"/>
      <c r="I245" s="302"/>
      <c r="J245" s="302"/>
      <c r="K245" s="302"/>
      <c r="L245" s="302"/>
      <c r="M245" s="302"/>
      <c r="N245" s="302"/>
      <c r="O245" s="302"/>
      <c r="P245" s="302"/>
      <c r="Q245" s="302"/>
      <c r="R245" s="302"/>
      <c r="S245" s="302"/>
      <c r="T245" s="302"/>
      <c r="U245" s="302"/>
      <c r="V245" s="302"/>
      <c r="W245" s="302"/>
      <c r="X245" s="302"/>
      <c r="Y245" s="302"/>
      <c r="Z245" s="302"/>
    </row>
    <row r="246" spans="1:26" ht="15.75" hidden="1" customHeight="1">
      <c r="A246" s="302"/>
      <c r="B246" s="302"/>
      <c r="C246" s="302"/>
      <c r="D246" s="302"/>
      <c r="E246" s="302"/>
      <c r="F246" s="302"/>
      <c r="G246" s="302"/>
      <c r="H246" s="302"/>
      <c r="I246" s="302"/>
      <c r="J246" s="302"/>
      <c r="K246" s="302"/>
      <c r="L246" s="302"/>
      <c r="M246" s="302"/>
      <c r="N246" s="302"/>
      <c r="O246" s="302"/>
      <c r="P246" s="302"/>
      <c r="Q246" s="302"/>
      <c r="R246" s="302"/>
      <c r="S246" s="302"/>
      <c r="T246" s="302"/>
      <c r="U246" s="302"/>
      <c r="V246" s="302"/>
      <c r="W246" s="302"/>
      <c r="X246" s="302"/>
      <c r="Y246" s="302"/>
      <c r="Z246" s="302"/>
    </row>
    <row r="247" spans="1:26" ht="15.75" hidden="1" customHeight="1">
      <c r="A247" s="302"/>
      <c r="B247" s="302"/>
      <c r="C247" s="302"/>
      <c r="D247" s="302"/>
      <c r="E247" s="302"/>
      <c r="F247" s="302"/>
      <c r="G247" s="302"/>
      <c r="H247" s="302"/>
      <c r="I247" s="302"/>
      <c r="J247" s="302"/>
      <c r="K247" s="302"/>
      <c r="L247" s="302"/>
      <c r="M247" s="302"/>
      <c r="N247" s="302"/>
      <c r="O247" s="302"/>
      <c r="P247" s="302"/>
      <c r="Q247" s="302"/>
      <c r="R247" s="302"/>
      <c r="S247" s="302"/>
      <c r="T247" s="302"/>
      <c r="U247" s="302"/>
      <c r="V247" s="302"/>
      <c r="W247" s="302"/>
      <c r="X247" s="302"/>
      <c r="Y247" s="302"/>
      <c r="Z247" s="302"/>
    </row>
    <row r="248" spans="1:26" ht="15.75" hidden="1" customHeight="1">
      <c r="A248" s="302"/>
      <c r="B248" s="302"/>
      <c r="C248" s="302"/>
      <c r="D248" s="302"/>
      <c r="E248" s="302"/>
      <c r="F248" s="302"/>
      <c r="G248" s="302"/>
      <c r="H248" s="302"/>
      <c r="I248" s="302"/>
      <c r="J248" s="302"/>
      <c r="K248" s="302"/>
      <c r="L248" s="302"/>
      <c r="M248" s="302"/>
      <c r="N248" s="302"/>
      <c r="O248" s="302"/>
      <c r="P248" s="302"/>
      <c r="Q248" s="302"/>
      <c r="R248" s="302"/>
      <c r="S248" s="302"/>
      <c r="T248" s="302"/>
      <c r="U248" s="302"/>
      <c r="V248" s="302"/>
      <c r="W248" s="302"/>
      <c r="X248" s="302"/>
      <c r="Y248" s="302"/>
      <c r="Z248" s="302"/>
    </row>
    <row r="249" spans="1:26" ht="15.75" hidden="1" customHeight="1">
      <c r="A249" s="302"/>
      <c r="B249" s="302"/>
      <c r="C249" s="302"/>
      <c r="D249" s="302"/>
      <c r="E249" s="302"/>
      <c r="F249" s="302"/>
      <c r="G249" s="302"/>
      <c r="H249" s="302"/>
      <c r="I249" s="302"/>
      <c r="J249" s="302"/>
      <c r="K249" s="302"/>
      <c r="L249" s="302"/>
      <c r="M249" s="302"/>
      <c r="N249" s="302"/>
      <c r="O249" s="302"/>
      <c r="P249" s="302"/>
      <c r="Q249" s="302"/>
      <c r="R249" s="302"/>
      <c r="S249" s="302"/>
      <c r="T249" s="302"/>
      <c r="U249" s="302"/>
      <c r="V249" s="302"/>
      <c r="W249" s="302"/>
      <c r="X249" s="302"/>
      <c r="Y249" s="302"/>
      <c r="Z249" s="302"/>
    </row>
    <row r="250" spans="1:26" ht="15.75" hidden="1" customHeight="1">
      <c r="A250" s="302"/>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row>
    <row r="251" spans="1:26" ht="15.75" hidden="1" customHeight="1">
      <c r="A251" s="302"/>
      <c r="B251" s="302"/>
      <c r="C251" s="302"/>
      <c r="D251" s="302"/>
      <c r="E251" s="302"/>
      <c r="F251" s="302"/>
      <c r="G251" s="302"/>
      <c r="H251" s="302"/>
      <c r="I251" s="302"/>
      <c r="J251" s="302"/>
      <c r="K251" s="302"/>
      <c r="L251" s="302"/>
      <c r="M251" s="302"/>
      <c r="N251" s="302"/>
      <c r="O251" s="302"/>
      <c r="P251" s="302"/>
      <c r="Q251" s="302"/>
      <c r="R251" s="302"/>
      <c r="S251" s="302"/>
      <c r="T251" s="302"/>
      <c r="U251" s="302"/>
      <c r="V251" s="302"/>
      <c r="W251" s="302"/>
      <c r="X251" s="302"/>
      <c r="Y251" s="302"/>
      <c r="Z251" s="302"/>
    </row>
    <row r="252" spans="1:26" ht="15.75" hidden="1" customHeight="1">
      <c r="A252" s="302"/>
      <c r="B252" s="302"/>
      <c r="C252" s="302"/>
      <c r="D252" s="302"/>
      <c r="E252" s="302"/>
      <c r="F252" s="302"/>
      <c r="G252" s="302"/>
      <c r="H252" s="302"/>
      <c r="I252" s="302"/>
      <c r="J252" s="302"/>
      <c r="K252" s="302"/>
      <c r="L252" s="302"/>
      <c r="M252" s="302"/>
      <c r="N252" s="302"/>
      <c r="O252" s="302"/>
      <c r="P252" s="302"/>
      <c r="Q252" s="302"/>
      <c r="R252" s="302"/>
      <c r="S252" s="302"/>
      <c r="T252" s="302"/>
      <c r="U252" s="302"/>
      <c r="V252" s="302"/>
      <c r="W252" s="302"/>
      <c r="X252" s="302"/>
      <c r="Y252" s="302"/>
      <c r="Z252" s="302"/>
    </row>
    <row r="253" spans="1:26" ht="15.75" hidden="1" customHeight="1">
      <c r="A253" s="302"/>
      <c r="B253" s="302"/>
      <c r="C253" s="302"/>
      <c r="D253" s="302"/>
      <c r="E253" s="302"/>
      <c r="F253" s="302"/>
      <c r="G253" s="302"/>
      <c r="H253" s="302"/>
      <c r="I253" s="302"/>
      <c r="J253" s="302"/>
      <c r="K253" s="302"/>
      <c r="L253" s="302"/>
      <c r="M253" s="302"/>
      <c r="N253" s="302"/>
      <c r="O253" s="302"/>
      <c r="P253" s="302"/>
      <c r="Q253" s="302"/>
      <c r="R253" s="302"/>
      <c r="S253" s="302"/>
      <c r="T253" s="302"/>
      <c r="U253" s="302"/>
      <c r="V253" s="302"/>
      <c r="W253" s="302"/>
      <c r="X253" s="302"/>
      <c r="Y253" s="302"/>
      <c r="Z253" s="302"/>
    </row>
    <row r="254" spans="1:26" ht="15.75" hidden="1" customHeight="1">
      <c r="A254" s="302"/>
      <c r="B254" s="302"/>
      <c r="C254" s="302"/>
      <c r="D254" s="302"/>
      <c r="E254" s="302"/>
      <c r="F254" s="302"/>
      <c r="G254" s="302"/>
      <c r="H254" s="302"/>
      <c r="I254" s="302"/>
      <c r="J254" s="302"/>
      <c r="K254" s="302"/>
      <c r="L254" s="302"/>
      <c r="M254" s="302"/>
      <c r="N254" s="302"/>
      <c r="O254" s="302"/>
      <c r="P254" s="302"/>
      <c r="Q254" s="302"/>
      <c r="R254" s="302"/>
      <c r="S254" s="302"/>
      <c r="T254" s="302"/>
      <c r="U254" s="302"/>
      <c r="V254" s="302"/>
      <c r="W254" s="302"/>
      <c r="X254" s="302"/>
      <c r="Y254" s="302"/>
      <c r="Z254" s="302"/>
    </row>
    <row r="255" spans="1:26" ht="15.75" hidden="1" customHeight="1">
      <c r="A255" s="302"/>
      <c r="B255" s="302"/>
      <c r="C255" s="302"/>
      <c r="D255" s="302"/>
      <c r="E255" s="302"/>
      <c r="F255" s="302"/>
      <c r="G255" s="302"/>
      <c r="H255" s="302"/>
      <c r="I255" s="302"/>
      <c r="J255" s="302"/>
      <c r="K255" s="302"/>
      <c r="L255" s="302"/>
      <c r="M255" s="302"/>
      <c r="N255" s="302"/>
      <c r="O255" s="302"/>
      <c r="P255" s="302"/>
      <c r="Q255" s="302"/>
      <c r="R255" s="302"/>
      <c r="S255" s="302"/>
      <c r="T255" s="302"/>
      <c r="U255" s="302"/>
      <c r="V255" s="302"/>
      <c r="W255" s="302"/>
      <c r="X255" s="302"/>
      <c r="Y255" s="302"/>
      <c r="Z255" s="302"/>
    </row>
    <row r="256" spans="1:26" ht="15.75" hidden="1" customHeight="1">
      <c r="A256" s="302"/>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row>
    <row r="257" spans="1:26" ht="15.75" hidden="1" customHeight="1">
      <c r="A257" s="302"/>
      <c r="B257" s="302"/>
      <c r="C257" s="302"/>
      <c r="D257" s="302"/>
      <c r="E257" s="302"/>
      <c r="F257" s="302"/>
      <c r="G257" s="302"/>
      <c r="H257" s="302"/>
      <c r="I257" s="302"/>
      <c r="J257" s="302"/>
      <c r="K257" s="302"/>
      <c r="L257" s="302"/>
      <c r="M257" s="302"/>
      <c r="N257" s="302"/>
      <c r="O257" s="302"/>
      <c r="P257" s="302"/>
      <c r="Q257" s="302"/>
      <c r="R257" s="302"/>
      <c r="S257" s="302"/>
      <c r="T257" s="302"/>
      <c r="U257" s="302"/>
      <c r="V257" s="302"/>
      <c r="W257" s="302"/>
      <c r="X257" s="302"/>
      <c r="Y257" s="302"/>
      <c r="Z257" s="302"/>
    </row>
    <row r="258" spans="1:26" ht="15.75" hidden="1" customHeight="1">
      <c r="A258" s="302"/>
      <c r="B258" s="302"/>
      <c r="C258" s="302"/>
      <c r="D258" s="302"/>
      <c r="E258" s="302"/>
      <c r="F258" s="302"/>
      <c r="G258" s="302"/>
      <c r="H258" s="302"/>
      <c r="I258" s="302"/>
      <c r="J258" s="302"/>
      <c r="K258" s="302"/>
      <c r="L258" s="302"/>
      <c r="M258" s="302"/>
      <c r="N258" s="302"/>
      <c r="O258" s="302"/>
      <c r="P258" s="302"/>
      <c r="Q258" s="302"/>
      <c r="R258" s="302"/>
      <c r="S258" s="302"/>
      <c r="T258" s="302"/>
      <c r="U258" s="302"/>
      <c r="V258" s="302"/>
      <c r="W258" s="302"/>
      <c r="X258" s="302"/>
      <c r="Y258" s="302"/>
      <c r="Z258" s="302"/>
    </row>
    <row r="259" spans="1:26" ht="15.75" hidden="1" customHeight="1">
      <c r="A259" s="302"/>
      <c r="B259" s="302"/>
      <c r="C259" s="302"/>
      <c r="D259" s="302"/>
      <c r="E259" s="302"/>
      <c r="F259" s="302"/>
      <c r="G259" s="302"/>
      <c r="H259" s="302"/>
      <c r="I259" s="302"/>
      <c r="J259" s="302"/>
      <c r="K259" s="302"/>
      <c r="L259" s="302"/>
      <c r="M259" s="302"/>
      <c r="N259" s="302"/>
      <c r="O259" s="302"/>
      <c r="P259" s="302"/>
      <c r="Q259" s="302"/>
      <c r="R259" s="302"/>
      <c r="S259" s="302"/>
      <c r="T259" s="302"/>
      <c r="U259" s="302"/>
      <c r="V259" s="302"/>
      <c r="W259" s="302"/>
      <c r="X259" s="302"/>
      <c r="Y259" s="302"/>
      <c r="Z259" s="302"/>
    </row>
    <row r="260" spans="1:26" ht="15.75" hidden="1" customHeight="1">
      <c r="A260" s="302"/>
      <c r="B260" s="302"/>
      <c r="C260" s="302"/>
      <c r="D260" s="302"/>
      <c r="E260" s="302"/>
      <c r="F260" s="302"/>
      <c r="G260" s="302"/>
      <c r="H260" s="302"/>
      <c r="I260" s="302"/>
      <c r="J260" s="302"/>
      <c r="K260" s="302"/>
      <c r="L260" s="302"/>
      <c r="M260" s="302"/>
      <c r="N260" s="302"/>
      <c r="O260" s="302"/>
      <c r="P260" s="302"/>
      <c r="Q260" s="302"/>
      <c r="R260" s="302"/>
      <c r="S260" s="302"/>
      <c r="T260" s="302"/>
      <c r="U260" s="302"/>
      <c r="V260" s="302"/>
      <c r="W260" s="302"/>
      <c r="X260" s="302"/>
      <c r="Y260" s="302"/>
      <c r="Z260" s="302"/>
    </row>
    <row r="261" spans="1:26" ht="15.75" hidden="1" customHeight="1">
      <c r="A261" s="302"/>
      <c r="B261" s="302"/>
      <c r="C261" s="302"/>
      <c r="D261" s="302"/>
      <c r="E261" s="302"/>
      <c r="F261" s="302"/>
      <c r="G261" s="302"/>
      <c r="H261" s="302"/>
      <c r="I261" s="302"/>
      <c r="J261" s="302"/>
      <c r="K261" s="302"/>
      <c r="L261" s="302"/>
      <c r="M261" s="302"/>
      <c r="N261" s="302"/>
      <c r="O261" s="302"/>
      <c r="P261" s="302"/>
      <c r="Q261" s="302"/>
      <c r="R261" s="302"/>
      <c r="S261" s="302"/>
      <c r="T261" s="302"/>
      <c r="U261" s="302"/>
      <c r="V261" s="302"/>
      <c r="W261" s="302"/>
      <c r="X261" s="302"/>
      <c r="Y261" s="302"/>
      <c r="Z261" s="302"/>
    </row>
    <row r="262" spans="1:26" ht="15.75" hidden="1" customHeight="1">
      <c r="A262" s="302"/>
      <c r="B262" s="302"/>
      <c r="C262" s="302"/>
      <c r="D262" s="302"/>
      <c r="E262" s="302"/>
      <c r="F262" s="302"/>
      <c r="G262" s="302"/>
      <c r="H262" s="302"/>
      <c r="I262" s="302"/>
      <c r="J262" s="302"/>
      <c r="K262" s="302"/>
      <c r="L262" s="302"/>
      <c r="M262" s="302"/>
      <c r="N262" s="302"/>
      <c r="O262" s="302"/>
      <c r="P262" s="302"/>
      <c r="Q262" s="302"/>
      <c r="R262" s="302"/>
      <c r="S262" s="302"/>
      <c r="T262" s="302"/>
      <c r="U262" s="302"/>
      <c r="V262" s="302"/>
      <c r="W262" s="302"/>
      <c r="X262" s="302"/>
      <c r="Y262" s="302"/>
      <c r="Z262" s="302"/>
    </row>
    <row r="263" spans="1:26" ht="15.75" hidden="1" customHeight="1">
      <c r="A263" s="302"/>
      <c r="B263" s="302"/>
      <c r="C263" s="302"/>
      <c r="D263" s="302"/>
      <c r="E263" s="302"/>
      <c r="F263" s="302"/>
      <c r="G263" s="302"/>
      <c r="H263" s="302"/>
      <c r="I263" s="302"/>
      <c r="J263" s="302"/>
      <c r="K263" s="302"/>
      <c r="L263" s="302"/>
      <c r="M263" s="302"/>
      <c r="N263" s="302"/>
      <c r="O263" s="302"/>
      <c r="P263" s="302"/>
      <c r="Q263" s="302"/>
      <c r="R263" s="302"/>
      <c r="S263" s="302"/>
      <c r="T263" s="302"/>
      <c r="U263" s="302"/>
      <c r="V263" s="302"/>
      <c r="W263" s="302"/>
      <c r="X263" s="302"/>
      <c r="Y263" s="302"/>
      <c r="Z263" s="302"/>
    </row>
    <row r="264" spans="1:26" ht="15.75" hidden="1" customHeight="1">
      <c r="A264" s="302"/>
      <c r="B264" s="302"/>
      <c r="C264" s="302"/>
      <c r="D264" s="302"/>
      <c r="E264" s="302"/>
      <c r="F264" s="302"/>
      <c r="G264" s="302"/>
      <c r="H264" s="302"/>
      <c r="I264" s="302"/>
      <c r="J264" s="302"/>
      <c r="K264" s="302"/>
      <c r="L264" s="302"/>
      <c r="M264" s="302"/>
      <c r="N264" s="302"/>
      <c r="O264" s="302"/>
      <c r="P264" s="302"/>
      <c r="Q264" s="302"/>
      <c r="R264" s="302"/>
      <c r="S264" s="302"/>
      <c r="T264" s="302"/>
      <c r="U264" s="302"/>
      <c r="V264" s="302"/>
      <c r="W264" s="302"/>
      <c r="X264" s="302"/>
      <c r="Y264" s="302"/>
      <c r="Z264" s="302"/>
    </row>
    <row r="265" spans="1:26" ht="15.75" hidden="1" customHeight="1">
      <c r="A265" s="302"/>
      <c r="B265" s="302"/>
      <c r="C265" s="302"/>
      <c r="D265" s="302"/>
      <c r="E265" s="302"/>
      <c r="F265" s="302"/>
      <c r="G265" s="302"/>
      <c r="H265" s="302"/>
      <c r="I265" s="302"/>
      <c r="J265" s="302"/>
      <c r="K265" s="302"/>
      <c r="L265" s="302"/>
      <c r="M265" s="302"/>
      <c r="N265" s="302"/>
      <c r="O265" s="302"/>
      <c r="P265" s="302"/>
      <c r="Q265" s="302"/>
      <c r="R265" s="302"/>
      <c r="S265" s="302"/>
      <c r="T265" s="302"/>
      <c r="U265" s="302"/>
      <c r="V265" s="302"/>
      <c r="W265" s="302"/>
      <c r="X265" s="302"/>
      <c r="Y265" s="302"/>
      <c r="Z265" s="302"/>
    </row>
    <row r="266" spans="1:26" ht="15.75" hidden="1" customHeight="1">
      <c r="A266" s="302"/>
      <c r="B266" s="302"/>
      <c r="C266" s="302"/>
      <c r="D266" s="302"/>
      <c r="E266" s="302"/>
      <c r="F266" s="302"/>
      <c r="G266" s="302"/>
      <c r="H266" s="302"/>
      <c r="I266" s="302"/>
      <c r="J266" s="302"/>
      <c r="K266" s="302"/>
      <c r="L266" s="302"/>
      <c r="M266" s="302"/>
      <c r="N266" s="302"/>
      <c r="O266" s="302"/>
      <c r="P266" s="302"/>
      <c r="Q266" s="302"/>
      <c r="R266" s="302"/>
      <c r="S266" s="302"/>
      <c r="T266" s="302"/>
      <c r="U266" s="302"/>
      <c r="V266" s="302"/>
      <c r="W266" s="302"/>
      <c r="X266" s="302"/>
      <c r="Y266" s="302"/>
      <c r="Z266" s="302"/>
    </row>
    <row r="267" spans="1:26" ht="15.75" hidden="1" customHeight="1">
      <c r="A267" s="302"/>
      <c r="B267" s="302"/>
      <c r="C267" s="302"/>
      <c r="D267" s="302"/>
      <c r="E267" s="302"/>
      <c r="F267" s="302"/>
      <c r="G267" s="302"/>
      <c r="H267" s="302"/>
      <c r="I267" s="302"/>
      <c r="J267" s="302"/>
      <c r="K267" s="302"/>
      <c r="L267" s="302"/>
      <c r="M267" s="302"/>
      <c r="N267" s="302"/>
      <c r="O267" s="302"/>
      <c r="P267" s="302"/>
      <c r="Q267" s="302"/>
      <c r="R267" s="302"/>
      <c r="S267" s="302"/>
      <c r="T267" s="302"/>
      <c r="U267" s="302"/>
      <c r="V267" s="302"/>
      <c r="W267" s="302"/>
      <c r="X267" s="302"/>
      <c r="Y267" s="302"/>
      <c r="Z267" s="302"/>
    </row>
    <row r="268" spans="1:26" ht="15.75" hidden="1" customHeight="1">
      <c r="A268" s="302"/>
      <c r="B268" s="302"/>
      <c r="C268" s="302"/>
      <c r="D268" s="302"/>
      <c r="E268" s="302"/>
      <c r="F268" s="302"/>
      <c r="G268" s="302"/>
      <c r="H268" s="302"/>
      <c r="I268" s="302"/>
      <c r="J268" s="302"/>
      <c r="K268" s="302"/>
      <c r="L268" s="302"/>
      <c r="M268" s="302"/>
      <c r="N268" s="302"/>
      <c r="O268" s="302"/>
      <c r="P268" s="302"/>
      <c r="Q268" s="302"/>
      <c r="R268" s="302"/>
      <c r="S268" s="302"/>
      <c r="T268" s="302"/>
      <c r="U268" s="302"/>
      <c r="V268" s="302"/>
      <c r="W268" s="302"/>
      <c r="X268" s="302"/>
      <c r="Y268" s="302"/>
      <c r="Z268" s="302"/>
    </row>
    <row r="269" spans="1:26" ht="15.75" hidden="1" customHeight="1">
      <c r="A269" s="302"/>
      <c r="B269" s="302"/>
      <c r="C269" s="302"/>
      <c r="D269" s="302"/>
      <c r="E269" s="302"/>
      <c r="F269" s="302"/>
      <c r="G269" s="302"/>
      <c r="H269" s="302"/>
      <c r="I269" s="302"/>
      <c r="J269" s="302"/>
      <c r="K269" s="302"/>
      <c r="L269" s="302"/>
      <c r="M269" s="302"/>
      <c r="N269" s="302"/>
      <c r="O269" s="302"/>
      <c r="P269" s="302"/>
      <c r="Q269" s="302"/>
      <c r="R269" s="302"/>
      <c r="S269" s="302"/>
      <c r="T269" s="302"/>
      <c r="U269" s="302"/>
      <c r="V269" s="302"/>
      <c r="W269" s="302"/>
      <c r="X269" s="302"/>
      <c r="Y269" s="302"/>
      <c r="Z269" s="302"/>
    </row>
    <row r="270" spans="1:26" ht="15.75" hidden="1" customHeight="1">
      <c r="A270" s="302"/>
      <c r="B270" s="302"/>
      <c r="C270" s="302"/>
      <c r="D270" s="302"/>
      <c r="E270" s="302"/>
      <c r="F270" s="302"/>
      <c r="G270" s="302"/>
      <c r="H270" s="302"/>
      <c r="I270" s="302"/>
      <c r="J270" s="302"/>
      <c r="K270" s="302"/>
      <c r="L270" s="302"/>
      <c r="M270" s="302"/>
      <c r="N270" s="302"/>
      <c r="O270" s="302"/>
      <c r="P270" s="302"/>
      <c r="Q270" s="302"/>
      <c r="R270" s="302"/>
      <c r="S270" s="302"/>
      <c r="T270" s="302"/>
      <c r="U270" s="302"/>
      <c r="V270" s="302"/>
      <c r="W270" s="302"/>
      <c r="X270" s="302"/>
      <c r="Y270" s="302"/>
      <c r="Z270" s="302"/>
    </row>
    <row r="271" spans="1:26" ht="15.75" hidden="1" customHeight="1">
      <c r="A271" s="302"/>
      <c r="B271" s="302"/>
      <c r="C271" s="302"/>
      <c r="D271" s="302"/>
      <c r="E271" s="302"/>
      <c r="F271" s="302"/>
      <c r="G271" s="302"/>
      <c r="H271" s="302"/>
      <c r="I271" s="302"/>
      <c r="J271" s="302"/>
      <c r="K271" s="302"/>
      <c r="L271" s="302"/>
      <c r="M271" s="302"/>
      <c r="N271" s="302"/>
      <c r="O271" s="302"/>
      <c r="P271" s="302"/>
      <c r="Q271" s="302"/>
      <c r="R271" s="302"/>
      <c r="S271" s="302"/>
      <c r="T271" s="302"/>
      <c r="U271" s="302"/>
      <c r="V271" s="302"/>
      <c r="W271" s="302"/>
      <c r="X271" s="302"/>
      <c r="Y271" s="302"/>
      <c r="Z271" s="302"/>
    </row>
    <row r="272" spans="1:26" ht="15.75" hidden="1" customHeight="1">
      <c r="A272" s="302"/>
      <c r="B272" s="302"/>
      <c r="C272" s="302"/>
      <c r="D272" s="302"/>
      <c r="E272" s="302"/>
      <c r="F272" s="302"/>
      <c r="G272" s="302"/>
      <c r="H272" s="302"/>
      <c r="I272" s="302"/>
      <c r="J272" s="302"/>
      <c r="K272" s="302"/>
      <c r="L272" s="302"/>
      <c r="M272" s="302"/>
      <c r="N272" s="302"/>
      <c r="O272" s="302"/>
      <c r="P272" s="302"/>
      <c r="Q272" s="302"/>
      <c r="R272" s="302"/>
      <c r="S272" s="302"/>
      <c r="T272" s="302"/>
      <c r="U272" s="302"/>
      <c r="V272" s="302"/>
      <c r="W272" s="302"/>
      <c r="X272" s="302"/>
      <c r="Y272" s="302"/>
      <c r="Z272" s="302"/>
    </row>
    <row r="273" spans="1:26" ht="15.75" hidden="1" customHeight="1">
      <c r="A273" s="302"/>
      <c r="B273" s="302"/>
      <c r="C273" s="302"/>
      <c r="D273" s="302"/>
      <c r="E273" s="302"/>
      <c r="F273" s="302"/>
      <c r="G273" s="302"/>
      <c r="H273" s="302"/>
      <c r="I273" s="302"/>
      <c r="J273" s="302"/>
      <c r="K273" s="302"/>
      <c r="L273" s="302"/>
      <c r="M273" s="302"/>
      <c r="N273" s="302"/>
      <c r="O273" s="302"/>
      <c r="P273" s="302"/>
      <c r="Q273" s="302"/>
      <c r="R273" s="302"/>
      <c r="S273" s="302"/>
      <c r="T273" s="302"/>
      <c r="U273" s="302"/>
      <c r="V273" s="302"/>
      <c r="W273" s="302"/>
      <c r="X273" s="302"/>
      <c r="Y273" s="302"/>
      <c r="Z273" s="302"/>
    </row>
    <row r="274" spans="1:26" ht="15.75" hidden="1" customHeight="1">
      <c r="A274" s="302"/>
      <c r="B274" s="302"/>
      <c r="C274" s="302"/>
      <c r="D274" s="302"/>
      <c r="E274" s="302"/>
      <c r="F274" s="302"/>
      <c r="G274" s="302"/>
      <c r="H274" s="302"/>
      <c r="I274" s="302"/>
      <c r="J274" s="302"/>
      <c r="K274" s="302"/>
      <c r="L274" s="302"/>
      <c r="M274" s="302"/>
      <c r="N274" s="302"/>
      <c r="O274" s="302"/>
      <c r="P274" s="302"/>
      <c r="Q274" s="302"/>
      <c r="R274" s="302"/>
      <c r="S274" s="302"/>
      <c r="T274" s="302"/>
      <c r="U274" s="302"/>
      <c r="V274" s="302"/>
      <c r="W274" s="302"/>
      <c r="X274" s="302"/>
      <c r="Y274" s="302"/>
      <c r="Z274" s="302"/>
    </row>
    <row r="275" spans="1:26" ht="15.75" hidden="1" customHeight="1">
      <c r="A275" s="302"/>
      <c r="B275" s="302"/>
      <c r="C275" s="302"/>
      <c r="D275" s="302"/>
      <c r="E275" s="302"/>
      <c r="F275" s="302"/>
      <c r="G275" s="302"/>
      <c r="H275" s="302"/>
      <c r="I275" s="302"/>
      <c r="J275" s="302"/>
      <c r="K275" s="302"/>
      <c r="L275" s="302"/>
      <c r="M275" s="302"/>
      <c r="N275" s="302"/>
      <c r="O275" s="302"/>
      <c r="P275" s="302"/>
      <c r="Q275" s="302"/>
      <c r="R275" s="302"/>
      <c r="S275" s="302"/>
      <c r="T275" s="302"/>
      <c r="U275" s="302"/>
      <c r="V275" s="302"/>
      <c r="W275" s="302"/>
      <c r="X275" s="302"/>
      <c r="Y275" s="302"/>
      <c r="Z275" s="302"/>
    </row>
    <row r="276" spans="1:26" ht="15.75" hidden="1" customHeight="1">
      <c r="A276" s="302"/>
      <c r="B276" s="302"/>
      <c r="C276" s="302"/>
      <c r="D276" s="302"/>
      <c r="E276" s="302"/>
      <c r="F276" s="302"/>
      <c r="G276" s="302"/>
      <c r="H276" s="302"/>
      <c r="I276" s="302"/>
      <c r="J276" s="302"/>
      <c r="K276" s="302"/>
      <c r="L276" s="302"/>
      <c r="M276" s="302"/>
      <c r="N276" s="302"/>
      <c r="O276" s="302"/>
      <c r="P276" s="302"/>
      <c r="Q276" s="302"/>
      <c r="R276" s="302"/>
      <c r="S276" s="302"/>
      <c r="T276" s="302"/>
      <c r="U276" s="302"/>
      <c r="V276" s="302"/>
      <c r="W276" s="302"/>
      <c r="X276" s="302"/>
      <c r="Y276" s="302"/>
      <c r="Z276" s="302"/>
    </row>
    <row r="277" spans="1:26" ht="15.75" hidden="1" customHeight="1">
      <c r="A277" s="302"/>
      <c r="B277" s="302"/>
      <c r="C277" s="302"/>
      <c r="D277" s="302"/>
      <c r="E277" s="302"/>
      <c r="F277" s="302"/>
      <c r="G277" s="302"/>
      <c r="H277" s="302"/>
      <c r="I277" s="302"/>
      <c r="J277" s="302"/>
      <c r="K277" s="302"/>
      <c r="L277" s="302"/>
      <c r="M277" s="302"/>
      <c r="N277" s="302"/>
      <c r="O277" s="302"/>
      <c r="P277" s="302"/>
      <c r="Q277" s="302"/>
      <c r="R277" s="302"/>
      <c r="S277" s="302"/>
      <c r="T277" s="302"/>
      <c r="U277" s="302"/>
      <c r="V277" s="302"/>
      <c r="W277" s="302"/>
      <c r="X277" s="302"/>
      <c r="Y277" s="302"/>
      <c r="Z277" s="302"/>
    </row>
    <row r="278" spans="1:26" ht="15.75" hidden="1" customHeight="1">
      <c r="A278" s="302"/>
      <c r="B278" s="302"/>
      <c r="C278" s="302"/>
      <c r="D278" s="302"/>
      <c r="E278" s="302"/>
      <c r="F278" s="302"/>
      <c r="G278" s="302"/>
      <c r="H278" s="302"/>
      <c r="I278" s="302"/>
      <c r="J278" s="302"/>
      <c r="K278" s="302"/>
      <c r="L278" s="302"/>
      <c r="M278" s="302"/>
      <c r="N278" s="302"/>
      <c r="O278" s="302"/>
      <c r="P278" s="302"/>
      <c r="Q278" s="302"/>
      <c r="R278" s="302"/>
      <c r="S278" s="302"/>
      <c r="T278" s="302"/>
      <c r="U278" s="302"/>
      <c r="V278" s="302"/>
      <c r="W278" s="302"/>
      <c r="X278" s="302"/>
      <c r="Y278" s="302"/>
      <c r="Z278" s="302"/>
    </row>
    <row r="279" spans="1:26" ht="15.75" hidden="1" customHeight="1">
      <c r="A279" s="302"/>
      <c r="B279" s="302"/>
      <c r="C279" s="302"/>
      <c r="D279" s="302"/>
      <c r="E279" s="302"/>
      <c r="F279" s="302"/>
      <c r="G279" s="302"/>
      <c r="H279" s="302"/>
      <c r="I279" s="302"/>
      <c r="J279" s="302"/>
      <c r="K279" s="302"/>
      <c r="L279" s="302"/>
      <c r="M279" s="302"/>
      <c r="N279" s="302"/>
      <c r="O279" s="302"/>
      <c r="P279" s="302"/>
      <c r="Q279" s="302"/>
      <c r="R279" s="302"/>
      <c r="S279" s="302"/>
      <c r="T279" s="302"/>
      <c r="U279" s="302"/>
      <c r="V279" s="302"/>
      <c r="W279" s="302"/>
      <c r="X279" s="302"/>
      <c r="Y279" s="302"/>
      <c r="Z279" s="302"/>
    </row>
    <row r="280" spans="1:26" ht="15.75" hidden="1" customHeight="1">
      <c r="A280" s="302"/>
      <c r="B280" s="302"/>
      <c r="C280" s="302"/>
      <c r="D280" s="302"/>
      <c r="E280" s="302"/>
      <c r="F280" s="302"/>
      <c r="G280" s="302"/>
      <c r="H280" s="302"/>
      <c r="I280" s="302"/>
      <c r="J280" s="302"/>
      <c r="K280" s="302"/>
      <c r="L280" s="302"/>
      <c r="M280" s="302"/>
      <c r="N280" s="302"/>
      <c r="O280" s="302"/>
      <c r="P280" s="302"/>
      <c r="Q280" s="302"/>
      <c r="R280" s="302"/>
      <c r="S280" s="302"/>
      <c r="T280" s="302"/>
      <c r="U280" s="302"/>
      <c r="V280" s="302"/>
      <c r="W280" s="302"/>
      <c r="X280" s="302"/>
      <c r="Y280" s="302"/>
      <c r="Z280" s="302"/>
    </row>
    <row r="281" spans="1:26" ht="15.75" hidden="1" customHeight="1">
      <c r="A281" s="302"/>
      <c r="B281" s="302"/>
      <c r="C281" s="302"/>
      <c r="D281" s="302"/>
      <c r="E281" s="302"/>
      <c r="F281" s="302"/>
      <c r="G281" s="302"/>
      <c r="H281" s="302"/>
      <c r="I281" s="302"/>
      <c r="J281" s="302"/>
      <c r="K281" s="302"/>
      <c r="L281" s="302"/>
      <c r="M281" s="302"/>
      <c r="N281" s="302"/>
      <c r="O281" s="302"/>
      <c r="P281" s="302"/>
      <c r="Q281" s="302"/>
      <c r="R281" s="302"/>
      <c r="S281" s="302"/>
      <c r="T281" s="302"/>
      <c r="U281" s="302"/>
      <c r="V281" s="302"/>
      <c r="W281" s="302"/>
      <c r="X281" s="302"/>
      <c r="Y281" s="302"/>
      <c r="Z281" s="302"/>
    </row>
    <row r="282" spans="1:26" ht="15.75" hidden="1" customHeight="1">
      <c r="A282" s="302"/>
      <c r="B282" s="302"/>
      <c r="C282" s="302"/>
      <c r="D282" s="302"/>
      <c r="E282" s="302"/>
      <c r="F282" s="302"/>
      <c r="G282" s="302"/>
      <c r="H282" s="302"/>
      <c r="I282" s="302"/>
      <c r="J282" s="302"/>
      <c r="K282" s="302"/>
      <c r="L282" s="302"/>
      <c r="M282" s="302"/>
      <c r="N282" s="302"/>
      <c r="O282" s="302"/>
      <c r="P282" s="302"/>
      <c r="Q282" s="302"/>
      <c r="R282" s="302"/>
      <c r="S282" s="302"/>
      <c r="T282" s="302"/>
      <c r="U282" s="302"/>
      <c r="V282" s="302"/>
      <c r="W282" s="302"/>
      <c r="X282" s="302"/>
      <c r="Y282" s="302"/>
      <c r="Z282" s="302"/>
    </row>
    <row r="283" spans="1:26" ht="15.75" hidden="1" customHeight="1">
      <c r="A283" s="302"/>
      <c r="B283" s="302"/>
      <c r="C283" s="302"/>
      <c r="D283" s="302"/>
      <c r="E283" s="302"/>
      <c r="F283" s="302"/>
      <c r="G283" s="302"/>
      <c r="H283" s="302"/>
      <c r="I283" s="302"/>
      <c r="J283" s="302"/>
      <c r="K283" s="302"/>
      <c r="L283" s="302"/>
      <c r="M283" s="302"/>
      <c r="N283" s="302"/>
      <c r="O283" s="302"/>
      <c r="P283" s="302"/>
      <c r="Q283" s="302"/>
      <c r="R283" s="302"/>
      <c r="S283" s="302"/>
      <c r="T283" s="302"/>
      <c r="U283" s="302"/>
      <c r="V283" s="302"/>
      <c r="W283" s="302"/>
      <c r="X283" s="302"/>
      <c r="Y283" s="302"/>
      <c r="Z283" s="302"/>
    </row>
    <row r="284" spans="1:26" ht="15.75" hidden="1" customHeight="1">
      <c r="A284" s="302"/>
      <c r="B284" s="302"/>
      <c r="C284" s="302"/>
      <c r="D284" s="302"/>
      <c r="E284" s="302"/>
      <c r="F284" s="302"/>
      <c r="G284" s="302"/>
      <c r="H284" s="302"/>
      <c r="I284" s="302"/>
      <c r="J284" s="302"/>
      <c r="K284" s="302"/>
      <c r="L284" s="302"/>
      <c r="M284" s="302"/>
      <c r="N284" s="302"/>
      <c r="O284" s="302"/>
      <c r="P284" s="302"/>
      <c r="Q284" s="302"/>
      <c r="R284" s="302"/>
      <c r="S284" s="302"/>
      <c r="T284" s="302"/>
      <c r="U284" s="302"/>
      <c r="V284" s="302"/>
      <c r="W284" s="302"/>
      <c r="X284" s="302"/>
      <c r="Y284" s="302"/>
      <c r="Z284" s="302"/>
    </row>
    <row r="285" spans="1:26" ht="15.75" hidden="1" customHeight="1">
      <c r="A285" s="302"/>
      <c r="B285" s="302"/>
      <c r="C285" s="302"/>
      <c r="D285" s="302"/>
      <c r="E285" s="302"/>
      <c r="F285" s="302"/>
      <c r="G285" s="302"/>
      <c r="H285" s="302"/>
      <c r="I285" s="302"/>
      <c r="J285" s="302"/>
      <c r="K285" s="302"/>
      <c r="L285" s="302"/>
      <c r="M285" s="302"/>
      <c r="N285" s="302"/>
      <c r="O285" s="302"/>
      <c r="P285" s="302"/>
      <c r="Q285" s="302"/>
      <c r="R285" s="302"/>
      <c r="S285" s="302"/>
      <c r="T285" s="302"/>
      <c r="U285" s="302"/>
      <c r="V285" s="302"/>
      <c r="W285" s="302"/>
      <c r="X285" s="302"/>
      <c r="Y285" s="302"/>
      <c r="Z285" s="302"/>
    </row>
    <row r="286" spans="1:26" ht="15.75" hidden="1" customHeight="1">
      <c r="A286" s="302"/>
      <c r="B286" s="302"/>
      <c r="C286" s="302"/>
      <c r="D286" s="302"/>
      <c r="E286" s="302"/>
      <c r="F286" s="302"/>
      <c r="G286" s="302"/>
      <c r="H286" s="302"/>
      <c r="I286" s="302"/>
      <c r="J286" s="302"/>
      <c r="K286" s="302"/>
      <c r="L286" s="302"/>
      <c r="M286" s="302"/>
      <c r="N286" s="302"/>
      <c r="O286" s="302"/>
      <c r="P286" s="302"/>
      <c r="Q286" s="302"/>
      <c r="R286" s="302"/>
      <c r="S286" s="302"/>
      <c r="T286" s="302"/>
      <c r="U286" s="302"/>
      <c r="V286" s="302"/>
      <c r="W286" s="302"/>
      <c r="X286" s="302"/>
      <c r="Y286" s="302"/>
      <c r="Z286" s="302"/>
    </row>
    <row r="287" spans="1:26" ht="15.75" hidden="1" customHeight="1">
      <c r="A287" s="302"/>
      <c r="B287" s="302"/>
      <c r="C287" s="302"/>
      <c r="D287" s="302"/>
      <c r="E287" s="302"/>
      <c r="F287" s="302"/>
      <c r="G287" s="302"/>
      <c r="H287" s="302"/>
      <c r="I287" s="302"/>
      <c r="J287" s="302"/>
      <c r="K287" s="302"/>
      <c r="L287" s="302"/>
      <c r="M287" s="302"/>
      <c r="N287" s="302"/>
      <c r="O287" s="302"/>
      <c r="P287" s="302"/>
      <c r="Q287" s="302"/>
      <c r="R287" s="302"/>
      <c r="S287" s="302"/>
      <c r="T287" s="302"/>
      <c r="U287" s="302"/>
      <c r="V287" s="302"/>
      <c r="W287" s="302"/>
      <c r="X287" s="302"/>
      <c r="Y287" s="302"/>
      <c r="Z287" s="302"/>
    </row>
    <row r="288" spans="1:26" ht="15.75" hidden="1" customHeight="1">
      <c r="A288" s="302"/>
      <c r="B288" s="302"/>
      <c r="C288" s="302"/>
      <c r="D288" s="302"/>
      <c r="E288" s="302"/>
      <c r="F288" s="302"/>
      <c r="G288" s="302"/>
      <c r="H288" s="302"/>
      <c r="I288" s="302"/>
      <c r="J288" s="302"/>
      <c r="K288" s="302"/>
      <c r="L288" s="302"/>
      <c r="M288" s="302"/>
      <c r="N288" s="302"/>
      <c r="O288" s="302"/>
      <c r="P288" s="302"/>
      <c r="Q288" s="302"/>
      <c r="R288" s="302"/>
      <c r="S288" s="302"/>
      <c r="T288" s="302"/>
      <c r="U288" s="302"/>
      <c r="V288" s="302"/>
      <c r="W288" s="302"/>
      <c r="X288" s="302"/>
      <c r="Y288" s="302"/>
      <c r="Z288" s="302"/>
    </row>
    <row r="289" spans="1:26" ht="15.75" hidden="1" customHeight="1">
      <c r="A289" s="302"/>
      <c r="B289" s="302"/>
      <c r="C289" s="302"/>
      <c r="D289" s="302"/>
      <c r="E289" s="302"/>
      <c r="F289" s="302"/>
      <c r="G289" s="302"/>
      <c r="H289" s="302"/>
      <c r="I289" s="302"/>
      <c r="J289" s="302"/>
      <c r="K289" s="302"/>
      <c r="L289" s="302"/>
      <c r="M289" s="302"/>
      <c r="N289" s="302"/>
      <c r="O289" s="302"/>
      <c r="P289" s="302"/>
      <c r="Q289" s="302"/>
      <c r="R289" s="302"/>
      <c r="S289" s="302"/>
      <c r="T289" s="302"/>
      <c r="U289" s="302"/>
      <c r="V289" s="302"/>
      <c r="W289" s="302"/>
      <c r="X289" s="302"/>
      <c r="Y289" s="302"/>
      <c r="Z289" s="302"/>
    </row>
    <row r="290" spans="1:26" ht="15.75" hidden="1" customHeight="1">
      <c r="A290" s="302"/>
      <c r="B290" s="302"/>
      <c r="C290" s="302"/>
      <c r="D290" s="302"/>
      <c r="E290" s="302"/>
      <c r="F290" s="302"/>
      <c r="G290" s="302"/>
      <c r="H290" s="302"/>
      <c r="I290" s="302"/>
      <c r="J290" s="302"/>
      <c r="K290" s="302"/>
      <c r="L290" s="302"/>
      <c r="M290" s="302"/>
      <c r="N290" s="302"/>
      <c r="O290" s="302"/>
      <c r="P290" s="302"/>
      <c r="Q290" s="302"/>
      <c r="R290" s="302"/>
      <c r="S290" s="302"/>
      <c r="T290" s="302"/>
      <c r="U290" s="302"/>
      <c r="V290" s="302"/>
      <c r="W290" s="302"/>
      <c r="X290" s="302"/>
      <c r="Y290" s="302"/>
      <c r="Z290" s="302"/>
    </row>
    <row r="291" spans="1:26" ht="15.75" hidden="1" customHeight="1">
      <c r="A291" s="302"/>
      <c r="B291" s="302"/>
      <c r="C291" s="302"/>
      <c r="D291" s="302"/>
      <c r="E291" s="302"/>
      <c r="F291" s="302"/>
      <c r="G291" s="302"/>
      <c r="H291" s="302"/>
      <c r="I291" s="302"/>
      <c r="J291" s="302"/>
      <c r="K291" s="302"/>
      <c r="L291" s="302"/>
      <c r="M291" s="302"/>
      <c r="N291" s="302"/>
      <c r="O291" s="302"/>
      <c r="P291" s="302"/>
      <c r="Q291" s="302"/>
      <c r="R291" s="302"/>
      <c r="S291" s="302"/>
      <c r="T291" s="302"/>
      <c r="U291" s="302"/>
      <c r="V291" s="302"/>
      <c r="W291" s="302"/>
      <c r="X291" s="302"/>
      <c r="Y291" s="302"/>
      <c r="Z291" s="302"/>
    </row>
    <row r="292" spans="1:26" ht="15.75" hidden="1" customHeight="1">
      <c r="A292" s="302"/>
      <c r="B292" s="302"/>
      <c r="C292" s="302"/>
      <c r="D292" s="302"/>
      <c r="E292" s="302"/>
      <c r="F292" s="302"/>
      <c r="G292" s="302"/>
      <c r="H292" s="302"/>
      <c r="I292" s="302"/>
      <c r="J292" s="302"/>
      <c r="K292" s="302"/>
      <c r="L292" s="302"/>
      <c r="M292" s="302"/>
      <c r="N292" s="302"/>
      <c r="O292" s="302"/>
      <c r="P292" s="302"/>
      <c r="Q292" s="302"/>
      <c r="R292" s="302"/>
      <c r="S292" s="302"/>
      <c r="T292" s="302"/>
      <c r="U292" s="302"/>
      <c r="V292" s="302"/>
      <c r="W292" s="302"/>
      <c r="X292" s="302"/>
      <c r="Y292" s="302"/>
      <c r="Z292" s="302"/>
    </row>
    <row r="293" spans="1:26" ht="15.75" hidden="1" customHeight="1">
      <c r="A293" s="302"/>
      <c r="B293" s="302"/>
      <c r="C293" s="302"/>
      <c r="D293" s="302"/>
      <c r="E293" s="302"/>
      <c r="F293" s="302"/>
      <c r="G293" s="302"/>
      <c r="H293" s="302"/>
      <c r="I293" s="302"/>
      <c r="J293" s="302"/>
      <c r="K293" s="302"/>
      <c r="L293" s="302"/>
      <c r="M293" s="302"/>
      <c r="N293" s="302"/>
      <c r="O293" s="302"/>
      <c r="P293" s="302"/>
      <c r="Q293" s="302"/>
      <c r="R293" s="302"/>
      <c r="S293" s="302"/>
      <c r="T293" s="302"/>
      <c r="U293" s="302"/>
      <c r="V293" s="302"/>
      <c r="W293" s="302"/>
      <c r="X293" s="302"/>
      <c r="Y293" s="302"/>
      <c r="Z293" s="302"/>
    </row>
    <row r="294" spans="1:26" ht="15.75" hidden="1" customHeight="1">
      <c r="A294" s="302"/>
      <c r="B294" s="302"/>
      <c r="C294" s="302"/>
      <c r="D294" s="302"/>
      <c r="E294" s="302"/>
      <c r="F294" s="302"/>
      <c r="G294" s="302"/>
      <c r="H294" s="302"/>
      <c r="I294" s="302"/>
      <c r="J294" s="302"/>
      <c r="K294" s="302"/>
      <c r="L294" s="302"/>
      <c r="M294" s="302"/>
      <c r="N294" s="302"/>
      <c r="O294" s="302"/>
      <c r="P294" s="302"/>
      <c r="Q294" s="302"/>
      <c r="R294" s="302"/>
      <c r="S294" s="302"/>
      <c r="T294" s="302"/>
      <c r="U294" s="302"/>
      <c r="V294" s="302"/>
      <c r="W294" s="302"/>
      <c r="X294" s="302"/>
      <c r="Y294" s="302"/>
      <c r="Z294" s="302"/>
    </row>
    <row r="295" spans="1:26" ht="15.75" hidden="1" customHeight="1">
      <c r="A295" s="302"/>
      <c r="B295" s="302"/>
      <c r="C295" s="302"/>
      <c r="D295" s="302"/>
      <c r="E295" s="302"/>
      <c r="F295" s="302"/>
      <c r="G295" s="302"/>
      <c r="H295" s="302"/>
      <c r="I295" s="302"/>
      <c r="J295" s="302"/>
      <c r="K295" s="302"/>
      <c r="L295" s="302"/>
      <c r="M295" s="302"/>
      <c r="N295" s="302"/>
      <c r="O295" s="302"/>
      <c r="P295" s="302"/>
      <c r="Q295" s="302"/>
      <c r="R295" s="302"/>
      <c r="S295" s="302"/>
      <c r="T295" s="302"/>
      <c r="U295" s="302"/>
      <c r="V295" s="302"/>
      <c r="W295" s="302"/>
      <c r="X295" s="302"/>
      <c r="Y295" s="302"/>
      <c r="Z295" s="302"/>
    </row>
    <row r="296" spans="1:26" ht="15.75" hidden="1" customHeight="1">
      <c r="A296" s="302"/>
      <c r="B296" s="302"/>
      <c r="C296" s="302"/>
      <c r="D296" s="302"/>
      <c r="E296" s="302"/>
      <c r="F296" s="302"/>
      <c r="G296" s="302"/>
      <c r="H296" s="302"/>
      <c r="I296" s="302"/>
      <c r="J296" s="302"/>
      <c r="K296" s="302"/>
      <c r="L296" s="302"/>
      <c r="M296" s="302"/>
      <c r="N296" s="302"/>
      <c r="O296" s="302"/>
      <c r="P296" s="302"/>
      <c r="Q296" s="302"/>
      <c r="R296" s="302"/>
      <c r="S296" s="302"/>
      <c r="T296" s="302"/>
      <c r="U296" s="302"/>
      <c r="V296" s="302"/>
      <c r="W296" s="302"/>
      <c r="X296" s="302"/>
      <c r="Y296" s="302"/>
      <c r="Z296" s="302"/>
    </row>
    <row r="297" spans="1:26" ht="15.75" hidden="1" customHeight="1">
      <c r="A297" s="302"/>
      <c r="B297" s="302"/>
      <c r="C297" s="302"/>
      <c r="D297" s="302"/>
      <c r="E297" s="302"/>
      <c r="F297" s="302"/>
      <c r="G297" s="302"/>
      <c r="H297" s="302"/>
      <c r="I297" s="302"/>
      <c r="J297" s="302"/>
      <c r="K297" s="302"/>
      <c r="L297" s="302"/>
      <c r="M297" s="302"/>
      <c r="N297" s="302"/>
      <c r="O297" s="302"/>
      <c r="P297" s="302"/>
      <c r="Q297" s="302"/>
      <c r="R297" s="302"/>
      <c r="S297" s="302"/>
      <c r="T297" s="302"/>
      <c r="U297" s="302"/>
      <c r="V297" s="302"/>
      <c r="W297" s="302"/>
      <c r="X297" s="302"/>
      <c r="Y297" s="302"/>
      <c r="Z297" s="302"/>
    </row>
    <row r="298" spans="1:26" ht="15.75" hidden="1" customHeight="1">
      <c r="A298" s="302"/>
      <c r="B298" s="302"/>
      <c r="C298" s="302"/>
      <c r="D298" s="302"/>
      <c r="E298" s="302"/>
      <c r="F298" s="302"/>
      <c r="G298" s="302"/>
      <c r="H298" s="302"/>
      <c r="I298" s="302"/>
      <c r="J298" s="302"/>
      <c r="K298" s="302"/>
      <c r="L298" s="302"/>
      <c r="M298" s="302"/>
      <c r="N298" s="302"/>
      <c r="O298" s="302"/>
      <c r="P298" s="302"/>
      <c r="Q298" s="302"/>
      <c r="R298" s="302"/>
      <c r="S298" s="302"/>
      <c r="T298" s="302"/>
      <c r="U298" s="302"/>
      <c r="V298" s="302"/>
      <c r="W298" s="302"/>
      <c r="X298" s="302"/>
      <c r="Y298" s="302"/>
      <c r="Z298" s="302"/>
    </row>
    <row r="299" spans="1:26" ht="15.75" hidden="1" customHeight="1">
      <c r="A299" s="302"/>
      <c r="B299" s="302"/>
      <c r="C299" s="302"/>
      <c r="D299" s="302"/>
      <c r="E299" s="302"/>
      <c r="F299" s="302"/>
      <c r="G299" s="302"/>
      <c r="H299" s="302"/>
      <c r="I299" s="302"/>
      <c r="J299" s="302"/>
      <c r="K299" s="302"/>
      <c r="L299" s="302"/>
      <c r="M299" s="302"/>
      <c r="N299" s="302"/>
      <c r="O299" s="302"/>
      <c r="P299" s="302"/>
      <c r="Q299" s="302"/>
      <c r="R299" s="302"/>
      <c r="S299" s="302"/>
      <c r="T299" s="302"/>
      <c r="U299" s="302"/>
      <c r="V299" s="302"/>
      <c r="W299" s="302"/>
      <c r="X299" s="302"/>
      <c r="Y299" s="302"/>
      <c r="Z299" s="302"/>
    </row>
    <row r="300" spans="1:26" ht="15.75" hidden="1" customHeight="1">
      <c r="A300" s="302"/>
      <c r="B300" s="302"/>
      <c r="C300" s="302"/>
      <c r="D300" s="302"/>
      <c r="E300" s="302"/>
      <c r="F300" s="302"/>
      <c r="G300" s="302"/>
      <c r="H300" s="302"/>
      <c r="I300" s="302"/>
      <c r="J300" s="302"/>
      <c r="K300" s="302"/>
      <c r="L300" s="302"/>
      <c r="M300" s="302"/>
      <c r="N300" s="302"/>
      <c r="O300" s="302"/>
      <c r="P300" s="302"/>
      <c r="Q300" s="302"/>
      <c r="R300" s="302"/>
      <c r="S300" s="302"/>
      <c r="T300" s="302"/>
      <c r="U300" s="302"/>
      <c r="V300" s="302"/>
      <c r="W300" s="302"/>
      <c r="X300" s="302"/>
      <c r="Y300" s="302"/>
      <c r="Z300" s="302"/>
    </row>
    <row r="301" spans="1:26" ht="15.75" hidden="1" customHeight="1">
      <c r="A301" s="302"/>
      <c r="B301" s="302"/>
      <c r="C301" s="302"/>
      <c r="D301" s="302"/>
      <c r="E301" s="302"/>
      <c r="F301" s="302"/>
      <c r="G301" s="302"/>
      <c r="H301" s="302"/>
      <c r="I301" s="302"/>
      <c r="J301" s="302"/>
      <c r="K301" s="302"/>
      <c r="L301" s="302"/>
      <c r="M301" s="302"/>
      <c r="N301" s="302"/>
      <c r="O301" s="302"/>
      <c r="P301" s="302"/>
      <c r="Q301" s="302"/>
      <c r="R301" s="302"/>
      <c r="S301" s="302"/>
      <c r="T301" s="302"/>
      <c r="U301" s="302"/>
      <c r="V301" s="302"/>
      <c r="W301" s="302"/>
      <c r="X301" s="302"/>
      <c r="Y301" s="302"/>
      <c r="Z301" s="302"/>
    </row>
    <row r="302" spans="1:26" ht="15.75" hidden="1" customHeight="1">
      <c r="A302" s="302"/>
      <c r="B302" s="302"/>
      <c r="C302" s="302"/>
      <c r="D302" s="302"/>
      <c r="E302" s="302"/>
      <c r="F302" s="302"/>
      <c r="G302" s="302"/>
      <c r="H302" s="302"/>
      <c r="I302" s="302"/>
      <c r="J302" s="302"/>
      <c r="K302" s="302"/>
      <c r="L302" s="302"/>
      <c r="M302" s="302"/>
      <c r="N302" s="302"/>
      <c r="O302" s="302"/>
      <c r="P302" s="302"/>
      <c r="Q302" s="302"/>
      <c r="R302" s="302"/>
      <c r="S302" s="302"/>
      <c r="T302" s="302"/>
      <c r="U302" s="302"/>
      <c r="V302" s="302"/>
      <c r="W302" s="302"/>
      <c r="X302" s="302"/>
      <c r="Y302" s="302"/>
      <c r="Z302" s="302"/>
    </row>
    <row r="303" spans="1:26" ht="15.75" hidden="1" customHeight="1">
      <c r="A303" s="302"/>
      <c r="B303" s="302"/>
      <c r="C303" s="302"/>
      <c r="D303" s="302"/>
      <c r="E303" s="302"/>
      <c r="F303" s="302"/>
      <c r="G303" s="302"/>
      <c r="H303" s="302"/>
      <c r="I303" s="302"/>
      <c r="J303" s="302"/>
      <c r="K303" s="302"/>
      <c r="L303" s="302"/>
      <c r="M303" s="302"/>
      <c r="N303" s="302"/>
      <c r="O303" s="302"/>
      <c r="P303" s="302"/>
      <c r="Q303" s="302"/>
      <c r="R303" s="302"/>
      <c r="S303" s="302"/>
      <c r="T303" s="302"/>
      <c r="U303" s="302"/>
      <c r="V303" s="302"/>
      <c r="W303" s="302"/>
      <c r="X303" s="302"/>
      <c r="Y303" s="302"/>
      <c r="Z303" s="302"/>
    </row>
    <row r="304" spans="1:26" ht="15.75" hidden="1" customHeight="1">
      <c r="A304" s="302"/>
      <c r="B304" s="302"/>
      <c r="C304" s="302"/>
      <c r="D304" s="302"/>
      <c r="E304" s="302"/>
      <c r="F304" s="302"/>
      <c r="G304" s="302"/>
      <c r="H304" s="302"/>
      <c r="I304" s="302"/>
      <c r="J304" s="302"/>
      <c r="K304" s="302"/>
      <c r="L304" s="302"/>
      <c r="M304" s="302"/>
      <c r="N304" s="302"/>
      <c r="O304" s="302"/>
      <c r="P304" s="302"/>
      <c r="Q304" s="302"/>
      <c r="R304" s="302"/>
      <c r="S304" s="302"/>
      <c r="T304" s="302"/>
      <c r="U304" s="302"/>
      <c r="V304" s="302"/>
      <c r="W304" s="302"/>
      <c r="X304" s="302"/>
      <c r="Y304" s="302"/>
      <c r="Z304" s="302"/>
    </row>
    <row r="305" spans="1:26" ht="15.75" hidden="1" customHeight="1">
      <c r="A305" s="302"/>
      <c r="B305" s="302"/>
      <c r="C305" s="302"/>
      <c r="D305" s="302"/>
      <c r="E305" s="302"/>
      <c r="F305" s="302"/>
      <c r="G305" s="302"/>
      <c r="H305" s="302"/>
      <c r="I305" s="302"/>
      <c r="J305" s="302"/>
      <c r="K305" s="302"/>
      <c r="L305" s="302"/>
      <c r="M305" s="302"/>
      <c r="N305" s="302"/>
      <c r="O305" s="302"/>
      <c r="P305" s="302"/>
      <c r="Q305" s="302"/>
      <c r="R305" s="302"/>
      <c r="S305" s="302"/>
      <c r="T305" s="302"/>
      <c r="U305" s="302"/>
      <c r="V305" s="302"/>
      <c r="W305" s="302"/>
      <c r="X305" s="302"/>
      <c r="Y305" s="302"/>
      <c r="Z305" s="302"/>
    </row>
    <row r="306" spans="1:26" ht="15.75" hidden="1" customHeight="1">
      <c r="A306" s="302"/>
      <c r="B306" s="302"/>
      <c r="C306" s="302"/>
      <c r="D306" s="302"/>
      <c r="E306" s="302"/>
      <c r="F306" s="302"/>
      <c r="G306" s="302"/>
      <c r="H306" s="302"/>
      <c r="I306" s="302"/>
      <c r="J306" s="302"/>
      <c r="K306" s="302"/>
      <c r="L306" s="302"/>
      <c r="M306" s="302"/>
      <c r="N306" s="302"/>
      <c r="O306" s="302"/>
      <c r="P306" s="302"/>
      <c r="Q306" s="302"/>
      <c r="R306" s="302"/>
      <c r="S306" s="302"/>
      <c r="T306" s="302"/>
      <c r="U306" s="302"/>
      <c r="V306" s="302"/>
      <c r="W306" s="302"/>
      <c r="X306" s="302"/>
      <c r="Y306" s="302"/>
      <c r="Z306" s="302"/>
    </row>
    <row r="307" spans="1:26" ht="15.75" hidden="1" customHeight="1">
      <c r="A307" s="302"/>
      <c r="B307" s="302"/>
      <c r="C307" s="302"/>
      <c r="D307" s="302"/>
      <c r="E307" s="302"/>
      <c r="F307" s="302"/>
      <c r="G307" s="302"/>
      <c r="H307" s="302"/>
      <c r="I307" s="302"/>
      <c r="J307" s="302"/>
      <c r="K307" s="302"/>
      <c r="L307" s="302"/>
      <c r="M307" s="302"/>
      <c r="N307" s="302"/>
      <c r="O307" s="302"/>
      <c r="P307" s="302"/>
      <c r="Q307" s="302"/>
      <c r="R307" s="302"/>
      <c r="S307" s="302"/>
      <c r="T307" s="302"/>
      <c r="U307" s="302"/>
      <c r="V307" s="302"/>
      <c r="W307" s="302"/>
      <c r="X307" s="302"/>
      <c r="Y307" s="302"/>
      <c r="Z307" s="302"/>
    </row>
    <row r="308" spans="1:26" ht="15.75" hidden="1" customHeight="1">
      <c r="A308" s="302"/>
      <c r="B308" s="302"/>
      <c r="C308" s="302"/>
      <c r="D308" s="302"/>
      <c r="E308" s="302"/>
      <c r="F308" s="302"/>
      <c r="G308" s="302"/>
      <c r="H308" s="302"/>
      <c r="I308" s="302"/>
      <c r="J308" s="302"/>
      <c r="K308" s="302"/>
      <c r="L308" s="302"/>
      <c r="M308" s="302"/>
      <c r="N308" s="302"/>
      <c r="O308" s="302"/>
      <c r="P308" s="302"/>
      <c r="Q308" s="302"/>
      <c r="R308" s="302"/>
      <c r="S308" s="302"/>
      <c r="T308" s="302"/>
      <c r="U308" s="302"/>
      <c r="V308" s="302"/>
      <c r="W308" s="302"/>
      <c r="X308" s="302"/>
      <c r="Y308" s="302"/>
      <c r="Z308" s="302"/>
    </row>
    <row r="309" spans="1:26" ht="15.75" hidden="1" customHeight="1">
      <c r="A309" s="302"/>
      <c r="B309" s="302"/>
      <c r="C309" s="302"/>
      <c r="D309" s="302"/>
      <c r="E309" s="302"/>
      <c r="F309" s="302"/>
      <c r="G309" s="302"/>
      <c r="H309" s="302"/>
      <c r="I309" s="302"/>
      <c r="J309" s="302"/>
      <c r="K309" s="302"/>
      <c r="L309" s="302"/>
      <c r="M309" s="302"/>
      <c r="N309" s="302"/>
      <c r="O309" s="302"/>
      <c r="P309" s="302"/>
      <c r="Q309" s="302"/>
      <c r="R309" s="302"/>
      <c r="S309" s="302"/>
      <c r="T309" s="302"/>
      <c r="U309" s="302"/>
      <c r="V309" s="302"/>
      <c r="W309" s="302"/>
      <c r="X309" s="302"/>
      <c r="Y309" s="302"/>
      <c r="Z309" s="302"/>
    </row>
    <row r="310" spans="1:26" ht="15.75" hidden="1" customHeight="1">
      <c r="A310" s="302"/>
      <c r="B310" s="302"/>
      <c r="C310" s="302"/>
      <c r="D310" s="302"/>
      <c r="E310" s="302"/>
      <c r="F310" s="302"/>
      <c r="G310" s="302"/>
      <c r="H310" s="302"/>
      <c r="I310" s="302"/>
      <c r="J310" s="302"/>
      <c r="K310" s="302"/>
      <c r="L310" s="302"/>
      <c r="M310" s="302"/>
      <c r="N310" s="302"/>
      <c r="O310" s="302"/>
      <c r="P310" s="302"/>
      <c r="Q310" s="302"/>
      <c r="R310" s="302"/>
      <c r="S310" s="302"/>
      <c r="T310" s="302"/>
      <c r="U310" s="302"/>
      <c r="V310" s="302"/>
      <c r="W310" s="302"/>
      <c r="X310" s="302"/>
      <c r="Y310" s="302"/>
      <c r="Z310" s="302"/>
    </row>
    <row r="311" spans="1:26" ht="15.75" hidden="1" customHeight="1">
      <c r="A311" s="302"/>
      <c r="B311" s="302"/>
      <c r="C311" s="302"/>
      <c r="D311" s="302"/>
      <c r="E311" s="302"/>
      <c r="F311" s="302"/>
      <c r="G311" s="302"/>
      <c r="H311" s="302"/>
      <c r="I311" s="302"/>
      <c r="J311" s="302"/>
      <c r="K311" s="302"/>
      <c r="L311" s="302"/>
      <c r="M311" s="302"/>
      <c r="N311" s="302"/>
      <c r="O311" s="302"/>
      <c r="P311" s="302"/>
      <c r="Q311" s="302"/>
      <c r="R311" s="302"/>
      <c r="S311" s="302"/>
      <c r="T311" s="302"/>
      <c r="U311" s="302"/>
      <c r="V311" s="302"/>
      <c r="W311" s="302"/>
      <c r="X311" s="302"/>
      <c r="Y311" s="302"/>
      <c r="Z311" s="302"/>
    </row>
    <row r="312" spans="1:26" ht="15.75" hidden="1" customHeight="1">
      <c r="A312" s="302"/>
      <c r="B312" s="302"/>
      <c r="C312" s="302"/>
      <c r="D312" s="302"/>
      <c r="E312" s="302"/>
      <c r="F312" s="302"/>
      <c r="G312" s="302"/>
      <c r="H312" s="302"/>
      <c r="I312" s="302"/>
      <c r="J312" s="302"/>
      <c r="K312" s="302"/>
      <c r="L312" s="302"/>
      <c r="M312" s="302"/>
      <c r="N312" s="302"/>
      <c r="O312" s="302"/>
      <c r="P312" s="302"/>
      <c r="Q312" s="302"/>
      <c r="R312" s="302"/>
      <c r="S312" s="302"/>
      <c r="T312" s="302"/>
      <c r="U312" s="302"/>
      <c r="V312" s="302"/>
      <c r="W312" s="302"/>
      <c r="X312" s="302"/>
      <c r="Y312" s="302"/>
      <c r="Z312" s="302"/>
    </row>
    <row r="313" spans="1:26" ht="15.75" hidden="1" customHeight="1">
      <c r="A313" s="302"/>
      <c r="B313" s="302"/>
      <c r="C313" s="302"/>
      <c r="D313" s="302"/>
      <c r="E313" s="302"/>
      <c r="F313" s="302"/>
      <c r="G313" s="302"/>
      <c r="H313" s="302"/>
      <c r="I313" s="302"/>
      <c r="J313" s="302"/>
      <c r="K313" s="302"/>
      <c r="L313" s="302"/>
      <c r="M313" s="302"/>
      <c r="N313" s="302"/>
      <c r="O313" s="302"/>
      <c r="P313" s="302"/>
      <c r="Q313" s="302"/>
      <c r="R313" s="302"/>
      <c r="S313" s="302"/>
      <c r="T313" s="302"/>
      <c r="U313" s="302"/>
      <c r="V313" s="302"/>
      <c r="W313" s="302"/>
      <c r="X313" s="302"/>
      <c r="Y313" s="302"/>
      <c r="Z313" s="302"/>
    </row>
    <row r="314" spans="1:26" ht="15.75" hidden="1" customHeight="1">
      <c r="A314" s="302"/>
      <c r="B314" s="302"/>
      <c r="C314" s="302"/>
      <c r="D314" s="302"/>
      <c r="E314" s="302"/>
      <c r="F314" s="302"/>
      <c r="G314" s="302"/>
      <c r="H314" s="302"/>
      <c r="I314" s="302"/>
      <c r="J314" s="302"/>
      <c r="K314" s="302"/>
      <c r="L314" s="302"/>
      <c r="M314" s="302"/>
      <c r="N314" s="302"/>
      <c r="O314" s="302"/>
      <c r="P314" s="302"/>
      <c r="Q314" s="302"/>
      <c r="R314" s="302"/>
      <c r="S314" s="302"/>
      <c r="T314" s="302"/>
      <c r="U314" s="302"/>
      <c r="V314" s="302"/>
      <c r="W314" s="302"/>
      <c r="X314" s="302"/>
      <c r="Y314" s="302"/>
      <c r="Z314" s="302"/>
    </row>
    <row r="315" spans="1:26" ht="15.75" hidden="1" customHeight="1">
      <c r="A315" s="302"/>
      <c r="B315" s="302"/>
      <c r="C315" s="302"/>
      <c r="D315" s="302"/>
      <c r="E315" s="302"/>
      <c r="F315" s="302"/>
      <c r="G315" s="302"/>
      <c r="H315" s="302"/>
      <c r="I315" s="302"/>
      <c r="J315" s="302"/>
      <c r="K315" s="302"/>
      <c r="L315" s="302"/>
      <c r="M315" s="302"/>
      <c r="N315" s="302"/>
      <c r="O315" s="302"/>
      <c r="P315" s="302"/>
      <c r="Q315" s="302"/>
      <c r="R315" s="302"/>
      <c r="S315" s="302"/>
      <c r="T315" s="302"/>
      <c r="U315" s="302"/>
      <c r="V315" s="302"/>
      <c r="W315" s="302"/>
      <c r="X315" s="302"/>
      <c r="Y315" s="302"/>
      <c r="Z315" s="302"/>
    </row>
    <row r="316" spans="1:26" ht="15.75" hidden="1" customHeight="1">
      <c r="A316" s="302"/>
      <c r="B316" s="302"/>
      <c r="C316" s="302"/>
      <c r="D316" s="302"/>
      <c r="E316" s="302"/>
      <c r="F316" s="302"/>
      <c r="G316" s="302"/>
      <c r="H316" s="302"/>
      <c r="I316" s="302"/>
      <c r="J316" s="302"/>
      <c r="K316" s="302"/>
      <c r="L316" s="302"/>
      <c r="M316" s="302"/>
      <c r="N316" s="302"/>
      <c r="O316" s="302"/>
      <c r="P316" s="302"/>
      <c r="Q316" s="302"/>
      <c r="R316" s="302"/>
      <c r="S316" s="302"/>
      <c r="T316" s="302"/>
      <c r="U316" s="302"/>
      <c r="V316" s="302"/>
      <c r="W316" s="302"/>
      <c r="X316" s="302"/>
      <c r="Y316" s="302"/>
      <c r="Z316" s="302"/>
    </row>
    <row r="317" spans="1:26" ht="15.75" hidden="1" customHeight="1">
      <c r="A317" s="302"/>
      <c r="B317" s="302"/>
      <c r="C317" s="302"/>
      <c r="D317" s="302"/>
      <c r="E317" s="302"/>
      <c r="F317" s="302"/>
      <c r="G317" s="302"/>
      <c r="H317" s="302"/>
      <c r="I317" s="302"/>
      <c r="J317" s="302"/>
      <c r="K317" s="302"/>
      <c r="L317" s="302"/>
      <c r="M317" s="302"/>
      <c r="N317" s="302"/>
      <c r="O317" s="302"/>
      <c r="P317" s="302"/>
      <c r="Q317" s="302"/>
      <c r="R317" s="302"/>
      <c r="S317" s="302"/>
      <c r="T317" s="302"/>
      <c r="U317" s="302"/>
      <c r="V317" s="302"/>
      <c r="W317" s="302"/>
      <c r="X317" s="302"/>
      <c r="Y317" s="302"/>
      <c r="Z317" s="302"/>
    </row>
    <row r="318" spans="1:26" ht="15.75" hidden="1" customHeight="1">
      <c r="A318" s="302"/>
      <c r="B318" s="302"/>
      <c r="C318" s="302"/>
      <c r="D318" s="302"/>
      <c r="E318" s="302"/>
      <c r="F318" s="302"/>
      <c r="G318" s="302"/>
      <c r="H318" s="302"/>
      <c r="I318" s="302"/>
      <c r="J318" s="302"/>
      <c r="K318" s="302"/>
      <c r="L318" s="302"/>
      <c r="M318" s="302"/>
      <c r="N318" s="302"/>
      <c r="O318" s="302"/>
      <c r="P318" s="302"/>
      <c r="Q318" s="302"/>
      <c r="R318" s="302"/>
      <c r="S318" s="302"/>
      <c r="T318" s="302"/>
      <c r="U318" s="302"/>
      <c r="V318" s="302"/>
      <c r="W318" s="302"/>
      <c r="X318" s="302"/>
      <c r="Y318" s="302"/>
      <c r="Z318" s="302"/>
    </row>
    <row r="319" spans="1:26" ht="15.75" hidden="1" customHeight="1">
      <c r="A319" s="302"/>
      <c r="B319" s="302"/>
      <c r="C319" s="302"/>
      <c r="D319" s="302"/>
      <c r="E319" s="302"/>
      <c r="F319" s="302"/>
      <c r="G319" s="302"/>
      <c r="H319" s="302"/>
      <c r="I319" s="302"/>
      <c r="J319" s="302"/>
      <c r="K319" s="302"/>
      <c r="L319" s="302"/>
      <c r="M319" s="302"/>
      <c r="N319" s="302"/>
      <c r="O319" s="302"/>
      <c r="P319" s="302"/>
      <c r="Q319" s="302"/>
      <c r="R319" s="302"/>
      <c r="S319" s="302"/>
      <c r="T319" s="302"/>
      <c r="U319" s="302"/>
      <c r="V319" s="302"/>
      <c r="W319" s="302"/>
      <c r="X319" s="302"/>
      <c r="Y319" s="302"/>
      <c r="Z319" s="302"/>
    </row>
    <row r="320" spans="1:26" ht="15.75" hidden="1" customHeight="1">
      <c r="A320" s="302"/>
      <c r="B320" s="302"/>
      <c r="C320" s="302"/>
      <c r="D320" s="302"/>
      <c r="E320" s="302"/>
      <c r="F320" s="302"/>
      <c r="G320" s="302"/>
      <c r="H320" s="302"/>
      <c r="I320" s="302"/>
      <c r="J320" s="302"/>
      <c r="K320" s="302"/>
      <c r="L320" s="302"/>
      <c r="M320" s="302"/>
      <c r="N320" s="302"/>
      <c r="O320" s="302"/>
      <c r="P320" s="302"/>
      <c r="Q320" s="302"/>
      <c r="R320" s="302"/>
      <c r="S320" s="302"/>
      <c r="T320" s="302"/>
      <c r="U320" s="302"/>
      <c r="V320" s="302"/>
      <c r="W320" s="302"/>
      <c r="X320" s="302"/>
      <c r="Y320" s="302"/>
      <c r="Z320" s="302"/>
    </row>
    <row r="321" spans="1:26" ht="15.75" hidden="1" customHeight="1">
      <c r="A321" s="302"/>
      <c r="B321" s="302"/>
      <c r="C321" s="302"/>
      <c r="D321" s="302"/>
      <c r="E321" s="302"/>
      <c r="F321" s="302"/>
      <c r="G321" s="302"/>
      <c r="H321" s="302"/>
      <c r="I321" s="302"/>
      <c r="J321" s="302"/>
      <c r="K321" s="302"/>
      <c r="L321" s="302"/>
      <c r="M321" s="302"/>
      <c r="N321" s="302"/>
      <c r="O321" s="302"/>
      <c r="P321" s="302"/>
      <c r="Q321" s="302"/>
      <c r="R321" s="302"/>
      <c r="S321" s="302"/>
      <c r="T321" s="302"/>
      <c r="U321" s="302"/>
      <c r="V321" s="302"/>
      <c r="W321" s="302"/>
      <c r="X321" s="302"/>
      <c r="Y321" s="302"/>
      <c r="Z321" s="302"/>
    </row>
    <row r="322" spans="1:26" ht="15.75" hidden="1" customHeight="1">
      <c r="A322" s="302"/>
      <c r="B322" s="302"/>
      <c r="C322" s="302"/>
      <c r="D322" s="302"/>
      <c r="E322" s="302"/>
      <c r="F322" s="302"/>
      <c r="G322" s="302"/>
      <c r="H322" s="302"/>
      <c r="I322" s="302"/>
      <c r="J322" s="302"/>
      <c r="K322" s="302"/>
      <c r="L322" s="302"/>
      <c r="M322" s="302"/>
      <c r="N322" s="302"/>
      <c r="O322" s="302"/>
      <c r="P322" s="302"/>
      <c r="Q322" s="302"/>
      <c r="R322" s="302"/>
      <c r="S322" s="302"/>
      <c r="T322" s="302"/>
      <c r="U322" s="302"/>
      <c r="V322" s="302"/>
      <c r="W322" s="302"/>
      <c r="X322" s="302"/>
      <c r="Y322" s="302"/>
      <c r="Z322" s="302"/>
    </row>
    <row r="323" spans="1:26" ht="15.75" hidden="1" customHeight="1">
      <c r="A323" s="302"/>
      <c r="B323" s="302"/>
      <c r="C323" s="302"/>
      <c r="D323" s="302"/>
      <c r="E323" s="302"/>
      <c r="F323" s="302"/>
      <c r="G323" s="302"/>
      <c r="H323" s="302"/>
      <c r="I323" s="302"/>
      <c r="J323" s="302"/>
      <c r="K323" s="302"/>
      <c r="L323" s="302"/>
      <c r="M323" s="302"/>
      <c r="N323" s="302"/>
      <c r="O323" s="302"/>
      <c r="P323" s="302"/>
      <c r="Q323" s="302"/>
      <c r="R323" s="302"/>
      <c r="S323" s="302"/>
      <c r="T323" s="302"/>
      <c r="U323" s="302"/>
      <c r="V323" s="302"/>
      <c r="W323" s="302"/>
      <c r="X323" s="302"/>
      <c r="Y323" s="302"/>
      <c r="Z323" s="302"/>
    </row>
    <row r="324" spans="1:26" ht="15.75" hidden="1" customHeight="1">
      <c r="A324" s="302"/>
      <c r="B324" s="302"/>
      <c r="C324" s="302"/>
      <c r="D324" s="302"/>
      <c r="E324" s="302"/>
      <c r="F324" s="302"/>
      <c r="G324" s="302"/>
      <c r="H324" s="302"/>
      <c r="I324" s="302"/>
      <c r="J324" s="302"/>
      <c r="K324" s="302"/>
      <c r="L324" s="302"/>
      <c r="M324" s="302"/>
      <c r="N324" s="302"/>
      <c r="O324" s="302"/>
      <c r="P324" s="302"/>
      <c r="Q324" s="302"/>
      <c r="R324" s="302"/>
      <c r="S324" s="302"/>
      <c r="T324" s="302"/>
      <c r="U324" s="302"/>
      <c r="V324" s="302"/>
      <c r="W324" s="302"/>
      <c r="X324" s="302"/>
      <c r="Y324" s="302"/>
      <c r="Z324" s="302"/>
    </row>
    <row r="325" spans="1:26" ht="15.75" hidden="1" customHeight="1">
      <c r="A325" s="302"/>
      <c r="B325" s="302"/>
      <c r="C325" s="302"/>
      <c r="D325" s="302"/>
      <c r="E325" s="302"/>
      <c r="F325" s="302"/>
      <c r="G325" s="302"/>
      <c r="H325" s="302"/>
      <c r="I325" s="302"/>
      <c r="J325" s="302"/>
      <c r="K325" s="302"/>
      <c r="L325" s="302"/>
      <c r="M325" s="302"/>
      <c r="N325" s="302"/>
      <c r="O325" s="302"/>
      <c r="P325" s="302"/>
      <c r="Q325" s="302"/>
      <c r="R325" s="302"/>
      <c r="S325" s="302"/>
      <c r="T325" s="302"/>
      <c r="U325" s="302"/>
      <c r="V325" s="302"/>
      <c r="W325" s="302"/>
      <c r="X325" s="302"/>
      <c r="Y325" s="302"/>
      <c r="Z325" s="302"/>
    </row>
    <row r="326" spans="1:26" ht="15.75" hidden="1" customHeight="1">
      <c r="A326" s="302"/>
      <c r="B326" s="302"/>
      <c r="C326" s="302"/>
      <c r="D326" s="302"/>
      <c r="E326" s="302"/>
      <c r="F326" s="302"/>
      <c r="G326" s="302"/>
      <c r="H326" s="302"/>
      <c r="I326" s="302"/>
      <c r="J326" s="302"/>
      <c r="K326" s="302"/>
      <c r="L326" s="302"/>
      <c r="M326" s="302"/>
      <c r="N326" s="302"/>
      <c r="O326" s="302"/>
      <c r="P326" s="302"/>
      <c r="Q326" s="302"/>
      <c r="R326" s="302"/>
      <c r="S326" s="302"/>
      <c r="T326" s="302"/>
      <c r="U326" s="302"/>
      <c r="V326" s="302"/>
      <c r="W326" s="302"/>
      <c r="X326" s="302"/>
      <c r="Y326" s="302"/>
      <c r="Z326" s="302"/>
    </row>
    <row r="327" spans="1:26" ht="15.75" hidden="1" customHeight="1">
      <c r="A327" s="302"/>
      <c r="B327" s="302"/>
      <c r="C327" s="302"/>
      <c r="D327" s="302"/>
      <c r="E327" s="302"/>
      <c r="F327" s="302"/>
      <c r="G327" s="302"/>
      <c r="H327" s="302"/>
      <c r="I327" s="302"/>
      <c r="J327" s="302"/>
      <c r="K327" s="302"/>
      <c r="L327" s="302"/>
      <c r="M327" s="302"/>
      <c r="N327" s="302"/>
      <c r="O327" s="302"/>
      <c r="P327" s="302"/>
      <c r="Q327" s="302"/>
      <c r="R327" s="302"/>
      <c r="S327" s="302"/>
      <c r="T327" s="302"/>
      <c r="U327" s="302"/>
      <c r="V327" s="302"/>
      <c r="W327" s="302"/>
      <c r="X327" s="302"/>
      <c r="Y327" s="302"/>
      <c r="Z327" s="302"/>
    </row>
    <row r="328" spans="1:26" ht="15.75" hidden="1" customHeight="1">
      <c r="A328" s="302"/>
      <c r="B328" s="302"/>
      <c r="C328" s="302"/>
      <c r="D328" s="302"/>
      <c r="E328" s="302"/>
      <c r="F328" s="302"/>
      <c r="G328" s="302"/>
      <c r="H328" s="302"/>
      <c r="I328" s="302"/>
      <c r="J328" s="302"/>
      <c r="K328" s="302"/>
      <c r="L328" s="302"/>
      <c r="M328" s="302"/>
      <c r="N328" s="302"/>
      <c r="O328" s="302"/>
      <c r="P328" s="302"/>
      <c r="Q328" s="302"/>
      <c r="R328" s="302"/>
      <c r="S328" s="302"/>
      <c r="T328" s="302"/>
      <c r="U328" s="302"/>
      <c r="V328" s="302"/>
      <c r="W328" s="302"/>
      <c r="X328" s="302"/>
      <c r="Y328" s="302"/>
      <c r="Z328" s="302"/>
    </row>
    <row r="329" spans="1:26" ht="15.75" hidden="1" customHeight="1">
      <c r="A329" s="302"/>
      <c r="B329" s="302"/>
      <c r="C329" s="302"/>
      <c r="D329" s="302"/>
      <c r="E329" s="302"/>
      <c r="F329" s="302"/>
      <c r="G329" s="302"/>
      <c r="H329" s="302"/>
      <c r="I329" s="302"/>
      <c r="J329" s="302"/>
      <c r="K329" s="302"/>
      <c r="L329" s="302"/>
      <c r="M329" s="302"/>
      <c r="N329" s="302"/>
      <c r="O329" s="302"/>
      <c r="P329" s="302"/>
      <c r="Q329" s="302"/>
      <c r="R329" s="302"/>
      <c r="S329" s="302"/>
      <c r="T329" s="302"/>
      <c r="U329" s="302"/>
      <c r="V329" s="302"/>
      <c r="W329" s="302"/>
      <c r="X329" s="302"/>
      <c r="Y329" s="302"/>
      <c r="Z329" s="302"/>
    </row>
    <row r="330" spans="1:26" ht="15.75" hidden="1" customHeight="1">
      <c r="A330" s="302"/>
      <c r="B330" s="302"/>
      <c r="C330" s="302"/>
      <c r="D330" s="302"/>
      <c r="E330" s="302"/>
      <c r="F330" s="302"/>
      <c r="G330" s="302"/>
      <c r="H330" s="302"/>
      <c r="I330" s="302"/>
      <c r="J330" s="302"/>
      <c r="K330" s="302"/>
      <c r="L330" s="302"/>
      <c r="M330" s="302"/>
      <c r="N330" s="302"/>
      <c r="O330" s="302"/>
      <c r="P330" s="302"/>
      <c r="Q330" s="302"/>
      <c r="R330" s="302"/>
      <c r="S330" s="302"/>
      <c r="T330" s="302"/>
      <c r="U330" s="302"/>
      <c r="V330" s="302"/>
      <c r="W330" s="302"/>
      <c r="X330" s="302"/>
      <c r="Y330" s="302"/>
      <c r="Z330" s="302"/>
    </row>
    <row r="331" spans="1:26" ht="15.75" hidden="1" customHeight="1">
      <c r="A331" s="302"/>
      <c r="B331" s="302"/>
      <c r="C331" s="302"/>
      <c r="D331" s="302"/>
      <c r="E331" s="302"/>
      <c r="F331" s="302"/>
      <c r="G331" s="302"/>
      <c r="H331" s="302"/>
      <c r="I331" s="302"/>
      <c r="J331" s="302"/>
      <c r="K331" s="302"/>
      <c r="L331" s="302"/>
      <c r="M331" s="302"/>
      <c r="N331" s="302"/>
      <c r="O331" s="302"/>
      <c r="P331" s="302"/>
      <c r="Q331" s="302"/>
      <c r="R331" s="302"/>
      <c r="S331" s="302"/>
      <c r="T331" s="302"/>
      <c r="U331" s="302"/>
      <c r="V331" s="302"/>
      <c r="W331" s="302"/>
      <c r="X331" s="302"/>
      <c r="Y331" s="302"/>
      <c r="Z331" s="302"/>
    </row>
    <row r="332" spans="1:26" ht="15.75" hidden="1" customHeight="1">
      <c r="A332" s="302"/>
      <c r="B332" s="302"/>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row>
    <row r="333" spans="1:26" ht="15.75" hidden="1" customHeight="1">
      <c r="A333" s="302"/>
      <c r="B333" s="302"/>
      <c r="C333" s="302"/>
      <c r="D333" s="302"/>
      <c r="E333" s="302"/>
      <c r="F333" s="302"/>
      <c r="G333" s="302"/>
      <c r="H333" s="302"/>
      <c r="I333" s="302"/>
      <c r="J333" s="302"/>
      <c r="K333" s="302"/>
      <c r="L333" s="302"/>
      <c r="M333" s="302"/>
      <c r="N333" s="302"/>
      <c r="O333" s="302"/>
      <c r="P333" s="302"/>
      <c r="Q333" s="302"/>
      <c r="R333" s="302"/>
      <c r="S333" s="302"/>
      <c r="T333" s="302"/>
      <c r="U333" s="302"/>
      <c r="V333" s="302"/>
      <c r="W333" s="302"/>
      <c r="X333" s="302"/>
      <c r="Y333" s="302"/>
      <c r="Z333" s="302"/>
    </row>
    <row r="334" spans="1:26" ht="15.75" hidden="1" customHeight="1">
      <c r="A334" s="302"/>
      <c r="B334" s="302"/>
      <c r="C334" s="302"/>
      <c r="D334" s="302"/>
      <c r="E334" s="302"/>
      <c r="F334" s="302"/>
      <c r="G334" s="302"/>
      <c r="H334" s="302"/>
      <c r="I334" s="302"/>
      <c r="J334" s="302"/>
      <c r="K334" s="302"/>
      <c r="L334" s="302"/>
      <c r="M334" s="302"/>
      <c r="N334" s="302"/>
      <c r="O334" s="302"/>
      <c r="P334" s="302"/>
      <c r="Q334" s="302"/>
      <c r="R334" s="302"/>
      <c r="S334" s="302"/>
      <c r="T334" s="302"/>
      <c r="U334" s="302"/>
      <c r="V334" s="302"/>
      <c r="W334" s="302"/>
      <c r="X334" s="302"/>
      <c r="Y334" s="302"/>
      <c r="Z334" s="302"/>
    </row>
    <row r="335" spans="1:26" ht="15.75" hidden="1" customHeight="1">
      <c r="A335" s="302"/>
      <c r="B335" s="302"/>
      <c r="C335" s="302"/>
      <c r="D335" s="302"/>
      <c r="E335" s="302"/>
      <c r="F335" s="302"/>
      <c r="G335" s="302"/>
      <c r="H335" s="302"/>
      <c r="I335" s="302"/>
      <c r="J335" s="302"/>
      <c r="K335" s="302"/>
      <c r="L335" s="302"/>
      <c r="M335" s="302"/>
      <c r="N335" s="302"/>
      <c r="O335" s="302"/>
      <c r="P335" s="302"/>
      <c r="Q335" s="302"/>
      <c r="R335" s="302"/>
      <c r="S335" s="302"/>
      <c r="T335" s="302"/>
      <c r="U335" s="302"/>
      <c r="V335" s="302"/>
      <c r="W335" s="302"/>
      <c r="X335" s="302"/>
      <c r="Y335" s="302"/>
      <c r="Z335" s="302"/>
    </row>
    <row r="336" spans="1:26" ht="15.75" hidden="1" customHeight="1">
      <c r="A336" s="302"/>
      <c r="B336" s="302"/>
      <c r="C336" s="302"/>
      <c r="D336" s="302"/>
      <c r="E336" s="302"/>
      <c r="F336" s="302"/>
      <c r="G336" s="302"/>
      <c r="H336" s="302"/>
      <c r="I336" s="302"/>
      <c r="J336" s="302"/>
      <c r="K336" s="302"/>
      <c r="L336" s="302"/>
      <c r="M336" s="302"/>
      <c r="N336" s="302"/>
      <c r="O336" s="302"/>
      <c r="P336" s="302"/>
      <c r="Q336" s="302"/>
      <c r="R336" s="302"/>
      <c r="S336" s="302"/>
      <c r="T336" s="302"/>
      <c r="U336" s="302"/>
      <c r="V336" s="302"/>
      <c r="W336" s="302"/>
      <c r="X336" s="302"/>
      <c r="Y336" s="302"/>
      <c r="Z336" s="302"/>
    </row>
    <row r="337" spans="1:26" ht="15.75" hidden="1" customHeight="1">
      <c r="A337" s="302"/>
      <c r="B337" s="302"/>
      <c r="C337" s="302"/>
      <c r="D337" s="302"/>
      <c r="E337" s="302"/>
      <c r="F337" s="302"/>
      <c r="G337" s="302"/>
      <c r="H337" s="302"/>
      <c r="I337" s="302"/>
      <c r="J337" s="302"/>
      <c r="K337" s="302"/>
      <c r="L337" s="302"/>
      <c r="M337" s="302"/>
      <c r="N337" s="302"/>
      <c r="O337" s="302"/>
      <c r="P337" s="302"/>
      <c r="Q337" s="302"/>
      <c r="R337" s="302"/>
      <c r="S337" s="302"/>
      <c r="T337" s="302"/>
      <c r="U337" s="302"/>
      <c r="V337" s="302"/>
      <c r="W337" s="302"/>
      <c r="X337" s="302"/>
      <c r="Y337" s="302"/>
      <c r="Z337" s="302"/>
    </row>
    <row r="338" spans="1:26" ht="15.75" hidden="1" customHeight="1">
      <c r="A338" s="302"/>
      <c r="B338" s="302"/>
      <c r="C338" s="302"/>
      <c r="D338" s="302"/>
      <c r="E338" s="302"/>
      <c r="F338" s="302"/>
      <c r="G338" s="302"/>
      <c r="H338" s="302"/>
      <c r="I338" s="302"/>
      <c r="J338" s="302"/>
      <c r="K338" s="302"/>
      <c r="L338" s="302"/>
      <c r="M338" s="302"/>
      <c r="N338" s="302"/>
      <c r="O338" s="302"/>
      <c r="P338" s="302"/>
      <c r="Q338" s="302"/>
      <c r="R338" s="302"/>
      <c r="S338" s="302"/>
      <c r="T338" s="302"/>
      <c r="U338" s="302"/>
      <c r="V338" s="302"/>
      <c r="W338" s="302"/>
      <c r="X338" s="302"/>
      <c r="Y338" s="302"/>
      <c r="Z338" s="302"/>
    </row>
    <row r="339" spans="1:26" ht="15.75" hidden="1" customHeight="1">
      <c r="A339" s="302"/>
      <c r="B339" s="302"/>
      <c r="C339" s="302"/>
      <c r="D339" s="302"/>
      <c r="E339" s="302"/>
      <c r="F339" s="302"/>
      <c r="G339" s="302"/>
      <c r="H339" s="302"/>
      <c r="I339" s="302"/>
      <c r="J339" s="302"/>
      <c r="K339" s="302"/>
      <c r="L339" s="302"/>
      <c r="M339" s="302"/>
      <c r="N339" s="302"/>
      <c r="O339" s="302"/>
      <c r="P339" s="302"/>
      <c r="Q339" s="302"/>
      <c r="R339" s="302"/>
      <c r="S339" s="302"/>
      <c r="T339" s="302"/>
      <c r="U339" s="302"/>
      <c r="V339" s="302"/>
      <c r="W339" s="302"/>
      <c r="X339" s="302"/>
      <c r="Y339" s="302"/>
      <c r="Z339" s="302"/>
    </row>
    <row r="340" spans="1:26" ht="15.75" hidden="1" customHeight="1">
      <c r="A340" s="302"/>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row>
    <row r="341" spans="1:26" ht="15.75" hidden="1" customHeight="1">
      <c r="A341" s="302"/>
      <c r="B341" s="302"/>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2"/>
    </row>
    <row r="342" spans="1:26" ht="15.75" hidden="1" customHeight="1">
      <c r="A342" s="302"/>
      <c r="B342" s="302"/>
      <c r="C342" s="302"/>
      <c r="D342" s="302"/>
      <c r="E342" s="302"/>
      <c r="F342" s="302"/>
      <c r="G342" s="302"/>
      <c r="H342" s="302"/>
      <c r="I342" s="302"/>
      <c r="J342" s="302"/>
      <c r="K342" s="302"/>
      <c r="L342" s="302"/>
      <c r="M342" s="302"/>
      <c r="N342" s="302"/>
      <c r="O342" s="302"/>
      <c r="P342" s="302"/>
      <c r="Q342" s="302"/>
      <c r="R342" s="302"/>
      <c r="S342" s="302"/>
      <c r="T342" s="302"/>
      <c r="U342" s="302"/>
      <c r="V342" s="302"/>
      <c r="W342" s="302"/>
      <c r="X342" s="302"/>
      <c r="Y342" s="302"/>
      <c r="Z342" s="302"/>
    </row>
    <row r="343" spans="1:26" ht="15.75" hidden="1" customHeight="1">
      <c r="A343" s="302"/>
      <c r="B343" s="302"/>
      <c r="C343" s="302"/>
      <c r="D343" s="302"/>
      <c r="E343" s="302"/>
      <c r="F343" s="302"/>
      <c r="G343" s="302"/>
      <c r="H343" s="302"/>
      <c r="I343" s="302"/>
      <c r="J343" s="302"/>
      <c r="K343" s="302"/>
      <c r="L343" s="302"/>
      <c r="M343" s="302"/>
      <c r="N343" s="302"/>
      <c r="O343" s="302"/>
      <c r="P343" s="302"/>
      <c r="Q343" s="302"/>
      <c r="R343" s="302"/>
      <c r="S343" s="302"/>
      <c r="T343" s="302"/>
      <c r="U343" s="302"/>
      <c r="V343" s="302"/>
      <c r="W343" s="302"/>
      <c r="X343" s="302"/>
      <c r="Y343" s="302"/>
      <c r="Z343" s="302"/>
    </row>
    <row r="344" spans="1:26" ht="15.75" hidden="1" customHeight="1">
      <c r="A344" s="302"/>
      <c r="B344" s="302"/>
      <c r="C344" s="302"/>
      <c r="D344" s="302"/>
      <c r="E344" s="302"/>
      <c r="F344" s="302"/>
      <c r="G344" s="302"/>
      <c r="H344" s="302"/>
      <c r="I344" s="302"/>
      <c r="J344" s="302"/>
      <c r="K344" s="302"/>
      <c r="L344" s="302"/>
      <c r="M344" s="302"/>
      <c r="N344" s="302"/>
      <c r="O344" s="302"/>
      <c r="P344" s="302"/>
      <c r="Q344" s="302"/>
      <c r="R344" s="302"/>
      <c r="S344" s="302"/>
      <c r="T344" s="302"/>
      <c r="U344" s="302"/>
      <c r="V344" s="302"/>
      <c r="W344" s="302"/>
      <c r="X344" s="302"/>
      <c r="Y344" s="302"/>
      <c r="Z344" s="302"/>
    </row>
    <row r="345" spans="1:26" ht="15.75" hidden="1" customHeight="1">
      <c r="A345" s="302"/>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row>
    <row r="346" spans="1:26" ht="15.75" hidden="1" customHeight="1">
      <c r="A346" s="302"/>
      <c r="B346" s="302"/>
      <c r="C346" s="302"/>
      <c r="D346" s="302"/>
      <c r="E346" s="302"/>
      <c r="F346" s="302"/>
      <c r="G346" s="302"/>
      <c r="H346" s="302"/>
      <c r="I346" s="302"/>
      <c r="J346" s="302"/>
      <c r="K346" s="302"/>
      <c r="L346" s="302"/>
      <c r="M346" s="302"/>
      <c r="N346" s="302"/>
      <c r="O346" s="302"/>
      <c r="P346" s="302"/>
      <c r="Q346" s="302"/>
      <c r="R346" s="302"/>
      <c r="S346" s="302"/>
      <c r="T346" s="302"/>
      <c r="U346" s="302"/>
      <c r="V346" s="302"/>
      <c r="W346" s="302"/>
      <c r="X346" s="302"/>
      <c r="Y346" s="302"/>
      <c r="Z346" s="302"/>
    </row>
    <row r="347" spans="1:26" ht="15.75" hidden="1" customHeight="1">
      <c r="A347" s="302"/>
      <c r="B347" s="302"/>
      <c r="C347" s="302"/>
      <c r="D347" s="302"/>
      <c r="E347" s="302"/>
      <c r="F347" s="302"/>
      <c r="G347" s="302"/>
      <c r="H347" s="302"/>
      <c r="I347" s="302"/>
      <c r="J347" s="302"/>
      <c r="K347" s="302"/>
      <c r="L347" s="302"/>
      <c r="M347" s="302"/>
      <c r="N347" s="302"/>
      <c r="O347" s="302"/>
      <c r="P347" s="302"/>
      <c r="Q347" s="302"/>
      <c r="R347" s="302"/>
      <c r="S347" s="302"/>
      <c r="T347" s="302"/>
      <c r="U347" s="302"/>
      <c r="V347" s="302"/>
      <c r="W347" s="302"/>
      <c r="X347" s="302"/>
      <c r="Y347" s="302"/>
      <c r="Z347" s="302"/>
    </row>
    <row r="348" spans="1:26" ht="15.75" hidden="1" customHeight="1">
      <c r="A348" s="302"/>
      <c r="B348" s="302"/>
      <c r="C348" s="302"/>
      <c r="D348" s="302"/>
      <c r="E348" s="302"/>
      <c r="F348" s="302"/>
      <c r="G348" s="302"/>
      <c r="H348" s="302"/>
      <c r="I348" s="302"/>
      <c r="J348" s="302"/>
      <c r="K348" s="302"/>
      <c r="L348" s="302"/>
      <c r="M348" s="302"/>
      <c r="N348" s="302"/>
      <c r="O348" s="302"/>
      <c r="P348" s="302"/>
      <c r="Q348" s="302"/>
      <c r="R348" s="302"/>
      <c r="S348" s="302"/>
      <c r="T348" s="302"/>
      <c r="U348" s="302"/>
      <c r="V348" s="302"/>
      <c r="W348" s="302"/>
      <c r="X348" s="302"/>
      <c r="Y348" s="302"/>
      <c r="Z348" s="302"/>
    </row>
    <row r="349" spans="1:26" ht="15.75" hidden="1" customHeight="1">
      <c r="A349" s="302"/>
      <c r="B349" s="302"/>
      <c r="C349" s="302"/>
      <c r="D349" s="302"/>
      <c r="E349" s="302"/>
      <c r="F349" s="302"/>
      <c r="G349" s="302"/>
      <c r="H349" s="302"/>
      <c r="I349" s="302"/>
      <c r="J349" s="302"/>
      <c r="K349" s="302"/>
      <c r="L349" s="302"/>
      <c r="M349" s="302"/>
      <c r="N349" s="302"/>
      <c r="O349" s="302"/>
      <c r="P349" s="302"/>
      <c r="Q349" s="302"/>
      <c r="R349" s="302"/>
      <c r="S349" s="302"/>
      <c r="T349" s="302"/>
      <c r="U349" s="302"/>
      <c r="V349" s="302"/>
      <c r="W349" s="302"/>
      <c r="X349" s="302"/>
      <c r="Y349" s="302"/>
      <c r="Z349" s="302"/>
    </row>
    <row r="350" spans="1:26" ht="15.75" hidden="1" customHeight="1">
      <c r="A350" s="302"/>
      <c r="B350" s="302"/>
      <c r="C350" s="302"/>
      <c r="D350" s="302"/>
      <c r="E350" s="302"/>
      <c r="F350" s="302"/>
      <c r="G350" s="302"/>
      <c r="H350" s="302"/>
      <c r="I350" s="302"/>
      <c r="J350" s="302"/>
      <c r="K350" s="302"/>
      <c r="L350" s="302"/>
      <c r="M350" s="302"/>
      <c r="N350" s="302"/>
      <c r="O350" s="302"/>
      <c r="P350" s="302"/>
      <c r="Q350" s="302"/>
      <c r="R350" s="302"/>
      <c r="S350" s="302"/>
      <c r="T350" s="302"/>
      <c r="U350" s="302"/>
      <c r="V350" s="302"/>
      <c r="W350" s="302"/>
      <c r="X350" s="302"/>
      <c r="Y350" s="302"/>
      <c r="Z350" s="302"/>
    </row>
    <row r="351" spans="1:26" ht="15.75" hidden="1" customHeight="1">
      <c r="A351" s="302"/>
      <c r="B351" s="302"/>
      <c r="C351" s="302"/>
      <c r="D351" s="302"/>
      <c r="E351" s="302"/>
      <c r="F351" s="302"/>
      <c r="G351" s="302"/>
      <c r="H351" s="302"/>
      <c r="I351" s="302"/>
      <c r="J351" s="302"/>
      <c r="K351" s="302"/>
      <c r="L351" s="302"/>
      <c r="M351" s="302"/>
      <c r="N351" s="302"/>
      <c r="O351" s="302"/>
      <c r="P351" s="302"/>
      <c r="Q351" s="302"/>
      <c r="R351" s="302"/>
      <c r="S351" s="302"/>
      <c r="T351" s="302"/>
      <c r="U351" s="302"/>
      <c r="V351" s="302"/>
      <c r="W351" s="302"/>
      <c r="X351" s="302"/>
      <c r="Y351" s="302"/>
      <c r="Z351" s="302"/>
    </row>
    <row r="352" spans="1:26" ht="15.75" hidden="1" customHeight="1">
      <c r="A352" s="302"/>
      <c r="B352" s="302"/>
      <c r="C352" s="302"/>
      <c r="D352" s="302"/>
      <c r="E352" s="302"/>
      <c r="F352" s="302"/>
      <c r="G352" s="302"/>
      <c r="H352" s="302"/>
      <c r="I352" s="302"/>
      <c r="J352" s="302"/>
      <c r="K352" s="302"/>
      <c r="L352" s="302"/>
      <c r="M352" s="302"/>
      <c r="N352" s="302"/>
      <c r="O352" s="302"/>
      <c r="P352" s="302"/>
      <c r="Q352" s="302"/>
      <c r="R352" s="302"/>
      <c r="S352" s="302"/>
      <c r="T352" s="302"/>
      <c r="U352" s="302"/>
      <c r="V352" s="302"/>
      <c r="W352" s="302"/>
      <c r="X352" s="302"/>
      <c r="Y352" s="302"/>
      <c r="Z352" s="302"/>
    </row>
    <row r="353" spans="1:26" ht="15.75" hidden="1" customHeight="1">
      <c r="A353" s="302"/>
      <c r="B353" s="302"/>
      <c r="C353" s="302"/>
      <c r="D353" s="302"/>
      <c r="E353" s="302"/>
      <c r="F353" s="302"/>
      <c r="G353" s="302"/>
      <c r="H353" s="302"/>
      <c r="I353" s="302"/>
      <c r="J353" s="302"/>
      <c r="K353" s="302"/>
      <c r="L353" s="302"/>
      <c r="M353" s="302"/>
      <c r="N353" s="302"/>
      <c r="O353" s="302"/>
      <c r="P353" s="302"/>
      <c r="Q353" s="302"/>
      <c r="R353" s="302"/>
      <c r="S353" s="302"/>
      <c r="T353" s="302"/>
      <c r="U353" s="302"/>
      <c r="V353" s="302"/>
      <c r="W353" s="302"/>
      <c r="X353" s="302"/>
      <c r="Y353" s="302"/>
      <c r="Z353" s="302"/>
    </row>
    <row r="354" spans="1:26" ht="15.75" hidden="1" customHeight="1">
      <c r="A354" s="302"/>
      <c r="B354" s="302"/>
      <c r="C354" s="302"/>
      <c r="D354" s="302"/>
      <c r="E354" s="302"/>
      <c r="F354" s="302"/>
      <c r="G354" s="302"/>
      <c r="H354" s="302"/>
      <c r="I354" s="302"/>
      <c r="J354" s="302"/>
      <c r="K354" s="302"/>
      <c r="L354" s="302"/>
      <c r="M354" s="302"/>
      <c r="N354" s="302"/>
      <c r="O354" s="302"/>
      <c r="P354" s="302"/>
      <c r="Q354" s="302"/>
      <c r="R354" s="302"/>
      <c r="S354" s="302"/>
      <c r="T354" s="302"/>
      <c r="U354" s="302"/>
      <c r="V354" s="302"/>
      <c r="W354" s="302"/>
      <c r="X354" s="302"/>
      <c r="Y354" s="302"/>
      <c r="Z354" s="302"/>
    </row>
    <row r="355" spans="1:26" ht="15.75" hidden="1" customHeight="1">
      <c r="A355" s="302"/>
      <c r="B355" s="302"/>
      <c r="C355" s="302"/>
      <c r="D355" s="302"/>
      <c r="E355" s="302"/>
      <c r="F355" s="302"/>
      <c r="G355" s="302"/>
      <c r="H355" s="302"/>
      <c r="I355" s="302"/>
      <c r="J355" s="302"/>
      <c r="K355" s="302"/>
      <c r="L355" s="302"/>
      <c r="M355" s="302"/>
      <c r="N355" s="302"/>
      <c r="O355" s="302"/>
      <c r="P355" s="302"/>
      <c r="Q355" s="302"/>
      <c r="R355" s="302"/>
      <c r="S355" s="302"/>
      <c r="T355" s="302"/>
      <c r="U355" s="302"/>
      <c r="V355" s="302"/>
      <c r="W355" s="302"/>
      <c r="X355" s="302"/>
      <c r="Y355" s="302"/>
      <c r="Z355" s="302"/>
    </row>
    <row r="356" spans="1:26" ht="15.75" hidden="1" customHeight="1">
      <c r="A356" s="302"/>
      <c r="B356" s="302"/>
      <c r="C356" s="302"/>
      <c r="D356" s="302"/>
      <c r="E356" s="302"/>
      <c r="F356" s="302"/>
      <c r="G356" s="302"/>
      <c r="H356" s="302"/>
      <c r="I356" s="302"/>
      <c r="J356" s="302"/>
      <c r="K356" s="302"/>
      <c r="L356" s="302"/>
      <c r="M356" s="302"/>
      <c r="N356" s="302"/>
      <c r="O356" s="302"/>
      <c r="P356" s="302"/>
      <c r="Q356" s="302"/>
      <c r="R356" s="302"/>
      <c r="S356" s="302"/>
      <c r="T356" s="302"/>
      <c r="U356" s="302"/>
      <c r="V356" s="302"/>
      <c r="W356" s="302"/>
      <c r="X356" s="302"/>
      <c r="Y356" s="302"/>
      <c r="Z356" s="302"/>
    </row>
    <row r="357" spans="1:26" ht="15.75" hidden="1" customHeight="1">
      <c r="A357" s="302"/>
      <c r="B357" s="302"/>
      <c r="C357" s="302"/>
      <c r="D357" s="302"/>
      <c r="E357" s="302"/>
      <c r="F357" s="302"/>
      <c r="G357" s="302"/>
      <c r="H357" s="302"/>
      <c r="I357" s="302"/>
      <c r="J357" s="302"/>
      <c r="K357" s="302"/>
      <c r="L357" s="302"/>
      <c r="M357" s="302"/>
      <c r="N357" s="302"/>
      <c r="O357" s="302"/>
      <c r="P357" s="302"/>
      <c r="Q357" s="302"/>
      <c r="R357" s="302"/>
      <c r="S357" s="302"/>
      <c r="T357" s="302"/>
      <c r="U357" s="302"/>
      <c r="V357" s="302"/>
      <c r="W357" s="302"/>
      <c r="X357" s="302"/>
      <c r="Y357" s="302"/>
      <c r="Z357" s="302"/>
    </row>
    <row r="358" spans="1:26" ht="15.75" hidden="1" customHeight="1">
      <c r="A358" s="302"/>
      <c r="B358" s="302"/>
      <c r="C358" s="302"/>
      <c r="D358" s="302"/>
      <c r="E358" s="302"/>
      <c r="F358" s="302"/>
      <c r="G358" s="302"/>
      <c r="H358" s="302"/>
      <c r="I358" s="302"/>
      <c r="J358" s="302"/>
      <c r="K358" s="302"/>
      <c r="L358" s="302"/>
      <c r="M358" s="302"/>
      <c r="N358" s="302"/>
      <c r="O358" s="302"/>
      <c r="P358" s="302"/>
      <c r="Q358" s="302"/>
      <c r="R358" s="302"/>
      <c r="S358" s="302"/>
      <c r="T358" s="302"/>
      <c r="U358" s="302"/>
      <c r="V358" s="302"/>
      <c r="W358" s="302"/>
      <c r="X358" s="302"/>
      <c r="Y358" s="302"/>
      <c r="Z358" s="302"/>
    </row>
    <row r="359" spans="1:26" ht="15.75" hidden="1" customHeight="1">
      <c r="A359" s="302"/>
      <c r="B359" s="302"/>
      <c r="C359" s="302"/>
      <c r="D359" s="302"/>
      <c r="E359" s="302"/>
      <c r="F359" s="302"/>
      <c r="G359" s="302"/>
      <c r="H359" s="302"/>
      <c r="I359" s="302"/>
      <c r="J359" s="302"/>
      <c r="K359" s="302"/>
      <c r="L359" s="302"/>
      <c r="M359" s="302"/>
      <c r="N359" s="302"/>
      <c r="O359" s="302"/>
      <c r="P359" s="302"/>
      <c r="Q359" s="302"/>
      <c r="R359" s="302"/>
      <c r="S359" s="302"/>
      <c r="T359" s="302"/>
      <c r="U359" s="302"/>
      <c r="V359" s="302"/>
      <c r="W359" s="302"/>
      <c r="X359" s="302"/>
      <c r="Y359" s="302"/>
      <c r="Z359" s="302"/>
    </row>
    <row r="360" spans="1:26" ht="15.75" hidden="1" customHeight="1">
      <c r="A360" s="302"/>
      <c r="B360" s="302"/>
      <c r="C360" s="302"/>
      <c r="D360" s="302"/>
      <c r="E360" s="302"/>
      <c r="F360" s="302"/>
      <c r="G360" s="302"/>
      <c r="H360" s="302"/>
      <c r="I360" s="302"/>
      <c r="J360" s="302"/>
      <c r="K360" s="302"/>
      <c r="L360" s="302"/>
      <c r="M360" s="302"/>
      <c r="N360" s="302"/>
      <c r="O360" s="302"/>
      <c r="P360" s="302"/>
      <c r="Q360" s="302"/>
      <c r="R360" s="302"/>
      <c r="S360" s="302"/>
      <c r="T360" s="302"/>
      <c r="U360" s="302"/>
      <c r="V360" s="302"/>
      <c r="W360" s="302"/>
      <c r="X360" s="302"/>
      <c r="Y360" s="302"/>
      <c r="Z360" s="302"/>
    </row>
    <row r="361" spans="1:26" ht="15.75" hidden="1" customHeight="1">
      <c r="A361" s="302"/>
      <c r="B361" s="302"/>
      <c r="C361" s="302"/>
      <c r="D361" s="302"/>
      <c r="E361" s="302"/>
      <c r="F361" s="302"/>
      <c r="G361" s="302"/>
      <c r="H361" s="302"/>
      <c r="I361" s="302"/>
      <c r="J361" s="302"/>
      <c r="K361" s="302"/>
      <c r="L361" s="302"/>
      <c r="M361" s="302"/>
      <c r="N361" s="302"/>
      <c r="O361" s="302"/>
      <c r="P361" s="302"/>
      <c r="Q361" s="302"/>
      <c r="R361" s="302"/>
      <c r="S361" s="302"/>
      <c r="T361" s="302"/>
      <c r="U361" s="302"/>
      <c r="V361" s="302"/>
      <c r="W361" s="302"/>
      <c r="X361" s="302"/>
      <c r="Y361" s="302"/>
      <c r="Z361" s="302"/>
    </row>
    <row r="362" spans="1:26" ht="15.75" hidden="1" customHeight="1">
      <c r="A362" s="302"/>
      <c r="B362" s="302"/>
      <c r="C362" s="302"/>
      <c r="D362" s="302"/>
      <c r="E362" s="302"/>
      <c r="F362" s="302"/>
      <c r="G362" s="302"/>
      <c r="H362" s="302"/>
      <c r="I362" s="302"/>
      <c r="J362" s="302"/>
      <c r="K362" s="302"/>
      <c r="L362" s="302"/>
      <c r="M362" s="302"/>
      <c r="N362" s="302"/>
      <c r="O362" s="302"/>
      <c r="P362" s="302"/>
      <c r="Q362" s="302"/>
      <c r="R362" s="302"/>
      <c r="S362" s="302"/>
      <c r="T362" s="302"/>
      <c r="U362" s="302"/>
      <c r="V362" s="302"/>
      <c r="W362" s="302"/>
      <c r="X362" s="302"/>
      <c r="Y362" s="302"/>
      <c r="Z362" s="302"/>
    </row>
    <row r="363" spans="1:26" ht="15.75" hidden="1" customHeight="1">
      <c r="A363" s="302"/>
      <c r="B363" s="302"/>
      <c r="C363" s="302"/>
      <c r="D363" s="302"/>
      <c r="E363" s="302"/>
      <c r="F363" s="302"/>
      <c r="G363" s="302"/>
      <c r="H363" s="302"/>
      <c r="I363" s="302"/>
      <c r="J363" s="302"/>
      <c r="K363" s="302"/>
      <c r="L363" s="302"/>
      <c r="M363" s="302"/>
      <c r="N363" s="302"/>
      <c r="O363" s="302"/>
      <c r="P363" s="302"/>
      <c r="Q363" s="302"/>
      <c r="R363" s="302"/>
      <c r="S363" s="302"/>
      <c r="T363" s="302"/>
      <c r="U363" s="302"/>
      <c r="V363" s="302"/>
      <c r="W363" s="302"/>
      <c r="X363" s="302"/>
      <c r="Y363" s="302"/>
      <c r="Z363" s="302"/>
    </row>
    <row r="364" spans="1:26" ht="15.75" hidden="1" customHeight="1">
      <c r="A364" s="302"/>
      <c r="B364" s="302"/>
      <c r="C364" s="302"/>
      <c r="D364" s="302"/>
      <c r="E364" s="302"/>
      <c r="F364" s="302"/>
      <c r="G364" s="302"/>
      <c r="H364" s="302"/>
      <c r="I364" s="302"/>
      <c r="J364" s="302"/>
      <c r="K364" s="302"/>
      <c r="L364" s="302"/>
      <c r="M364" s="302"/>
      <c r="N364" s="302"/>
      <c r="O364" s="302"/>
      <c r="P364" s="302"/>
      <c r="Q364" s="302"/>
      <c r="R364" s="302"/>
      <c r="S364" s="302"/>
      <c r="T364" s="302"/>
      <c r="U364" s="302"/>
      <c r="V364" s="302"/>
      <c r="W364" s="302"/>
      <c r="X364" s="302"/>
      <c r="Y364" s="302"/>
      <c r="Z364" s="302"/>
    </row>
    <row r="365" spans="1:26" ht="15.75" hidden="1" customHeight="1">
      <c r="A365" s="302"/>
      <c r="B365" s="302"/>
      <c r="C365" s="302"/>
      <c r="D365" s="302"/>
      <c r="E365" s="302"/>
      <c r="F365" s="302"/>
      <c r="G365" s="302"/>
      <c r="H365" s="302"/>
      <c r="I365" s="302"/>
      <c r="J365" s="302"/>
      <c r="K365" s="302"/>
      <c r="L365" s="302"/>
      <c r="M365" s="302"/>
      <c r="N365" s="302"/>
      <c r="O365" s="302"/>
      <c r="P365" s="302"/>
      <c r="Q365" s="302"/>
      <c r="R365" s="302"/>
      <c r="S365" s="302"/>
      <c r="T365" s="302"/>
      <c r="U365" s="302"/>
      <c r="V365" s="302"/>
      <c r="W365" s="302"/>
      <c r="X365" s="302"/>
      <c r="Y365" s="302"/>
      <c r="Z365" s="302"/>
    </row>
    <row r="366" spans="1:26" ht="15.75" hidden="1" customHeight="1">
      <c r="A366" s="302"/>
      <c r="B366" s="302"/>
      <c r="C366" s="302"/>
      <c r="D366" s="302"/>
      <c r="E366" s="302"/>
      <c r="F366" s="302"/>
      <c r="G366" s="302"/>
      <c r="H366" s="302"/>
      <c r="I366" s="302"/>
      <c r="J366" s="302"/>
      <c r="K366" s="302"/>
      <c r="L366" s="302"/>
      <c r="M366" s="302"/>
      <c r="N366" s="302"/>
      <c r="O366" s="302"/>
      <c r="P366" s="302"/>
      <c r="Q366" s="302"/>
      <c r="R366" s="302"/>
      <c r="S366" s="302"/>
      <c r="T366" s="302"/>
      <c r="U366" s="302"/>
      <c r="V366" s="302"/>
      <c r="W366" s="302"/>
      <c r="X366" s="302"/>
      <c r="Y366" s="302"/>
      <c r="Z366" s="302"/>
    </row>
    <row r="367" spans="1:26" ht="15.75" hidden="1" customHeight="1">
      <c r="A367" s="302"/>
      <c r="B367" s="302"/>
      <c r="C367" s="302"/>
      <c r="D367" s="302"/>
      <c r="E367" s="302"/>
      <c r="F367" s="302"/>
      <c r="G367" s="302"/>
      <c r="H367" s="302"/>
      <c r="I367" s="302"/>
      <c r="J367" s="302"/>
      <c r="K367" s="302"/>
      <c r="L367" s="302"/>
      <c r="M367" s="302"/>
      <c r="N367" s="302"/>
      <c r="O367" s="302"/>
      <c r="P367" s="302"/>
      <c r="Q367" s="302"/>
      <c r="R367" s="302"/>
      <c r="S367" s="302"/>
      <c r="T367" s="302"/>
      <c r="U367" s="302"/>
      <c r="V367" s="302"/>
      <c r="W367" s="302"/>
      <c r="X367" s="302"/>
      <c r="Y367" s="302"/>
      <c r="Z367" s="302"/>
    </row>
    <row r="368" spans="1:26" ht="15.75" hidden="1" customHeight="1">
      <c r="A368" s="302"/>
      <c r="B368" s="302"/>
      <c r="C368" s="302"/>
      <c r="D368" s="302"/>
      <c r="E368" s="302"/>
      <c r="F368" s="302"/>
      <c r="G368" s="302"/>
      <c r="H368" s="302"/>
      <c r="I368" s="302"/>
      <c r="J368" s="302"/>
      <c r="K368" s="302"/>
      <c r="L368" s="302"/>
      <c r="M368" s="302"/>
      <c r="N368" s="302"/>
      <c r="O368" s="302"/>
      <c r="P368" s="302"/>
      <c r="Q368" s="302"/>
      <c r="R368" s="302"/>
      <c r="S368" s="302"/>
      <c r="T368" s="302"/>
      <c r="U368" s="302"/>
      <c r="V368" s="302"/>
      <c r="W368" s="302"/>
      <c r="X368" s="302"/>
      <c r="Y368" s="302"/>
      <c r="Z368" s="302"/>
    </row>
    <row r="369" spans="1:26" ht="15.75" hidden="1" customHeight="1">
      <c r="A369" s="302"/>
      <c r="B369" s="302"/>
      <c r="C369" s="302"/>
      <c r="D369" s="302"/>
      <c r="E369" s="302"/>
      <c r="F369" s="302"/>
      <c r="G369" s="302"/>
      <c r="H369" s="302"/>
      <c r="I369" s="302"/>
      <c r="J369" s="302"/>
      <c r="K369" s="302"/>
      <c r="L369" s="302"/>
      <c r="M369" s="302"/>
      <c r="N369" s="302"/>
      <c r="O369" s="302"/>
      <c r="P369" s="302"/>
      <c r="Q369" s="302"/>
      <c r="R369" s="302"/>
      <c r="S369" s="302"/>
      <c r="T369" s="302"/>
      <c r="U369" s="302"/>
      <c r="V369" s="302"/>
      <c r="W369" s="302"/>
      <c r="X369" s="302"/>
      <c r="Y369" s="302"/>
      <c r="Z369" s="302"/>
    </row>
    <row r="370" spans="1:26" ht="15.75" hidden="1" customHeight="1">
      <c r="A370" s="302"/>
      <c r="B370" s="302"/>
      <c r="C370" s="302"/>
      <c r="D370" s="302"/>
      <c r="E370" s="302"/>
      <c r="F370" s="302"/>
      <c r="G370" s="302"/>
      <c r="H370" s="302"/>
      <c r="I370" s="302"/>
      <c r="J370" s="302"/>
      <c r="K370" s="302"/>
      <c r="L370" s="302"/>
      <c r="M370" s="302"/>
      <c r="N370" s="302"/>
      <c r="O370" s="302"/>
      <c r="P370" s="302"/>
      <c r="Q370" s="302"/>
      <c r="R370" s="302"/>
      <c r="S370" s="302"/>
      <c r="T370" s="302"/>
      <c r="U370" s="302"/>
      <c r="V370" s="302"/>
      <c r="W370" s="302"/>
      <c r="X370" s="302"/>
      <c r="Y370" s="302"/>
      <c r="Z370" s="302"/>
    </row>
    <row r="371" spans="1:26" ht="15.75" hidden="1" customHeight="1">
      <c r="A371" s="302"/>
      <c r="B371" s="302"/>
      <c r="C371" s="302"/>
      <c r="D371" s="302"/>
      <c r="E371" s="302"/>
      <c r="F371" s="302"/>
      <c r="G371" s="302"/>
      <c r="H371" s="302"/>
      <c r="I371" s="302"/>
      <c r="J371" s="302"/>
      <c r="K371" s="302"/>
      <c r="L371" s="302"/>
      <c r="M371" s="302"/>
      <c r="N371" s="302"/>
      <c r="O371" s="302"/>
      <c r="P371" s="302"/>
      <c r="Q371" s="302"/>
      <c r="R371" s="302"/>
      <c r="S371" s="302"/>
      <c r="T371" s="302"/>
      <c r="U371" s="302"/>
      <c r="V371" s="302"/>
      <c r="W371" s="302"/>
      <c r="X371" s="302"/>
      <c r="Y371" s="302"/>
      <c r="Z371" s="302"/>
    </row>
    <row r="372" spans="1:26" ht="15.75" hidden="1" customHeight="1">
      <c r="A372" s="302"/>
      <c r="B372" s="302"/>
      <c r="C372" s="302"/>
      <c r="D372" s="302"/>
      <c r="E372" s="302"/>
      <c r="F372" s="302"/>
      <c r="G372" s="302"/>
      <c r="H372" s="302"/>
      <c r="I372" s="302"/>
      <c r="J372" s="302"/>
      <c r="K372" s="302"/>
      <c r="L372" s="302"/>
      <c r="M372" s="302"/>
      <c r="N372" s="302"/>
      <c r="O372" s="302"/>
      <c r="P372" s="302"/>
      <c r="Q372" s="302"/>
      <c r="R372" s="302"/>
      <c r="S372" s="302"/>
      <c r="T372" s="302"/>
      <c r="U372" s="302"/>
      <c r="V372" s="302"/>
      <c r="W372" s="302"/>
      <c r="X372" s="302"/>
      <c r="Y372" s="302"/>
      <c r="Z372" s="302"/>
    </row>
    <row r="373" spans="1:26" ht="15.75" hidden="1" customHeight="1">
      <c r="A373" s="302"/>
      <c r="B373" s="302"/>
      <c r="C373" s="302"/>
      <c r="D373" s="302"/>
      <c r="E373" s="302"/>
      <c r="F373" s="302"/>
      <c r="G373" s="302"/>
      <c r="H373" s="302"/>
      <c r="I373" s="302"/>
      <c r="J373" s="302"/>
      <c r="K373" s="302"/>
      <c r="L373" s="302"/>
      <c r="M373" s="302"/>
      <c r="N373" s="302"/>
      <c r="O373" s="302"/>
      <c r="P373" s="302"/>
      <c r="Q373" s="302"/>
      <c r="R373" s="302"/>
      <c r="S373" s="302"/>
      <c r="T373" s="302"/>
      <c r="U373" s="302"/>
      <c r="V373" s="302"/>
      <c r="W373" s="302"/>
      <c r="X373" s="302"/>
      <c r="Y373" s="302"/>
      <c r="Z373" s="302"/>
    </row>
    <row r="374" spans="1:26" ht="15.75" hidden="1" customHeight="1">
      <c r="A374" s="302"/>
      <c r="B374" s="302"/>
      <c r="C374" s="302"/>
      <c r="D374" s="302"/>
      <c r="E374" s="302"/>
      <c r="F374" s="302"/>
      <c r="G374" s="302"/>
      <c r="H374" s="302"/>
      <c r="I374" s="302"/>
      <c r="J374" s="302"/>
      <c r="K374" s="302"/>
      <c r="L374" s="302"/>
      <c r="M374" s="302"/>
      <c r="N374" s="302"/>
      <c r="O374" s="302"/>
      <c r="P374" s="302"/>
      <c r="Q374" s="302"/>
      <c r="R374" s="302"/>
      <c r="S374" s="302"/>
      <c r="T374" s="302"/>
      <c r="U374" s="302"/>
      <c r="V374" s="302"/>
      <c r="W374" s="302"/>
      <c r="X374" s="302"/>
      <c r="Y374" s="302"/>
      <c r="Z374" s="302"/>
    </row>
    <row r="375" spans="1:26" ht="15.75" hidden="1" customHeight="1">
      <c r="A375" s="302"/>
      <c r="B375" s="302"/>
      <c r="C375" s="302"/>
      <c r="D375" s="302"/>
      <c r="E375" s="302"/>
      <c r="F375" s="302"/>
      <c r="G375" s="302"/>
      <c r="H375" s="302"/>
      <c r="I375" s="302"/>
      <c r="J375" s="302"/>
      <c r="K375" s="302"/>
      <c r="L375" s="302"/>
      <c r="M375" s="302"/>
      <c r="N375" s="302"/>
      <c r="O375" s="302"/>
      <c r="P375" s="302"/>
      <c r="Q375" s="302"/>
      <c r="R375" s="302"/>
      <c r="S375" s="302"/>
      <c r="T375" s="302"/>
      <c r="U375" s="302"/>
      <c r="V375" s="302"/>
      <c r="W375" s="302"/>
      <c r="X375" s="302"/>
      <c r="Y375" s="302"/>
      <c r="Z375" s="302"/>
    </row>
    <row r="376" spans="1:26" ht="15.75" hidden="1" customHeight="1">
      <c r="A376" s="302"/>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row>
    <row r="377" spans="1:26" ht="15.75" hidden="1" customHeight="1">
      <c r="A377" s="302"/>
      <c r="B377" s="302"/>
      <c r="C377" s="302"/>
      <c r="D377" s="302"/>
      <c r="E377" s="302"/>
      <c r="F377" s="302"/>
      <c r="G377" s="302"/>
      <c r="H377" s="302"/>
      <c r="I377" s="302"/>
      <c r="J377" s="302"/>
      <c r="K377" s="302"/>
      <c r="L377" s="302"/>
      <c r="M377" s="302"/>
      <c r="N377" s="302"/>
      <c r="O377" s="302"/>
      <c r="P377" s="302"/>
      <c r="Q377" s="302"/>
      <c r="R377" s="302"/>
      <c r="S377" s="302"/>
      <c r="T377" s="302"/>
      <c r="U377" s="302"/>
      <c r="V377" s="302"/>
      <c r="W377" s="302"/>
      <c r="X377" s="302"/>
      <c r="Y377" s="302"/>
      <c r="Z377" s="302"/>
    </row>
    <row r="378" spans="1:26" ht="15.75" hidden="1" customHeight="1">
      <c r="A378" s="302"/>
      <c r="B378" s="302"/>
      <c r="C378" s="302"/>
      <c r="D378" s="302"/>
      <c r="E378" s="302"/>
      <c r="F378" s="302"/>
      <c r="G378" s="302"/>
      <c r="H378" s="302"/>
      <c r="I378" s="302"/>
      <c r="J378" s="302"/>
      <c r="K378" s="302"/>
      <c r="L378" s="302"/>
      <c r="M378" s="302"/>
      <c r="N378" s="302"/>
      <c r="O378" s="302"/>
      <c r="P378" s="302"/>
      <c r="Q378" s="302"/>
      <c r="R378" s="302"/>
      <c r="S378" s="302"/>
      <c r="T378" s="302"/>
      <c r="U378" s="302"/>
      <c r="V378" s="302"/>
      <c r="W378" s="302"/>
      <c r="X378" s="302"/>
      <c r="Y378" s="302"/>
      <c r="Z378" s="302"/>
    </row>
    <row r="379" spans="1:26" ht="15.75" hidden="1" customHeight="1">
      <c r="A379" s="302"/>
      <c r="B379" s="302"/>
      <c r="C379" s="302"/>
      <c r="D379" s="302"/>
      <c r="E379" s="302"/>
      <c r="F379" s="302"/>
      <c r="G379" s="302"/>
      <c r="H379" s="302"/>
      <c r="I379" s="302"/>
      <c r="J379" s="302"/>
      <c r="K379" s="302"/>
      <c r="L379" s="302"/>
      <c r="M379" s="302"/>
      <c r="N379" s="302"/>
      <c r="O379" s="302"/>
      <c r="P379" s="302"/>
      <c r="Q379" s="302"/>
      <c r="R379" s="302"/>
      <c r="S379" s="302"/>
      <c r="T379" s="302"/>
      <c r="U379" s="302"/>
      <c r="V379" s="302"/>
      <c r="W379" s="302"/>
      <c r="X379" s="302"/>
      <c r="Y379" s="302"/>
      <c r="Z379" s="302"/>
    </row>
    <row r="380" spans="1:26" ht="15.75" hidden="1" customHeight="1">
      <c r="A380" s="302"/>
      <c r="B380" s="302"/>
      <c r="C380" s="302"/>
      <c r="D380" s="302"/>
      <c r="E380" s="302"/>
      <c r="F380" s="302"/>
      <c r="G380" s="302"/>
      <c r="H380" s="302"/>
      <c r="I380" s="302"/>
      <c r="J380" s="302"/>
      <c r="K380" s="302"/>
      <c r="L380" s="302"/>
      <c r="M380" s="302"/>
      <c r="N380" s="302"/>
      <c r="O380" s="302"/>
      <c r="P380" s="302"/>
      <c r="Q380" s="302"/>
      <c r="R380" s="302"/>
      <c r="S380" s="302"/>
      <c r="T380" s="302"/>
      <c r="U380" s="302"/>
      <c r="V380" s="302"/>
      <c r="W380" s="302"/>
      <c r="X380" s="302"/>
      <c r="Y380" s="302"/>
      <c r="Z380" s="302"/>
    </row>
    <row r="381" spans="1:26" ht="15.75" hidden="1" customHeight="1">
      <c r="A381" s="302"/>
      <c r="B381" s="302"/>
      <c r="C381" s="302"/>
      <c r="D381" s="302"/>
      <c r="E381" s="302"/>
      <c r="F381" s="302"/>
      <c r="G381" s="302"/>
      <c r="H381" s="302"/>
      <c r="I381" s="302"/>
      <c r="J381" s="302"/>
      <c r="K381" s="302"/>
      <c r="L381" s="302"/>
      <c r="M381" s="302"/>
      <c r="N381" s="302"/>
      <c r="O381" s="302"/>
      <c r="P381" s="302"/>
      <c r="Q381" s="302"/>
      <c r="R381" s="302"/>
      <c r="S381" s="302"/>
      <c r="T381" s="302"/>
      <c r="U381" s="302"/>
      <c r="V381" s="302"/>
      <c r="W381" s="302"/>
      <c r="X381" s="302"/>
      <c r="Y381" s="302"/>
      <c r="Z381" s="302"/>
    </row>
    <row r="382" spans="1:26" ht="15.75" hidden="1" customHeight="1">
      <c r="A382" s="302"/>
      <c r="B382" s="302"/>
      <c r="C382" s="302"/>
      <c r="D382" s="302"/>
      <c r="E382" s="302"/>
      <c r="F382" s="302"/>
      <c r="G382" s="302"/>
      <c r="H382" s="302"/>
      <c r="I382" s="302"/>
      <c r="J382" s="302"/>
      <c r="K382" s="302"/>
      <c r="L382" s="302"/>
      <c r="M382" s="302"/>
      <c r="N382" s="302"/>
      <c r="O382" s="302"/>
      <c r="P382" s="302"/>
      <c r="Q382" s="302"/>
      <c r="R382" s="302"/>
      <c r="S382" s="302"/>
      <c r="T382" s="302"/>
      <c r="U382" s="302"/>
      <c r="V382" s="302"/>
      <c r="W382" s="302"/>
      <c r="X382" s="302"/>
      <c r="Y382" s="302"/>
      <c r="Z382" s="302"/>
    </row>
    <row r="383" spans="1:26" ht="15.75" hidden="1" customHeight="1">
      <c r="A383" s="302"/>
      <c r="B383" s="302"/>
      <c r="C383" s="302"/>
      <c r="D383" s="302"/>
      <c r="E383" s="302"/>
      <c r="F383" s="302"/>
      <c r="G383" s="302"/>
      <c r="H383" s="302"/>
      <c r="I383" s="302"/>
      <c r="J383" s="302"/>
      <c r="K383" s="302"/>
      <c r="L383" s="302"/>
      <c r="M383" s="302"/>
      <c r="N383" s="302"/>
      <c r="O383" s="302"/>
      <c r="P383" s="302"/>
      <c r="Q383" s="302"/>
      <c r="R383" s="302"/>
      <c r="S383" s="302"/>
      <c r="T383" s="302"/>
      <c r="U383" s="302"/>
      <c r="V383" s="302"/>
      <c r="W383" s="302"/>
      <c r="X383" s="302"/>
      <c r="Y383" s="302"/>
      <c r="Z383" s="302"/>
    </row>
    <row r="384" spans="1:26" ht="15.75" hidden="1" customHeight="1">
      <c r="A384" s="302"/>
      <c r="B384" s="302"/>
      <c r="C384" s="302"/>
      <c r="D384" s="302"/>
      <c r="E384" s="302"/>
      <c r="F384" s="302"/>
      <c r="G384" s="302"/>
      <c r="H384" s="302"/>
      <c r="I384" s="302"/>
      <c r="J384" s="302"/>
      <c r="K384" s="302"/>
      <c r="L384" s="302"/>
      <c r="M384" s="302"/>
      <c r="N384" s="302"/>
      <c r="O384" s="302"/>
      <c r="P384" s="302"/>
      <c r="Q384" s="302"/>
      <c r="R384" s="302"/>
      <c r="S384" s="302"/>
      <c r="T384" s="302"/>
      <c r="U384" s="302"/>
      <c r="V384" s="302"/>
      <c r="W384" s="302"/>
      <c r="X384" s="302"/>
      <c r="Y384" s="302"/>
      <c r="Z384" s="302"/>
    </row>
    <row r="385" spans="1:26" ht="15.75" hidden="1" customHeight="1">
      <c r="A385" s="302"/>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row>
    <row r="386" spans="1:26" ht="15.75" hidden="1" customHeight="1">
      <c r="A386" s="302"/>
      <c r="B386" s="302"/>
      <c r="C386" s="302"/>
      <c r="D386" s="302"/>
      <c r="E386" s="302"/>
      <c r="F386" s="302"/>
      <c r="G386" s="302"/>
      <c r="H386" s="302"/>
      <c r="I386" s="302"/>
      <c r="J386" s="302"/>
      <c r="K386" s="302"/>
      <c r="L386" s="302"/>
      <c r="M386" s="302"/>
      <c r="N386" s="302"/>
      <c r="O386" s="302"/>
      <c r="P386" s="302"/>
      <c r="Q386" s="302"/>
      <c r="R386" s="302"/>
      <c r="S386" s="302"/>
      <c r="T386" s="302"/>
      <c r="U386" s="302"/>
      <c r="V386" s="302"/>
      <c r="W386" s="302"/>
      <c r="X386" s="302"/>
      <c r="Y386" s="302"/>
      <c r="Z386" s="302"/>
    </row>
    <row r="387" spans="1:26" ht="15.75" hidden="1" customHeight="1">
      <c r="A387" s="302"/>
      <c r="B387" s="302"/>
      <c r="C387" s="302"/>
      <c r="D387" s="302"/>
      <c r="E387" s="302"/>
      <c r="F387" s="302"/>
      <c r="G387" s="302"/>
      <c r="H387" s="302"/>
      <c r="I387" s="302"/>
      <c r="J387" s="302"/>
      <c r="K387" s="302"/>
      <c r="L387" s="302"/>
      <c r="M387" s="302"/>
      <c r="N387" s="302"/>
      <c r="O387" s="302"/>
      <c r="P387" s="302"/>
      <c r="Q387" s="302"/>
      <c r="R387" s="302"/>
      <c r="S387" s="302"/>
      <c r="T387" s="302"/>
      <c r="U387" s="302"/>
      <c r="V387" s="302"/>
      <c r="W387" s="302"/>
      <c r="X387" s="302"/>
      <c r="Y387" s="302"/>
      <c r="Z387" s="302"/>
    </row>
    <row r="388" spans="1:26" ht="15.75" hidden="1" customHeight="1">
      <c r="A388" s="302"/>
      <c r="B388" s="302"/>
      <c r="C388" s="302"/>
      <c r="D388" s="302"/>
      <c r="E388" s="302"/>
      <c r="F388" s="302"/>
      <c r="G388" s="302"/>
      <c r="H388" s="302"/>
      <c r="I388" s="302"/>
      <c r="J388" s="302"/>
      <c r="K388" s="302"/>
      <c r="L388" s="302"/>
      <c r="M388" s="302"/>
      <c r="N388" s="302"/>
      <c r="O388" s="302"/>
      <c r="P388" s="302"/>
      <c r="Q388" s="302"/>
      <c r="R388" s="302"/>
      <c r="S388" s="302"/>
      <c r="T388" s="302"/>
      <c r="U388" s="302"/>
      <c r="V388" s="302"/>
      <c r="W388" s="302"/>
      <c r="X388" s="302"/>
      <c r="Y388" s="302"/>
      <c r="Z388" s="302"/>
    </row>
    <row r="389" spans="1:26" ht="15.75" hidden="1" customHeight="1">
      <c r="A389" s="302"/>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row>
    <row r="390" spans="1:26" ht="15.75" hidden="1" customHeight="1">
      <c r="A390" s="302"/>
      <c r="B390" s="302"/>
      <c r="C390" s="302"/>
      <c r="D390" s="302"/>
      <c r="E390" s="302"/>
      <c r="F390" s="302"/>
      <c r="G390" s="302"/>
      <c r="H390" s="302"/>
      <c r="I390" s="302"/>
      <c r="J390" s="302"/>
      <c r="K390" s="302"/>
      <c r="L390" s="302"/>
      <c r="M390" s="302"/>
      <c r="N390" s="302"/>
      <c r="O390" s="302"/>
      <c r="P390" s="302"/>
      <c r="Q390" s="302"/>
      <c r="R390" s="302"/>
      <c r="S390" s="302"/>
      <c r="T390" s="302"/>
      <c r="U390" s="302"/>
      <c r="V390" s="302"/>
      <c r="W390" s="302"/>
      <c r="X390" s="302"/>
      <c r="Y390" s="302"/>
      <c r="Z390" s="302"/>
    </row>
    <row r="391" spans="1:26" ht="15.75" hidden="1" customHeight="1">
      <c r="A391" s="302"/>
      <c r="B391" s="302"/>
      <c r="C391" s="302"/>
      <c r="D391" s="302"/>
      <c r="E391" s="302"/>
      <c r="F391" s="302"/>
      <c r="G391" s="302"/>
      <c r="H391" s="302"/>
      <c r="I391" s="302"/>
      <c r="J391" s="302"/>
      <c r="K391" s="302"/>
      <c r="L391" s="302"/>
      <c r="M391" s="302"/>
      <c r="N391" s="302"/>
      <c r="O391" s="302"/>
      <c r="P391" s="302"/>
      <c r="Q391" s="302"/>
      <c r="R391" s="302"/>
      <c r="S391" s="302"/>
      <c r="T391" s="302"/>
      <c r="U391" s="302"/>
      <c r="V391" s="302"/>
      <c r="W391" s="302"/>
      <c r="X391" s="302"/>
      <c r="Y391" s="302"/>
      <c r="Z391" s="302"/>
    </row>
    <row r="392" spans="1:26" ht="15.75" hidden="1" customHeight="1">
      <c r="A392" s="302"/>
      <c r="B392" s="302"/>
      <c r="C392" s="302"/>
      <c r="D392" s="302"/>
      <c r="E392" s="302"/>
      <c r="F392" s="302"/>
      <c r="G392" s="302"/>
      <c r="H392" s="302"/>
      <c r="I392" s="302"/>
      <c r="J392" s="302"/>
      <c r="K392" s="302"/>
      <c r="L392" s="302"/>
      <c r="M392" s="302"/>
      <c r="N392" s="302"/>
      <c r="O392" s="302"/>
      <c r="P392" s="302"/>
      <c r="Q392" s="302"/>
      <c r="R392" s="302"/>
      <c r="S392" s="302"/>
      <c r="T392" s="302"/>
      <c r="U392" s="302"/>
      <c r="V392" s="302"/>
      <c r="W392" s="302"/>
      <c r="X392" s="302"/>
      <c r="Y392" s="302"/>
      <c r="Z392" s="302"/>
    </row>
    <row r="393" spans="1:26" ht="15.75" hidden="1" customHeight="1">
      <c r="A393" s="302"/>
      <c r="B393" s="302"/>
      <c r="C393" s="302"/>
      <c r="D393" s="302"/>
      <c r="E393" s="302"/>
      <c r="F393" s="302"/>
      <c r="G393" s="302"/>
      <c r="H393" s="302"/>
      <c r="I393" s="302"/>
      <c r="J393" s="302"/>
      <c r="K393" s="302"/>
      <c r="L393" s="302"/>
      <c r="M393" s="302"/>
      <c r="N393" s="302"/>
      <c r="O393" s="302"/>
      <c r="P393" s="302"/>
      <c r="Q393" s="302"/>
      <c r="R393" s="302"/>
      <c r="S393" s="302"/>
      <c r="T393" s="302"/>
      <c r="U393" s="302"/>
      <c r="V393" s="302"/>
      <c r="W393" s="302"/>
      <c r="X393" s="302"/>
      <c r="Y393" s="302"/>
      <c r="Z393" s="302"/>
    </row>
    <row r="394" spans="1:26" ht="15.75" hidden="1" customHeight="1">
      <c r="A394" s="302"/>
      <c r="B394" s="302"/>
      <c r="C394" s="302"/>
      <c r="D394" s="302"/>
      <c r="E394" s="302"/>
      <c r="F394" s="302"/>
      <c r="G394" s="302"/>
      <c r="H394" s="302"/>
      <c r="I394" s="302"/>
      <c r="J394" s="302"/>
      <c r="K394" s="302"/>
      <c r="L394" s="302"/>
      <c r="M394" s="302"/>
      <c r="N394" s="302"/>
      <c r="O394" s="302"/>
      <c r="P394" s="302"/>
      <c r="Q394" s="302"/>
      <c r="R394" s="302"/>
      <c r="S394" s="302"/>
      <c r="T394" s="302"/>
      <c r="U394" s="302"/>
      <c r="V394" s="302"/>
      <c r="W394" s="302"/>
      <c r="X394" s="302"/>
      <c r="Y394" s="302"/>
      <c r="Z394" s="302"/>
    </row>
    <row r="395" spans="1:26" ht="15.75" hidden="1" customHeight="1">
      <c r="A395" s="302"/>
      <c r="B395" s="302"/>
      <c r="C395" s="302"/>
      <c r="D395" s="302"/>
      <c r="E395" s="302"/>
      <c r="F395" s="302"/>
      <c r="G395" s="302"/>
      <c r="H395" s="302"/>
      <c r="I395" s="302"/>
      <c r="J395" s="302"/>
      <c r="K395" s="302"/>
      <c r="L395" s="302"/>
      <c r="M395" s="302"/>
      <c r="N395" s="302"/>
      <c r="O395" s="302"/>
      <c r="P395" s="302"/>
      <c r="Q395" s="302"/>
      <c r="R395" s="302"/>
      <c r="S395" s="302"/>
      <c r="T395" s="302"/>
      <c r="U395" s="302"/>
      <c r="V395" s="302"/>
      <c r="W395" s="302"/>
      <c r="X395" s="302"/>
      <c r="Y395" s="302"/>
      <c r="Z395" s="302"/>
    </row>
    <row r="396" spans="1:26" ht="15.75" hidden="1" customHeight="1">
      <c r="A396" s="302"/>
      <c r="B396" s="302"/>
      <c r="C396" s="302"/>
      <c r="D396" s="302"/>
      <c r="E396" s="302"/>
      <c r="F396" s="302"/>
      <c r="G396" s="302"/>
      <c r="H396" s="302"/>
      <c r="I396" s="302"/>
      <c r="J396" s="302"/>
      <c r="K396" s="302"/>
      <c r="L396" s="302"/>
      <c r="M396" s="302"/>
      <c r="N396" s="302"/>
      <c r="O396" s="302"/>
      <c r="P396" s="302"/>
      <c r="Q396" s="302"/>
      <c r="R396" s="302"/>
      <c r="S396" s="302"/>
      <c r="T396" s="302"/>
      <c r="U396" s="302"/>
      <c r="V396" s="302"/>
      <c r="W396" s="302"/>
      <c r="X396" s="302"/>
      <c r="Y396" s="302"/>
      <c r="Z396" s="302"/>
    </row>
    <row r="397" spans="1:26" ht="15.75" hidden="1" customHeight="1">
      <c r="A397" s="302"/>
      <c r="B397" s="302"/>
      <c r="C397" s="302"/>
      <c r="D397" s="302"/>
      <c r="E397" s="302"/>
      <c r="F397" s="302"/>
      <c r="G397" s="302"/>
      <c r="H397" s="302"/>
      <c r="I397" s="302"/>
      <c r="J397" s="302"/>
      <c r="K397" s="302"/>
      <c r="L397" s="302"/>
      <c r="M397" s="302"/>
      <c r="N397" s="302"/>
      <c r="O397" s="302"/>
      <c r="P397" s="302"/>
      <c r="Q397" s="302"/>
      <c r="R397" s="302"/>
      <c r="S397" s="302"/>
      <c r="T397" s="302"/>
      <c r="U397" s="302"/>
      <c r="V397" s="302"/>
      <c r="W397" s="302"/>
      <c r="X397" s="302"/>
      <c r="Y397" s="302"/>
      <c r="Z397" s="302"/>
    </row>
    <row r="398" spans="1:26" ht="15.75" hidden="1" customHeight="1">
      <c r="A398" s="302"/>
      <c r="B398" s="302"/>
      <c r="C398" s="302"/>
      <c r="D398" s="302"/>
      <c r="E398" s="302"/>
      <c r="F398" s="302"/>
      <c r="G398" s="302"/>
      <c r="H398" s="302"/>
      <c r="I398" s="302"/>
      <c r="J398" s="302"/>
      <c r="K398" s="302"/>
      <c r="L398" s="302"/>
      <c r="M398" s="302"/>
      <c r="N398" s="302"/>
      <c r="O398" s="302"/>
      <c r="P398" s="302"/>
      <c r="Q398" s="302"/>
      <c r="R398" s="302"/>
      <c r="S398" s="302"/>
      <c r="T398" s="302"/>
      <c r="U398" s="302"/>
      <c r="V398" s="302"/>
      <c r="W398" s="302"/>
      <c r="X398" s="302"/>
      <c r="Y398" s="302"/>
      <c r="Z398" s="302"/>
    </row>
    <row r="399" spans="1:26" ht="15.75" hidden="1" customHeight="1">
      <c r="A399" s="302"/>
      <c r="B399" s="302"/>
      <c r="C399" s="302"/>
      <c r="D399" s="302"/>
      <c r="E399" s="302"/>
      <c r="F399" s="302"/>
      <c r="G399" s="302"/>
      <c r="H399" s="302"/>
      <c r="I399" s="302"/>
      <c r="J399" s="302"/>
      <c r="K399" s="302"/>
      <c r="L399" s="302"/>
      <c r="M399" s="302"/>
      <c r="N399" s="302"/>
      <c r="O399" s="302"/>
      <c r="P399" s="302"/>
      <c r="Q399" s="302"/>
      <c r="R399" s="302"/>
      <c r="S399" s="302"/>
      <c r="T399" s="302"/>
      <c r="U399" s="302"/>
      <c r="V399" s="302"/>
      <c r="W399" s="302"/>
      <c r="X399" s="302"/>
      <c r="Y399" s="302"/>
      <c r="Z399" s="302"/>
    </row>
    <row r="400" spans="1:26" ht="15.75" hidden="1" customHeight="1">
      <c r="A400" s="302"/>
      <c r="B400" s="302"/>
      <c r="C400" s="302"/>
      <c r="D400" s="302"/>
      <c r="E400" s="302"/>
      <c r="F400" s="302"/>
      <c r="G400" s="302"/>
      <c r="H400" s="302"/>
      <c r="I400" s="302"/>
      <c r="J400" s="302"/>
      <c r="K400" s="302"/>
      <c r="L400" s="302"/>
      <c r="M400" s="302"/>
      <c r="N400" s="302"/>
      <c r="O400" s="302"/>
      <c r="P400" s="302"/>
      <c r="Q400" s="302"/>
      <c r="R400" s="302"/>
      <c r="S400" s="302"/>
      <c r="T400" s="302"/>
      <c r="U400" s="302"/>
      <c r="V400" s="302"/>
      <c r="W400" s="302"/>
      <c r="X400" s="302"/>
      <c r="Y400" s="302"/>
      <c r="Z400" s="302"/>
    </row>
    <row r="401" spans="1:26" ht="15.75" hidden="1" customHeight="1">
      <c r="A401" s="302"/>
      <c r="B401" s="302"/>
      <c r="C401" s="302"/>
      <c r="D401" s="302"/>
      <c r="E401" s="302"/>
      <c r="F401" s="302"/>
      <c r="G401" s="302"/>
      <c r="H401" s="302"/>
      <c r="I401" s="302"/>
      <c r="J401" s="302"/>
      <c r="K401" s="302"/>
      <c r="L401" s="302"/>
      <c r="M401" s="302"/>
      <c r="N401" s="302"/>
      <c r="O401" s="302"/>
      <c r="P401" s="302"/>
      <c r="Q401" s="302"/>
      <c r="R401" s="302"/>
      <c r="S401" s="302"/>
      <c r="T401" s="302"/>
      <c r="U401" s="302"/>
      <c r="V401" s="302"/>
      <c r="W401" s="302"/>
      <c r="X401" s="302"/>
      <c r="Y401" s="302"/>
      <c r="Z401" s="302"/>
    </row>
    <row r="402" spans="1:26" ht="15.75" hidden="1" customHeight="1">
      <c r="A402" s="302"/>
      <c r="B402" s="302"/>
      <c r="C402" s="302"/>
      <c r="D402" s="302"/>
      <c r="E402" s="302"/>
      <c r="F402" s="302"/>
      <c r="G402" s="302"/>
      <c r="H402" s="302"/>
      <c r="I402" s="302"/>
      <c r="J402" s="302"/>
      <c r="K402" s="302"/>
      <c r="L402" s="302"/>
      <c r="M402" s="302"/>
      <c r="N402" s="302"/>
      <c r="O402" s="302"/>
      <c r="P402" s="302"/>
      <c r="Q402" s="302"/>
      <c r="R402" s="302"/>
      <c r="S402" s="302"/>
      <c r="T402" s="302"/>
      <c r="U402" s="302"/>
      <c r="V402" s="302"/>
      <c r="W402" s="302"/>
      <c r="X402" s="302"/>
      <c r="Y402" s="302"/>
      <c r="Z402" s="302"/>
    </row>
    <row r="403" spans="1:26" ht="15.75" hidden="1" customHeight="1">
      <c r="A403" s="302"/>
      <c r="B403" s="302"/>
      <c r="C403" s="302"/>
      <c r="D403" s="302"/>
      <c r="E403" s="302"/>
      <c r="F403" s="302"/>
      <c r="G403" s="302"/>
      <c r="H403" s="302"/>
      <c r="I403" s="302"/>
      <c r="J403" s="302"/>
      <c r="K403" s="302"/>
      <c r="L403" s="302"/>
      <c r="M403" s="302"/>
      <c r="N403" s="302"/>
      <c r="O403" s="302"/>
      <c r="P403" s="302"/>
      <c r="Q403" s="302"/>
      <c r="R403" s="302"/>
      <c r="S403" s="302"/>
      <c r="T403" s="302"/>
      <c r="U403" s="302"/>
      <c r="V403" s="302"/>
      <c r="W403" s="302"/>
      <c r="X403" s="302"/>
      <c r="Y403" s="302"/>
      <c r="Z403" s="302"/>
    </row>
    <row r="404" spans="1:26" ht="15.75" hidden="1" customHeight="1">
      <c r="A404" s="302"/>
      <c r="B404" s="302"/>
      <c r="C404" s="302"/>
      <c r="D404" s="302"/>
      <c r="E404" s="302"/>
      <c r="F404" s="302"/>
      <c r="G404" s="302"/>
      <c r="H404" s="302"/>
      <c r="I404" s="302"/>
      <c r="J404" s="302"/>
      <c r="K404" s="302"/>
      <c r="L404" s="302"/>
      <c r="M404" s="302"/>
      <c r="N404" s="302"/>
      <c r="O404" s="302"/>
      <c r="P404" s="302"/>
      <c r="Q404" s="302"/>
      <c r="R404" s="302"/>
      <c r="S404" s="302"/>
      <c r="T404" s="302"/>
      <c r="U404" s="302"/>
      <c r="V404" s="302"/>
      <c r="W404" s="302"/>
      <c r="X404" s="302"/>
      <c r="Y404" s="302"/>
      <c r="Z404" s="302"/>
    </row>
    <row r="405" spans="1:26" ht="15.75" hidden="1" customHeight="1">
      <c r="A405" s="302"/>
      <c r="B405" s="302"/>
      <c r="C405" s="302"/>
      <c r="D405" s="302"/>
      <c r="E405" s="302"/>
      <c r="F405" s="302"/>
      <c r="G405" s="302"/>
      <c r="H405" s="302"/>
      <c r="I405" s="302"/>
      <c r="J405" s="302"/>
      <c r="K405" s="302"/>
      <c r="L405" s="302"/>
      <c r="M405" s="302"/>
      <c r="N405" s="302"/>
      <c r="O405" s="302"/>
      <c r="P405" s="302"/>
      <c r="Q405" s="302"/>
      <c r="R405" s="302"/>
      <c r="S405" s="302"/>
      <c r="T405" s="302"/>
      <c r="U405" s="302"/>
      <c r="V405" s="302"/>
      <c r="W405" s="302"/>
      <c r="X405" s="302"/>
      <c r="Y405" s="302"/>
      <c r="Z405" s="302"/>
    </row>
    <row r="406" spans="1:26" ht="15.75" hidden="1" customHeight="1">
      <c r="A406" s="302"/>
      <c r="B406" s="302"/>
      <c r="C406" s="302"/>
      <c r="D406" s="302"/>
      <c r="E406" s="302"/>
      <c r="F406" s="302"/>
      <c r="G406" s="302"/>
      <c r="H406" s="302"/>
      <c r="I406" s="302"/>
      <c r="J406" s="302"/>
      <c r="K406" s="302"/>
      <c r="L406" s="302"/>
      <c r="M406" s="302"/>
      <c r="N406" s="302"/>
      <c r="O406" s="302"/>
      <c r="P406" s="302"/>
      <c r="Q406" s="302"/>
      <c r="R406" s="302"/>
      <c r="S406" s="302"/>
      <c r="T406" s="302"/>
      <c r="U406" s="302"/>
      <c r="V406" s="302"/>
      <c r="W406" s="302"/>
      <c r="X406" s="302"/>
      <c r="Y406" s="302"/>
      <c r="Z406" s="302"/>
    </row>
    <row r="407" spans="1:26" ht="15.75" hidden="1" customHeight="1">
      <c r="A407" s="302"/>
      <c r="B407" s="302"/>
      <c r="C407" s="302"/>
      <c r="D407" s="302"/>
      <c r="E407" s="302"/>
      <c r="F407" s="302"/>
      <c r="G407" s="302"/>
      <c r="H407" s="302"/>
      <c r="I407" s="302"/>
      <c r="J407" s="302"/>
      <c r="K407" s="302"/>
      <c r="L407" s="302"/>
      <c r="M407" s="302"/>
      <c r="N407" s="302"/>
      <c r="O407" s="302"/>
      <c r="P407" s="302"/>
      <c r="Q407" s="302"/>
      <c r="R407" s="302"/>
      <c r="S407" s="302"/>
      <c r="T407" s="302"/>
      <c r="U407" s="302"/>
      <c r="V407" s="302"/>
      <c r="W407" s="302"/>
      <c r="X407" s="302"/>
      <c r="Y407" s="302"/>
      <c r="Z407" s="302"/>
    </row>
    <row r="408" spans="1:26" ht="15.75" hidden="1" customHeight="1">
      <c r="A408" s="302"/>
      <c r="B408" s="302"/>
      <c r="C408" s="302"/>
      <c r="D408" s="302"/>
      <c r="E408" s="302"/>
      <c r="F408" s="302"/>
      <c r="G408" s="302"/>
      <c r="H408" s="302"/>
      <c r="I408" s="302"/>
      <c r="J408" s="302"/>
      <c r="K408" s="302"/>
      <c r="L408" s="302"/>
      <c r="M408" s="302"/>
      <c r="N408" s="302"/>
      <c r="O408" s="302"/>
      <c r="P408" s="302"/>
      <c r="Q408" s="302"/>
      <c r="R408" s="302"/>
      <c r="S408" s="302"/>
      <c r="T408" s="302"/>
      <c r="U408" s="302"/>
      <c r="V408" s="302"/>
      <c r="W408" s="302"/>
      <c r="X408" s="302"/>
      <c r="Y408" s="302"/>
      <c r="Z408" s="302"/>
    </row>
    <row r="409" spans="1:26" ht="15.75" hidden="1" customHeight="1">
      <c r="A409" s="302"/>
      <c r="B409" s="302"/>
      <c r="C409" s="302"/>
      <c r="D409" s="302"/>
      <c r="E409" s="302"/>
      <c r="F409" s="302"/>
      <c r="G409" s="302"/>
      <c r="H409" s="302"/>
      <c r="I409" s="302"/>
      <c r="J409" s="302"/>
      <c r="K409" s="302"/>
      <c r="L409" s="302"/>
      <c r="M409" s="302"/>
      <c r="N409" s="302"/>
      <c r="O409" s="302"/>
      <c r="P409" s="302"/>
      <c r="Q409" s="302"/>
      <c r="R409" s="302"/>
      <c r="S409" s="302"/>
      <c r="T409" s="302"/>
      <c r="U409" s="302"/>
      <c r="V409" s="302"/>
      <c r="W409" s="302"/>
      <c r="X409" s="302"/>
      <c r="Y409" s="302"/>
      <c r="Z409" s="302"/>
    </row>
    <row r="410" spans="1:26" ht="15.75" hidden="1" customHeight="1">
      <c r="A410" s="302"/>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row>
    <row r="411" spans="1:26" ht="15.75" hidden="1" customHeight="1">
      <c r="A411" s="302"/>
      <c r="B411" s="302"/>
      <c r="C411" s="302"/>
      <c r="D411" s="302"/>
      <c r="E411" s="302"/>
      <c r="F411" s="302"/>
      <c r="G411" s="302"/>
      <c r="H411" s="302"/>
      <c r="I411" s="302"/>
      <c r="J411" s="302"/>
      <c r="K411" s="302"/>
      <c r="L411" s="302"/>
      <c r="M411" s="302"/>
      <c r="N411" s="302"/>
      <c r="O411" s="302"/>
      <c r="P411" s="302"/>
      <c r="Q411" s="302"/>
      <c r="R411" s="302"/>
      <c r="S411" s="302"/>
      <c r="T411" s="302"/>
      <c r="U411" s="302"/>
      <c r="V411" s="302"/>
      <c r="W411" s="302"/>
      <c r="X411" s="302"/>
      <c r="Y411" s="302"/>
      <c r="Z411" s="302"/>
    </row>
    <row r="412" spans="1:26" ht="15.75" hidden="1" customHeight="1">
      <c r="A412" s="302"/>
      <c r="B412" s="302"/>
      <c r="C412" s="302"/>
      <c r="D412" s="302"/>
      <c r="E412" s="302"/>
      <c r="F412" s="302"/>
      <c r="G412" s="302"/>
      <c r="H412" s="302"/>
      <c r="I412" s="302"/>
      <c r="J412" s="302"/>
      <c r="K412" s="302"/>
      <c r="L412" s="302"/>
      <c r="M412" s="302"/>
      <c r="N412" s="302"/>
      <c r="O412" s="302"/>
      <c r="P412" s="302"/>
      <c r="Q412" s="302"/>
      <c r="R412" s="302"/>
      <c r="S412" s="302"/>
      <c r="T412" s="302"/>
      <c r="U412" s="302"/>
      <c r="V412" s="302"/>
      <c r="W412" s="302"/>
      <c r="X412" s="302"/>
      <c r="Y412" s="302"/>
      <c r="Z412" s="302"/>
    </row>
    <row r="413" spans="1:26" ht="15.75" hidden="1" customHeight="1">
      <c r="A413" s="302"/>
      <c r="B413" s="302"/>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row>
    <row r="414" spans="1:26" ht="15.75" hidden="1" customHeight="1">
      <c r="A414" s="302"/>
      <c r="B414" s="302"/>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2"/>
    </row>
    <row r="415" spans="1:26" ht="15.75" hidden="1" customHeight="1">
      <c r="A415" s="302"/>
      <c r="B415" s="302"/>
      <c r="C415" s="302"/>
      <c r="D415" s="302"/>
      <c r="E415" s="302"/>
      <c r="F415" s="302"/>
      <c r="G415" s="302"/>
      <c r="H415" s="302"/>
      <c r="I415" s="302"/>
      <c r="J415" s="302"/>
      <c r="K415" s="302"/>
      <c r="L415" s="302"/>
      <c r="M415" s="302"/>
      <c r="N415" s="302"/>
      <c r="O415" s="302"/>
      <c r="P415" s="302"/>
      <c r="Q415" s="302"/>
      <c r="R415" s="302"/>
      <c r="S415" s="302"/>
      <c r="T415" s="302"/>
      <c r="U415" s="302"/>
      <c r="V415" s="302"/>
      <c r="W415" s="302"/>
      <c r="X415" s="302"/>
      <c r="Y415" s="302"/>
      <c r="Z415" s="302"/>
    </row>
    <row r="416" spans="1:26" ht="15.75" hidden="1" customHeight="1">
      <c r="A416" s="302"/>
      <c r="B416" s="302"/>
      <c r="C416" s="302"/>
      <c r="D416" s="302"/>
      <c r="E416" s="302"/>
      <c r="F416" s="302"/>
      <c r="G416" s="302"/>
      <c r="H416" s="302"/>
      <c r="I416" s="302"/>
      <c r="J416" s="302"/>
      <c r="K416" s="302"/>
      <c r="L416" s="302"/>
      <c r="M416" s="302"/>
      <c r="N416" s="302"/>
      <c r="O416" s="302"/>
      <c r="P416" s="302"/>
      <c r="Q416" s="302"/>
      <c r="R416" s="302"/>
      <c r="S416" s="302"/>
      <c r="T416" s="302"/>
      <c r="U416" s="302"/>
      <c r="V416" s="302"/>
      <c r="W416" s="302"/>
      <c r="X416" s="302"/>
      <c r="Y416" s="302"/>
      <c r="Z416" s="302"/>
    </row>
    <row r="417" spans="1:26" ht="15.75" hidden="1" customHeight="1">
      <c r="A417" s="302"/>
      <c r="B417" s="302"/>
      <c r="C417" s="302"/>
      <c r="D417" s="302"/>
      <c r="E417" s="302"/>
      <c r="F417" s="302"/>
      <c r="G417" s="302"/>
      <c r="H417" s="302"/>
      <c r="I417" s="302"/>
      <c r="J417" s="302"/>
      <c r="K417" s="302"/>
      <c r="L417" s="302"/>
      <c r="M417" s="302"/>
      <c r="N417" s="302"/>
      <c r="O417" s="302"/>
      <c r="P417" s="302"/>
      <c r="Q417" s="302"/>
      <c r="R417" s="302"/>
      <c r="S417" s="302"/>
      <c r="T417" s="302"/>
      <c r="U417" s="302"/>
      <c r="V417" s="302"/>
      <c r="W417" s="302"/>
      <c r="X417" s="302"/>
      <c r="Y417" s="302"/>
      <c r="Z417" s="302"/>
    </row>
    <row r="418" spans="1:26" ht="15.75" hidden="1" customHeight="1">
      <c r="A418" s="302"/>
      <c r="B418" s="302"/>
      <c r="C418" s="302"/>
      <c r="D418" s="302"/>
      <c r="E418" s="302"/>
      <c r="F418" s="302"/>
      <c r="G418" s="302"/>
      <c r="H418" s="302"/>
      <c r="I418" s="302"/>
      <c r="J418" s="302"/>
      <c r="K418" s="302"/>
      <c r="L418" s="302"/>
      <c r="M418" s="302"/>
      <c r="N418" s="302"/>
      <c r="O418" s="302"/>
      <c r="P418" s="302"/>
      <c r="Q418" s="302"/>
      <c r="R418" s="302"/>
      <c r="S418" s="302"/>
      <c r="T418" s="302"/>
      <c r="U418" s="302"/>
      <c r="V418" s="302"/>
      <c r="W418" s="302"/>
      <c r="X418" s="302"/>
      <c r="Y418" s="302"/>
      <c r="Z418" s="302"/>
    </row>
    <row r="419" spans="1:26" ht="15.75" hidden="1" customHeight="1">
      <c r="A419" s="302"/>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row>
    <row r="420" spans="1:26" ht="15.75" hidden="1" customHeight="1">
      <c r="A420" s="302"/>
      <c r="B420" s="302"/>
      <c r="C420" s="302"/>
      <c r="D420" s="302"/>
      <c r="E420" s="302"/>
      <c r="F420" s="302"/>
      <c r="G420" s="302"/>
      <c r="H420" s="302"/>
      <c r="I420" s="302"/>
      <c r="J420" s="302"/>
      <c r="K420" s="302"/>
      <c r="L420" s="302"/>
      <c r="M420" s="302"/>
      <c r="N420" s="302"/>
      <c r="O420" s="302"/>
      <c r="P420" s="302"/>
      <c r="Q420" s="302"/>
      <c r="R420" s="302"/>
      <c r="S420" s="302"/>
      <c r="T420" s="302"/>
      <c r="U420" s="302"/>
      <c r="V420" s="302"/>
      <c r="W420" s="302"/>
      <c r="X420" s="302"/>
      <c r="Y420" s="302"/>
      <c r="Z420" s="302"/>
    </row>
    <row r="421" spans="1:26" ht="15.75" hidden="1" customHeight="1">
      <c r="A421" s="302"/>
      <c r="B421" s="302"/>
      <c r="C421" s="302"/>
      <c r="D421" s="302"/>
      <c r="E421" s="302"/>
      <c r="F421" s="302"/>
      <c r="G421" s="302"/>
      <c r="H421" s="302"/>
      <c r="I421" s="302"/>
      <c r="J421" s="302"/>
      <c r="K421" s="302"/>
      <c r="L421" s="302"/>
      <c r="M421" s="302"/>
      <c r="N421" s="302"/>
      <c r="O421" s="302"/>
      <c r="P421" s="302"/>
      <c r="Q421" s="302"/>
      <c r="R421" s="302"/>
      <c r="S421" s="302"/>
      <c r="T421" s="302"/>
      <c r="U421" s="302"/>
      <c r="V421" s="302"/>
      <c r="W421" s="302"/>
      <c r="X421" s="302"/>
      <c r="Y421" s="302"/>
      <c r="Z421" s="302"/>
    </row>
    <row r="422" spans="1:26" ht="15.75" hidden="1" customHeight="1">
      <c r="A422" s="302"/>
      <c r="B422" s="302"/>
      <c r="C422" s="302"/>
      <c r="D422" s="302"/>
      <c r="E422" s="302"/>
      <c r="F422" s="302"/>
      <c r="G422" s="302"/>
      <c r="H422" s="302"/>
      <c r="I422" s="302"/>
      <c r="J422" s="302"/>
      <c r="K422" s="302"/>
      <c r="L422" s="302"/>
      <c r="M422" s="302"/>
      <c r="N422" s="302"/>
      <c r="O422" s="302"/>
      <c r="P422" s="302"/>
      <c r="Q422" s="302"/>
      <c r="R422" s="302"/>
      <c r="S422" s="302"/>
      <c r="T422" s="302"/>
      <c r="U422" s="302"/>
      <c r="V422" s="302"/>
      <c r="W422" s="302"/>
      <c r="X422" s="302"/>
      <c r="Y422" s="302"/>
      <c r="Z422" s="302"/>
    </row>
    <row r="423" spans="1:26" ht="15.75" hidden="1" customHeight="1">
      <c r="A423" s="302"/>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row>
    <row r="424" spans="1:26" ht="15.75" hidden="1" customHeight="1">
      <c r="A424" s="302"/>
      <c r="B424" s="302"/>
      <c r="C424" s="302"/>
      <c r="D424" s="302"/>
      <c r="E424" s="302"/>
      <c r="F424" s="302"/>
      <c r="G424" s="302"/>
      <c r="H424" s="302"/>
      <c r="I424" s="302"/>
      <c r="J424" s="302"/>
      <c r="K424" s="302"/>
      <c r="L424" s="302"/>
      <c r="M424" s="302"/>
      <c r="N424" s="302"/>
      <c r="O424" s="302"/>
      <c r="P424" s="302"/>
      <c r="Q424" s="302"/>
      <c r="R424" s="302"/>
      <c r="S424" s="302"/>
      <c r="T424" s="302"/>
      <c r="U424" s="302"/>
      <c r="V424" s="302"/>
      <c r="W424" s="302"/>
      <c r="X424" s="302"/>
      <c r="Y424" s="302"/>
      <c r="Z424" s="302"/>
    </row>
    <row r="425" spans="1:26" ht="15.75" hidden="1" customHeight="1">
      <c r="A425" s="302"/>
      <c r="B425" s="302"/>
      <c r="C425" s="302"/>
      <c r="D425" s="302"/>
      <c r="E425" s="302"/>
      <c r="F425" s="302"/>
      <c r="G425" s="302"/>
      <c r="H425" s="302"/>
      <c r="I425" s="302"/>
      <c r="J425" s="302"/>
      <c r="K425" s="302"/>
      <c r="L425" s="302"/>
      <c r="M425" s="302"/>
      <c r="N425" s="302"/>
      <c r="O425" s="302"/>
      <c r="P425" s="302"/>
      <c r="Q425" s="302"/>
      <c r="R425" s="302"/>
      <c r="S425" s="302"/>
      <c r="T425" s="302"/>
      <c r="U425" s="302"/>
      <c r="V425" s="302"/>
      <c r="W425" s="302"/>
      <c r="X425" s="302"/>
      <c r="Y425" s="302"/>
      <c r="Z425" s="302"/>
    </row>
    <row r="426" spans="1:26" ht="15.75" hidden="1" customHeight="1">
      <c r="A426" s="302"/>
      <c r="B426" s="302"/>
      <c r="C426" s="302"/>
      <c r="D426" s="302"/>
      <c r="E426" s="302"/>
      <c r="F426" s="302"/>
      <c r="G426" s="302"/>
      <c r="H426" s="302"/>
      <c r="I426" s="302"/>
      <c r="J426" s="302"/>
      <c r="K426" s="302"/>
      <c r="L426" s="302"/>
      <c r="M426" s="302"/>
      <c r="N426" s="302"/>
      <c r="O426" s="302"/>
      <c r="P426" s="302"/>
      <c r="Q426" s="302"/>
      <c r="R426" s="302"/>
      <c r="S426" s="302"/>
      <c r="T426" s="302"/>
      <c r="U426" s="302"/>
      <c r="V426" s="302"/>
      <c r="W426" s="302"/>
      <c r="X426" s="302"/>
      <c r="Y426" s="302"/>
      <c r="Z426" s="302"/>
    </row>
    <row r="427" spans="1:26" ht="15.75" hidden="1" customHeight="1">
      <c r="A427" s="302"/>
      <c r="B427" s="302"/>
      <c r="C427" s="302"/>
      <c r="D427" s="302"/>
      <c r="E427" s="302"/>
      <c r="F427" s="302"/>
      <c r="G427" s="302"/>
      <c r="H427" s="302"/>
      <c r="I427" s="302"/>
      <c r="J427" s="302"/>
      <c r="K427" s="302"/>
      <c r="L427" s="302"/>
      <c r="M427" s="302"/>
      <c r="N427" s="302"/>
      <c r="O427" s="302"/>
      <c r="P427" s="302"/>
      <c r="Q427" s="302"/>
      <c r="R427" s="302"/>
      <c r="S427" s="302"/>
      <c r="T427" s="302"/>
      <c r="U427" s="302"/>
      <c r="V427" s="302"/>
      <c r="W427" s="302"/>
      <c r="X427" s="302"/>
      <c r="Y427" s="302"/>
      <c r="Z427" s="302"/>
    </row>
    <row r="428" spans="1:26" ht="15.75" hidden="1" customHeight="1">
      <c r="A428" s="302"/>
      <c r="B428" s="302"/>
      <c r="C428" s="302"/>
      <c r="D428" s="302"/>
      <c r="E428" s="302"/>
      <c r="F428" s="302"/>
      <c r="G428" s="302"/>
      <c r="H428" s="302"/>
      <c r="I428" s="302"/>
      <c r="J428" s="302"/>
      <c r="K428" s="302"/>
      <c r="L428" s="302"/>
      <c r="M428" s="302"/>
      <c r="N428" s="302"/>
      <c r="O428" s="302"/>
      <c r="P428" s="302"/>
      <c r="Q428" s="302"/>
      <c r="R428" s="302"/>
      <c r="S428" s="302"/>
      <c r="T428" s="302"/>
      <c r="U428" s="302"/>
      <c r="V428" s="302"/>
      <c r="W428" s="302"/>
      <c r="X428" s="302"/>
      <c r="Y428" s="302"/>
      <c r="Z428" s="302"/>
    </row>
    <row r="429" spans="1:26" ht="15.75" hidden="1" customHeight="1">
      <c r="A429" s="302"/>
      <c r="B429" s="302"/>
      <c r="C429" s="302"/>
      <c r="D429" s="302"/>
      <c r="E429" s="302"/>
      <c r="F429" s="302"/>
      <c r="G429" s="302"/>
      <c r="H429" s="302"/>
      <c r="I429" s="302"/>
      <c r="J429" s="302"/>
      <c r="K429" s="302"/>
      <c r="L429" s="302"/>
      <c r="M429" s="302"/>
      <c r="N429" s="302"/>
      <c r="O429" s="302"/>
      <c r="P429" s="302"/>
      <c r="Q429" s="302"/>
      <c r="R429" s="302"/>
      <c r="S429" s="302"/>
      <c r="T429" s="302"/>
      <c r="U429" s="302"/>
      <c r="V429" s="302"/>
      <c r="W429" s="302"/>
      <c r="X429" s="302"/>
      <c r="Y429" s="302"/>
      <c r="Z429" s="302"/>
    </row>
    <row r="430" spans="1:26" ht="15.75" hidden="1" customHeight="1">
      <c r="A430" s="302"/>
      <c r="B430" s="302"/>
      <c r="C430" s="302"/>
      <c r="D430" s="302"/>
      <c r="E430" s="302"/>
      <c r="F430" s="302"/>
      <c r="G430" s="302"/>
      <c r="H430" s="302"/>
      <c r="I430" s="302"/>
      <c r="J430" s="302"/>
      <c r="K430" s="302"/>
      <c r="L430" s="302"/>
      <c r="M430" s="302"/>
      <c r="N430" s="302"/>
      <c r="O430" s="302"/>
      <c r="P430" s="302"/>
      <c r="Q430" s="302"/>
      <c r="R430" s="302"/>
      <c r="S430" s="302"/>
      <c r="T430" s="302"/>
      <c r="U430" s="302"/>
      <c r="V430" s="302"/>
      <c r="W430" s="302"/>
      <c r="X430" s="302"/>
      <c r="Y430" s="302"/>
      <c r="Z430" s="302"/>
    </row>
    <row r="431" spans="1:26" ht="15.75" hidden="1" customHeight="1">
      <c r="A431" s="302"/>
      <c r="B431" s="302"/>
      <c r="C431" s="302"/>
      <c r="D431" s="302"/>
      <c r="E431" s="302"/>
      <c r="F431" s="302"/>
      <c r="G431" s="302"/>
      <c r="H431" s="302"/>
      <c r="I431" s="302"/>
      <c r="J431" s="302"/>
      <c r="K431" s="302"/>
      <c r="L431" s="302"/>
      <c r="M431" s="302"/>
      <c r="N431" s="302"/>
      <c r="O431" s="302"/>
      <c r="P431" s="302"/>
      <c r="Q431" s="302"/>
      <c r="R431" s="302"/>
      <c r="S431" s="302"/>
      <c r="T431" s="302"/>
      <c r="U431" s="302"/>
      <c r="V431" s="302"/>
      <c r="W431" s="302"/>
      <c r="X431" s="302"/>
      <c r="Y431" s="302"/>
      <c r="Z431" s="302"/>
    </row>
    <row r="432" spans="1:26" ht="15.75" hidden="1" customHeight="1">
      <c r="A432" s="302"/>
      <c r="B432" s="302"/>
      <c r="C432" s="302"/>
      <c r="D432" s="302"/>
      <c r="E432" s="302"/>
      <c r="F432" s="302"/>
      <c r="G432" s="302"/>
      <c r="H432" s="302"/>
      <c r="I432" s="302"/>
      <c r="J432" s="302"/>
      <c r="K432" s="302"/>
      <c r="L432" s="302"/>
      <c r="M432" s="302"/>
      <c r="N432" s="302"/>
      <c r="O432" s="302"/>
      <c r="P432" s="302"/>
      <c r="Q432" s="302"/>
      <c r="R432" s="302"/>
      <c r="S432" s="302"/>
      <c r="T432" s="302"/>
      <c r="U432" s="302"/>
      <c r="V432" s="302"/>
      <c r="W432" s="302"/>
      <c r="X432" s="302"/>
      <c r="Y432" s="302"/>
      <c r="Z432" s="302"/>
    </row>
    <row r="433" spans="1:26" ht="15.75" hidden="1" customHeight="1">
      <c r="A433" s="302"/>
      <c r="B433" s="302"/>
      <c r="C433" s="302"/>
      <c r="D433" s="302"/>
      <c r="E433" s="302"/>
      <c r="F433" s="302"/>
      <c r="G433" s="302"/>
      <c r="H433" s="302"/>
      <c r="I433" s="302"/>
      <c r="J433" s="302"/>
      <c r="K433" s="302"/>
      <c r="L433" s="302"/>
      <c r="M433" s="302"/>
      <c r="N433" s="302"/>
      <c r="O433" s="302"/>
      <c r="P433" s="302"/>
      <c r="Q433" s="302"/>
      <c r="R433" s="302"/>
      <c r="S433" s="302"/>
      <c r="T433" s="302"/>
      <c r="U433" s="302"/>
      <c r="V433" s="302"/>
      <c r="W433" s="302"/>
      <c r="X433" s="302"/>
      <c r="Y433" s="302"/>
      <c r="Z433" s="302"/>
    </row>
    <row r="434" spans="1:26" ht="15.75" hidden="1" customHeight="1">
      <c r="A434" s="302"/>
      <c r="B434" s="302"/>
      <c r="C434" s="302"/>
      <c r="D434" s="302"/>
      <c r="E434" s="302"/>
      <c r="F434" s="302"/>
      <c r="G434" s="302"/>
      <c r="H434" s="302"/>
      <c r="I434" s="302"/>
      <c r="J434" s="302"/>
      <c r="K434" s="302"/>
      <c r="L434" s="302"/>
      <c r="M434" s="302"/>
      <c r="N434" s="302"/>
      <c r="O434" s="302"/>
      <c r="P434" s="302"/>
      <c r="Q434" s="302"/>
      <c r="R434" s="302"/>
      <c r="S434" s="302"/>
      <c r="T434" s="302"/>
      <c r="U434" s="302"/>
      <c r="V434" s="302"/>
      <c r="W434" s="302"/>
      <c r="X434" s="302"/>
      <c r="Y434" s="302"/>
      <c r="Z434" s="302"/>
    </row>
    <row r="435" spans="1:26" ht="15.75" hidden="1" customHeight="1">
      <c r="A435" s="302"/>
      <c r="B435" s="302"/>
      <c r="C435" s="302"/>
      <c r="D435" s="302"/>
      <c r="E435" s="302"/>
      <c r="F435" s="302"/>
      <c r="G435" s="302"/>
      <c r="H435" s="302"/>
      <c r="I435" s="302"/>
      <c r="J435" s="302"/>
      <c r="K435" s="302"/>
      <c r="L435" s="302"/>
      <c r="M435" s="302"/>
      <c r="N435" s="302"/>
      <c r="O435" s="302"/>
      <c r="P435" s="302"/>
      <c r="Q435" s="302"/>
      <c r="R435" s="302"/>
      <c r="S435" s="302"/>
      <c r="T435" s="302"/>
      <c r="U435" s="302"/>
      <c r="V435" s="302"/>
      <c r="W435" s="302"/>
      <c r="X435" s="302"/>
      <c r="Y435" s="302"/>
      <c r="Z435" s="302"/>
    </row>
    <row r="436" spans="1:26" ht="15.75" hidden="1" customHeight="1">
      <c r="A436" s="302"/>
      <c r="B436" s="302"/>
      <c r="C436" s="302"/>
      <c r="D436" s="302"/>
      <c r="E436" s="302"/>
      <c r="F436" s="302"/>
      <c r="G436" s="302"/>
      <c r="H436" s="302"/>
      <c r="I436" s="302"/>
      <c r="J436" s="302"/>
      <c r="K436" s="302"/>
      <c r="L436" s="302"/>
      <c r="M436" s="302"/>
      <c r="N436" s="302"/>
      <c r="O436" s="302"/>
      <c r="P436" s="302"/>
      <c r="Q436" s="302"/>
      <c r="R436" s="302"/>
      <c r="S436" s="302"/>
      <c r="T436" s="302"/>
      <c r="U436" s="302"/>
      <c r="V436" s="302"/>
      <c r="W436" s="302"/>
      <c r="X436" s="302"/>
      <c r="Y436" s="302"/>
      <c r="Z436" s="302"/>
    </row>
    <row r="437" spans="1:26" ht="15.75" hidden="1" customHeight="1">
      <c r="A437" s="302"/>
      <c r="B437" s="302"/>
      <c r="C437" s="302"/>
      <c r="D437" s="302"/>
      <c r="E437" s="302"/>
      <c r="F437" s="302"/>
      <c r="G437" s="302"/>
      <c r="H437" s="302"/>
      <c r="I437" s="302"/>
      <c r="J437" s="302"/>
      <c r="K437" s="302"/>
      <c r="L437" s="302"/>
      <c r="M437" s="302"/>
      <c r="N437" s="302"/>
      <c r="O437" s="302"/>
      <c r="P437" s="302"/>
      <c r="Q437" s="302"/>
      <c r="R437" s="302"/>
      <c r="S437" s="302"/>
      <c r="T437" s="302"/>
      <c r="U437" s="302"/>
      <c r="V437" s="302"/>
      <c r="W437" s="302"/>
      <c r="X437" s="302"/>
      <c r="Y437" s="302"/>
      <c r="Z437" s="302"/>
    </row>
    <row r="438" spans="1:26" ht="15.75" hidden="1" customHeight="1">
      <c r="A438" s="302"/>
      <c r="B438" s="302"/>
      <c r="C438" s="302"/>
      <c r="D438" s="302"/>
      <c r="E438" s="302"/>
      <c r="F438" s="302"/>
      <c r="G438" s="302"/>
      <c r="H438" s="302"/>
      <c r="I438" s="302"/>
      <c r="J438" s="302"/>
      <c r="K438" s="302"/>
      <c r="L438" s="302"/>
      <c r="M438" s="302"/>
      <c r="N438" s="302"/>
      <c r="O438" s="302"/>
      <c r="P438" s="302"/>
      <c r="Q438" s="302"/>
      <c r="R438" s="302"/>
      <c r="S438" s="302"/>
      <c r="T438" s="302"/>
      <c r="U438" s="302"/>
      <c r="V438" s="302"/>
      <c r="W438" s="302"/>
      <c r="X438" s="302"/>
      <c r="Y438" s="302"/>
      <c r="Z438" s="302"/>
    </row>
    <row r="439" spans="1:26" ht="15.75" hidden="1" customHeight="1">
      <c r="A439" s="302"/>
      <c r="B439" s="302"/>
      <c r="C439" s="302"/>
      <c r="D439" s="302"/>
      <c r="E439" s="302"/>
      <c r="F439" s="302"/>
      <c r="G439" s="302"/>
      <c r="H439" s="302"/>
      <c r="I439" s="302"/>
      <c r="J439" s="302"/>
      <c r="K439" s="302"/>
      <c r="L439" s="302"/>
      <c r="M439" s="302"/>
      <c r="N439" s="302"/>
      <c r="O439" s="302"/>
      <c r="P439" s="302"/>
      <c r="Q439" s="302"/>
      <c r="R439" s="302"/>
      <c r="S439" s="302"/>
      <c r="T439" s="302"/>
      <c r="U439" s="302"/>
      <c r="V439" s="302"/>
      <c r="W439" s="302"/>
      <c r="X439" s="302"/>
      <c r="Y439" s="302"/>
      <c r="Z439" s="302"/>
    </row>
    <row r="440" spans="1:26" ht="15.75" hidden="1" customHeight="1">
      <c r="A440" s="302"/>
      <c r="B440" s="302"/>
      <c r="C440" s="302"/>
      <c r="D440" s="302"/>
      <c r="E440" s="302"/>
      <c r="F440" s="302"/>
      <c r="G440" s="302"/>
      <c r="H440" s="302"/>
      <c r="I440" s="302"/>
      <c r="J440" s="302"/>
      <c r="K440" s="302"/>
      <c r="L440" s="302"/>
      <c r="M440" s="302"/>
      <c r="N440" s="302"/>
      <c r="O440" s="302"/>
      <c r="P440" s="302"/>
      <c r="Q440" s="302"/>
      <c r="R440" s="302"/>
      <c r="S440" s="302"/>
      <c r="T440" s="302"/>
      <c r="U440" s="302"/>
      <c r="V440" s="302"/>
      <c r="W440" s="302"/>
      <c r="X440" s="302"/>
      <c r="Y440" s="302"/>
      <c r="Z440" s="302"/>
    </row>
    <row r="441" spans="1:26" ht="15.75" hidden="1" customHeight="1">
      <c r="A441" s="302"/>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row>
    <row r="442" spans="1:26" ht="15.75" hidden="1" customHeight="1">
      <c r="A442" s="302"/>
      <c r="B442" s="302"/>
      <c r="C442" s="302"/>
      <c r="D442" s="302"/>
      <c r="E442" s="302"/>
      <c r="F442" s="302"/>
      <c r="G442" s="302"/>
      <c r="H442" s="302"/>
      <c r="I442" s="302"/>
      <c r="J442" s="302"/>
      <c r="K442" s="302"/>
      <c r="L442" s="302"/>
      <c r="M442" s="302"/>
      <c r="N442" s="302"/>
      <c r="O442" s="302"/>
      <c r="P442" s="302"/>
      <c r="Q442" s="302"/>
      <c r="R442" s="302"/>
      <c r="S442" s="302"/>
      <c r="T442" s="302"/>
      <c r="U442" s="302"/>
      <c r="V442" s="302"/>
      <c r="W442" s="302"/>
      <c r="X442" s="302"/>
      <c r="Y442" s="302"/>
      <c r="Z442" s="302"/>
    </row>
    <row r="443" spans="1:26" ht="15.75" hidden="1" customHeight="1">
      <c r="A443" s="302"/>
      <c r="B443" s="302"/>
      <c r="C443" s="302"/>
      <c r="D443" s="302"/>
      <c r="E443" s="302"/>
      <c r="F443" s="302"/>
      <c r="G443" s="302"/>
      <c r="H443" s="302"/>
      <c r="I443" s="302"/>
      <c r="J443" s="302"/>
      <c r="K443" s="302"/>
      <c r="L443" s="302"/>
      <c r="M443" s="302"/>
      <c r="N443" s="302"/>
      <c r="O443" s="302"/>
      <c r="P443" s="302"/>
      <c r="Q443" s="302"/>
      <c r="R443" s="302"/>
      <c r="S443" s="302"/>
      <c r="T443" s="302"/>
      <c r="U443" s="302"/>
      <c r="V443" s="302"/>
      <c r="W443" s="302"/>
      <c r="X443" s="302"/>
      <c r="Y443" s="302"/>
      <c r="Z443" s="302"/>
    </row>
    <row r="444" spans="1:26" ht="15.75" hidden="1" customHeight="1">
      <c r="A444" s="302"/>
      <c r="B444" s="302"/>
      <c r="C444" s="302"/>
      <c r="D444" s="302"/>
      <c r="E444" s="302"/>
      <c r="F444" s="302"/>
      <c r="G444" s="302"/>
      <c r="H444" s="302"/>
      <c r="I444" s="302"/>
      <c r="J444" s="302"/>
      <c r="K444" s="302"/>
      <c r="L444" s="302"/>
      <c r="M444" s="302"/>
      <c r="N444" s="302"/>
      <c r="O444" s="302"/>
      <c r="P444" s="302"/>
      <c r="Q444" s="302"/>
      <c r="R444" s="302"/>
      <c r="S444" s="302"/>
      <c r="T444" s="302"/>
      <c r="U444" s="302"/>
      <c r="V444" s="302"/>
      <c r="W444" s="302"/>
      <c r="X444" s="302"/>
      <c r="Y444" s="302"/>
      <c r="Z444" s="302"/>
    </row>
    <row r="445" spans="1:26" ht="15.75" hidden="1" customHeight="1">
      <c r="A445" s="302"/>
      <c r="B445" s="302"/>
      <c r="C445" s="302"/>
      <c r="D445" s="302"/>
      <c r="E445" s="302"/>
      <c r="F445" s="302"/>
      <c r="G445" s="302"/>
      <c r="H445" s="302"/>
      <c r="I445" s="302"/>
      <c r="J445" s="302"/>
      <c r="K445" s="302"/>
      <c r="L445" s="302"/>
      <c r="M445" s="302"/>
      <c r="N445" s="302"/>
      <c r="O445" s="302"/>
      <c r="P445" s="302"/>
      <c r="Q445" s="302"/>
      <c r="R445" s="302"/>
      <c r="S445" s="302"/>
      <c r="T445" s="302"/>
      <c r="U445" s="302"/>
      <c r="V445" s="302"/>
      <c r="W445" s="302"/>
      <c r="X445" s="302"/>
      <c r="Y445" s="302"/>
      <c r="Z445" s="302"/>
    </row>
    <row r="446" spans="1:26" ht="15.75" hidden="1" customHeight="1">
      <c r="A446" s="302"/>
      <c r="B446" s="302"/>
      <c r="C446" s="302"/>
      <c r="D446" s="302"/>
      <c r="E446" s="302"/>
      <c r="F446" s="302"/>
      <c r="G446" s="302"/>
      <c r="H446" s="302"/>
      <c r="I446" s="302"/>
      <c r="J446" s="302"/>
      <c r="K446" s="302"/>
      <c r="L446" s="302"/>
      <c r="M446" s="302"/>
      <c r="N446" s="302"/>
      <c r="O446" s="302"/>
      <c r="P446" s="302"/>
      <c r="Q446" s="302"/>
      <c r="R446" s="302"/>
      <c r="S446" s="302"/>
      <c r="T446" s="302"/>
      <c r="U446" s="302"/>
      <c r="V446" s="302"/>
      <c r="W446" s="302"/>
      <c r="X446" s="302"/>
      <c r="Y446" s="302"/>
      <c r="Z446" s="302"/>
    </row>
    <row r="447" spans="1:26" ht="15.75" hidden="1" customHeight="1">
      <c r="A447" s="302"/>
      <c r="B447" s="302"/>
      <c r="C447" s="302"/>
      <c r="D447" s="302"/>
      <c r="E447" s="302"/>
      <c r="F447" s="302"/>
      <c r="G447" s="302"/>
      <c r="H447" s="302"/>
      <c r="I447" s="302"/>
      <c r="J447" s="302"/>
      <c r="K447" s="302"/>
      <c r="L447" s="302"/>
      <c r="M447" s="302"/>
      <c r="N447" s="302"/>
      <c r="O447" s="302"/>
      <c r="P447" s="302"/>
      <c r="Q447" s="302"/>
      <c r="R447" s="302"/>
      <c r="S447" s="302"/>
      <c r="T447" s="302"/>
      <c r="U447" s="302"/>
      <c r="V447" s="302"/>
      <c r="W447" s="302"/>
      <c r="X447" s="302"/>
      <c r="Y447" s="302"/>
      <c r="Z447" s="302"/>
    </row>
    <row r="448" spans="1:26" ht="15.75" hidden="1" customHeight="1">
      <c r="A448" s="302"/>
      <c r="B448" s="302"/>
      <c r="C448" s="302"/>
      <c r="D448" s="302"/>
      <c r="E448" s="302"/>
      <c r="F448" s="302"/>
      <c r="G448" s="302"/>
      <c r="H448" s="302"/>
      <c r="I448" s="302"/>
      <c r="J448" s="302"/>
      <c r="K448" s="302"/>
      <c r="L448" s="302"/>
      <c r="M448" s="302"/>
      <c r="N448" s="302"/>
      <c r="O448" s="302"/>
      <c r="P448" s="302"/>
      <c r="Q448" s="302"/>
      <c r="R448" s="302"/>
      <c r="S448" s="302"/>
      <c r="T448" s="302"/>
      <c r="U448" s="302"/>
      <c r="V448" s="302"/>
      <c r="W448" s="302"/>
      <c r="X448" s="302"/>
      <c r="Y448" s="302"/>
      <c r="Z448" s="302"/>
    </row>
    <row r="449" spans="1:26" ht="15.75" hidden="1" customHeight="1">
      <c r="A449" s="302"/>
      <c r="B449" s="302"/>
      <c r="C449" s="302"/>
      <c r="D449" s="302"/>
      <c r="E449" s="302"/>
      <c r="F449" s="302"/>
      <c r="G449" s="302"/>
      <c r="H449" s="302"/>
      <c r="I449" s="302"/>
      <c r="J449" s="302"/>
      <c r="K449" s="302"/>
      <c r="L449" s="302"/>
      <c r="M449" s="302"/>
      <c r="N449" s="302"/>
      <c r="O449" s="302"/>
      <c r="P449" s="302"/>
      <c r="Q449" s="302"/>
      <c r="R449" s="302"/>
      <c r="S449" s="302"/>
      <c r="T449" s="302"/>
      <c r="U449" s="302"/>
      <c r="V449" s="302"/>
      <c r="W449" s="302"/>
      <c r="X449" s="302"/>
      <c r="Y449" s="302"/>
      <c r="Z449" s="302"/>
    </row>
    <row r="450" spans="1:26" ht="15.75" hidden="1" customHeight="1">
      <c r="A450" s="302"/>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row>
    <row r="451" spans="1:26" ht="15.75" hidden="1" customHeight="1">
      <c r="A451" s="302"/>
      <c r="B451" s="302"/>
      <c r="C451" s="302"/>
      <c r="D451" s="302"/>
      <c r="E451" s="302"/>
      <c r="F451" s="302"/>
      <c r="G451" s="302"/>
      <c r="H451" s="302"/>
      <c r="I451" s="302"/>
      <c r="J451" s="302"/>
      <c r="K451" s="302"/>
      <c r="L451" s="302"/>
      <c r="M451" s="302"/>
      <c r="N451" s="302"/>
      <c r="O451" s="302"/>
      <c r="P451" s="302"/>
      <c r="Q451" s="302"/>
      <c r="R451" s="302"/>
      <c r="S451" s="302"/>
      <c r="T451" s="302"/>
      <c r="U451" s="302"/>
      <c r="V451" s="302"/>
      <c r="W451" s="302"/>
      <c r="X451" s="302"/>
      <c r="Y451" s="302"/>
      <c r="Z451" s="302"/>
    </row>
    <row r="452" spans="1:26" ht="15.75" hidden="1" customHeight="1">
      <c r="A452" s="302"/>
      <c r="B452" s="302"/>
      <c r="C452" s="302"/>
      <c r="D452" s="302"/>
      <c r="E452" s="302"/>
      <c r="F452" s="302"/>
      <c r="G452" s="302"/>
      <c r="H452" s="302"/>
      <c r="I452" s="302"/>
      <c r="J452" s="302"/>
      <c r="K452" s="302"/>
      <c r="L452" s="302"/>
      <c r="M452" s="302"/>
      <c r="N452" s="302"/>
      <c r="O452" s="302"/>
      <c r="P452" s="302"/>
      <c r="Q452" s="302"/>
      <c r="R452" s="302"/>
      <c r="S452" s="302"/>
      <c r="T452" s="302"/>
      <c r="U452" s="302"/>
      <c r="V452" s="302"/>
      <c r="W452" s="302"/>
      <c r="X452" s="302"/>
      <c r="Y452" s="302"/>
      <c r="Z452" s="302"/>
    </row>
    <row r="453" spans="1:26" ht="15.75" hidden="1" customHeight="1">
      <c r="A453" s="302"/>
      <c r="B453" s="302"/>
      <c r="C453" s="302"/>
      <c r="D453" s="302"/>
      <c r="E453" s="302"/>
      <c r="F453" s="302"/>
      <c r="G453" s="302"/>
      <c r="H453" s="302"/>
      <c r="I453" s="302"/>
      <c r="J453" s="302"/>
      <c r="K453" s="302"/>
      <c r="L453" s="302"/>
      <c r="M453" s="302"/>
      <c r="N453" s="302"/>
      <c r="O453" s="302"/>
      <c r="P453" s="302"/>
      <c r="Q453" s="302"/>
      <c r="R453" s="302"/>
      <c r="S453" s="302"/>
      <c r="T453" s="302"/>
      <c r="U453" s="302"/>
      <c r="V453" s="302"/>
      <c r="W453" s="302"/>
      <c r="X453" s="302"/>
      <c r="Y453" s="302"/>
      <c r="Z453" s="302"/>
    </row>
    <row r="454" spans="1:26" ht="15.75" hidden="1" customHeight="1">
      <c r="A454" s="302"/>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row>
    <row r="455" spans="1:26" ht="15.75" hidden="1" customHeight="1">
      <c r="A455" s="302"/>
      <c r="B455" s="302"/>
      <c r="C455" s="302"/>
      <c r="D455" s="302"/>
      <c r="E455" s="302"/>
      <c r="F455" s="302"/>
      <c r="G455" s="302"/>
      <c r="H455" s="302"/>
      <c r="I455" s="302"/>
      <c r="J455" s="302"/>
      <c r="K455" s="302"/>
      <c r="L455" s="302"/>
      <c r="M455" s="302"/>
      <c r="N455" s="302"/>
      <c r="O455" s="302"/>
      <c r="P455" s="302"/>
      <c r="Q455" s="302"/>
      <c r="R455" s="302"/>
      <c r="S455" s="302"/>
      <c r="T455" s="302"/>
      <c r="U455" s="302"/>
      <c r="V455" s="302"/>
      <c r="W455" s="302"/>
      <c r="X455" s="302"/>
      <c r="Y455" s="302"/>
      <c r="Z455" s="302"/>
    </row>
    <row r="456" spans="1:26" ht="15.75" hidden="1" customHeight="1">
      <c r="A456" s="302"/>
      <c r="B456" s="302"/>
      <c r="C456" s="302"/>
      <c r="D456" s="302"/>
      <c r="E456" s="302"/>
      <c r="F456" s="302"/>
      <c r="G456" s="302"/>
      <c r="H456" s="302"/>
      <c r="I456" s="302"/>
      <c r="J456" s="302"/>
      <c r="K456" s="302"/>
      <c r="L456" s="302"/>
      <c r="M456" s="302"/>
      <c r="N456" s="302"/>
      <c r="O456" s="302"/>
      <c r="P456" s="302"/>
      <c r="Q456" s="302"/>
      <c r="R456" s="302"/>
      <c r="S456" s="302"/>
      <c r="T456" s="302"/>
      <c r="U456" s="302"/>
      <c r="V456" s="302"/>
      <c r="W456" s="302"/>
      <c r="X456" s="302"/>
      <c r="Y456" s="302"/>
      <c r="Z456" s="302"/>
    </row>
    <row r="457" spans="1:26" ht="15.75" hidden="1" customHeight="1">
      <c r="A457" s="302"/>
      <c r="B457" s="302"/>
      <c r="C457" s="302"/>
      <c r="D457" s="302"/>
      <c r="E457" s="302"/>
      <c r="F457" s="302"/>
      <c r="G457" s="302"/>
      <c r="H457" s="302"/>
      <c r="I457" s="302"/>
      <c r="J457" s="302"/>
      <c r="K457" s="302"/>
      <c r="L457" s="302"/>
      <c r="M457" s="302"/>
      <c r="N457" s="302"/>
      <c r="O457" s="302"/>
      <c r="P457" s="302"/>
      <c r="Q457" s="302"/>
      <c r="R457" s="302"/>
      <c r="S457" s="302"/>
      <c r="T457" s="302"/>
      <c r="U457" s="302"/>
      <c r="V457" s="302"/>
      <c r="W457" s="302"/>
      <c r="X457" s="302"/>
      <c r="Y457" s="302"/>
      <c r="Z457" s="302"/>
    </row>
    <row r="458" spans="1:26" ht="15.75" hidden="1" customHeight="1">
      <c r="A458" s="302"/>
      <c r="B458" s="302"/>
      <c r="C458" s="302"/>
      <c r="D458" s="302"/>
      <c r="E458" s="302"/>
      <c r="F458" s="302"/>
      <c r="G458" s="302"/>
      <c r="H458" s="302"/>
      <c r="I458" s="302"/>
      <c r="J458" s="302"/>
      <c r="K458" s="302"/>
      <c r="L458" s="302"/>
      <c r="M458" s="302"/>
      <c r="N458" s="302"/>
      <c r="O458" s="302"/>
      <c r="P458" s="302"/>
      <c r="Q458" s="302"/>
      <c r="R458" s="302"/>
      <c r="S458" s="302"/>
      <c r="T458" s="302"/>
      <c r="U458" s="302"/>
      <c r="V458" s="302"/>
      <c r="W458" s="302"/>
      <c r="X458" s="302"/>
      <c r="Y458" s="302"/>
      <c r="Z458" s="302"/>
    </row>
    <row r="459" spans="1:26" ht="15.75" hidden="1" customHeight="1">
      <c r="A459" s="302"/>
      <c r="B459" s="302"/>
      <c r="C459" s="302"/>
      <c r="D459" s="302"/>
      <c r="E459" s="302"/>
      <c r="F459" s="302"/>
      <c r="G459" s="302"/>
      <c r="H459" s="302"/>
      <c r="I459" s="302"/>
      <c r="J459" s="302"/>
      <c r="K459" s="302"/>
      <c r="L459" s="302"/>
      <c r="M459" s="302"/>
      <c r="N459" s="302"/>
      <c r="O459" s="302"/>
      <c r="P459" s="302"/>
      <c r="Q459" s="302"/>
      <c r="R459" s="302"/>
      <c r="S459" s="302"/>
      <c r="T459" s="302"/>
      <c r="U459" s="302"/>
      <c r="V459" s="302"/>
      <c r="W459" s="302"/>
      <c r="X459" s="302"/>
      <c r="Y459" s="302"/>
      <c r="Z459" s="302"/>
    </row>
    <row r="460" spans="1:26" ht="15.75" hidden="1" customHeight="1">
      <c r="A460" s="302"/>
      <c r="B460" s="302"/>
      <c r="C460" s="302"/>
      <c r="D460" s="302"/>
      <c r="E460" s="302"/>
      <c r="F460" s="302"/>
      <c r="G460" s="302"/>
      <c r="H460" s="302"/>
      <c r="I460" s="302"/>
      <c r="J460" s="302"/>
      <c r="K460" s="302"/>
      <c r="L460" s="302"/>
      <c r="M460" s="302"/>
      <c r="N460" s="302"/>
      <c r="O460" s="302"/>
      <c r="P460" s="302"/>
      <c r="Q460" s="302"/>
      <c r="R460" s="302"/>
      <c r="S460" s="302"/>
      <c r="T460" s="302"/>
      <c r="U460" s="302"/>
      <c r="V460" s="302"/>
      <c r="W460" s="302"/>
      <c r="X460" s="302"/>
      <c r="Y460" s="302"/>
      <c r="Z460" s="302"/>
    </row>
    <row r="461" spans="1:26" ht="15.75" hidden="1" customHeight="1">
      <c r="A461" s="302"/>
      <c r="B461" s="302"/>
      <c r="C461" s="302"/>
      <c r="D461" s="302"/>
      <c r="E461" s="302"/>
      <c r="F461" s="302"/>
      <c r="G461" s="302"/>
      <c r="H461" s="302"/>
      <c r="I461" s="302"/>
      <c r="J461" s="302"/>
      <c r="K461" s="302"/>
      <c r="L461" s="302"/>
      <c r="M461" s="302"/>
      <c r="N461" s="302"/>
      <c r="O461" s="302"/>
      <c r="P461" s="302"/>
      <c r="Q461" s="302"/>
      <c r="R461" s="302"/>
      <c r="S461" s="302"/>
      <c r="T461" s="302"/>
      <c r="U461" s="302"/>
      <c r="V461" s="302"/>
      <c r="W461" s="302"/>
      <c r="X461" s="302"/>
      <c r="Y461" s="302"/>
      <c r="Z461" s="302"/>
    </row>
    <row r="462" spans="1:26" ht="15.75" hidden="1" customHeight="1">
      <c r="A462" s="302"/>
      <c r="B462" s="302"/>
      <c r="C462" s="302"/>
      <c r="D462" s="302"/>
      <c r="E462" s="302"/>
      <c r="F462" s="302"/>
      <c r="G462" s="302"/>
      <c r="H462" s="302"/>
      <c r="I462" s="302"/>
      <c r="J462" s="302"/>
      <c r="K462" s="302"/>
      <c r="L462" s="302"/>
      <c r="M462" s="302"/>
      <c r="N462" s="302"/>
      <c r="O462" s="302"/>
      <c r="P462" s="302"/>
      <c r="Q462" s="302"/>
      <c r="R462" s="302"/>
      <c r="S462" s="302"/>
      <c r="T462" s="302"/>
      <c r="U462" s="302"/>
      <c r="V462" s="302"/>
      <c r="W462" s="302"/>
      <c r="X462" s="302"/>
      <c r="Y462" s="302"/>
      <c r="Z462" s="302"/>
    </row>
    <row r="463" spans="1:26" ht="15.75" hidden="1" customHeight="1">
      <c r="A463" s="302"/>
      <c r="B463" s="302"/>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row>
    <row r="464" spans="1:26" ht="15.75" hidden="1" customHeight="1">
      <c r="A464" s="302"/>
      <c r="B464" s="302"/>
      <c r="C464" s="302"/>
      <c r="D464" s="302"/>
      <c r="E464" s="302"/>
      <c r="F464" s="302"/>
      <c r="G464" s="302"/>
      <c r="H464" s="302"/>
      <c r="I464" s="302"/>
      <c r="J464" s="302"/>
      <c r="K464" s="302"/>
      <c r="L464" s="302"/>
      <c r="M464" s="302"/>
      <c r="N464" s="302"/>
      <c r="O464" s="302"/>
      <c r="P464" s="302"/>
      <c r="Q464" s="302"/>
      <c r="R464" s="302"/>
      <c r="S464" s="302"/>
      <c r="T464" s="302"/>
      <c r="U464" s="302"/>
      <c r="V464" s="302"/>
      <c r="W464" s="302"/>
      <c r="X464" s="302"/>
      <c r="Y464" s="302"/>
      <c r="Z464" s="302"/>
    </row>
    <row r="465" spans="1:26" ht="15.75" hidden="1" customHeight="1">
      <c r="A465" s="302"/>
      <c r="B465" s="302"/>
      <c r="C465" s="302"/>
      <c r="D465" s="302"/>
      <c r="E465" s="302"/>
      <c r="F465" s="302"/>
      <c r="G465" s="302"/>
      <c r="H465" s="302"/>
      <c r="I465" s="302"/>
      <c r="J465" s="302"/>
      <c r="K465" s="302"/>
      <c r="L465" s="302"/>
      <c r="M465" s="302"/>
      <c r="N465" s="302"/>
      <c r="O465" s="302"/>
      <c r="P465" s="302"/>
      <c r="Q465" s="302"/>
      <c r="R465" s="302"/>
      <c r="S465" s="302"/>
      <c r="T465" s="302"/>
      <c r="U465" s="302"/>
      <c r="V465" s="302"/>
      <c r="W465" s="302"/>
      <c r="X465" s="302"/>
      <c r="Y465" s="302"/>
      <c r="Z465" s="302"/>
    </row>
    <row r="466" spans="1:26" ht="15.75" hidden="1" customHeight="1">
      <c r="A466" s="302"/>
      <c r="B466" s="302"/>
      <c r="C466" s="302"/>
      <c r="D466" s="302"/>
      <c r="E466" s="302"/>
      <c r="F466" s="302"/>
      <c r="G466" s="302"/>
      <c r="H466" s="302"/>
      <c r="I466" s="302"/>
      <c r="J466" s="302"/>
      <c r="K466" s="302"/>
      <c r="L466" s="302"/>
      <c r="M466" s="302"/>
      <c r="N466" s="302"/>
      <c r="O466" s="302"/>
      <c r="P466" s="302"/>
      <c r="Q466" s="302"/>
      <c r="R466" s="302"/>
      <c r="S466" s="302"/>
      <c r="T466" s="302"/>
      <c r="U466" s="302"/>
      <c r="V466" s="302"/>
      <c r="W466" s="302"/>
      <c r="X466" s="302"/>
      <c r="Y466" s="302"/>
      <c r="Z466" s="302"/>
    </row>
    <row r="467" spans="1:26" ht="15.75" hidden="1" customHeight="1">
      <c r="A467" s="302"/>
      <c r="B467" s="302"/>
      <c r="C467" s="302"/>
      <c r="D467" s="302"/>
      <c r="E467" s="302"/>
      <c r="F467" s="302"/>
      <c r="G467" s="302"/>
      <c r="H467" s="302"/>
      <c r="I467" s="302"/>
      <c r="J467" s="302"/>
      <c r="K467" s="302"/>
      <c r="L467" s="302"/>
      <c r="M467" s="302"/>
      <c r="N467" s="302"/>
      <c r="O467" s="302"/>
      <c r="P467" s="302"/>
      <c r="Q467" s="302"/>
      <c r="R467" s="302"/>
      <c r="S467" s="302"/>
      <c r="T467" s="302"/>
      <c r="U467" s="302"/>
      <c r="V467" s="302"/>
      <c r="W467" s="302"/>
      <c r="X467" s="302"/>
      <c r="Y467" s="302"/>
      <c r="Z467" s="302"/>
    </row>
    <row r="468" spans="1:26" ht="15.75" hidden="1" customHeight="1">
      <c r="A468" s="302"/>
      <c r="B468" s="302"/>
      <c r="C468" s="302"/>
      <c r="D468" s="302"/>
      <c r="E468" s="302"/>
      <c r="F468" s="302"/>
      <c r="G468" s="302"/>
      <c r="H468" s="302"/>
      <c r="I468" s="302"/>
      <c r="J468" s="302"/>
      <c r="K468" s="302"/>
      <c r="L468" s="302"/>
      <c r="M468" s="302"/>
      <c r="N468" s="302"/>
      <c r="O468" s="302"/>
      <c r="P468" s="302"/>
      <c r="Q468" s="302"/>
      <c r="R468" s="302"/>
      <c r="S468" s="302"/>
      <c r="T468" s="302"/>
      <c r="U468" s="302"/>
      <c r="V468" s="302"/>
      <c r="W468" s="302"/>
      <c r="X468" s="302"/>
      <c r="Y468" s="302"/>
      <c r="Z468" s="302"/>
    </row>
    <row r="469" spans="1:26" ht="15.75" hidden="1" customHeight="1">
      <c r="A469" s="302"/>
      <c r="B469" s="302"/>
      <c r="C469" s="302"/>
      <c r="D469" s="302"/>
      <c r="E469" s="302"/>
      <c r="F469" s="302"/>
      <c r="G469" s="302"/>
      <c r="H469" s="302"/>
      <c r="I469" s="302"/>
      <c r="J469" s="302"/>
      <c r="K469" s="302"/>
      <c r="L469" s="302"/>
      <c r="M469" s="302"/>
      <c r="N469" s="302"/>
      <c r="O469" s="302"/>
      <c r="P469" s="302"/>
      <c r="Q469" s="302"/>
      <c r="R469" s="302"/>
      <c r="S469" s="302"/>
      <c r="T469" s="302"/>
      <c r="U469" s="302"/>
      <c r="V469" s="302"/>
      <c r="W469" s="302"/>
      <c r="X469" s="302"/>
      <c r="Y469" s="302"/>
      <c r="Z469" s="302"/>
    </row>
    <row r="470" spans="1:26" ht="15.75" hidden="1" customHeight="1">
      <c r="A470" s="302"/>
      <c r="B470" s="302"/>
      <c r="C470" s="302"/>
      <c r="D470" s="302"/>
      <c r="E470" s="302"/>
      <c r="F470" s="302"/>
      <c r="G470" s="302"/>
      <c r="H470" s="302"/>
      <c r="I470" s="302"/>
      <c r="J470" s="302"/>
      <c r="K470" s="302"/>
      <c r="L470" s="302"/>
      <c r="M470" s="302"/>
      <c r="N470" s="302"/>
      <c r="O470" s="302"/>
      <c r="P470" s="302"/>
      <c r="Q470" s="302"/>
      <c r="R470" s="302"/>
      <c r="S470" s="302"/>
      <c r="T470" s="302"/>
      <c r="U470" s="302"/>
      <c r="V470" s="302"/>
      <c r="W470" s="302"/>
      <c r="X470" s="302"/>
      <c r="Y470" s="302"/>
      <c r="Z470" s="302"/>
    </row>
    <row r="471" spans="1:26" ht="15.75" hidden="1" customHeight="1">
      <c r="A471" s="302"/>
      <c r="B471" s="302"/>
      <c r="C471" s="302"/>
      <c r="D471" s="302"/>
      <c r="E471" s="302"/>
      <c r="F471" s="302"/>
      <c r="G471" s="302"/>
      <c r="H471" s="302"/>
      <c r="I471" s="302"/>
      <c r="J471" s="302"/>
      <c r="K471" s="302"/>
      <c r="L471" s="302"/>
      <c r="M471" s="302"/>
      <c r="N471" s="302"/>
      <c r="O471" s="302"/>
      <c r="P471" s="302"/>
      <c r="Q471" s="302"/>
      <c r="R471" s="302"/>
      <c r="S471" s="302"/>
      <c r="T471" s="302"/>
      <c r="U471" s="302"/>
      <c r="V471" s="302"/>
      <c r="W471" s="302"/>
      <c r="X471" s="302"/>
      <c r="Y471" s="302"/>
      <c r="Z471" s="302"/>
    </row>
    <row r="472" spans="1:26" ht="15.75" hidden="1" customHeight="1">
      <c r="A472" s="302"/>
      <c r="B472" s="302"/>
      <c r="C472" s="302"/>
      <c r="D472" s="302"/>
      <c r="E472" s="302"/>
      <c r="F472" s="302"/>
      <c r="G472" s="302"/>
      <c r="H472" s="302"/>
      <c r="I472" s="302"/>
      <c r="J472" s="302"/>
      <c r="K472" s="302"/>
      <c r="L472" s="302"/>
      <c r="M472" s="302"/>
      <c r="N472" s="302"/>
      <c r="O472" s="302"/>
      <c r="P472" s="302"/>
      <c r="Q472" s="302"/>
      <c r="R472" s="302"/>
      <c r="S472" s="302"/>
      <c r="T472" s="302"/>
      <c r="U472" s="302"/>
      <c r="V472" s="302"/>
      <c r="W472" s="302"/>
      <c r="X472" s="302"/>
      <c r="Y472" s="302"/>
      <c r="Z472" s="302"/>
    </row>
    <row r="473" spans="1:26" ht="15.75" hidden="1" customHeight="1">
      <c r="A473" s="302"/>
      <c r="B473" s="302"/>
      <c r="C473" s="302"/>
      <c r="D473" s="302"/>
      <c r="E473" s="302"/>
      <c r="F473" s="302"/>
      <c r="G473" s="302"/>
      <c r="H473" s="302"/>
      <c r="I473" s="302"/>
      <c r="J473" s="302"/>
      <c r="K473" s="302"/>
      <c r="L473" s="302"/>
      <c r="M473" s="302"/>
      <c r="N473" s="302"/>
      <c r="O473" s="302"/>
      <c r="P473" s="302"/>
      <c r="Q473" s="302"/>
      <c r="R473" s="302"/>
      <c r="S473" s="302"/>
      <c r="T473" s="302"/>
      <c r="U473" s="302"/>
      <c r="V473" s="302"/>
      <c r="W473" s="302"/>
      <c r="X473" s="302"/>
      <c r="Y473" s="302"/>
      <c r="Z473" s="302"/>
    </row>
    <row r="474" spans="1:26" ht="15.75" hidden="1" customHeight="1">
      <c r="A474" s="302"/>
      <c r="B474" s="302"/>
      <c r="C474" s="302"/>
      <c r="D474" s="302"/>
      <c r="E474" s="302"/>
      <c r="F474" s="302"/>
      <c r="G474" s="302"/>
      <c r="H474" s="302"/>
      <c r="I474" s="302"/>
      <c r="J474" s="302"/>
      <c r="K474" s="302"/>
      <c r="L474" s="302"/>
      <c r="M474" s="302"/>
      <c r="N474" s="302"/>
      <c r="O474" s="302"/>
      <c r="P474" s="302"/>
      <c r="Q474" s="302"/>
      <c r="R474" s="302"/>
      <c r="S474" s="302"/>
      <c r="T474" s="302"/>
      <c r="U474" s="302"/>
      <c r="V474" s="302"/>
      <c r="W474" s="302"/>
      <c r="X474" s="302"/>
      <c r="Y474" s="302"/>
      <c r="Z474" s="302"/>
    </row>
    <row r="475" spans="1:26" ht="15.75" hidden="1" customHeight="1">
      <c r="A475" s="302"/>
      <c r="B475" s="302"/>
      <c r="C475" s="302"/>
      <c r="D475" s="302"/>
      <c r="E475" s="302"/>
      <c r="F475" s="302"/>
      <c r="G475" s="302"/>
      <c r="H475" s="302"/>
      <c r="I475" s="302"/>
      <c r="J475" s="302"/>
      <c r="K475" s="302"/>
      <c r="L475" s="302"/>
      <c r="M475" s="302"/>
      <c r="N475" s="302"/>
      <c r="O475" s="302"/>
      <c r="P475" s="302"/>
      <c r="Q475" s="302"/>
      <c r="R475" s="302"/>
      <c r="S475" s="302"/>
      <c r="T475" s="302"/>
      <c r="U475" s="302"/>
      <c r="V475" s="302"/>
      <c r="W475" s="302"/>
      <c r="X475" s="302"/>
      <c r="Y475" s="302"/>
      <c r="Z475" s="302"/>
    </row>
    <row r="476" spans="1:26" ht="15.75" hidden="1" customHeight="1">
      <c r="A476" s="302"/>
      <c r="B476" s="302"/>
      <c r="C476" s="302"/>
      <c r="D476" s="302"/>
      <c r="E476" s="302"/>
      <c r="F476" s="302"/>
      <c r="G476" s="302"/>
      <c r="H476" s="302"/>
      <c r="I476" s="302"/>
      <c r="J476" s="302"/>
      <c r="K476" s="302"/>
      <c r="L476" s="302"/>
      <c r="M476" s="302"/>
      <c r="N476" s="302"/>
      <c r="O476" s="302"/>
      <c r="P476" s="302"/>
      <c r="Q476" s="302"/>
      <c r="R476" s="302"/>
      <c r="S476" s="302"/>
      <c r="T476" s="302"/>
      <c r="U476" s="302"/>
      <c r="V476" s="302"/>
      <c r="W476" s="302"/>
      <c r="X476" s="302"/>
      <c r="Y476" s="302"/>
      <c r="Z476" s="302"/>
    </row>
    <row r="477" spans="1:26" ht="15.75" hidden="1" customHeight="1">
      <c r="A477" s="302"/>
      <c r="B477" s="302"/>
      <c r="C477" s="302"/>
      <c r="D477" s="302"/>
      <c r="E477" s="302"/>
      <c r="F477" s="302"/>
      <c r="G477" s="302"/>
      <c r="H477" s="302"/>
      <c r="I477" s="302"/>
      <c r="J477" s="302"/>
      <c r="K477" s="302"/>
      <c r="L477" s="302"/>
      <c r="M477" s="302"/>
      <c r="N477" s="302"/>
      <c r="O477" s="302"/>
      <c r="P477" s="302"/>
      <c r="Q477" s="302"/>
      <c r="R477" s="302"/>
      <c r="S477" s="302"/>
      <c r="T477" s="302"/>
      <c r="U477" s="302"/>
      <c r="V477" s="302"/>
      <c r="W477" s="302"/>
      <c r="X477" s="302"/>
      <c r="Y477" s="302"/>
      <c r="Z477" s="302"/>
    </row>
    <row r="478" spans="1:26" ht="15.75" hidden="1" customHeight="1">
      <c r="A478" s="302"/>
      <c r="B478" s="302"/>
      <c r="C478" s="302"/>
      <c r="D478" s="302"/>
      <c r="E478" s="302"/>
      <c r="F478" s="302"/>
      <c r="G478" s="302"/>
      <c r="H478" s="302"/>
      <c r="I478" s="302"/>
      <c r="J478" s="302"/>
      <c r="K478" s="302"/>
      <c r="L478" s="302"/>
      <c r="M478" s="302"/>
      <c r="N478" s="302"/>
      <c r="O478" s="302"/>
      <c r="P478" s="302"/>
      <c r="Q478" s="302"/>
      <c r="R478" s="302"/>
      <c r="S478" s="302"/>
      <c r="T478" s="302"/>
      <c r="U478" s="302"/>
      <c r="V478" s="302"/>
      <c r="W478" s="302"/>
      <c r="X478" s="302"/>
      <c r="Y478" s="302"/>
      <c r="Z478" s="302"/>
    </row>
    <row r="479" spans="1:26" ht="15.75" hidden="1" customHeight="1">
      <c r="A479" s="302"/>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row>
    <row r="480" spans="1:26" ht="15.75" hidden="1" customHeight="1">
      <c r="A480" s="302"/>
      <c r="B480" s="302"/>
      <c r="C480" s="302"/>
      <c r="D480" s="302"/>
      <c r="E480" s="302"/>
      <c r="F480" s="302"/>
      <c r="G480" s="302"/>
      <c r="H480" s="302"/>
      <c r="I480" s="302"/>
      <c r="J480" s="302"/>
      <c r="K480" s="302"/>
      <c r="L480" s="302"/>
      <c r="M480" s="302"/>
      <c r="N480" s="302"/>
      <c r="O480" s="302"/>
      <c r="P480" s="302"/>
      <c r="Q480" s="302"/>
      <c r="R480" s="302"/>
      <c r="S480" s="302"/>
      <c r="T480" s="302"/>
      <c r="U480" s="302"/>
      <c r="V480" s="302"/>
      <c r="W480" s="302"/>
      <c r="X480" s="302"/>
      <c r="Y480" s="302"/>
      <c r="Z480" s="302"/>
    </row>
    <row r="481" spans="1:26" ht="15.75" hidden="1" customHeight="1">
      <c r="A481" s="302"/>
      <c r="B481" s="302"/>
      <c r="C481" s="302"/>
      <c r="D481" s="302"/>
      <c r="E481" s="302"/>
      <c r="F481" s="302"/>
      <c r="G481" s="302"/>
      <c r="H481" s="302"/>
      <c r="I481" s="302"/>
      <c r="J481" s="302"/>
      <c r="K481" s="302"/>
      <c r="L481" s="302"/>
      <c r="M481" s="302"/>
      <c r="N481" s="302"/>
      <c r="O481" s="302"/>
      <c r="P481" s="302"/>
      <c r="Q481" s="302"/>
      <c r="R481" s="302"/>
      <c r="S481" s="302"/>
      <c r="T481" s="302"/>
      <c r="U481" s="302"/>
      <c r="V481" s="302"/>
      <c r="W481" s="302"/>
      <c r="X481" s="302"/>
      <c r="Y481" s="302"/>
      <c r="Z481" s="302"/>
    </row>
    <row r="482" spans="1:26" ht="15.75" hidden="1" customHeight="1">
      <c r="A482" s="302"/>
      <c r="B482" s="302"/>
      <c r="C482" s="302"/>
      <c r="D482" s="302"/>
      <c r="E482" s="302"/>
      <c r="F482" s="302"/>
      <c r="G482" s="302"/>
      <c r="H482" s="302"/>
      <c r="I482" s="302"/>
      <c r="J482" s="302"/>
      <c r="K482" s="302"/>
      <c r="L482" s="302"/>
      <c r="M482" s="302"/>
      <c r="N482" s="302"/>
      <c r="O482" s="302"/>
      <c r="P482" s="302"/>
      <c r="Q482" s="302"/>
      <c r="R482" s="302"/>
      <c r="S482" s="302"/>
      <c r="T482" s="302"/>
      <c r="U482" s="302"/>
      <c r="V482" s="302"/>
      <c r="W482" s="302"/>
      <c r="X482" s="302"/>
      <c r="Y482" s="302"/>
      <c r="Z482" s="302"/>
    </row>
    <row r="483" spans="1:26" ht="15.75" hidden="1" customHeight="1">
      <c r="A483" s="302"/>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row>
    <row r="484" spans="1:26" ht="15.75" hidden="1" customHeight="1">
      <c r="A484" s="302"/>
      <c r="B484" s="302"/>
      <c r="C484" s="302"/>
      <c r="D484" s="302"/>
      <c r="E484" s="302"/>
      <c r="F484" s="302"/>
      <c r="G484" s="302"/>
      <c r="H484" s="302"/>
      <c r="I484" s="302"/>
      <c r="J484" s="302"/>
      <c r="K484" s="302"/>
      <c r="L484" s="302"/>
      <c r="M484" s="302"/>
      <c r="N484" s="302"/>
      <c r="O484" s="302"/>
      <c r="P484" s="302"/>
      <c r="Q484" s="302"/>
      <c r="R484" s="302"/>
      <c r="S484" s="302"/>
      <c r="T484" s="302"/>
      <c r="U484" s="302"/>
      <c r="V484" s="302"/>
      <c r="W484" s="302"/>
      <c r="X484" s="302"/>
      <c r="Y484" s="302"/>
      <c r="Z484" s="302"/>
    </row>
    <row r="485" spans="1:26" ht="15.75" hidden="1" customHeight="1">
      <c r="A485" s="302"/>
      <c r="B485" s="302"/>
      <c r="C485" s="302"/>
      <c r="D485" s="302"/>
      <c r="E485" s="302"/>
      <c r="F485" s="302"/>
      <c r="G485" s="302"/>
      <c r="H485" s="302"/>
      <c r="I485" s="302"/>
      <c r="J485" s="302"/>
      <c r="K485" s="302"/>
      <c r="L485" s="302"/>
      <c r="M485" s="302"/>
      <c r="N485" s="302"/>
      <c r="O485" s="302"/>
      <c r="P485" s="302"/>
      <c r="Q485" s="302"/>
      <c r="R485" s="302"/>
      <c r="S485" s="302"/>
      <c r="T485" s="302"/>
      <c r="U485" s="302"/>
      <c r="V485" s="302"/>
      <c r="W485" s="302"/>
      <c r="X485" s="302"/>
      <c r="Y485" s="302"/>
      <c r="Z485" s="302"/>
    </row>
    <row r="486" spans="1:26" ht="15.75" hidden="1" customHeight="1">
      <c r="A486" s="302"/>
      <c r="B486" s="302"/>
      <c r="C486" s="302"/>
      <c r="D486" s="302"/>
      <c r="E486" s="302"/>
      <c r="F486" s="302"/>
      <c r="G486" s="302"/>
      <c r="H486" s="302"/>
      <c r="I486" s="302"/>
      <c r="J486" s="302"/>
      <c r="K486" s="302"/>
      <c r="L486" s="302"/>
      <c r="M486" s="302"/>
      <c r="N486" s="302"/>
      <c r="O486" s="302"/>
      <c r="P486" s="302"/>
      <c r="Q486" s="302"/>
      <c r="R486" s="302"/>
      <c r="S486" s="302"/>
      <c r="T486" s="302"/>
      <c r="U486" s="302"/>
      <c r="V486" s="302"/>
      <c r="W486" s="302"/>
      <c r="X486" s="302"/>
      <c r="Y486" s="302"/>
      <c r="Z486" s="302"/>
    </row>
    <row r="487" spans="1:26" ht="15.75" hidden="1" customHeight="1">
      <c r="A487" s="302"/>
      <c r="B487" s="302"/>
      <c r="C487" s="302"/>
      <c r="D487" s="302"/>
      <c r="E487" s="302"/>
      <c r="F487" s="302"/>
      <c r="G487" s="302"/>
      <c r="H487" s="302"/>
      <c r="I487" s="302"/>
      <c r="J487" s="302"/>
      <c r="K487" s="302"/>
      <c r="L487" s="302"/>
      <c r="M487" s="302"/>
      <c r="N487" s="302"/>
      <c r="O487" s="302"/>
      <c r="P487" s="302"/>
      <c r="Q487" s="302"/>
      <c r="R487" s="302"/>
      <c r="S487" s="302"/>
      <c r="T487" s="302"/>
      <c r="U487" s="302"/>
      <c r="V487" s="302"/>
      <c r="W487" s="302"/>
      <c r="X487" s="302"/>
      <c r="Y487" s="302"/>
      <c r="Z487" s="302"/>
    </row>
    <row r="488" spans="1:26" ht="15.75" hidden="1" customHeight="1">
      <c r="A488" s="302"/>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row>
    <row r="489" spans="1:26" ht="15.75" hidden="1" customHeight="1">
      <c r="A489" s="302"/>
      <c r="B489" s="302"/>
      <c r="C489" s="302"/>
      <c r="D489" s="302"/>
      <c r="E489" s="302"/>
      <c r="F489" s="302"/>
      <c r="G489" s="302"/>
      <c r="H489" s="302"/>
      <c r="I489" s="302"/>
      <c r="J489" s="302"/>
      <c r="K489" s="302"/>
      <c r="L489" s="302"/>
      <c r="M489" s="302"/>
      <c r="N489" s="302"/>
      <c r="O489" s="302"/>
      <c r="P489" s="302"/>
      <c r="Q489" s="302"/>
      <c r="R489" s="302"/>
      <c r="S489" s="302"/>
      <c r="T489" s="302"/>
      <c r="U489" s="302"/>
      <c r="V489" s="302"/>
      <c r="W489" s="302"/>
      <c r="X489" s="302"/>
      <c r="Y489" s="302"/>
      <c r="Z489" s="302"/>
    </row>
    <row r="490" spans="1:26" ht="15.75" hidden="1" customHeight="1">
      <c r="A490" s="302"/>
      <c r="B490" s="302"/>
      <c r="C490" s="302"/>
      <c r="D490" s="302"/>
      <c r="E490" s="302"/>
      <c r="F490" s="302"/>
      <c r="G490" s="302"/>
      <c r="H490" s="302"/>
      <c r="I490" s="302"/>
      <c r="J490" s="302"/>
      <c r="K490" s="302"/>
      <c r="L490" s="302"/>
      <c r="M490" s="302"/>
      <c r="N490" s="302"/>
      <c r="O490" s="302"/>
      <c r="P490" s="302"/>
      <c r="Q490" s="302"/>
      <c r="R490" s="302"/>
      <c r="S490" s="302"/>
      <c r="T490" s="302"/>
      <c r="U490" s="302"/>
      <c r="V490" s="302"/>
      <c r="W490" s="302"/>
      <c r="X490" s="302"/>
      <c r="Y490" s="302"/>
      <c r="Z490" s="302"/>
    </row>
    <row r="491" spans="1:26" ht="15.75" hidden="1" customHeight="1">
      <c r="A491" s="302"/>
      <c r="B491" s="302"/>
      <c r="C491" s="302"/>
      <c r="D491" s="302"/>
      <c r="E491" s="302"/>
      <c r="F491" s="302"/>
      <c r="G491" s="302"/>
      <c r="H491" s="302"/>
      <c r="I491" s="302"/>
      <c r="J491" s="302"/>
      <c r="K491" s="302"/>
      <c r="L491" s="302"/>
      <c r="M491" s="302"/>
      <c r="N491" s="302"/>
      <c r="O491" s="302"/>
      <c r="P491" s="302"/>
      <c r="Q491" s="302"/>
      <c r="R491" s="302"/>
      <c r="S491" s="302"/>
      <c r="T491" s="302"/>
      <c r="U491" s="302"/>
      <c r="V491" s="302"/>
      <c r="W491" s="302"/>
      <c r="X491" s="302"/>
      <c r="Y491" s="302"/>
      <c r="Z491" s="302"/>
    </row>
    <row r="492" spans="1:26" ht="15.75" hidden="1" customHeight="1">
      <c r="A492" s="302"/>
      <c r="B492" s="302"/>
      <c r="C492" s="302"/>
      <c r="D492" s="302"/>
      <c r="E492" s="302"/>
      <c r="F492" s="302"/>
      <c r="G492" s="302"/>
      <c r="H492" s="302"/>
      <c r="I492" s="302"/>
      <c r="J492" s="302"/>
      <c r="K492" s="302"/>
      <c r="L492" s="302"/>
      <c r="M492" s="302"/>
      <c r="N492" s="302"/>
      <c r="O492" s="302"/>
      <c r="P492" s="302"/>
      <c r="Q492" s="302"/>
      <c r="R492" s="302"/>
      <c r="S492" s="302"/>
      <c r="T492" s="302"/>
      <c r="U492" s="302"/>
      <c r="V492" s="302"/>
      <c r="W492" s="302"/>
      <c r="X492" s="302"/>
      <c r="Y492" s="302"/>
      <c r="Z492" s="302"/>
    </row>
    <row r="493" spans="1:26" ht="15.75" hidden="1" customHeight="1">
      <c r="A493" s="302"/>
      <c r="B493" s="302"/>
      <c r="C493" s="302"/>
      <c r="D493" s="302"/>
      <c r="E493" s="302"/>
      <c r="F493" s="302"/>
      <c r="G493" s="302"/>
      <c r="H493" s="302"/>
      <c r="I493" s="302"/>
      <c r="J493" s="302"/>
      <c r="K493" s="302"/>
      <c r="L493" s="302"/>
      <c r="M493" s="302"/>
      <c r="N493" s="302"/>
      <c r="O493" s="302"/>
      <c r="P493" s="302"/>
      <c r="Q493" s="302"/>
      <c r="R493" s="302"/>
      <c r="S493" s="302"/>
      <c r="T493" s="302"/>
      <c r="U493" s="302"/>
      <c r="V493" s="302"/>
      <c r="W493" s="302"/>
      <c r="X493" s="302"/>
      <c r="Y493" s="302"/>
      <c r="Z493" s="302"/>
    </row>
    <row r="494" spans="1:26" ht="15.75" hidden="1" customHeight="1">
      <c r="A494" s="302"/>
      <c r="B494" s="302"/>
      <c r="C494" s="302"/>
      <c r="D494" s="302"/>
      <c r="E494" s="302"/>
      <c r="F494" s="302"/>
      <c r="G494" s="302"/>
      <c r="H494" s="302"/>
      <c r="I494" s="302"/>
      <c r="J494" s="302"/>
      <c r="K494" s="302"/>
      <c r="L494" s="302"/>
      <c r="M494" s="302"/>
      <c r="N494" s="302"/>
      <c r="O494" s="302"/>
      <c r="P494" s="302"/>
      <c r="Q494" s="302"/>
      <c r="R494" s="302"/>
      <c r="S494" s="302"/>
      <c r="T494" s="302"/>
      <c r="U494" s="302"/>
      <c r="V494" s="302"/>
      <c r="W494" s="302"/>
      <c r="X494" s="302"/>
      <c r="Y494" s="302"/>
      <c r="Z494" s="302"/>
    </row>
    <row r="495" spans="1:26" ht="15.75" hidden="1" customHeight="1">
      <c r="A495" s="302"/>
      <c r="B495" s="302"/>
      <c r="C495" s="302"/>
      <c r="D495" s="302"/>
      <c r="E495" s="302"/>
      <c r="F495" s="302"/>
      <c r="G495" s="302"/>
      <c r="H495" s="302"/>
      <c r="I495" s="302"/>
      <c r="J495" s="302"/>
      <c r="K495" s="302"/>
      <c r="L495" s="302"/>
      <c r="M495" s="302"/>
      <c r="N495" s="302"/>
      <c r="O495" s="302"/>
      <c r="P495" s="302"/>
      <c r="Q495" s="302"/>
      <c r="R495" s="302"/>
      <c r="S495" s="302"/>
      <c r="T495" s="302"/>
      <c r="U495" s="302"/>
      <c r="V495" s="302"/>
      <c r="W495" s="302"/>
      <c r="X495" s="302"/>
      <c r="Y495" s="302"/>
      <c r="Z495" s="302"/>
    </row>
    <row r="496" spans="1:26" ht="15.75" hidden="1" customHeight="1">
      <c r="A496" s="302"/>
      <c r="B496" s="302"/>
      <c r="C496" s="302"/>
      <c r="D496" s="302"/>
      <c r="E496" s="302"/>
      <c r="F496" s="302"/>
      <c r="G496" s="302"/>
      <c r="H496" s="302"/>
      <c r="I496" s="302"/>
      <c r="J496" s="302"/>
      <c r="K496" s="302"/>
      <c r="L496" s="302"/>
      <c r="M496" s="302"/>
      <c r="N496" s="302"/>
      <c r="O496" s="302"/>
      <c r="P496" s="302"/>
      <c r="Q496" s="302"/>
      <c r="R496" s="302"/>
      <c r="S496" s="302"/>
      <c r="T496" s="302"/>
      <c r="U496" s="302"/>
      <c r="V496" s="302"/>
      <c r="W496" s="302"/>
      <c r="X496" s="302"/>
      <c r="Y496" s="302"/>
      <c r="Z496" s="302"/>
    </row>
    <row r="497" spans="1:26" ht="15.75" hidden="1" customHeight="1">
      <c r="A497" s="302"/>
      <c r="B497" s="302"/>
      <c r="C497" s="302"/>
      <c r="D497" s="302"/>
      <c r="E497" s="302"/>
      <c r="F497" s="302"/>
      <c r="G497" s="302"/>
      <c r="H497" s="302"/>
      <c r="I497" s="302"/>
      <c r="J497" s="302"/>
      <c r="K497" s="302"/>
      <c r="L497" s="302"/>
      <c r="M497" s="302"/>
      <c r="N497" s="302"/>
      <c r="O497" s="302"/>
      <c r="P497" s="302"/>
      <c r="Q497" s="302"/>
      <c r="R497" s="302"/>
      <c r="S497" s="302"/>
      <c r="T497" s="302"/>
      <c r="U497" s="302"/>
      <c r="V497" s="302"/>
      <c r="W497" s="302"/>
      <c r="X497" s="302"/>
      <c r="Y497" s="302"/>
      <c r="Z497" s="302"/>
    </row>
    <row r="498" spans="1:26" ht="15.75" hidden="1" customHeight="1">
      <c r="A498" s="302"/>
      <c r="B498" s="302"/>
      <c r="C498" s="302"/>
      <c r="D498" s="302"/>
      <c r="E498" s="302"/>
      <c r="F498" s="302"/>
      <c r="G498" s="302"/>
      <c r="H498" s="302"/>
      <c r="I498" s="302"/>
      <c r="J498" s="302"/>
      <c r="K498" s="302"/>
      <c r="L498" s="302"/>
      <c r="M498" s="302"/>
      <c r="N498" s="302"/>
      <c r="O498" s="302"/>
      <c r="P498" s="302"/>
      <c r="Q498" s="302"/>
      <c r="R498" s="302"/>
      <c r="S498" s="302"/>
      <c r="T498" s="302"/>
      <c r="U498" s="302"/>
      <c r="V498" s="302"/>
      <c r="W498" s="302"/>
      <c r="X498" s="302"/>
      <c r="Y498" s="302"/>
      <c r="Z498" s="302"/>
    </row>
    <row r="499" spans="1:26" ht="15.75" hidden="1" customHeight="1">
      <c r="A499" s="302"/>
      <c r="B499" s="302"/>
      <c r="C499" s="302"/>
      <c r="D499" s="302"/>
      <c r="E499" s="302"/>
      <c r="F499" s="302"/>
      <c r="G499" s="302"/>
      <c r="H499" s="302"/>
      <c r="I499" s="302"/>
      <c r="J499" s="302"/>
      <c r="K499" s="302"/>
      <c r="L499" s="302"/>
      <c r="M499" s="302"/>
      <c r="N499" s="302"/>
      <c r="O499" s="302"/>
      <c r="P499" s="302"/>
      <c r="Q499" s="302"/>
      <c r="R499" s="302"/>
      <c r="S499" s="302"/>
      <c r="T499" s="302"/>
      <c r="U499" s="302"/>
      <c r="V499" s="302"/>
      <c r="W499" s="302"/>
      <c r="X499" s="302"/>
      <c r="Y499" s="302"/>
      <c r="Z499" s="302"/>
    </row>
    <row r="500" spans="1:26" ht="15.75" hidden="1" customHeight="1">
      <c r="A500" s="302"/>
      <c r="B500" s="302"/>
      <c r="C500" s="302"/>
      <c r="D500" s="302"/>
      <c r="E500" s="302"/>
      <c r="F500" s="302"/>
      <c r="G500" s="302"/>
      <c r="H500" s="302"/>
      <c r="I500" s="302"/>
      <c r="J500" s="302"/>
      <c r="K500" s="302"/>
      <c r="L500" s="302"/>
      <c r="M500" s="302"/>
      <c r="N500" s="302"/>
      <c r="O500" s="302"/>
      <c r="P500" s="302"/>
      <c r="Q500" s="302"/>
      <c r="R500" s="302"/>
      <c r="S500" s="302"/>
      <c r="T500" s="302"/>
      <c r="U500" s="302"/>
      <c r="V500" s="302"/>
      <c r="W500" s="302"/>
      <c r="X500" s="302"/>
      <c r="Y500" s="302"/>
      <c r="Z500" s="302"/>
    </row>
    <row r="501" spans="1:26" ht="15.75" hidden="1" customHeight="1">
      <c r="A501" s="302"/>
      <c r="B501" s="302"/>
      <c r="C501" s="302"/>
      <c r="D501" s="302"/>
      <c r="E501" s="302"/>
      <c r="F501" s="302"/>
      <c r="G501" s="302"/>
      <c r="H501" s="302"/>
      <c r="I501" s="302"/>
      <c r="J501" s="302"/>
      <c r="K501" s="302"/>
      <c r="L501" s="302"/>
      <c r="M501" s="302"/>
      <c r="N501" s="302"/>
      <c r="O501" s="302"/>
      <c r="P501" s="302"/>
      <c r="Q501" s="302"/>
      <c r="R501" s="302"/>
      <c r="S501" s="302"/>
      <c r="T501" s="302"/>
      <c r="U501" s="302"/>
      <c r="V501" s="302"/>
      <c r="W501" s="302"/>
      <c r="X501" s="302"/>
      <c r="Y501" s="302"/>
      <c r="Z501" s="302"/>
    </row>
    <row r="502" spans="1:26" ht="15.75" hidden="1" customHeight="1">
      <c r="A502" s="302"/>
      <c r="B502" s="302"/>
      <c r="C502" s="302"/>
      <c r="D502" s="302"/>
      <c r="E502" s="302"/>
      <c r="F502" s="302"/>
      <c r="G502" s="302"/>
      <c r="H502" s="302"/>
      <c r="I502" s="302"/>
      <c r="J502" s="302"/>
      <c r="K502" s="302"/>
      <c r="L502" s="302"/>
      <c r="M502" s="302"/>
      <c r="N502" s="302"/>
      <c r="O502" s="302"/>
      <c r="P502" s="302"/>
      <c r="Q502" s="302"/>
      <c r="R502" s="302"/>
      <c r="S502" s="302"/>
      <c r="T502" s="302"/>
      <c r="U502" s="302"/>
      <c r="V502" s="302"/>
      <c r="W502" s="302"/>
      <c r="X502" s="302"/>
      <c r="Y502" s="302"/>
      <c r="Z502" s="302"/>
    </row>
    <row r="503" spans="1:26" ht="15.75" hidden="1" customHeight="1">
      <c r="A503" s="302"/>
      <c r="B503" s="302"/>
      <c r="C503" s="302"/>
      <c r="D503" s="302"/>
      <c r="E503" s="302"/>
      <c r="F503" s="302"/>
      <c r="G503" s="302"/>
      <c r="H503" s="302"/>
      <c r="I503" s="302"/>
      <c r="J503" s="302"/>
      <c r="K503" s="302"/>
      <c r="L503" s="302"/>
      <c r="M503" s="302"/>
      <c r="N503" s="302"/>
      <c r="O503" s="302"/>
      <c r="P503" s="302"/>
      <c r="Q503" s="302"/>
      <c r="R503" s="302"/>
      <c r="S503" s="302"/>
      <c r="T503" s="302"/>
      <c r="U503" s="302"/>
      <c r="V503" s="302"/>
      <c r="W503" s="302"/>
      <c r="X503" s="302"/>
      <c r="Y503" s="302"/>
      <c r="Z503" s="302"/>
    </row>
    <row r="504" spans="1:26" ht="15.75" hidden="1" customHeight="1">
      <c r="A504" s="302"/>
      <c r="B504" s="302"/>
      <c r="C504" s="302"/>
      <c r="D504" s="302"/>
      <c r="E504" s="302"/>
      <c r="F504" s="302"/>
      <c r="G504" s="302"/>
      <c r="H504" s="302"/>
      <c r="I504" s="302"/>
      <c r="J504" s="302"/>
      <c r="K504" s="302"/>
      <c r="L504" s="302"/>
      <c r="M504" s="302"/>
      <c r="N504" s="302"/>
      <c r="O504" s="302"/>
      <c r="P504" s="302"/>
      <c r="Q504" s="302"/>
      <c r="R504" s="302"/>
      <c r="S504" s="302"/>
      <c r="T504" s="302"/>
      <c r="U504" s="302"/>
      <c r="V504" s="302"/>
      <c r="W504" s="302"/>
      <c r="X504" s="302"/>
      <c r="Y504" s="302"/>
      <c r="Z504" s="302"/>
    </row>
    <row r="505" spans="1:26" ht="15.75" hidden="1" customHeight="1">
      <c r="A505" s="302"/>
      <c r="B505" s="302"/>
      <c r="C505" s="302"/>
      <c r="D505" s="302"/>
      <c r="E505" s="302"/>
      <c r="F505" s="302"/>
      <c r="G505" s="302"/>
      <c r="H505" s="302"/>
      <c r="I505" s="302"/>
      <c r="J505" s="302"/>
      <c r="K505" s="302"/>
      <c r="L505" s="302"/>
      <c r="M505" s="302"/>
      <c r="N505" s="302"/>
      <c r="O505" s="302"/>
      <c r="P505" s="302"/>
      <c r="Q505" s="302"/>
      <c r="R505" s="302"/>
      <c r="S505" s="302"/>
      <c r="T505" s="302"/>
      <c r="U505" s="302"/>
      <c r="V505" s="302"/>
      <c r="W505" s="302"/>
      <c r="X505" s="302"/>
      <c r="Y505" s="302"/>
      <c r="Z505" s="302"/>
    </row>
    <row r="506" spans="1:26" ht="15.75" hidden="1" customHeight="1">
      <c r="A506" s="302"/>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row>
    <row r="507" spans="1:26" ht="15.75" hidden="1" customHeight="1">
      <c r="A507" s="302"/>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row>
    <row r="508" spans="1:26" ht="15.75" hidden="1" customHeight="1">
      <c r="A508" s="302"/>
      <c r="B508" s="302"/>
      <c r="C508" s="302"/>
      <c r="D508" s="302"/>
      <c r="E508" s="302"/>
      <c r="F508" s="302"/>
      <c r="G508" s="302"/>
      <c r="H508" s="302"/>
      <c r="I508" s="302"/>
      <c r="J508" s="302"/>
      <c r="K508" s="302"/>
      <c r="L508" s="302"/>
      <c r="M508" s="302"/>
      <c r="N508" s="302"/>
      <c r="O508" s="302"/>
      <c r="P508" s="302"/>
      <c r="Q508" s="302"/>
      <c r="R508" s="302"/>
      <c r="S508" s="302"/>
      <c r="T508" s="302"/>
      <c r="U508" s="302"/>
      <c r="V508" s="302"/>
      <c r="W508" s="302"/>
      <c r="X508" s="302"/>
      <c r="Y508" s="302"/>
      <c r="Z508" s="302"/>
    </row>
    <row r="509" spans="1:26" ht="15.75" hidden="1" customHeight="1">
      <c r="A509" s="302"/>
      <c r="B509" s="302"/>
      <c r="C509" s="302"/>
      <c r="D509" s="302"/>
      <c r="E509" s="302"/>
      <c r="F509" s="302"/>
      <c r="G509" s="302"/>
      <c r="H509" s="302"/>
      <c r="I509" s="302"/>
      <c r="J509" s="302"/>
      <c r="K509" s="302"/>
      <c r="L509" s="302"/>
      <c r="M509" s="302"/>
      <c r="N509" s="302"/>
      <c r="O509" s="302"/>
      <c r="P509" s="302"/>
      <c r="Q509" s="302"/>
      <c r="R509" s="302"/>
      <c r="S509" s="302"/>
      <c r="T509" s="302"/>
      <c r="U509" s="302"/>
      <c r="V509" s="302"/>
      <c r="W509" s="302"/>
      <c r="X509" s="302"/>
      <c r="Y509" s="302"/>
      <c r="Z509" s="302"/>
    </row>
    <row r="510" spans="1:26" ht="15.75" hidden="1" customHeight="1">
      <c r="A510" s="302"/>
      <c r="B510" s="302"/>
      <c r="C510" s="302"/>
      <c r="D510" s="302"/>
      <c r="E510" s="302"/>
      <c r="F510" s="302"/>
      <c r="G510" s="302"/>
      <c r="H510" s="302"/>
      <c r="I510" s="302"/>
      <c r="J510" s="302"/>
      <c r="K510" s="302"/>
      <c r="L510" s="302"/>
      <c r="M510" s="302"/>
      <c r="N510" s="302"/>
      <c r="O510" s="302"/>
      <c r="P510" s="302"/>
      <c r="Q510" s="302"/>
      <c r="R510" s="302"/>
      <c r="S510" s="302"/>
      <c r="T510" s="302"/>
      <c r="U510" s="302"/>
      <c r="V510" s="302"/>
      <c r="W510" s="302"/>
      <c r="X510" s="302"/>
      <c r="Y510" s="302"/>
      <c r="Z510" s="302"/>
    </row>
    <row r="511" spans="1:26" ht="15.75" hidden="1" customHeight="1">
      <c r="A511" s="302"/>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row>
    <row r="512" spans="1:26" ht="15.75" hidden="1" customHeight="1">
      <c r="A512" s="302"/>
      <c r="B512" s="302"/>
      <c r="C512" s="302"/>
      <c r="D512" s="302"/>
      <c r="E512" s="302"/>
      <c r="F512" s="302"/>
      <c r="G512" s="302"/>
      <c r="H512" s="302"/>
      <c r="I512" s="302"/>
      <c r="J512" s="302"/>
      <c r="K512" s="302"/>
      <c r="L512" s="302"/>
      <c r="M512" s="302"/>
      <c r="N512" s="302"/>
      <c r="O512" s="302"/>
      <c r="P512" s="302"/>
      <c r="Q512" s="302"/>
      <c r="R512" s="302"/>
      <c r="S512" s="302"/>
      <c r="T512" s="302"/>
      <c r="U512" s="302"/>
      <c r="V512" s="302"/>
      <c r="W512" s="302"/>
      <c r="X512" s="302"/>
      <c r="Y512" s="302"/>
      <c r="Z512" s="302"/>
    </row>
    <row r="513" spans="1:26" ht="15.75" hidden="1" customHeight="1">
      <c r="A513" s="302"/>
      <c r="B513" s="302"/>
      <c r="C513" s="302"/>
      <c r="D513" s="302"/>
      <c r="E513" s="302"/>
      <c r="F513" s="302"/>
      <c r="G513" s="302"/>
      <c r="H513" s="302"/>
      <c r="I513" s="302"/>
      <c r="J513" s="302"/>
      <c r="K513" s="302"/>
      <c r="L513" s="302"/>
      <c r="M513" s="302"/>
      <c r="N513" s="302"/>
      <c r="O513" s="302"/>
      <c r="P513" s="302"/>
      <c r="Q513" s="302"/>
      <c r="R513" s="302"/>
      <c r="S513" s="302"/>
      <c r="T513" s="302"/>
      <c r="U513" s="302"/>
      <c r="V513" s="302"/>
      <c r="W513" s="302"/>
      <c r="X513" s="302"/>
      <c r="Y513" s="302"/>
      <c r="Z513" s="302"/>
    </row>
    <row r="514" spans="1:26" ht="15.75" hidden="1" customHeight="1">
      <c r="A514" s="302"/>
      <c r="B514" s="302"/>
      <c r="C514" s="302"/>
      <c r="D514" s="302"/>
      <c r="E514" s="302"/>
      <c r="F514" s="302"/>
      <c r="G514" s="302"/>
      <c r="H514" s="302"/>
      <c r="I514" s="302"/>
      <c r="J514" s="302"/>
      <c r="K514" s="302"/>
      <c r="L514" s="302"/>
      <c r="M514" s="302"/>
      <c r="N514" s="302"/>
      <c r="O514" s="302"/>
      <c r="P514" s="302"/>
      <c r="Q514" s="302"/>
      <c r="R514" s="302"/>
      <c r="S514" s="302"/>
      <c r="T514" s="302"/>
      <c r="U514" s="302"/>
      <c r="V514" s="302"/>
      <c r="W514" s="302"/>
      <c r="X514" s="302"/>
      <c r="Y514" s="302"/>
      <c r="Z514" s="302"/>
    </row>
    <row r="515" spans="1:26" ht="15.75" hidden="1" customHeight="1">
      <c r="A515" s="302"/>
      <c r="B515" s="302"/>
      <c r="C515" s="302"/>
      <c r="D515" s="302"/>
      <c r="E515" s="302"/>
      <c r="F515" s="302"/>
      <c r="G515" s="302"/>
      <c r="H515" s="302"/>
      <c r="I515" s="302"/>
      <c r="J515" s="302"/>
      <c r="K515" s="302"/>
      <c r="L515" s="302"/>
      <c r="M515" s="302"/>
      <c r="N515" s="302"/>
      <c r="O515" s="302"/>
      <c r="P515" s="302"/>
      <c r="Q515" s="302"/>
      <c r="R515" s="302"/>
      <c r="S515" s="302"/>
      <c r="T515" s="302"/>
      <c r="U515" s="302"/>
      <c r="V515" s="302"/>
      <c r="W515" s="302"/>
      <c r="X515" s="302"/>
      <c r="Y515" s="302"/>
      <c r="Z515" s="302"/>
    </row>
    <row r="516" spans="1:26" ht="15.75" hidden="1" customHeight="1">
      <c r="A516" s="302"/>
      <c r="B516" s="302"/>
      <c r="C516" s="302"/>
      <c r="D516" s="302"/>
      <c r="E516" s="302"/>
      <c r="F516" s="302"/>
      <c r="G516" s="302"/>
      <c r="H516" s="302"/>
      <c r="I516" s="302"/>
      <c r="J516" s="302"/>
      <c r="K516" s="302"/>
      <c r="L516" s="302"/>
      <c r="M516" s="302"/>
      <c r="N516" s="302"/>
      <c r="O516" s="302"/>
      <c r="P516" s="302"/>
      <c r="Q516" s="302"/>
      <c r="R516" s="302"/>
      <c r="S516" s="302"/>
      <c r="T516" s="302"/>
      <c r="U516" s="302"/>
      <c r="V516" s="302"/>
      <c r="W516" s="302"/>
      <c r="X516" s="302"/>
      <c r="Y516" s="302"/>
      <c r="Z516" s="302"/>
    </row>
    <row r="517" spans="1:26" ht="15.75" hidden="1" customHeight="1">
      <c r="A517" s="302"/>
      <c r="B517" s="302"/>
      <c r="C517" s="302"/>
      <c r="D517" s="302"/>
      <c r="E517" s="302"/>
      <c r="F517" s="302"/>
      <c r="G517" s="302"/>
      <c r="H517" s="302"/>
      <c r="I517" s="302"/>
      <c r="J517" s="302"/>
      <c r="K517" s="302"/>
      <c r="L517" s="302"/>
      <c r="M517" s="302"/>
      <c r="N517" s="302"/>
      <c r="O517" s="302"/>
      <c r="P517" s="302"/>
      <c r="Q517" s="302"/>
      <c r="R517" s="302"/>
      <c r="S517" s="302"/>
      <c r="T517" s="302"/>
      <c r="U517" s="302"/>
      <c r="V517" s="302"/>
      <c r="W517" s="302"/>
      <c r="X517" s="302"/>
      <c r="Y517" s="302"/>
      <c r="Z517" s="302"/>
    </row>
    <row r="518" spans="1:26" ht="15.75" hidden="1" customHeight="1">
      <c r="A518" s="302"/>
      <c r="B518" s="302"/>
      <c r="C518" s="302"/>
      <c r="D518" s="302"/>
      <c r="E518" s="302"/>
      <c r="F518" s="302"/>
      <c r="G518" s="302"/>
      <c r="H518" s="302"/>
      <c r="I518" s="302"/>
      <c r="J518" s="302"/>
      <c r="K518" s="302"/>
      <c r="L518" s="302"/>
      <c r="M518" s="302"/>
      <c r="N518" s="302"/>
      <c r="O518" s="302"/>
      <c r="P518" s="302"/>
      <c r="Q518" s="302"/>
      <c r="R518" s="302"/>
      <c r="S518" s="302"/>
      <c r="T518" s="302"/>
      <c r="U518" s="302"/>
      <c r="V518" s="302"/>
      <c r="W518" s="302"/>
      <c r="X518" s="302"/>
      <c r="Y518" s="302"/>
      <c r="Z518" s="302"/>
    </row>
    <row r="519" spans="1:26" ht="15.75" hidden="1" customHeight="1">
      <c r="A519" s="302"/>
      <c r="B519" s="302"/>
      <c r="C519" s="302"/>
      <c r="D519" s="302"/>
      <c r="E519" s="302"/>
      <c r="F519" s="302"/>
      <c r="G519" s="302"/>
      <c r="H519" s="302"/>
      <c r="I519" s="302"/>
      <c r="J519" s="302"/>
      <c r="K519" s="302"/>
      <c r="L519" s="302"/>
      <c r="M519" s="302"/>
      <c r="N519" s="302"/>
      <c r="O519" s="302"/>
      <c r="P519" s="302"/>
      <c r="Q519" s="302"/>
      <c r="R519" s="302"/>
      <c r="S519" s="302"/>
      <c r="T519" s="302"/>
      <c r="U519" s="302"/>
      <c r="V519" s="302"/>
      <c r="W519" s="302"/>
      <c r="X519" s="302"/>
      <c r="Y519" s="302"/>
      <c r="Z519" s="302"/>
    </row>
    <row r="520" spans="1:26" ht="15.75" hidden="1" customHeight="1">
      <c r="A520" s="302"/>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row>
    <row r="521" spans="1:26" ht="15.75" hidden="1" customHeight="1">
      <c r="A521" s="302"/>
      <c r="B521" s="302"/>
      <c r="C521" s="302"/>
      <c r="D521" s="302"/>
      <c r="E521" s="302"/>
      <c r="F521" s="302"/>
      <c r="G521" s="302"/>
      <c r="H521" s="302"/>
      <c r="I521" s="302"/>
      <c r="J521" s="302"/>
      <c r="K521" s="302"/>
      <c r="L521" s="302"/>
      <c r="M521" s="302"/>
      <c r="N521" s="302"/>
      <c r="O521" s="302"/>
      <c r="P521" s="302"/>
      <c r="Q521" s="302"/>
      <c r="R521" s="302"/>
      <c r="S521" s="302"/>
      <c r="T521" s="302"/>
      <c r="U521" s="302"/>
      <c r="V521" s="302"/>
      <c r="W521" s="302"/>
      <c r="X521" s="302"/>
      <c r="Y521" s="302"/>
      <c r="Z521" s="302"/>
    </row>
    <row r="522" spans="1:26" ht="15.75" hidden="1" customHeight="1">
      <c r="A522" s="302"/>
      <c r="B522" s="302"/>
      <c r="C522" s="302"/>
      <c r="D522" s="302"/>
      <c r="E522" s="302"/>
      <c r="F522" s="302"/>
      <c r="G522" s="302"/>
      <c r="H522" s="302"/>
      <c r="I522" s="302"/>
      <c r="J522" s="302"/>
      <c r="K522" s="302"/>
      <c r="L522" s="302"/>
      <c r="M522" s="302"/>
      <c r="N522" s="302"/>
      <c r="O522" s="302"/>
      <c r="P522" s="302"/>
      <c r="Q522" s="302"/>
      <c r="R522" s="302"/>
      <c r="S522" s="302"/>
      <c r="T522" s="302"/>
      <c r="U522" s="302"/>
      <c r="V522" s="302"/>
      <c r="W522" s="302"/>
      <c r="X522" s="302"/>
      <c r="Y522" s="302"/>
      <c r="Z522" s="302"/>
    </row>
    <row r="523" spans="1:26" ht="15.75" hidden="1" customHeight="1">
      <c r="A523" s="302"/>
      <c r="B523" s="302"/>
      <c r="C523" s="302"/>
      <c r="D523" s="302"/>
      <c r="E523" s="302"/>
      <c r="F523" s="302"/>
      <c r="G523" s="302"/>
      <c r="H523" s="302"/>
      <c r="I523" s="302"/>
      <c r="J523" s="302"/>
      <c r="K523" s="302"/>
      <c r="L523" s="302"/>
      <c r="M523" s="302"/>
      <c r="N523" s="302"/>
      <c r="O523" s="302"/>
      <c r="P523" s="302"/>
      <c r="Q523" s="302"/>
      <c r="R523" s="302"/>
      <c r="S523" s="302"/>
      <c r="T523" s="302"/>
      <c r="U523" s="302"/>
      <c r="V523" s="302"/>
      <c r="W523" s="302"/>
      <c r="X523" s="302"/>
      <c r="Y523" s="302"/>
      <c r="Z523" s="302"/>
    </row>
    <row r="524" spans="1:26" ht="15.75" hidden="1" customHeight="1">
      <c r="A524" s="302"/>
      <c r="B524" s="302"/>
      <c r="C524" s="302"/>
      <c r="D524" s="302"/>
      <c r="E524" s="302"/>
      <c r="F524" s="302"/>
      <c r="G524" s="302"/>
      <c r="H524" s="302"/>
      <c r="I524" s="302"/>
      <c r="J524" s="302"/>
      <c r="K524" s="302"/>
      <c r="L524" s="302"/>
      <c r="M524" s="302"/>
      <c r="N524" s="302"/>
      <c r="O524" s="302"/>
      <c r="P524" s="302"/>
      <c r="Q524" s="302"/>
      <c r="R524" s="302"/>
      <c r="S524" s="302"/>
      <c r="T524" s="302"/>
      <c r="U524" s="302"/>
      <c r="V524" s="302"/>
      <c r="W524" s="302"/>
      <c r="X524" s="302"/>
      <c r="Y524" s="302"/>
      <c r="Z524" s="302"/>
    </row>
    <row r="525" spans="1:26" ht="15.75" hidden="1" customHeight="1">
      <c r="A525" s="302"/>
      <c r="B525" s="302"/>
      <c r="C525" s="302"/>
      <c r="D525" s="302"/>
      <c r="E525" s="302"/>
      <c r="F525" s="302"/>
      <c r="G525" s="302"/>
      <c r="H525" s="302"/>
      <c r="I525" s="302"/>
      <c r="J525" s="302"/>
      <c r="K525" s="302"/>
      <c r="L525" s="302"/>
      <c r="M525" s="302"/>
      <c r="N525" s="302"/>
      <c r="O525" s="302"/>
      <c r="P525" s="302"/>
      <c r="Q525" s="302"/>
      <c r="R525" s="302"/>
      <c r="S525" s="302"/>
      <c r="T525" s="302"/>
      <c r="U525" s="302"/>
      <c r="V525" s="302"/>
      <c r="W525" s="302"/>
      <c r="X525" s="302"/>
      <c r="Y525" s="302"/>
      <c r="Z525" s="302"/>
    </row>
    <row r="526" spans="1:26" ht="15.75" hidden="1" customHeight="1">
      <c r="A526" s="302"/>
      <c r="B526" s="302"/>
      <c r="C526" s="302"/>
      <c r="D526" s="302"/>
      <c r="E526" s="302"/>
      <c r="F526" s="302"/>
      <c r="G526" s="302"/>
      <c r="H526" s="302"/>
      <c r="I526" s="302"/>
      <c r="J526" s="302"/>
      <c r="K526" s="302"/>
      <c r="L526" s="302"/>
      <c r="M526" s="302"/>
      <c r="N526" s="302"/>
      <c r="O526" s="302"/>
      <c r="P526" s="302"/>
      <c r="Q526" s="302"/>
      <c r="R526" s="302"/>
      <c r="S526" s="302"/>
      <c r="T526" s="302"/>
      <c r="U526" s="302"/>
      <c r="V526" s="302"/>
      <c r="W526" s="302"/>
      <c r="X526" s="302"/>
      <c r="Y526" s="302"/>
      <c r="Z526" s="302"/>
    </row>
    <row r="527" spans="1:26" ht="15.75" hidden="1" customHeight="1">
      <c r="A527" s="302"/>
      <c r="B527" s="302"/>
      <c r="C527" s="302"/>
      <c r="D527" s="302"/>
      <c r="E527" s="302"/>
      <c r="F527" s="302"/>
      <c r="G527" s="302"/>
      <c r="H527" s="302"/>
      <c r="I527" s="302"/>
      <c r="J527" s="302"/>
      <c r="K527" s="302"/>
      <c r="L527" s="302"/>
      <c r="M527" s="302"/>
      <c r="N527" s="302"/>
      <c r="O527" s="302"/>
      <c r="P527" s="302"/>
      <c r="Q527" s="302"/>
      <c r="R527" s="302"/>
      <c r="S527" s="302"/>
      <c r="T527" s="302"/>
      <c r="U527" s="302"/>
      <c r="V527" s="302"/>
      <c r="W527" s="302"/>
      <c r="X527" s="302"/>
      <c r="Y527" s="302"/>
      <c r="Z527" s="302"/>
    </row>
    <row r="528" spans="1:26" ht="15.75" hidden="1" customHeight="1">
      <c r="A528" s="302"/>
      <c r="B528" s="302"/>
      <c r="C528" s="302"/>
      <c r="D528" s="302"/>
      <c r="E528" s="302"/>
      <c r="F528" s="302"/>
      <c r="G528" s="302"/>
      <c r="H528" s="302"/>
      <c r="I528" s="302"/>
      <c r="J528" s="302"/>
      <c r="K528" s="302"/>
      <c r="L528" s="302"/>
      <c r="M528" s="302"/>
      <c r="N528" s="302"/>
      <c r="O528" s="302"/>
      <c r="P528" s="302"/>
      <c r="Q528" s="302"/>
      <c r="R528" s="302"/>
      <c r="S528" s="302"/>
      <c r="T528" s="302"/>
      <c r="U528" s="302"/>
      <c r="V528" s="302"/>
      <c r="W528" s="302"/>
      <c r="X528" s="302"/>
      <c r="Y528" s="302"/>
      <c r="Z528" s="302"/>
    </row>
    <row r="529" spans="1:26" ht="15.75" hidden="1" customHeight="1">
      <c r="A529" s="302"/>
      <c r="B529" s="302"/>
      <c r="C529" s="302"/>
      <c r="D529" s="302"/>
      <c r="E529" s="302"/>
      <c r="F529" s="302"/>
      <c r="G529" s="302"/>
      <c r="H529" s="302"/>
      <c r="I529" s="302"/>
      <c r="J529" s="302"/>
      <c r="K529" s="302"/>
      <c r="L529" s="302"/>
      <c r="M529" s="302"/>
      <c r="N529" s="302"/>
      <c r="O529" s="302"/>
      <c r="P529" s="302"/>
      <c r="Q529" s="302"/>
      <c r="R529" s="302"/>
      <c r="S529" s="302"/>
      <c r="T529" s="302"/>
      <c r="U529" s="302"/>
      <c r="V529" s="302"/>
      <c r="W529" s="302"/>
      <c r="X529" s="302"/>
      <c r="Y529" s="302"/>
      <c r="Z529" s="302"/>
    </row>
    <row r="530" spans="1:26" ht="15.75" hidden="1" customHeight="1">
      <c r="A530" s="302"/>
      <c r="B530" s="302"/>
      <c r="C530" s="302"/>
      <c r="D530" s="302"/>
      <c r="E530" s="302"/>
      <c r="F530" s="302"/>
      <c r="G530" s="302"/>
      <c r="H530" s="302"/>
      <c r="I530" s="302"/>
      <c r="J530" s="302"/>
      <c r="K530" s="302"/>
      <c r="L530" s="302"/>
      <c r="M530" s="302"/>
      <c r="N530" s="302"/>
      <c r="O530" s="302"/>
      <c r="P530" s="302"/>
      <c r="Q530" s="302"/>
      <c r="R530" s="302"/>
      <c r="S530" s="302"/>
      <c r="T530" s="302"/>
      <c r="U530" s="302"/>
      <c r="V530" s="302"/>
      <c r="W530" s="302"/>
      <c r="X530" s="302"/>
      <c r="Y530" s="302"/>
      <c r="Z530" s="302"/>
    </row>
    <row r="531" spans="1:26" ht="15.75" hidden="1" customHeight="1">
      <c r="A531" s="302"/>
      <c r="B531" s="302"/>
      <c r="C531" s="302"/>
      <c r="D531" s="302"/>
      <c r="E531" s="302"/>
      <c r="F531" s="302"/>
      <c r="G531" s="302"/>
      <c r="H531" s="302"/>
      <c r="I531" s="302"/>
      <c r="J531" s="302"/>
      <c r="K531" s="302"/>
      <c r="L531" s="302"/>
      <c r="M531" s="302"/>
      <c r="N531" s="302"/>
      <c r="O531" s="302"/>
      <c r="P531" s="302"/>
      <c r="Q531" s="302"/>
      <c r="R531" s="302"/>
      <c r="S531" s="302"/>
      <c r="T531" s="302"/>
      <c r="U531" s="302"/>
      <c r="V531" s="302"/>
      <c r="W531" s="302"/>
      <c r="X531" s="302"/>
      <c r="Y531" s="302"/>
      <c r="Z531" s="302"/>
    </row>
    <row r="532" spans="1:26" ht="15.75" hidden="1" customHeight="1">
      <c r="A532" s="302"/>
      <c r="B532" s="302"/>
      <c r="C532" s="302"/>
      <c r="D532" s="302"/>
      <c r="E532" s="302"/>
      <c r="F532" s="302"/>
      <c r="G532" s="302"/>
      <c r="H532" s="302"/>
      <c r="I532" s="302"/>
      <c r="J532" s="302"/>
      <c r="K532" s="302"/>
      <c r="L532" s="302"/>
      <c r="M532" s="302"/>
      <c r="N532" s="302"/>
      <c r="O532" s="302"/>
      <c r="P532" s="302"/>
      <c r="Q532" s="302"/>
      <c r="R532" s="302"/>
      <c r="S532" s="302"/>
      <c r="T532" s="302"/>
      <c r="U532" s="302"/>
      <c r="V532" s="302"/>
      <c r="W532" s="302"/>
      <c r="X532" s="302"/>
      <c r="Y532" s="302"/>
      <c r="Z532" s="302"/>
    </row>
    <row r="533" spans="1:26" ht="15.75" hidden="1" customHeight="1">
      <c r="A533" s="302"/>
      <c r="B533" s="302"/>
      <c r="C533" s="302"/>
      <c r="D533" s="302"/>
      <c r="E533" s="302"/>
      <c r="F533" s="302"/>
      <c r="G533" s="302"/>
      <c r="H533" s="302"/>
      <c r="I533" s="302"/>
      <c r="J533" s="302"/>
      <c r="K533" s="302"/>
      <c r="L533" s="302"/>
      <c r="M533" s="302"/>
      <c r="N533" s="302"/>
      <c r="O533" s="302"/>
      <c r="P533" s="302"/>
      <c r="Q533" s="302"/>
      <c r="R533" s="302"/>
      <c r="S533" s="302"/>
      <c r="T533" s="302"/>
      <c r="U533" s="302"/>
      <c r="V533" s="302"/>
      <c r="W533" s="302"/>
      <c r="X533" s="302"/>
      <c r="Y533" s="302"/>
      <c r="Z533" s="302"/>
    </row>
    <row r="534" spans="1:26" ht="15.75" hidden="1" customHeight="1">
      <c r="A534" s="302"/>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row>
    <row r="535" spans="1:26" ht="15.75" hidden="1" customHeight="1">
      <c r="A535" s="302"/>
      <c r="B535" s="302"/>
      <c r="C535" s="302"/>
      <c r="D535" s="302"/>
      <c r="E535" s="302"/>
      <c r="F535" s="302"/>
      <c r="G535" s="302"/>
      <c r="H535" s="302"/>
      <c r="I535" s="302"/>
      <c r="J535" s="302"/>
      <c r="K535" s="302"/>
      <c r="L535" s="302"/>
      <c r="M535" s="302"/>
      <c r="N535" s="302"/>
      <c r="O535" s="302"/>
      <c r="P535" s="302"/>
      <c r="Q535" s="302"/>
      <c r="R535" s="302"/>
      <c r="S535" s="302"/>
      <c r="T535" s="302"/>
      <c r="U535" s="302"/>
      <c r="V535" s="302"/>
      <c r="W535" s="302"/>
      <c r="X535" s="302"/>
      <c r="Y535" s="302"/>
      <c r="Z535" s="302"/>
    </row>
    <row r="536" spans="1:26" ht="15.75" hidden="1" customHeight="1">
      <c r="A536" s="302"/>
      <c r="B536" s="302"/>
      <c r="C536" s="302"/>
      <c r="D536" s="302"/>
      <c r="E536" s="302"/>
      <c r="F536" s="302"/>
      <c r="G536" s="302"/>
      <c r="H536" s="302"/>
      <c r="I536" s="302"/>
      <c r="J536" s="302"/>
      <c r="K536" s="302"/>
      <c r="L536" s="302"/>
      <c r="M536" s="302"/>
      <c r="N536" s="302"/>
      <c r="O536" s="302"/>
      <c r="P536" s="302"/>
      <c r="Q536" s="302"/>
      <c r="R536" s="302"/>
      <c r="S536" s="302"/>
      <c r="T536" s="302"/>
      <c r="U536" s="302"/>
      <c r="V536" s="302"/>
      <c r="W536" s="302"/>
      <c r="X536" s="302"/>
      <c r="Y536" s="302"/>
      <c r="Z536" s="302"/>
    </row>
    <row r="537" spans="1:26" ht="15.75" hidden="1" customHeight="1">
      <c r="A537" s="302"/>
      <c r="B537" s="302"/>
      <c r="C537" s="302"/>
      <c r="D537" s="302"/>
      <c r="E537" s="302"/>
      <c r="F537" s="302"/>
      <c r="G537" s="302"/>
      <c r="H537" s="302"/>
      <c r="I537" s="302"/>
      <c r="J537" s="302"/>
      <c r="K537" s="302"/>
      <c r="L537" s="302"/>
      <c r="M537" s="302"/>
      <c r="N537" s="302"/>
      <c r="O537" s="302"/>
      <c r="P537" s="302"/>
      <c r="Q537" s="302"/>
      <c r="R537" s="302"/>
      <c r="S537" s="302"/>
      <c r="T537" s="302"/>
      <c r="U537" s="302"/>
      <c r="V537" s="302"/>
      <c r="W537" s="302"/>
      <c r="X537" s="302"/>
      <c r="Y537" s="302"/>
      <c r="Z537" s="302"/>
    </row>
    <row r="538" spans="1:26" ht="15.75" hidden="1" customHeight="1">
      <c r="A538" s="302"/>
      <c r="B538" s="302"/>
      <c r="C538" s="302"/>
      <c r="D538" s="302"/>
      <c r="E538" s="302"/>
      <c r="F538" s="302"/>
      <c r="G538" s="302"/>
      <c r="H538" s="302"/>
      <c r="I538" s="302"/>
      <c r="J538" s="302"/>
      <c r="K538" s="302"/>
      <c r="L538" s="302"/>
      <c r="M538" s="302"/>
      <c r="N538" s="302"/>
      <c r="O538" s="302"/>
      <c r="P538" s="302"/>
      <c r="Q538" s="302"/>
      <c r="R538" s="302"/>
      <c r="S538" s="302"/>
      <c r="T538" s="302"/>
      <c r="U538" s="302"/>
      <c r="V538" s="302"/>
      <c r="W538" s="302"/>
      <c r="X538" s="302"/>
      <c r="Y538" s="302"/>
      <c r="Z538" s="302"/>
    </row>
    <row r="539" spans="1:26" ht="15.75" hidden="1" customHeight="1">
      <c r="A539" s="302"/>
      <c r="B539" s="302"/>
      <c r="C539" s="302"/>
      <c r="D539" s="302"/>
      <c r="E539" s="302"/>
      <c r="F539" s="302"/>
      <c r="G539" s="302"/>
      <c r="H539" s="302"/>
      <c r="I539" s="302"/>
      <c r="J539" s="302"/>
      <c r="K539" s="302"/>
      <c r="L539" s="302"/>
      <c r="M539" s="302"/>
      <c r="N539" s="302"/>
      <c r="O539" s="302"/>
      <c r="P539" s="302"/>
      <c r="Q539" s="302"/>
      <c r="R539" s="302"/>
      <c r="S539" s="302"/>
      <c r="T539" s="302"/>
      <c r="U539" s="302"/>
      <c r="V539" s="302"/>
      <c r="W539" s="302"/>
      <c r="X539" s="302"/>
      <c r="Y539" s="302"/>
      <c r="Z539" s="302"/>
    </row>
    <row r="540" spans="1:26" ht="15.75" hidden="1" customHeight="1">
      <c r="A540" s="302"/>
      <c r="B540" s="302"/>
      <c r="C540" s="302"/>
      <c r="D540" s="302"/>
      <c r="E540" s="302"/>
      <c r="F540" s="302"/>
      <c r="G540" s="302"/>
      <c r="H540" s="302"/>
      <c r="I540" s="302"/>
      <c r="J540" s="302"/>
      <c r="K540" s="302"/>
      <c r="L540" s="302"/>
      <c r="M540" s="302"/>
      <c r="N540" s="302"/>
      <c r="O540" s="302"/>
      <c r="P540" s="302"/>
      <c r="Q540" s="302"/>
      <c r="R540" s="302"/>
      <c r="S540" s="302"/>
      <c r="T540" s="302"/>
      <c r="U540" s="302"/>
      <c r="V540" s="302"/>
      <c r="W540" s="302"/>
      <c r="X540" s="302"/>
      <c r="Y540" s="302"/>
      <c r="Z540" s="302"/>
    </row>
    <row r="541" spans="1:26" ht="15.75" hidden="1" customHeight="1">
      <c r="A541" s="302"/>
      <c r="B541" s="302"/>
      <c r="C541" s="302"/>
      <c r="D541" s="302"/>
      <c r="E541" s="302"/>
      <c r="F541" s="302"/>
      <c r="G541" s="302"/>
      <c r="H541" s="302"/>
      <c r="I541" s="302"/>
      <c r="J541" s="302"/>
      <c r="K541" s="302"/>
      <c r="L541" s="302"/>
      <c r="M541" s="302"/>
      <c r="N541" s="302"/>
      <c r="O541" s="302"/>
      <c r="P541" s="302"/>
      <c r="Q541" s="302"/>
      <c r="R541" s="302"/>
      <c r="S541" s="302"/>
      <c r="T541" s="302"/>
      <c r="U541" s="302"/>
      <c r="V541" s="302"/>
      <c r="W541" s="302"/>
      <c r="X541" s="302"/>
      <c r="Y541" s="302"/>
      <c r="Z541" s="302"/>
    </row>
    <row r="542" spans="1:26" ht="15.75" hidden="1" customHeight="1">
      <c r="A542" s="302"/>
      <c r="B542" s="302"/>
      <c r="C542" s="302"/>
      <c r="D542" s="302"/>
      <c r="E542" s="302"/>
      <c r="F542" s="302"/>
      <c r="G542" s="302"/>
      <c r="H542" s="302"/>
      <c r="I542" s="302"/>
      <c r="J542" s="302"/>
      <c r="K542" s="302"/>
      <c r="L542" s="302"/>
      <c r="M542" s="302"/>
      <c r="N542" s="302"/>
      <c r="O542" s="302"/>
      <c r="P542" s="302"/>
      <c r="Q542" s="302"/>
      <c r="R542" s="302"/>
      <c r="S542" s="302"/>
      <c r="T542" s="302"/>
      <c r="U542" s="302"/>
      <c r="V542" s="302"/>
      <c r="W542" s="302"/>
      <c r="X542" s="302"/>
      <c r="Y542" s="302"/>
      <c r="Z542" s="302"/>
    </row>
    <row r="543" spans="1:26" ht="15.75" hidden="1" customHeight="1">
      <c r="A543" s="302"/>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row>
    <row r="544" spans="1:26" ht="15.75" hidden="1" customHeight="1">
      <c r="A544" s="302"/>
      <c r="B544" s="302"/>
      <c r="C544" s="302"/>
      <c r="D544" s="302"/>
      <c r="E544" s="302"/>
      <c r="F544" s="302"/>
      <c r="G544" s="302"/>
      <c r="H544" s="302"/>
      <c r="I544" s="302"/>
      <c r="J544" s="302"/>
      <c r="K544" s="302"/>
      <c r="L544" s="302"/>
      <c r="M544" s="302"/>
      <c r="N544" s="302"/>
      <c r="O544" s="302"/>
      <c r="P544" s="302"/>
      <c r="Q544" s="302"/>
      <c r="R544" s="302"/>
      <c r="S544" s="302"/>
      <c r="T544" s="302"/>
      <c r="U544" s="302"/>
      <c r="V544" s="302"/>
      <c r="W544" s="302"/>
      <c r="X544" s="302"/>
      <c r="Y544" s="302"/>
      <c r="Z544" s="302"/>
    </row>
    <row r="545" spans="1:26" ht="15.75" hidden="1" customHeight="1">
      <c r="A545" s="302"/>
      <c r="B545" s="302"/>
      <c r="C545" s="302"/>
      <c r="D545" s="302"/>
      <c r="E545" s="302"/>
      <c r="F545" s="302"/>
      <c r="G545" s="302"/>
      <c r="H545" s="302"/>
      <c r="I545" s="302"/>
      <c r="J545" s="302"/>
      <c r="K545" s="302"/>
      <c r="L545" s="302"/>
      <c r="M545" s="302"/>
      <c r="N545" s="302"/>
      <c r="O545" s="302"/>
      <c r="P545" s="302"/>
      <c r="Q545" s="302"/>
      <c r="R545" s="302"/>
      <c r="S545" s="302"/>
      <c r="T545" s="302"/>
      <c r="U545" s="302"/>
      <c r="V545" s="302"/>
      <c r="W545" s="302"/>
      <c r="X545" s="302"/>
      <c r="Y545" s="302"/>
      <c r="Z545" s="302"/>
    </row>
    <row r="546" spans="1:26" ht="15.75" hidden="1" customHeight="1">
      <c r="A546" s="302"/>
      <c r="B546" s="302"/>
      <c r="C546" s="302"/>
      <c r="D546" s="302"/>
      <c r="E546" s="302"/>
      <c r="F546" s="302"/>
      <c r="G546" s="302"/>
      <c r="H546" s="302"/>
      <c r="I546" s="302"/>
      <c r="J546" s="302"/>
      <c r="K546" s="302"/>
      <c r="L546" s="302"/>
      <c r="M546" s="302"/>
      <c r="N546" s="302"/>
      <c r="O546" s="302"/>
      <c r="P546" s="302"/>
      <c r="Q546" s="302"/>
      <c r="R546" s="302"/>
      <c r="S546" s="302"/>
      <c r="T546" s="302"/>
      <c r="U546" s="302"/>
      <c r="V546" s="302"/>
      <c r="W546" s="302"/>
      <c r="X546" s="302"/>
      <c r="Y546" s="302"/>
      <c r="Z546" s="302"/>
    </row>
    <row r="547" spans="1:26" ht="15.75" hidden="1" customHeight="1">
      <c r="A547" s="302"/>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row>
    <row r="548" spans="1:26" ht="15.75" hidden="1" customHeight="1">
      <c r="A548" s="302"/>
      <c r="B548" s="302"/>
      <c r="C548" s="302"/>
      <c r="D548" s="302"/>
      <c r="E548" s="302"/>
      <c r="F548" s="302"/>
      <c r="G548" s="302"/>
      <c r="H548" s="302"/>
      <c r="I548" s="302"/>
      <c r="J548" s="302"/>
      <c r="K548" s="302"/>
      <c r="L548" s="302"/>
      <c r="M548" s="302"/>
      <c r="N548" s="302"/>
      <c r="O548" s="302"/>
      <c r="P548" s="302"/>
      <c r="Q548" s="302"/>
      <c r="R548" s="302"/>
      <c r="S548" s="302"/>
      <c r="T548" s="302"/>
      <c r="U548" s="302"/>
      <c r="V548" s="302"/>
      <c r="W548" s="302"/>
      <c r="X548" s="302"/>
      <c r="Y548" s="302"/>
      <c r="Z548" s="302"/>
    </row>
    <row r="549" spans="1:26" ht="15.75" hidden="1" customHeight="1">
      <c r="A549" s="302"/>
      <c r="B549" s="302"/>
      <c r="C549" s="302"/>
      <c r="D549" s="302"/>
      <c r="E549" s="302"/>
      <c r="F549" s="302"/>
      <c r="G549" s="302"/>
      <c r="H549" s="302"/>
      <c r="I549" s="302"/>
      <c r="J549" s="302"/>
      <c r="K549" s="302"/>
      <c r="L549" s="302"/>
      <c r="M549" s="302"/>
      <c r="N549" s="302"/>
      <c r="O549" s="302"/>
      <c r="P549" s="302"/>
      <c r="Q549" s="302"/>
      <c r="R549" s="302"/>
      <c r="S549" s="302"/>
      <c r="T549" s="302"/>
      <c r="U549" s="302"/>
      <c r="V549" s="302"/>
      <c r="W549" s="302"/>
      <c r="X549" s="302"/>
      <c r="Y549" s="302"/>
      <c r="Z549" s="302"/>
    </row>
    <row r="550" spans="1:26" ht="15.75" hidden="1" customHeight="1">
      <c r="A550" s="302"/>
      <c r="B550" s="302"/>
      <c r="C550" s="302"/>
      <c r="D550" s="302"/>
      <c r="E550" s="302"/>
      <c r="F550" s="302"/>
      <c r="G550" s="302"/>
      <c r="H550" s="302"/>
      <c r="I550" s="302"/>
      <c r="J550" s="302"/>
      <c r="K550" s="302"/>
      <c r="L550" s="302"/>
      <c r="M550" s="302"/>
      <c r="N550" s="302"/>
      <c r="O550" s="302"/>
      <c r="P550" s="302"/>
      <c r="Q550" s="302"/>
      <c r="R550" s="302"/>
      <c r="S550" s="302"/>
      <c r="T550" s="302"/>
      <c r="U550" s="302"/>
      <c r="V550" s="302"/>
      <c r="W550" s="302"/>
      <c r="X550" s="302"/>
      <c r="Y550" s="302"/>
      <c r="Z550" s="302"/>
    </row>
    <row r="551" spans="1:26" ht="15.75" hidden="1" customHeight="1">
      <c r="A551" s="302"/>
      <c r="B551" s="302"/>
      <c r="C551" s="302"/>
      <c r="D551" s="302"/>
      <c r="E551" s="302"/>
      <c r="F551" s="302"/>
      <c r="G551" s="302"/>
      <c r="H551" s="302"/>
      <c r="I551" s="302"/>
      <c r="J551" s="302"/>
      <c r="K551" s="302"/>
      <c r="L551" s="302"/>
      <c r="M551" s="302"/>
      <c r="N551" s="302"/>
      <c r="O551" s="302"/>
      <c r="P551" s="302"/>
      <c r="Q551" s="302"/>
      <c r="R551" s="302"/>
      <c r="S551" s="302"/>
      <c r="T551" s="302"/>
      <c r="U551" s="302"/>
      <c r="V551" s="302"/>
      <c r="W551" s="302"/>
      <c r="X551" s="302"/>
      <c r="Y551" s="302"/>
      <c r="Z551" s="302"/>
    </row>
    <row r="552" spans="1:26" ht="15.75" hidden="1" customHeight="1">
      <c r="A552" s="302"/>
      <c r="B552" s="302"/>
      <c r="C552" s="302"/>
      <c r="D552" s="302"/>
      <c r="E552" s="302"/>
      <c r="F552" s="302"/>
      <c r="G552" s="302"/>
      <c r="H552" s="302"/>
      <c r="I552" s="302"/>
      <c r="J552" s="302"/>
      <c r="K552" s="302"/>
      <c r="L552" s="302"/>
      <c r="M552" s="302"/>
      <c r="N552" s="302"/>
      <c r="O552" s="302"/>
      <c r="P552" s="302"/>
      <c r="Q552" s="302"/>
      <c r="R552" s="302"/>
      <c r="S552" s="302"/>
      <c r="T552" s="302"/>
      <c r="U552" s="302"/>
      <c r="V552" s="302"/>
      <c r="W552" s="302"/>
      <c r="X552" s="302"/>
      <c r="Y552" s="302"/>
      <c r="Z552" s="302"/>
    </row>
    <row r="553" spans="1:26" ht="15.75" hidden="1" customHeight="1">
      <c r="A553" s="302"/>
      <c r="B553" s="302"/>
      <c r="C553" s="302"/>
      <c r="D553" s="302"/>
      <c r="E553" s="302"/>
      <c r="F553" s="302"/>
      <c r="G553" s="302"/>
      <c r="H553" s="302"/>
      <c r="I553" s="302"/>
      <c r="J553" s="302"/>
      <c r="K553" s="302"/>
      <c r="L553" s="302"/>
      <c r="M553" s="302"/>
      <c r="N553" s="302"/>
      <c r="O553" s="302"/>
      <c r="P553" s="302"/>
      <c r="Q553" s="302"/>
      <c r="R553" s="302"/>
      <c r="S553" s="302"/>
      <c r="T553" s="302"/>
      <c r="U553" s="302"/>
      <c r="V553" s="302"/>
      <c r="W553" s="302"/>
      <c r="X553" s="302"/>
      <c r="Y553" s="302"/>
      <c r="Z553" s="302"/>
    </row>
    <row r="554" spans="1:26" ht="15.75" hidden="1" customHeight="1">
      <c r="A554" s="302"/>
      <c r="B554" s="302"/>
      <c r="C554" s="302"/>
      <c r="D554" s="302"/>
      <c r="E554" s="302"/>
      <c r="F554" s="302"/>
      <c r="G554" s="302"/>
      <c r="H554" s="302"/>
      <c r="I554" s="302"/>
      <c r="J554" s="302"/>
      <c r="K554" s="302"/>
      <c r="L554" s="302"/>
      <c r="M554" s="302"/>
      <c r="N554" s="302"/>
      <c r="O554" s="302"/>
      <c r="P554" s="302"/>
      <c r="Q554" s="302"/>
      <c r="R554" s="302"/>
      <c r="S554" s="302"/>
      <c r="T554" s="302"/>
      <c r="U554" s="302"/>
      <c r="V554" s="302"/>
      <c r="W554" s="302"/>
      <c r="X554" s="302"/>
      <c r="Y554" s="302"/>
      <c r="Z554" s="302"/>
    </row>
    <row r="555" spans="1:26" ht="15.75" hidden="1" customHeight="1">
      <c r="A555" s="302"/>
      <c r="B555" s="302"/>
      <c r="C555" s="302"/>
      <c r="D555" s="302"/>
      <c r="E555" s="302"/>
      <c r="F555" s="302"/>
      <c r="G555" s="302"/>
      <c r="H555" s="302"/>
      <c r="I555" s="302"/>
      <c r="J555" s="302"/>
      <c r="K555" s="302"/>
      <c r="L555" s="302"/>
      <c r="M555" s="302"/>
      <c r="N555" s="302"/>
      <c r="O555" s="302"/>
      <c r="P555" s="302"/>
      <c r="Q555" s="302"/>
      <c r="R555" s="302"/>
      <c r="S555" s="302"/>
      <c r="T555" s="302"/>
      <c r="U555" s="302"/>
      <c r="V555" s="302"/>
      <c r="W555" s="302"/>
      <c r="X555" s="302"/>
      <c r="Y555" s="302"/>
      <c r="Z555" s="302"/>
    </row>
    <row r="556" spans="1:26" ht="15.75" hidden="1" customHeight="1">
      <c r="A556" s="302"/>
      <c r="B556" s="302"/>
      <c r="C556" s="302"/>
      <c r="D556" s="302"/>
      <c r="E556" s="302"/>
      <c r="F556" s="302"/>
      <c r="G556" s="302"/>
      <c r="H556" s="302"/>
      <c r="I556" s="302"/>
      <c r="J556" s="302"/>
      <c r="K556" s="302"/>
      <c r="L556" s="302"/>
      <c r="M556" s="302"/>
      <c r="N556" s="302"/>
      <c r="O556" s="302"/>
      <c r="P556" s="302"/>
      <c r="Q556" s="302"/>
      <c r="R556" s="302"/>
      <c r="S556" s="302"/>
      <c r="T556" s="302"/>
      <c r="U556" s="302"/>
      <c r="V556" s="302"/>
      <c r="W556" s="302"/>
      <c r="X556" s="302"/>
      <c r="Y556" s="302"/>
      <c r="Z556" s="302"/>
    </row>
    <row r="557" spans="1:26" ht="15.75" hidden="1" customHeight="1">
      <c r="A557" s="302"/>
      <c r="B557" s="302"/>
      <c r="C557" s="302"/>
      <c r="D557" s="302"/>
      <c r="E557" s="302"/>
      <c r="F557" s="302"/>
      <c r="G557" s="302"/>
      <c r="H557" s="302"/>
      <c r="I557" s="302"/>
      <c r="J557" s="302"/>
      <c r="K557" s="302"/>
      <c r="L557" s="302"/>
      <c r="M557" s="302"/>
      <c r="N557" s="302"/>
      <c r="O557" s="302"/>
      <c r="P557" s="302"/>
      <c r="Q557" s="302"/>
      <c r="R557" s="302"/>
      <c r="S557" s="302"/>
      <c r="T557" s="302"/>
      <c r="U557" s="302"/>
      <c r="V557" s="302"/>
      <c r="W557" s="302"/>
      <c r="X557" s="302"/>
      <c r="Y557" s="302"/>
      <c r="Z557" s="302"/>
    </row>
    <row r="558" spans="1:26" ht="15.75" hidden="1" customHeight="1">
      <c r="A558" s="302"/>
      <c r="B558" s="302"/>
      <c r="C558" s="302"/>
      <c r="D558" s="302"/>
      <c r="E558" s="302"/>
      <c r="F558" s="302"/>
      <c r="G558" s="302"/>
      <c r="H558" s="302"/>
      <c r="I558" s="302"/>
      <c r="J558" s="302"/>
      <c r="K558" s="302"/>
      <c r="L558" s="302"/>
      <c r="M558" s="302"/>
      <c r="N558" s="302"/>
      <c r="O558" s="302"/>
      <c r="P558" s="302"/>
      <c r="Q558" s="302"/>
      <c r="R558" s="302"/>
      <c r="S558" s="302"/>
      <c r="T558" s="302"/>
      <c r="U558" s="302"/>
      <c r="V558" s="302"/>
      <c r="W558" s="302"/>
      <c r="X558" s="302"/>
      <c r="Y558" s="302"/>
      <c r="Z558" s="302"/>
    </row>
    <row r="559" spans="1:26" ht="15.75" hidden="1" customHeight="1">
      <c r="A559" s="302"/>
      <c r="B559" s="302"/>
      <c r="C559" s="302"/>
      <c r="D559" s="302"/>
      <c r="E559" s="302"/>
      <c r="F559" s="302"/>
      <c r="G559" s="302"/>
      <c r="H559" s="302"/>
      <c r="I559" s="302"/>
      <c r="J559" s="302"/>
      <c r="K559" s="302"/>
      <c r="L559" s="302"/>
      <c r="M559" s="302"/>
      <c r="N559" s="302"/>
      <c r="O559" s="302"/>
      <c r="P559" s="302"/>
      <c r="Q559" s="302"/>
      <c r="R559" s="302"/>
      <c r="S559" s="302"/>
      <c r="T559" s="302"/>
      <c r="U559" s="302"/>
      <c r="V559" s="302"/>
      <c r="W559" s="302"/>
      <c r="X559" s="302"/>
      <c r="Y559" s="302"/>
      <c r="Z559" s="302"/>
    </row>
    <row r="560" spans="1:26" ht="15.75" hidden="1" customHeight="1">
      <c r="A560" s="302"/>
      <c r="B560" s="302"/>
      <c r="C560" s="302"/>
      <c r="D560" s="302"/>
      <c r="E560" s="302"/>
      <c r="F560" s="302"/>
      <c r="G560" s="302"/>
      <c r="H560" s="302"/>
      <c r="I560" s="302"/>
      <c r="J560" s="302"/>
      <c r="K560" s="302"/>
      <c r="L560" s="302"/>
      <c r="M560" s="302"/>
      <c r="N560" s="302"/>
      <c r="O560" s="302"/>
      <c r="P560" s="302"/>
      <c r="Q560" s="302"/>
      <c r="R560" s="302"/>
      <c r="S560" s="302"/>
      <c r="T560" s="302"/>
      <c r="U560" s="302"/>
      <c r="V560" s="302"/>
      <c r="W560" s="302"/>
      <c r="X560" s="302"/>
      <c r="Y560" s="302"/>
      <c r="Z560" s="302"/>
    </row>
    <row r="561" spans="1:26" ht="15.75" hidden="1" customHeight="1">
      <c r="A561" s="302"/>
      <c r="B561" s="302"/>
      <c r="C561" s="302"/>
      <c r="D561" s="302"/>
      <c r="E561" s="302"/>
      <c r="F561" s="302"/>
      <c r="G561" s="302"/>
      <c r="H561" s="302"/>
      <c r="I561" s="302"/>
      <c r="J561" s="302"/>
      <c r="K561" s="302"/>
      <c r="L561" s="302"/>
      <c r="M561" s="302"/>
      <c r="N561" s="302"/>
      <c r="O561" s="302"/>
      <c r="P561" s="302"/>
      <c r="Q561" s="302"/>
      <c r="R561" s="302"/>
      <c r="S561" s="302"/>
      <c r="T561" s="302"/>
      <c r="U561" s="302"/>
      <c r="V561" s="302"/>
      <c r="W561" s="302"/>
      <c r="X561" s="302"/>
      <c r="Y561" s="302"/>
      <c r="Z561" s="302"/>
    </row>
    <row r="562" spans="1:26" ht="15.75" hidden="1" customHeight="1">
      <c r="A562" s="302"/>
      <c r="B562" s="302"/>
      <c r="C562" s="302"/>
      <c r="D562" s="302"/>
      <c r="E562" s="302"/>
      <c r="F562" s="302"/>
      <c r="G562" s="302"/>
      <c r="H562" s="302"/>
      <c r="I562" s="302"/>
      <c r="J562" s="302"/>
      <c r="K562" s="302"/>
      <c r="L562" s="302"/>
      <c r="M562" s="302"/>
      <c r="N562" s="302"/>
      <c r="O562" s="302"/>
      <c r="P562" s="302"/>
      <c r="Q562" s="302"/>
      <c r="R562" s="302"/>
      <c r="S562" s="302"/>
      <c r="T562" s="302"/>
      <c r="U562" s="302"/>
      <c r="V562" s="302"/>
      <c r="W562" s="302"/>
      <c r="X562" s="302"/>
      <c r="Y562" s="302"/>
      <c r="Z562" s="302"/>
    </row>
    <row r="563" spans="1:26" ht="15.75" hidden="1" customHeight="1">
      <c r="A563" s="302"/>
      <c r="B563" s="302"/>
      <c r="C563" s="302"/>
      <c r="D563" s="302"/>
      <c r="E563" s="302"/>
      <c r="F563" s="302"/>
      <c r="G563" s="302"/>
      <c r="H563" s="302"/>
      <c r="I563" s="302"/>
      <c r="J563" s="302"/>
      <c r="K563" s="302"/>
      <c r="L563" s="302"/>
      <c r="M563" s="302"/>
      <c r="N563" s="302"/>
      <c r="O563" s="302"/>
      <c r="P563" s="302"/>
      <c r="Q563" s="302"/>
      <c r="R563" s="302"/>
      <c r="S563" s="302"/>
      <c r="T563" s="302"/>
      <c r="U563" s="302"/>
      <c r="V563" s="302"/>
      <c r="W563" s="302"/>
      <c r="X563" s="302"/>
      <c r="Y563" s="302"/>
      <c r="Z563" s="302"/>
    </row>
    <row r="564" spans="1:26" ht="15.75" hidden="1" customHeight="1">
      <c r="A564" s="302"/>
      <c r="B564" s="302"/>
      <c r="C564" s="302"/>
      <c r="D564" s="302"/>
      <c r="E564" s="302"/>
      <c r="F564" s="302"/>
      <c r="G564" s="302"/>
      <c r="H564" s="302"/>
      <c r="I564" s="302"/>
      <c r="J564" s="302"/>
      <c r="K564" s="302"/>
      <c r="L564" s="302"/>
      <c r="M564" s="302"/>
      <c r="N564" s="302"/>
      <c r="O564" s="302"/>
      <c r="P564" s="302"/>
      <c r="Q564" s="302"/>
      <c r="R564" s="302"/>
      <c r="S564" s="302"/>
      <c r="T564" s="302"/>
      <c r="U564" s="302"/>
      <c r="V564" s="302"/>
      <c r="W564" s="302"/>
      <c r="X564" s="302"/>
      <c r="Y564" s="302"/>
      <c r="Z564" s="302"/>
    </row>
    <row r="565" spans="1:26" ht="15.75" hidden="1" customHeight="1">
      <c r="A565" s="302"/>
      <c r="B565" s="302"/>
      <c r="C565" s="302"/>
      <c r="D565" s="302"/>
      <c r="E565" s="302"/>
      <c r="F565" s="302"/>
      <c r="G565" s="302"/>
      <c r="H565" s="302"/>
      <c r="I565" s="302"/>
      <c r="J565" s="302"/>
      <c r="K565" s="302"/>
      <c r="L565" s="302"/>
      <c r="M565" s="302"/>
      <c r="N565" s="302"/>
      <c r="O565" s="302"/>
      <c r="P565" s="302"/>
      <c r="Q565" s="302"/>
      <c r="R565" s="302"/>
      <c r="S565" s="302"/>
      <c r="T565" s="302"/>
      <c r="U565" s="302"/>
      <c r="V565" s="302"/>
      <c r="W565" s="302"/>
      <c r="X565" s="302"/>
      <c r="Y565" s="302"/>
      <c r="Z565" s="302"/>
    </row>
    <row r="566" spans="1:26" ht="15.75" hidden="1" customHeight="1">
      <c r="A566" s="302"/>
      <c r="B566" s="302"/>
      <c r="C566" s="302"/>
      <c r="D566" s="302"/>
      <c r="E566" s="302"/>
      <c r="F566" s="302"/>
      <c r="G566" s="302"/>
      <c r="H566" s="302"/>
      <c r="I566" s="302"/>
      <c r="J566" s="302"/>
      <c r="K566" s="302"/>
      <c r="L566" s="302"/>
      <c r="M566" s="302"/>
      <c r="N566" s="302"/>
      <c r="O566" s="302"/>
      <c r="P566" s="302"/>
      <c r="Q566" s="302"/>
      <c r="R566" s="302"/>
      <c r="S566" s="302"/>
      <c r="T566" s="302"/>
      <c r="U566" s="302"/>
      <c r="V566" s="302"/>
      <c r="W566" s="302"/>
      <c r="X566" s="302"/>
      <c r="Y566" s="302"/>
      <c r="Z566" s="302"/>
    </row>
    <row r="567" spans="1:26" ht="15.75" hidden="1" customHeight="1">
      <c r="A567" s="302"/>
      <c r="B567" s="302"/>
      <c r="C567" s="302"/>
      <c r="D567" s="302"/>
      <c r="E567" s="302"/>
      <c r="F567" s="302"/>
      <c r="G567" s="302"/>
      <c r="H567" s="302"/>
      <c r="I567" s="302"/>
      <c r="J567" s="302"/>
      <c r="K567" s="302"/>
      <c r="L567" s="302"/>
      <c r="M567" s="302"/>
      <c r="N567" s="302"/>
      <c r="O567" s="302"/>
      <c r="P567" s="302"/>
      <c r="Q567" s="302"/>
      <c r="R567" s="302"/>
      <c r="S567" s="302"/>
      <c r="T567" s="302"/>
      <c r="U567" s="302"/>
      <c r="V567" s="302"/>
      <c r="W567" s="302"/>
      <c r="X567" s="302"/>
      <c r="Y567" s="302"/>
      <c r="Z567" s="302"/>
    </row>
    <row r="568" spans="1:26" ht="15.75" hidden="1" customHeight="1">
      <c r="A568" s="302"/>
      <c r="B568" s="302"/>
      <c r="C568" s="302"/>
      <c r="D568" s="302"/>
      <c r="E568" s="302"/>
      <c r="F568" s="302"/>
      <c r="G568" s="302"/>
      <c r="H568" s="302"/>
      <c r="I568" s="302"/>
      <c r="J568" s="302"/>
      <c r="K568" s="302"/>
      <c r="L568" s="302"/>
      <c r="M568" s="302"/>
      <c r="N568" s="302"/>
      <c r="O568" s="302"/>
      <c r="P568" s="302"/>
      <c r="Q568" s="302"/>
      <c r="R568" s="302"/>
      <c r="S568" s="302"/>
      <c r="T568" s="302"/>
      <c r="U568" s="302"/>
      <c r="V568" s="302"/>
      <c r="W568" s="302"/>
      <c r="X568" s="302"/>
      <c r="Y568" s="302"/>
      <c r="Z568" s="302"/>
    </row>
    <row r="569" spans="1:26" ht="15.75" hidden="1" customHeight="1">
      <c r="A569" s="302"/>
      <c r="B569" s="302"/>
      <c r="C569" s="302"/>
      <c r="D569" s="302"/>
      <c r="E569" s="302"/>
      <c r="F569" s="302"/>
      <c r="G569" s="302"/>
      <c r="H569" s="302"/>
      <c r="I569" s="302"/>
      <c r="J569" s="302"/>
      <c r="K569" s="302"/>
      <c r="L569" s="302"/>
      <c r="M569" s="302"/>
      <c r="N569" s="302"/>
      <c r="O569" s="302"/>
      <c r="P569" s="302"/>
      <c r="Q569" s="302"/>
      <c r="R569" s="302"/>
      <c r="S569" s="302"/>
      <c r="T569" s="302"/>
      <c r="U569" s="302"/>
      <c r="V569" s="302"/>
      <c r="W569" s="302"/>
      <c r="X569" s="302"/>
      <c r="Y569" s="302"/>
      <c r="Z569" s="302"/>
    </row>
    <row r="570" spans="1:26" ht="15.75" hidden="1" customHeight="1">
      <c r="A570" s="302"/>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row>
    <row r="571" spans="1:26" ht="15.75" hidden="1" customHeight="1">
      <c r="A571" s="302"/>
      <c r="B571" s="302"/>
      <c r="C571" s="302"/>
      <c r="D571" s="302"/>
      <c r="E571" s="302"/>
      <c r="F571" s="302"/>
      <c r="G571" s="302"/>
      <c r="H571" s="302"/>
      <c r="I571" s="302"/>
      <c r="J571" s="302"/>
      <c r="K571" s="302"/>
      <c r="L571" s="302"/>
      <c r="M571" s="302"/>
      <c r="N571" s="302"/>
      <c r="O571" s="302"/>
      <c r="P571" s="302"/>
      <c r="Q571" s="302"/>
      <c r="R571" s="302"/>
      <c r="S571" s="302"/>
      <c r="T571" s="302"/>
      <c r="U571" s="302"/>
      <c r="V571" s="302"/>
      <c r="W571" s="302"/>
      <c r="X571" s="302"/>
      <c r="Y571" s="302"/>
      <c r="Z571" s="302"/>
    </row>
    <row r="572" spans="1:26" ht="15.75" hidden="1" customHeight="1">
      <c r="A572" s="302"/>
      <c r="B572" s="302"/>
      <c r="C572" s="302"/>
      <c r="D572" s="302"/>
      <c r="E572" s="302"/>
      <c r="F572" s="302"/>
      <c r="G572" s="302"/>
      <c r="H572" s="302"/>
      <c r="I572" s="302"/>
      <c r="J572" s="302"/>
      <c r="K572" s="302"/>
      <c r="L572" s="302"/>
      <c r="M572" s="302"/>
      <c r="N572" s="302"/>
      <c r="O572" s="302"/>
      <c r="P572" s="302"/>
      <c r="Q572" s="302"/>
      <c r="R572" s="302"/>
      <c r="S572" s="302"/>
      <c r="T572" s="302"/>
      <c r="U572" s="302"/>
      <c r="V572" s="302"/>
      <c r="W572" s="302"/>
      <c r="X572" s="302"/>
      <c r="Y572" s="302"/>
      <c r="Z572" s="302"/>
    </row>
    <row r="573" spans="1:26" ht="15.75" hidden="1" customHeight="1">
      <c r="A573" s="302"/>
      <c r="B573" s="302"/>
      <c r="C573" s="302"/>
      <c r="D573" s="302"/>
      <c r="E573" s="302"/>
      <c r="F573" s="302"/>
      <c r="G573" s="302"/>
      <c r="H573" s="302"/>
      <c r="I573" s="302"/>
      <c r="J573" s="302"/>
      <c r="K573" s="302"/>
      <c r="L573" s="302"/>
      <c r="M573" s="302"/>
      <c r="N573" s="302"/>
      <c r="O573" s="302"/>
      <c r="P573" s="302"/>
      <c r="Q573" s="302"/>
      <c r="R573" s="302"/>
      <c r="S573" s="302"/>
      <c r="T573" s="302"/>
      <c r="U573" s="302"/>
      <c r="V573" s="302"/>
      <c r="W573" s="302"/>
      <c r="X573" s="302"/>
      <c r="Y573" s="302"/>
      <c r="Z573" s="302"/>
    </row>
    <row r="574" spans="1:26" ht="15.75" hidden="1" customHeight="1">
      <c r="A574" s="302"/>
      <c r="B574" s="302"/>
      <c r="C574" s="302"/>
      <c r="D574" s="302"/>
      <c r="E574" s="302"/>
      <c r="F574" s="302"/>
      <c r="G574" s="302"/>
      <c r="H574" s="302"/>
      <c r="I574" s="302"/>
      <c r="J574" s="302"/>
      <c r="K574" s="302"/>
      <c r="L574" s="302"/>
      <c r="M574" s="302"/>
      <c r="N574" s="302"/>
      <c r="O574" s="302"/>
      <c r="P574" s="302"/>
      <c r="Q574" s="302"/>
      <c r="R574" s="302"/>
      <c r="S574" s="302"/>
      <c r="T574" s="302"/>
      <c r="U574" s="302"/>
      <c r="V574" s="302"/>
      <c r="W574" s="302"/>
      <c r="X574" s="302"/>
      <c r="Y574" s="302"/>
      <c r="Z574" s="302"/>
    </row>
    <row r="575" spans="1:26" ht="15.75" hidden="1" customHeight="1">
      <c r="A575" s="302"/>
      <c r="B575" s="302"/>
      <c r="C575" s="302"/>
      <c r="D575" s="302"/>
      <c r="E575" s="302"/>
      <c r="F575" s="302"/>
      <c r="G575" s="302"/>
      <c r="H575" s="302"/>
      <c r="I575" s="302"/>
      <c r="J575" s="302"/>
      <c r="K575" s="302"/>
      <c r="L575" s="302"/>
      <c r="M575" s="302"/>
      <c r="N575" s="302"/>
      <c r="O575" s="302"/>
      <c r="P575" s="302"/>
      <c r="Q575" s="302"/>
      <c r="R575" s="302"/>
      <c r="S575" s="302"/>
      <c r="T575" s="302"/>
      <c r="U575" s="302"/>
      <c r="V575" s="302"/>
      <c r="W575" s="302"/>
      <c r="X575" s="302"/>
      <c r="Y575" s="302"/>
      <c r="Z575" s="302"/>
    </row>
    <row r="576" spans="1:26" ht="15.75" hidden="1" customHeight="1">
      <c r="A576" s="302"/>
      <c r="B576" s="302"/>
      <c r="C576" s="302"/>
      <c r="D576" s="302"/>
      <c r="E576" s="302"/>
      <c r="F576" s="302"/>
      <c r="G576" s="302"/>
      <c r="H576" s="302"/>
      <c r="I576" s="302"/>
      <c r="J576" s="302"/>
      <c r="K576" s="302"/>
      <c r="L576" s="302"/>
      <c r="M576" s="302"/>
      <c r="N576" s="302"/>
      <c r="O576" s="302"/>
      <c r="P576" s="302"/>
      <c r="Q576" s="302"/>
      <c r="R576" s="302"/>
      <c r="S576" s="302"/>
      <c r="T576" s="302"/>
      <c r="U576" s="302"/>
      <c r="V576" s="302"/>
      <c r="W576" s="302"/>
      <c r="X576" s="302"/>
      <c r="Y576" s="302"/>
      <c r="Z576" s="302"/>
    </row>
    <row r="577" spans="1:26" ht="15.75" hidden="1" customHeight="1">
      <c r="A577" s="302"/>
      <c r="B577" s="302"/>
      <c r="C577" s="302"/>
      <c r="D577" s="302"/>
      <c r="E577" s="302"/>
      <c r="F577" s="302"/>
      <c r="G577" s="302"/>
      <c r="H577" s="302"/>
      <c r="I577" s="302"/>
      <c r="J577" s="302"/>
      <c r="K577" s="302"/>
      <c r="L577" s="302"/>
      <c r="M577" s="302"/>
      <c r="N577" s="302"/>
      <c r="O577" s="302"/>
      <c r="P577" s="302"/>
      <c r="Q577" s="302"/>
      <c r="R577" s="302"/>
      <c r="S577" s="302"/>
      <c r="T577" s="302"/>
      <c r="U577" s="302"/>
      <c r="V577" s="302"/>
      <c r="W577" s="302"/>
      <c r="X577" s="302"/>
      <c r="Y577" s="302"/>
      <c r="Z577" s="302"/>
    </row>
    <row r="578" spans="1:26" ht="15.75" hidden="1" customHeight="1">
      <c r="A578" s="302"/>
      <c r="B578" s="302"/>
      <c r="C578" s="302"/>
      <c r="D578" s="302"/>
      <c r="E578" s="302"/>
      <c r="F578" s="302"/>
      <c r="G578" s="302"/>
      <c r="H578" s="302"/>
      <c r="I578" s="302"/>
      <c r="J578" s="302"/>
      <c r="K578" s="302"/>
      <c r="L578" s="302"/>
      <c r="M578" s="302"/>
      <c r="N578" s="302"/>
      <c r="O578" s="302"/>
      <c r="P578" s="302"/>
      <c r="Q578" s="302"/>
      <c r="R578" s="302"/>
      <c r="S578" s="302"/>
      <c r="T578" s="302"/>
      <c r="U578" s="302"/>
      <c r="V578" s="302"/>
      <c r="W578" s="302"/>
      <c r="X578" s="302"/>
      <c r="Y578" s="302"/>
      <c r="Z578" s="302"/>
    </row>
    <row r="579" spans="1:26" ht="15.75" hidden="1" customHeight="1">
      <c r="A579" s="302"/>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row>
    <row r="580" spans="1:26" ht="15.75" hidden="1" customHeight="1">
      <c r="A580" s="302"/>
      <c r="B580" s="302"/>
      <c r="C580" s="302"/>
      <c r="D580" s="302"/>
      <c r="E580" s="302"/>
      <c r="F580" s="302"/>
      <c r="G580" s="302"/>
      <c r="H580" s="302"/>
      <c r="I580" s="302"/>
      <c r="J580" s="302"/>
      <c r="K580" s="302"/>
      <c r="L580" s="302"/>
      <c r="M580" s="302"/>
      <c r="N580" s="302"/>
      <c r="O580" s="302"/>
      <c r="P580" s="302"/>
      <c r="Q580" s="302"/>
      <c r="R580" s="302"/>
      <c r="S580" s="302"/>
      <c r="T580" s="302"/>
      <c r="U580" s="302"/>
      <c r="V580" s="302"/>
      <c r="W580" s="302"/>
      <c r="X580" s="302"/>
      <c r="Y580" s="302"/>
      <c r="Z580" s="302"/>
    </row>
    <row r="581" spans="1:26" ht="15.75" hidden="1" customHeight="1">
      <c r="A581" s="302"/>
      <c r="B581" s="302"/>
      <c r="C581" s="302"/>
      <c r="D581" s="302"/>
      <c r="E581" s="302"/>
      <c r="F581" s="302"/>
      <c r="G581" s="302"/>
      <c r="H581" s="302"/>
      <c r="I581" s="302"/>
      <c r="J581" s="302"/>
      <c r="K581" s="302"/>
      <c r="L581" s="302"/>
      <c r="M581" s="302"/>
      <c r="N581" s="302"/>
      <c r="O581" s="302"/>
      <c r="P581" s="302"/>
      <c r="Q581" s="302"/>
      <c r="R581" s="302"/>
      <c r="S581" s="302"/>
      <c r="T581" s="302"/>
      <c r="U581" s="302"/>
      <c r="V581" s="302"/>
      <c r="W581" s="302"/>
      <c r="X581" s="302"/>
      <c r="Y581" s="302"/>
      <c r="Z581" s="302"/>
    </row>
    <row r="582" spans="1:26" ht="15.75" hidden="1" customHeight="1">
      <c r="A582" s="302"/>
      <c r="B582" s="302"/>
      <c r="C582" s="302"/>
      <c r="D582" s="302"/>
      <c r="E582" s="302"/>
      <c r="F582" s="302"/>
      <c r="G582" s="302"/>
      <c r="H582" s="302"/>
      <c r="I582" s="302"/>
      <c r="J582" s="302"/>
      <c r="K582" s="302"/>
      <c r="L582" s="302"/>
      <c r="M582" s="302"/>
      <c r="N582" s="302"/>
      <c r="O582" s="302"/>
      <c r="P582" s="302"/>
      <c r="Q582" s="302"/>
      <c r="R582" s="302"/>
      <c r="S582" s="302"/>
      <c r="T582" s="302"/>
      <c r="U582" s="302"/>
      <c r="V582" s="302"/>
      <c r="W582" s="302"/>
      <c r="X582" s="302"/>
      <c r="Y582" s="302"/>
      <c r="Z582" s="302"/>
    </row>
    <row r="583" spans="1:26" ht="15.75" hidden="1" customHeight="1">
      <c r="A583" s="302"/>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row>
    <row r="584" spans="1:26" ht="15.75" hidden="1" customHeight="1">
      <c r="A584" s="302"/>
      <c r="B584" s="302"/>
      <c r="C584" s="302"/>
      <c r="D584" s="302"/>
      <c r="E584" s="302"/>
      <c r="F584" s="302"/>
      <c r="G584" s="302"/>
      <c r="H584" s="302"/>
      <c r="I584" s="302"/>
      <c r="J584" s="302"/>
      <c r="K584" s="302"/>
      <c r="L584" s="302"/>
      <c r="M584" s="302"/>
      <c r="N584" s="302"/>
      <c r="O584" s="302"/>
      <c r="P584" s="302"/>
      <c r="Q584" s="302"/>
      <c r="R584" s="302"/>
      <c r="S584" s="302"/>
      <c r="T584" s="302"/>
      <c r="U584" s="302"/>
      <c r="V584" s="302"/>
      <c r="W584" s="302"/>
      <c r="X584" s="302"/>
      <c r="Y584" s="302"/>
      <c r="Z584" s="302"/>
    </row>
    <row r="585" spans="1:26" ht="15.75" hidden="1" customHeight="1">
      <c r="A585" s="302"/>
      <c r="B585" s="302"/>
      <c r="C585" s="302"/>
      <c r="D585" s="302"/>
      <c r="E585" s="302"/>
      <c r="F585" s="302"/>
      <c r="G585" s="302"/>
      <c r="H585" s="302"/>
      <c r="I585" s="302"/>
      <c r="J585" s="302"/>
      <c r="K585" s="302"/>
      <c r="L585" s="302"/>
      <c r="M585" s="302"/>
      <c r="N585" s="302"/>
      <c r="O585" s="302"/>
      <c r="P585" s="302"/>
      <c r="Q585" s="302"/>
      <c r="R585" s="302"/>
      <c r="S585" s="302"/>
      <c r="T585" s="302"/>
      <c r="U585" s="302"/>
      <c r="V585" s="302"/>
      <c r="W585" s="302"/>
      <c r="X585" s="302"/>
      <c r="Y585" s="302"/>
      <c r="Z585" s="302"/>
    </row>
    <row r="586" spans="1:26" ht="15.75" hidden="1" customHeight="1">
      <c r="A586" s="302"/>
      <c r="B586" s="302"/>
      <c r="C586" s="302"/>
      <c r="D586" s="302"/>
      <c r="E586" s="302"/>
      <c r="F586" s="302"/>
      <c r="G586" s="302"/>
      <c r="H586" s="302"/>
      <c r="I586" s="302"/>
      <c r="J586" s="302"/>
      <c r="K586" s="302"/>
      <c r="L586" s="302"/>
      <c r="M586" s="302"/>
      <c r="N586" s="302"/>
      <c r="O586" s="302"/>
      <c r="P586" s="302"/>
      <c r="Q586" s="302"/>
      <c r="R586" s="302"/>
      <c r="S586" s="302"/>
      <c r="T586" s="302"/>
      <c r="U586" s="302"/>
      <c r="V586" s="302"/>
      <c r="W586" s="302"/>
      <c r="X586" s="302"/>
      <c r="Y586" s="302"/>
      <c r="Z586" s="302"/>
    </row>
    <row r="587" spans="1:26" ht="15.75" hidden="1" customHeight="1">
      <c r="A587" s="302"/>
      <c r="B587" s="302"/>
      <c r="C587" s="302"/>
      <c r="D587" s="302"/>
      <c r="E587" s="302"/>
      <c r="F587" s="302"/>
      <c r="G587" s="302"/>
      <c r="H587" s="302"/>
      <c r="I587" s="302"/>
      <c r="J587" s="302"/>
      <c r="K587" s="302"/>
      <c r="L587" s="302"/>
      <c r="M587" s="302"/>
      <c r="N587" s="302"/>
      <c r="O587" s="302"/>
      <c r="P587" s="302"/>
      <c r="Q587" s="302"/>
      <c r="R587" s="302"/>
      <c r="S587" s="302"/>
      <c r="T587" s="302"/>
      <c r="U587" s="302"/>
      <c r="V587" s="302"/>
      <c r="W587" s="302"/>
      <c r="X587" s="302"/>
      <c r="Y587" s="302"/>
      <c r="Z587" s="302"/>
    </row>
    <row r="588" spans="1:26" ht="15.75" hidden="1" customHeight="1">
      <c r="A588" s="302"/>
      <c r="B588" s="302"/>
      <c r="C588" s="302"/>
      <c r="D588" s="302"/>
      <c r="E588" s="302"/>
      <c r="F588" s="302"/>
      <c r="G588" s="302"/>
      <c r="H588" s="302"/>
      <c r="I588" s="302"/>
      <c r="J588" s="302"/>
      <c r="K588" s="302"/>
      <c r="L588" s="302"/>
      <c r="M588" s="302"/>
      <c r="N588" s="302"/>
      <c r="O588" s="302"/>
      <c r="P588" s="302"/>
      <c r="Q588" s="302"/>
      <c r="R588" s="302"/>
      <c r="S588" s="302"/>
      <c r="T588" s="302"/>
      <c r="U588" s="302"/>
      <c r="V588" s="302"/>
      <c r="W588" s="302"/>
      <c r="X588" s="302"/>
      <c r="Y588" s="302"/>
      <c r="Z588" s="302"/>
    </row>
    <row r="589" spans="1:26" ht="15.75" hidden="1" customHeight="1">
      <c r="A589" s="302"/>
      <c r="B589" s="302"/>
      <c r="C589" s="302"/>
      <c r="D589" s="302"/>
      <c r="E589" s="302"/>
      <c r="F589" s="302"/>
      <c r="G589" s="302"/>
      <c r="H589" s="302"/>
      <c r="I589" s="302"/>
      <c r="J589" s="302"/>
      <c r="K589" s="302"/>
      <c r="L589" s="302"/>
      <c r="M589" s="302"/>
      <c r="N589" s="302"/>
      <c r="O589" s="302"/>
      <c r="P589" s="302"/>
      <c r="Q589" s="302"/>
      <c r="R589" s="302"/>
      <c r="S589" s="302"/>
      <c r="T589" s="302"/>
      <c r="U589" s="302"/>
      <c r="V589" s="302"/>
      <c r="W589" s="302"/>
      <c r="X589" s="302"/>
      <c r="Y589" s="302"/>
      <c r="Z589" s="302"/>
    </row>
    <row r="590" spans="1:26" ht="15.75" hidden="1" customHeight="1">
      <c r="A590" s="302"/>
      <c r="B590" s="302"/>
      <c r="C590" s="302"/>
      <c r="D590" s="302"/>
      <c r="E590" s="302"/>
      <c r="F590" s="302"/>
      <c r="G590" s="302"/>
      <c r="H590" s="302"/>
      <c r="I590" s="302"/>
      <c r="J590" s="302"/>
      <c r="K590" s="302"/>
      <c r="L590" s="302"/>
      <c r="M590" s="302"/>
      <c r="N590" s="302"/>
      <c r="O590" s="302"/>
      <c r="P590" s="302"/>
      <c r="Q590" s="302"/>
      <c r="R590" s="302"/>
      <c r="S590" s="302"/>
      <c r="T590" s="302"/>
      <c r="U590" s="302"/>
      <c r="V590" s="302"/>
      <c r="W590" s="302"/>
      <c r="X590" s="302"/>
      <c r="Y590" s="302"/>
      <c r="Z590" s="302"/>
    </row>
    <row r="591" spans="1:26" ht="15.75" hidden="1" customHeight="1">
      <c r="A591" s="302"/>
      <c r="B591" s="302"/>
      <c r="C591" s="302"/>
      <c r="D591" s="302"/>
      <c r="E591" s="302"/>
      <c r="F591" s="302"/>
      <c r="G591" s="302"/>
      <c r="H591" s="302"/>
      <c r="I591" s="302"/>
      <c r="J591" s="302"/>
      <c r="K591" s="302"/>
      <c r="L591" s="302"/>
      <c r="M591" s="302"/>
      <c r="N591" s="302"/>
      <c r="O591" s="302"/>
      <c r="P591" s="302"/>
      <c r="Q591" s="302"/>
      <c r="R591" s="302"/>
      <c r="S591" s="302"/>
      <c r="T591" s="302"/>
      <c r="U591" s="302"/>
      <c r="V591" s="302"/>
      <c r="W591" s="302"/>
      <c r="X591" s="302"/>
      <c r="Y591" s="302"/>
      <c r="Z591" s="302"/>
    </row>
    <row r="592" spans="1:26" ht="15.75" hidden="1" customHeight="1">
      <c r="A592" s="302"/>
      <c r="B592" s="302"/>
      <c r="C592" s="302"/>
      <c r="D592" s="302"/>
      <c r="E592" s="302"/>
      <c r="F592" s="302"/>
      <c r="G592" s="302"/>
      <c r="H592" s="302"/>
      <c r="I592" s="302"/>
      <c r="J592" s="302"/>
      <c r="K592" s="302"/>
      <c r="L592" s="302"/>
      <c r="M592" s="302"/>
      <c r="N592" s="302"/>
      <c r="O592" s="302"/>
      <c r="P592" s="302"/>
      <c r="Q592" s="302"/>
      <c r="R592" s="302"/>
      <c r="S592" s="302"/>
      <c r="T592" s="302"/>
      <c r="U592" s="302"/>
      <c r="V592" s="302"/>
      <c r="W592" s="302"/>
      <c r="X592" s="302"/>
      <c r="Y592" s="302"/>
      <c r="Z592" s="302"/>
    </row>
    <row r="593" spans="1:26" ht="15.75" hidden="1" customHeight="1">
      <c r="A593" s="302"/>
      <c r="B593" s="302"/>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row>
    <row r="594" spans="1:26" ht="15.75" hidden="1" customHeight="1">
      <c r="A594" s="302"/>
      <c r="B594" s="302"/>
      <c r="C594" s="302"/>
      <c r="D594" s="302"/>
      <c r="E594" s="302"/>
      <c r="F594" s="302"/>
      <c r="G594" s="302"/>
      <c r="H594" s="302"/>
      <c r="I594" s="302"/>
      <c r="J594" s="302"/>
      <c r="K594" s="302"/>
      <c r="L594" s="302"/>
      <c r="M594" s="302"/>
      <c r="N594" s="302"/>
      <c r="O594" s="302"/>
      <c r="P594" s="302"/>
      <c r="Q594" s="302"/>
      <c r="R594" s="302"/>
      <c r="S594" s="302"/>
      <c r="T594" s="302"/>
      <c r="U594" s="302"/>
      <c r="V594" s="302"/>
      <c r="W594" s="302"/>
      <c r="X594" s="302"/>
      <c r="Y594" s="302"/>
      <c r="Z594" s="302"/>
    </row>
    <row r="595" spans="1:26" ht="15.75" hidden="1" customHeight="1">
      <c r="A595" s="302"/>
      <c r="B595" s="302"/>
      <c r="C595" s="302"/>
      <c r="D595" s="302"/>
      <c r="E595" s="302"/>
      <c r="F595" s="302"/>
      <c r="G595" s="302"/>
      <c r="H595" s="302"/>
      <c r="I595" s="302"/>
      <c r="J595" s="302"/>
      <c r="K595" s="302"/>
      <c r="L595" s="302"/>
      <c r="M595" s="302"/>
      <c r="N595" s="302"/>
      <c r="O595" s="302"/>
      <c r="P595" s="302"/>
      <c r="Q595" s="302"/>
      <c r="R595" s="302"/>
      <c r="S595" s="302"/>
      <c r="T595" s="302"/>
      <c r="U595" s="302"/>
      <c r="V595" s="302"/>
      <c r="W595" s="302"/>
      <c r="X595" s="302"/>
      <c r="Y595" s="302"/>
      <c r="Z595" s="302"/>
    </row>
    <row r="596" spans="1:26" ht="15.75" hidden="1" customHeight="1">
      <c r="A596" s="302"/>
      <c r="B596" s="302"/>
      <c r="C596" s="302"/>
      <c r="D596" s="302"/>
      <c r="E596" s="302"/>
      <c r="F596" s="302"/>
      <c r="G596" s="302"/>
      <c r="H596" s="302"/>
      <c r="I596" s="302"/>
      <c r="J596" s="302"/>
      <c r="K596" s="302"/>
      <c r="L596" s="302"/>
      <c r="M596" s="302"/>
      <c r="N596" s="302"/>
      <c r="O596" s="302"/>
      <c r="P596" s="302"/>
      <c r="Q596" s="302"/>
      <c r="R596" s="302"/>
      <c r="S596" s="302"/>
      <c r="T596" s="302"/>
      <c r="U596" s="302"/>
      <c r="V596" s="302"/>
      <c r="W596" s="302"/>
      <c r="X596" s="302"/>
      <c r="Y596" s="302"/>
      <c r="Z596" s="302"/>
    </row>
    <row r="597" spans="1:26" ht="15.75" hidden="1" customHeight="1">
      <c r="A597" s="302"/>
      <c r="B597" s="302"/>
      <c r="C597" s="302"/>
      <c r="D597" s="302"/>
      <c r="E597" s="302"/>
      <c r="F597" s="302"/>
      <c r="G597" s="302"/>
      <c r="H597" s="302"/>
      <c r="I597" s="302"/>
      <c r="J597" s="302"/>
      <c r="K597" s="302"/>
      <c r="L597" s="302"/>
      <c r="M597" s="302"/>
      <c r="N597" s="302"/>
      <c r="O597" s="302"/>
      <c r="P597" s="302"/>
      <c r="Q597" s="302"/>
      <c r="R597" s="302"/>
      <c r="S597" s="302"/>
      <c r="T597" s="302"/>
      <c r="U597" s="302"/>
      <c r="V597" s="302"/>
      <c r="W597" s="302"/>
      <c r="X597" s="302"/>
      <c r="Y597" s="302"/>
      <c r="Z597" s="302"/>
    </row>
    <row r="598" spans="1:26" ht="15.75" hidden="1" customHeight="1">
      <c r="A598" s="302"/>
      <c r="B598" s="302"/>
      <c r="C598" s="302"/>
      <c r="D598" s="302"/>
      <c r="E598" s="302"/>
      <c r="F598" s="302"/>
      <c r="G598" s="302"/>
      <c r="H598" s="302"/>
      <c r="I598" s="302"/>
      <c r="J598" s="302"/>
      <c r="K598" s="302"/>
      <c r="L598" s="302"/>
      <c r="M598" s="302"/>
      <c r="N598" s="302"/>
      <c r="O598" s="302"/>
      <c r="P598" s="302"/>
      <c r="Q598" s="302"/>
      <c r="R598" s="302"/>
      <c r="S598" s="302"/>
      <c r="T598" s="302"/>
      <c r="U598" s="302"/>
      <c r="V598" s="302"/>
      <c r="W598" s="302"/>
      <c r="X598" s="302"/>
      <c r="Y598" s="302"/>
      <c r="Z598" s="302"/>
    </row>
    <row r="599" spans="1:26" ht="15.75" hidden="1" customHeight="1">
      <c r="A599" s="302"/>
      <c r="B599" s="302"/>
      <c r="C599" s="302"/>
      <c r="D599" s="302"/>
      <c r="E599" s="302"/>
      <c r="F599" s="302"/>
      <c r="G599" s="302"/>
      <c r="H599" s="302"/>
      <c r="I599" s="302"/>
      <c r="J599" s="302"/>
      <c r="K599" s="302"/>
      <c r="L599" s="302"/>
      <c r="M599" s="302"/>
      <c r="N599" s="302"/>
      <c r="O599" s="302"/>
      <c r="P599" s="302"/>
      <c r="Q599" s="302"/>
      <c r="R599" s="302"/>
      <c r="S599" s="302"/>
      <c r="T599" s="302"/>
      <c r="U599" s="302"/>
      <c r="V599" s="302"/>
      <c r="W599" s="302"/>
      <c r="X599" s="302"/>
      <c r="Y599" s="302"/>
      <c r="Z599" s="302"/>
    </row>
    <row r="600" spans="1:26" ht="15.75" hidden="1" customHeight="1">
      <c r="A600" s="302"/>
      <c r="B600" s="302"/>
      <c r="C600" s="302"/>
      <c r="D600" s="302"/>
      <c r="E600" s="302"/>
      <c r="F600" s="302"/>
      <c r="G600" s="302"/>
      <c r="H600" s="302"/>
      <c r="I600" s="302"/>
      <c r="J600" s="302"/>
      <c r="K600" s="302"/>
      <c r="L600" s="302"/>
      <c r="M600" s="302"/>
      <c r="N600" s="302"/>
      <c r="O600" s="302"/>
      <c r="P600" s="302"/>
      <c r="Q600" s="302"/>
      <c r="R600" s="302"/>
      <c r="S600" s="302"/>
      <c r="T600" s="302"/>
      <c r="U600" s="302"/>
      <c r="V600" s="302"/>
      <c r="W600" s="302"/>
      <c r="X600" s="302"/>
      <c r="Y600" s="302"/>
      <c r="Z600" s="302"/>
    </row>
    <row r="601" spans="1:26" ht="15.75" hidden="1" customHeight="1">
      <c r="A601" s="302"/>
      <c r="B601" s="302"/>
      <c r="C601" s="302"/>
      <c r="D601" s="302"/>
      <c r="E601" s="302"/>
      <c r="F601" s="302"/>
      <c r="G601" s="302"/>
      <c r="H601" s="302"/>
      <c r="I601" s="302"/>
      <c r="J601" s="302"/>
      <c r="K601" s="302"/>
      <c r="L601" s="302"/>
      <c r="M601" s="302"/>
      <c r="N601" s="302"/>
      <c r="O601" s="302"/>
      <c r="P601" s="302"/>
      <c r="Q601" s="302"/>
      <c r="R601" s="302"/>
      <c r="S601" s="302"/>
      <c r="T601" s="302"/>
      <c r="U601" s="302"/>
      <c r="V601" s="302"/>
      <c r="W601" s="302"/>
      <c r="X601" s="302"/>
      <c r="Y601" s="302"/>
      <c r="Z601" s="302"/>
    </row>
    <row r="602" spans="1:26" ht="15.75" hidden="1" customHeight="1">
      <c r="A602" s="302"/>
      <c r="B602" s="302"/>
      <c r="C602" s="302"/>
      <c r="D602" s="302"/>
      <c r="E602" s="302"/>
      <c r="F602" s="302"/>
      <c r="G602" s="302"/>
      <c r="H602" s="302"/>
      <c r="I602" s="302"/>
      <c r="J602" s="302"/>
      <c r="K602" s="302"/>
      <c r="L602" s="302"/>
      <c r="M602" s="302"/>
      <c r="N602" s="302"/>
      <c r="O602" s="302"/>
      <c r="P602" s="302"/>
      <c r="Q602" s="302"/>
      <c r="R602" s="302"/>
      <c r="S602" s="302"/>
      <c r="T602" s="302"/>
      <c r="U602" s="302"/>
      <c r="V602" s="302"/>
      <c r="W602" s="302"/>
      <c r="X602" s="302"/>
      <c r="Y602" s="302"/>
      <c r="Z602" s="302"/>
    </row>
    <row r="603" spans="1:26" ht="15.75" hidden="1" customHeight="1">
      <c r="A603" s="302"/>
      <c r="B603" s="302"/>
      <c r="C603" s="302"/>
      <c r="D603" s="302"/>
      <c r="E603" s="302"/>
      <c r="F603" s="302"/>
      <c r="G603" s="302"/>
      <c r="H603" s="302"/>
      <c r="I603" s="302"/>
      <c r="J603" s="302"/>
      <c r="K603" s="302"/>
      <c r="L603" s="302"/>
      <c r="M603" s="302"/>
      <c r="N603" s="302"/>
      <c r="O603" s="302"/>
      <c r="P603" s="302"/>
      <c r="Q603" s="302"/>
      <c r="R603" s="302"/>
      <c r="S603" s="302"/>
      <c r="T603" s="302"/>
      <c r="U603" s="302"/>
      <c r="V603" s="302"/>
      <c r="W603" s="302"/>
      <c r="X603" s="302"/>
      <c r="Y603" s="302"/>
      <c r="Z603" s="302"/>
    </row>
    <row r="604" spans="1:26" ht="15.75" hidden="1" customHeight="1">
      <c r="A604" s="302"/>
      <c r="B604" s="302"/>
      <c r="C604" s="302"/>
      <c r="D604" s="302"/>
      <c r="E604" s="302"/>
      <c r="F604" s="302"/>
      <c r="G604" s="302"/>
      <c r="H604" s="302"/>
      <c r="I604" s="302"/>
      <c r="J604" s="302"/>
      <c r="K604" s="302"/>
      <c r="L604" s="302"/>
      <c r="M604" s="302"/>
      <c r="N604" s="302"/>
      <c r="O604" s="302"/>
      <c r="P604" s="302"/>
      <c r="Q604" s="302"/>
      <c r="R604" s="302"/>
      <c r="S604" s="302"/>
      <c r="T604" s="302"/>
      <c r="U604" s="302"/>
      <c r="V604" s="302"/>
      <c r="W604" s="302"/>
      <c r="X604" s="302"/>
      <c r="Y604" s="302"/>
      <c r="Z604" s="302"/>
    </row>
    <row r="605" spans="1:26" ht="15.75" hidden="1" customHeight="1">
      <c r="A605" s="302"/>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row>
    <row r="606" spans="1:26" ht="15.75" hidden="1" customHeight="1">
      <c r="A606" s="302"/>
      <c r="B606" s="302"/>
      <c r="C606" s="302"/>
      <c r="D606" s="302"/>
      <c r="E606" s="302"/>
      <c r="F606" s="302"/>
      <c r="G606" s="302"/>
      <c r="H606" s="302"/>
      <c r="I606" s="302"/>
      <c r="J606" s="302"/>
      <c r="K606" s="302"/>
      <c r="L606" s="302"/>
      <c r="M606" s="302"/>
      <c r="N606" s="302"/>
      <c r="O606" s="302"/>
      <c r="P606" s="302"/>
      <c r="Q606" s="302"/>
      <c r="R606" s="302"/>
      <c r="S606" s="302"/>
      <c r="T606" s="302"/>
      <c r="U606" s="302"/>
      <c r="V606" s="302"/>
      <c r="W606" s="302"/>
      <c r="X606" s="302"/>
      <c r="Y606" s="302"/>
      <c r="Z606" s="302"/>
    </row>
    <row r="607" spans="1:26" ht="15.75" hidden="1" customHeight="1">
      <c r="A607" s="302"/>
      <c r="B607" s="302"/>
      <c r="C607" s="302"/>
      <c r="D607" s="302"/>
      <c r="E607" s="302"/>
      <c r="F607" s="302"/>
      <c r="G607" s="302"/>
      <c r="H607" s="302"/>
      <c r="I607" s="302"/>
      <c r="J607" s="302"/>
      <c r="K607" s="302"/>
      <c r="L607" s="302"/>
      <c r="M607" s="302"/>
      <c r="N607" s="302"/>
      <c r="O607" s="302"/>
      <c r="P607" s="302"/>
      <c r="Q607" s="302"/>
      <c r="R607" s="302"/>
      <c r="S607" s="302"/>
      <c r="T607" s="302"/>
      <c r="U607" s="302"/>
      <c r="V607" s="302"/>
      <c r="W607" s="302"/>
      <c r="X607" s="302"/>
      <c r="Y607" s="302"/>
      <c r="Z607" s="302"/>
    </row>
    <row r="608" spans="1:26" ht="15.75" hidden="1" customHeight="1">
      <c r="A608" s="302"/>
      <c r="B608" s="302"/>
      <c r="C608" s="302"/>
      <c r="D608" s="302"/>
      <c r="E608" s="302"/>
      <c r="F608" s="302"/>
      <c r="G608" s="302"/>
      <c r="H608" s="302"/>
      <c r="I608" s="302"/>
      <c r="J608" s="302"/>
      <c r="K608" s="302"/>
      <c r="L608" s="302"/>
      <c r="M608" s="302"/>
      <c r="N608" s="302"/>
      <c r="O608" s="302"/>
      <c r="P608" s="302"/>
      <c r="Q608" s="302"/>
      <c r="R608" s="302"/>
      <c r="S608" s="302"/>
      <c r="T608" s="302"/>
      <c r="U608" s="302"/>
      <c r="V608" s="302"/>
      <c r="W608" s="302"/>
      <c r="X608" s="302"/>
      <c r="Y608" s="302"/>
      <c r="Z608" s="302"/>
    </row>
    <row r="609" spans="1:26" ht="15.75" hidden="1" customHeight="1">
      <c r="A609" s="302"/>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row>
    <row r="610" spans="1:26" ht="15.75" hidden="1" customHeight="1">
      <c r="A610" s="302"/>
      <c r="B610" s="302"/>
      <c r="C610" s="302"/>
      <c r="D610" s="302"/>
      <c r="E610" s="302"/>
      <c r="F610" s="302"/>
      <c r="G610" s="302"/>
      <c r="H610" s="302"/>
      <c r="I610" s="302"/>
      <c r="J610" s="302"/>
      <c r="K610" s="302"/>
      <c r="L610" s="302"/>
      <c r="M610" s="302"/>
      <c r="N610" s="302"/>
      <c r="O610" s="302"/>
      <c r="P610" s="302"/>
      <c r="Q610" s="302"/>
      <c r="R610" s="302"/>
      <c r="S610" s="302"/>
      <c r="T610" s="302"/>
      <c r="U610" s="302"/>
      <c r="V610" s="302"/>
      <c r="W610" s="302"/>
      <c r="X610" s="302"/>
      <c r="Y610" s="302"/>
      <c r="Z610" s="302"/>
    </row>
    <row r="611" spans="1:26" ht="15.75" hidden="1" customHeight="1">
      <c r="A611" s="302"/>
      <c r="B611" s="302"/>
      <c r="C611" s="302"/>
      <c r="D611" s="302"/>
      <c r="E611" s="302"/>
      <c r="F611" s="302"/>
      <c r="G611" s="302"/>
      <c r="H611" s="302"/>
      <c r="I611" s="302"/>
      <c r="J611" s="302"/>
      <c r="K611" s="302"/>
      <c r="L611" s="302"/>
      <c r="M611" s="302"/>
      <c r="N611" s="302"/>
      <c r="O611" s="302"/>
      <c r="P611" s="302"/>
      <c r="Q611" s="302"/>
      <c r="R611" s="302"/>
      <c r="S611" s="302"/>
      <c r="T611" s="302"/>
      <c r="U611" s="302"/>
      <c r="V611" s="302"/>
      <c r="W611" s="302"/>
      <c r="X611" s="302"/>
      <c r="Y611" s="302"/>
      <c r="Z611" s="302"/>
    </row>
    <row r="612" spans="1:26" ht="15.75" hidden="1" customHeight="1">
      <c r="A612" s="302"/>
      <c r="B612" s="302"/>
      <c r="C612" s="302"/>
      <c r="D612" s="302"/>
      <c r="E612" s="302"/>
      <c r="F612" s="302"/>
      <c r="G612" s="302"/>
      <c r="H612" s="302"/>
      <c r="I612" s="302"/>
      <c r="J612" s="302"/>
      <c r="K612" s="302"/>
      <c r="L612" s="302"/>
      <c r="M612" s="302"/>
      <c r="N612" s="302"/>
      <c r="O612" s="302"/>
      <c r="P612" s="302"/>
      <c r="Q612" s="302"/>
      <c r="R612" s="302"/>
      <c r="S612" s="302"/>
      <c r="T612" s="302"/>
      <c r="U612" s="302"/>
      <c r="V612" s="302"/>
      <c r="W612" s="302"/>
      <c r="X612" s="302"/>
      <c r="Y612" s="302"/>
      <c r="Z612" s="302"/>
    </row>
    <row r="613" spans="1:26" ht="15.75" hidden="1" customHeight="1">
      <c r="A613" s="302"/>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row>
    <row r="614" spans="1:26" ht="15.75" hidden="1" customHeight="1">
      <c r="A614" s="302"/>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row>
    <row r="615" spans="1:26" ht="15.75" hidden="1" customHeight="1">
      <c r="A615" s="302"/>
      <c r="B615" s="302"/>
      <c r="C615" s="302"/>
      <c r="D615" s="302"/>
      <c r="E615" s="302"/>
      <c r="F615" s="302"/>
      <c r="G615" s="302"/>
      <c r="H615" s="302"/>
      <c r="I615" s="302"/>
      <c r="J615" s="302"/>
      <c r="K615" s="302"/>
      <c r="L615" s="302"/>
      <c r="M615" s="302"/>
      <c r="N615" s="302"/>
      <c r="O615" s="302"/>
      <c r="P615" s="302"/>
      <c r="Q615" s="302"/>
      <c r="R615" s="302"/>
      <c r="S615" s="302"/>
      <c r="T615" s="302"/>
      <c r="U615" s="302"/>
      <c r="V615" s="302"/>
      <c r="W615" s="302"/>
      <c r="X615" s="302"/>
      <c r="Y615" s="302"/>
      <c r="Z615" s="302"/>
    </row>
    <row r="616" spans="1:26" ht="15.75" hidden="1" customHeight="1">
      <c r="A616" s="302"/>
      <c r="B616" s="302"/>
      <c r="C616" s="302"/>
      <c r="D616" s="302"/>
      <c r="E616" s="302"/>
      <c r="F616" s="302"/>
      <c r="G616" s="302"/>
      <c r="H616" s="302"/>
      <c r="I616" s="302"/>
      <c r="J616" s="302"/>
      <c r="K616" s="302"/>
      <c r="L616" s="302"/>
      <c r="M616" s="302"/>
      <c r="N616" s="302"/>
      <c r="O616" s="302"/>
      <c r="P616" s="302"/>
      <c r="Q616" s="302"/>
      <c r="R616" s="302"/>
      <c r="S616" s="302"/>
      <c r="T616" s="302"/>
      <c r="U616" s="302"/>
      <c r="V616" s="302"/>
      <c r="W616" s="302"/>
      <c r="X616" s="302"/>
      <c r="Y616" s="302"/>
      <c r="Z616" s="302"/>
    </row>
    <row r="617" spans="1:26" ht="15.75" hidden="1" customHeight="1">
      <c r="A617" s="302"/>
      <c r="B617" s="302"/>
      <c r="C617" s="302"/>
      <c r="D617" s="302"/>
      <c r="E617" s="302"/>
      <c r="F617" s="302"/>
      <c r="G617" s="302"/>
      <c r="H617" s="302"/>
      <c r="I617" s="302"/>
      <c r="J617" s="302"/>
      <c r="K617" s="302"/>
      <c r="L617" s="302"/>
      <c r="M617" s="302"/>
      <c r="N617" s="302"/>
      <c r="O617" s="302"/>
      <c r="P617" s="302"/>
      <c r="Q617" s="302"/>
      <c r="R617" s="302"/>
      <c r="S617" s="302"/>
      <c r="T617" s="302"/>
      <c r="U617" s="302"/>
      <c r="V617" s="302"/>
      <c r="W617" s="302"/>
      <c r="X617" s="302"/>
      <c r="Y617" s="302"/>
      <c r="Z617" s="302"/>
    </row>
    <row r="618" spans="1:26" ht="15.75" hidden="1" customHeight="1">
      <c r="A618" s="302"/>
      <c r="B618" s="302"/>
      <c r="C618" s="302"/>
      <c r="D618" s="302"/>
      <c r="E618" s="302"/>
      <c r="F618" s="302"/>
      <c r="G618" s="302"/>
      <c r="H618" s="302"/>
      <c r="I618" s="302"/>
      <c r="J618" s="302"/>
      <c r="K618" s="302"/>
      <c r="L618" s="302"/>
      <c r="M618" s="302"/>
      <c r="N618" s="302"/>
      <c r="O618" s="302"/>
      <c r="P618" s="302"/>
      <c r="Q618" s="302"/>
      <c r="R618" s="302"/>
      <c r="S618" s="302"/>
      <c r="T618" s="302"/>
      <c r="U618" s="302"/>
      <c r="V618" s="302"/>
      <c r="W618" s="302"/>
      <c r="X618" s="302"/>
      <c r="Y618" s="302"/>
      <c r="Z618" s="302"/>
    </row>
    <row r="619" spans="1:26" ht="15.75" hidden="1" customHeight="1">
      <c r="A619" s="302"/>
      <c r="B619" s="302"/>
      <c r="C619" s="302"/>
      <c r="D619" s="302"/>
      <c r="E619" s="302"/>
      <c r="F619" s="302"/>
      <c r="G619" s="302"/>
      <c r="H619" s="302"/>
      <c r="I619" s="302"/>
      <c r="J619" s="302"/>
      <c r="K619" s="302"/>
      <c r="L619" s="302"/>
      <c r="M619" s="302"/>
      <c r="N619" s="302"/>
      <c r="O619" s="302"/>
      <c r="P619" s="302"/>
      <c r="Q619" s="302"/>
      <c r="R619" s="302"/>
      <c r="S619" s="302"/>
      <c r="T619" s="302"/>
      <c r="U619" s="302"/>
      <c r="V619" s="302"/>
      <c r="W619" s="302"/>
      <c r="X619" s="302"/>
      <c r="Y619" s="302"/>
      <c r="Z619" s="302"/>
    </row>
    <row r="620" spans="1:26" ht="15.75" hidden="1" customHeight="1">
      <c r="A620" s="302"/>
      <c r="B620" s="302"/>
      <c r="C620" s="302"/>
      <c r="D620" s="302"/>
      <c r="E620" s="302"/>
      <c r="F620" s="302"/>
      <c r="G620" s="302"/>
      <c r="H620" s="302"/>
      <c r="I620" s="302"/>
      <c r="J620" s="302"/>
      <c r="K620" s="302"/>
      <c r="L620" s="302"/>
      <c r="M620" s="302"/>
      <c r="N620" s="302"/>
      <c r="O620" s="302"/>
      <c r="P620" s="302"/>
      <c r="Q620" s="302"/>
      <c r="R620" s="302"/>
      <c r="S620" s="302"/>
      <c r="T620" s="302"/>
      <c r="U620" s="302"/>
      <c r="V620" s="302"/>
      <c r="W620" s="302"/>
      <c r="X620" s="302"/>
      <c r="Y620" s="302"/>
      <c r="Z620" s="302"/>
    </row>
    <row r="621" spans="1:26" ht="15.75" hidden="1" customHeight="1">
      <c r="A621" s="302"/>
      <c r="B621" s="302"/>
      <c r="C621" s="302"/>
      <c r="D621" s="302"/>
      <c r="E621" s="302"/>
      <c r="F621" s="302"/>
      <c r="G621" s="302"/>
      <c r="H621" s="302"/>
      <c r="I621" s="302"/>
      <c r="J621" s="302"/>
      <c r="K621" s="302"/>
      <c r="L621" s="302"/>
      <c r="M621" s="302"/>
      <c r="N621" s="302"/>
      <c r="O621" s="302"/>
      <c r="P621" s="302"/>
      <c r="Q621" s="302"/>
      <c r="R621" s="302"/>
      <c r="S621" s="302"/>
      <c r="T621" s="302"/>
      <c r="U621" s="302"/>
      <c r="V621" s="302"/>
      <c r="W621" s="302"/>
      <c r="X621" s="302"/>
      <c r="Y621" s="302"/>
      <c r="Z621" s="302"/>
    </row>
    <row r="622" spans="1:26" ht="15.75" hidden="1" customHeight="1">
      <c r="A622" s="302"/>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c r="Y622" s="302"/>
      <c r="Z622" s="302"/>
    </row>
    <row r="623" spans="1:26" ht="15.75" hidden="1" customHeight="1">
      <c r="A623" s="302"/>
      <c r="B623" s="302"/>
      <c r="C623" s="302"/>
      <c r="D623" s="302"/>
      <c r="E623" s="302"/>
      <c r="F623" s="302"/>
      <c r="G623" s="302"/>
      <c r="H623" s="302"/>
      <c r="I623" s="302"/>
      <c r="J623" s="302"/>
      <c r="K623" s="302"/>
      <c r="L623" s="302"/>
      <c r="M623" s="302"/>
      <c r="N623" s="302"/>
      <c r="O623" s="302"/>
      <c r="P623" s="302"/>
      <c r="Q623" s="302"/>
      <c r="R623" s="302"/>
      <c r="S623" s="302"/>
      <c r="T623" s="302"/>
      <c r="U623" s="302"/>
      <c r="V623" s="302"/>
      <c r="W623" s="302"/>
      <c r="X623" s="302"/>
      <c r="Y623" s="302"/>
      <c r="Z623" s="302"/>
    </row>
    <row r="624" spans="1:26" ht="15.75" hidden="1" customHeight="1">
      <c r="A624" s="302"/>
      <c r="B624" s="302"/>
      <c r="C624" s="302"/>
      <c r="D624" s="302"/>
      <c r="E624" s="302"/>
      <c r="F624" s="302"/>
      <c r="G624" s="302"/>
      <c r="H624" s="302"/>
      <c r="I624" s="302"/>
      <c r="J624" s="302"/>
      <c r="K624" s="302"/>
      <c r="L624" s="302"/>
      <c r="M624" s="302"/>
      <c r="N624" s="302"/>
      <c r="O624" s="302"/>
      <c r="P624" s="302"/>
      <c r="Q624" s="302"/>
      <c r="R624" s="302"/>
      <c r="S624" s="302"/>
      <c r="T624" s="302"/>
      <c r="U624" s="302"/>
      <c r="V624" s="302"/>
      <c r="W624" s="302"/>
      <c r="X624" s="302"/>
      <c r="Y624" s="302"/>
      <c r="Z624" s="302"/>
    </row>
    <row r="625" spans="1:26" ht="15.75" hidden="1" customHeight="1">
      <c r="A625" s="302"/>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row>
    <row r="626" spans="1:26" ht="15.75" hidden="1" customHeight="1">
      <c r="A626" s="302"/>
      <c r="B626" s="302"/>
      <c r="C626" s="302"/>
      <c r="D626" s="302"/>
      <c r="E626" s="302"/>
      <c r="F626" s="302"/>
      <c r="G626" s="302"/>
      <c r="H626" s="302"/>
      <c r="I626" s="302"/>
      <c r="J626" s="302"/>
      <c r="K626" s="302"/>
      <c r="L626" s="302"/>
      <c r="M626" s="302"/>
      <c r="N626" s="302"/>
      <c r="O626" s="302"/>
      <c r="P626" s="302"/>
      <c r="Q626" s="302"/>
      <c r="R626" s="302"/>
      <c r="S626" s="302"/>
      <c r="T626" s="302"/>
      <c r="U626" s="302"/>
      <c r="V626" s="302"/>
      <c r="W626" s="302"/>
      <c r="X626" s="302"/>
      <c r="Y626" s="302"/>
      <c r="Z626" s="302"/>
    </row>
    <row r="627" spans="1:26" ht="15.75" hidden="1" customHeight="1">
      <c r="A627" s="302"/>
      <c r="B627" s="302"/>
      <c r="C627" s="302"/>
      <c r="D627" s="302"/>
      <c r="E627" s="302"/>
      <c r="F627" s="302"/>
      <c r="G627" s="302"/>
      <c r="H627" s="302"/>
      <c r="I627" s="302"/>
      <c r="J627" s="302"/>
      <c r="K627" s="302"/>
      <c r="L627" s="302"/>
      <c r="M627" s="302"/>
      <c r="N627" s="302"/>
      <c r="O627" s="302"/>
      <c r="P627" s="302"/>
      <c r="Q627" s="302"/>
      <c r="R627" s="302"/>
      <c r="S627" s="302"/>
      <c r="T627" s="302"/>
      <c r="U627" s="302"/>
      <c r="V627" s="302"/>
      <c r="W627" s="302"/>
      <c r="X627" s="302"/>
      <c r="Y627" s="302"/>
      <c r="Z627" s="302"/>
    </row>
    <row r="628" spans="1:26" ht="15.75" hidden="1" customHeight="1">
      <c r="A628" s="302"/>
      <c r="B628" s="302"/>
      <c r="C628" s="302"/>
      <c r="D628" s="302"/>
      <c r="E628" s="302"/>
      <c r="F628" s="302"/>
      <c r="G628" s="302"/>
      <c r="H628" s="302"/>
      <c r="I628" s="302"/>
      <c r="J628" s="302"/>
      <c r="K628" s="302"/>
      <c r="L628" s="302"/>
      <c r="M628" s="302"/>
      <c r="N628" s="302"/>
      <c r="O628" s="302"/>
      <c r="P628" s="302"/>
      <c r="Q628" s="302"/>
      <c r="R628" s="302"/>
      <c r="S628" s="302"/>
      <c r="T628" s="302"/>
      <c r="U628" s="302"/>
      <c r="V628" s="302"/>
      <c r="W628" s="302"/>
      <c r="X628" s="302"/>
      <c r="Y628" s="302"/>
      <c r="Z628" s="302"/>
    </row>
    <row r="629" spans="1:26" ht="15.75" hidden="1" customHeight="1">
      <c r="A629" s="302"/>
      <c r="B629" s="302"/>
      <c r="C629" s="302"/>
      <c r="D629" s="302"/>
      <c r="E629" s="302"/>
      <c r="F629" s="302"/>
      <c r="G629" s="302"/>
      <c r="H629" s="302"/>
      <c r="I629" s="302"/>
      <c r="J629" s="302"/>
      <c r="K629" s="302"/>
      <c r="L629" s="302"/>
      <c r="M629" s="302"/>
      <c r="N629" s="302"/>
      <c r="O629" s="302"/>
      <c r="P629" s="302"/>
      <c r="Q629" s="302"/>
      <c r="R629" s="302"/>
      <c r="S629" s="302"/>
      <c r="T629" s="302"/>
      <c r="U629" s="302"/>
      <c r="V629" s="302"/>
      <c r="W629" s="302"/>
      <c r="X629" s="302"/>
      <c r="Y629" s="302"/>
      <c r="Z629" s="302"/>
    </row>
    <row r="630" spans="1:26" ht="15.75" hidden="1" customHeight="1">
      <c r="A630" s="302"/>
      <c r="B630" s="302"/>
      <c r="C630" s="302"/>
      <c r="D630" s="302"/>
      <c r="E630" s="302"/>
      <c r="F630" s="302"/>
      <c r="G630" s="302"/>
      <c r="H630" s="302"/>
      <c r="I630" s="302"/>
      <c r="J630" s="302"/>
      <c r="K630" s="302"/>
      <c r="L630" s="302"/>
      <c r="M630" s="302"/>
      <c r="N630" s="302"/>
      <c r="O630" s="302"/>
      <c r="P630" s="302"/>
      <c r="Q630" s="302"/>
      <c r="R630" s="302"/>
      <c r="S630" s="302"/>
      <c r="T630" s="302"/>
      <c r="U630" s="302"/>
      <c r="V630" s="302"/>
      <c r="W630" s="302"/>
      <c r="X630" s="302"/>
      <c r="Y630" s="302"/>
      <c r="Z630" s="302"/>
    </row>
    <row r="631" spans="1:26" ht="15.75" hidden="1" customHeight="1">
      <c r="A631" s="302"/>
      <c r="B631" s="302"/>
      <c r="C631" s="302"/>
      <c r="D631" s="302"/>
      <c r="E631" s="302"/>
      <c r="F631" s="302"/>
      <c r="G631" s="302"/>
      <c r="H631" s="302"/>
      <c r="I631" s="302"/>
      <c r="J631" s="302"/>
      <c r="K631" s="302"/>
      <c r="L631" s="302"/>
      <c r="M631" s="302"/>
      <c r="N631" s="302"/>
      <c r="O631" s="302"/>
      <c r="P631" s="302"/>
      <c r="Q631" s="302"/>
      <c r="R631" s="302"/>
      <c r="S631" s="302"/>
      <c r="T631" s="302"/>
      <c r="U631" s="302"/>
      <c r="V631" s="302"/>
      <c r="W631" s="302"/>
      <c r="X631" s="302"/>
      <c r="Y631" s="302"/>
      <c r="Z631" s="302"/>
    </row>
    <row r="632" spans="1:26" ht="15.75" hidden="1" customHeight="1">
      <c r="A632" s="302"/>
      <c r="B632" s="302"/>
      <c r="C632" s="302"/>
      <c r="D632" s="302"/>
      <c r="E632" s="302"/>
      <c r="F632" s="302"/>
      <c r="G632" s="302"/>
      <c r="H632" s="302"/>
      <c r="I632" s="302"/>
      <c r="J632" s="302"/>
      <c r="K632" s="302"/>
      <c r="L632" s="302"/>
      <c r="M632" s="302"/>
      <c r="N632" s="302"/>
      <c r="O632" s="302"/>
      <c r="P632" s="302"/>
      <c r="Q632" s="302"/>
      <c r="R632" s="302"/>
      <c r="S632" s="302"/>
      <c r="T632" s="302"/>
      <c r="U632" s="302"/>
      <c r="V632" s="302"/>
      <c r="W632" s="302"/>
      <c r="X632" s="302"/>
      <c r="Y632" s="302"/>
      <c r="Z632" s="302"/>
    </row>
    <row r="633" spans="1:26" ht="15.75" hidden="1" customHeight="1">
      <c r="A633" s="302"/>
      <c r="B633" s="302"/>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row>
    <row r="634" spans="1:26" ht="15.75" hidden="1" customHeight="1">
      <c r="A634" s="302"/>
      <c r="B634" s="302"/>
      <c r="C634" s="302"/>
      <c r="D634" s="302"/>
      <c r="E634" s="302"/>
      <c r="F634" s="302"/>
      <c r="G634" s="302"/>
      <c r="H634" s="302"/>
      <c r="I634" s="302"/>
      <c r="J634" s="302"/>
      <c r="K634" s="302"/>
      <c r="L634" s="302"/>
      <c r="M634" s="302"/>
      <c r="N634" s="302"/>
      <c r="O634" s="302"/>
      <c r="P634" s="302"/>
      <c r="Q634" s="302"/>
      <c r="R634" s="302"/>
      <c r="S634" s="302"/>
      <c r="T634" s="302"/>
      <c r="U634" s="302"/>
      <c r="V634" s="302"/>
      <c r="W634" s="302"/>
      <c r="X634" s="302"/>
      <c r="Y634" s="302"/>
      <c r="Z634" s="302"/>
    </row>
    <row r="635" spans="1:26" ht="15.75" hidden="1" customHeight="1">
      <c r="A635" s="302"/>
      <c r="B635" s="302"/>
      <c r="C635" s="302"/>
      <c r="D635" s="302"/>
      <c r="E635" s="302"/>
      <c r="F635" s="302"/>
      <c r="G635" s="302"/>
      <c r="H635" s="302"/>
      <c r="I635" s="302"/>
      <c r="J635" s="302"/>
      <c r="K635" s="302"/>
      <c r="L635" s="302"/>
      <c r="M635" s="302"/>
      <c r="N635" s="302"/>
      <c r="O635" s="302"/>
      <c r="P635" s="302"/>
      <c r="Q635" s="302"/>
      <c r="R635" s="302"/>
      <c r="S635" s="302"/>
      <c r="T635" s="302"/>
      <c r="U635" s="302"/>
      <c r="V635" s="302"/>
      <c r="W635" s="302"/>
      <c r="X635" s="302"/>
      <c r="Y635" s="302"/>
      <c r="Z635" s="302"/>
    </row>
    <row r="636" spans="1:26" ht="15.75" hidden="1" customHeight="1">
      <c r="A636" s="302"/>
      <c r="B636" s="302"/>
      <c r="C636" s="302"/>
      <c r="D636" s="302"/>
      <c r="E636" s="302"/>
      <c r="F636" s="302"/>
      <c r="G636" s="302"/>
      <c r="H636" s="302"/>
      <c r="I636" s="302"/>
      <c r="J636" s="302"/>
      <c r="K636" s="302"/>
      <c r="L636" s="302"/>
      <c r="M636" s="302"/>
      <c r="N636" s="302"/>
      <c r="O636" s="302"/>
      <c r="P636" s="302"/>
      <c r="Q636" s="302"/>
      <c r="R636" s="302"/>
      <c r="S636" s="302"/>
      <c r="T636" s="302"/>
      <c r="U636" s="302"/>
      <c r="V636" s="302"/>
      <c r="W636" s="302"/>
      <c r="X636" s="302"/>
      <c r="Y636" s="302"/>
      <c r="Z636" s="302"/>
    </row>
    <row r="637" spans="1:26" ht="15.75" hidden="1" customHeight="1">
      <c r="A637" s="302"/>
      <c r="B637" s="302"/>
      <c r="C637" s="302"/>
      <c r="D637" s="302"/>
      <c r="E637" s="302"/>
      <c r="F637" s="302"/>
      <c r="G637" s="302"/>
      <c r="H637" s="302"/>
      <c r="I637" s="302"/>
      <c r="J637" s="302"/>
      <c r="K637" s="302"/>
      <c r="L637" s="302"/>
      <c r="M637" s="302"/>
      <c r="N637" s="302"/>
      <c r="O637" s="302"/>
      <c r="P637" s="302"/>
      <c r="Q637" s="302"/>
      <c r="R637" s="302"/>
      <c r="S637" s="302"/>
      <c r="T637" s="302"/>
      <c r="U637" s="302"/>
      <c r="V637" s="302"/>
      <c r="W637" s="302"/>
      <c r="X637" s="302"/>
      <c r="Y637" s="302"/>
      <c r="Z637" s="302"/>
    </row>
    <row r="638" spans="1:26" ht="15.75" hidden="1" customHeight="1">
      <c r="A638" s="302"/>
      <c r="B638" s="302"/>
      <c r="C638" s="302"/>
      <c r="D638" s="302"/>
      <c r="E638" s="302"/>
      <c r="F638" s="302"/>
      <c r="G638" s="302"/>
      <c r="H638" s="302"/>
      <c r="I638" s="302"/>
      <c r="J638" s="302"/>
      <c r="K638" s="302"/>
      <c r="L638" s="302"/>
      <c r="M638" s="302"/>
      <c r="N638" s="302"/>
      <c r="O638" s="302"/>
      <c r="P638" s="302"/>
      <c r="Q638" s="302"/>
      <c r="R638" s="302"/>
      <c r="S638" s="302"/>
      <c r="T638" s="302"/>
      <c r="U638" s="302"/>
      <c r="V638" s="302"/>
      <c r="W638" s="302"/>
      <c r="X638" s="302"/>
      <c r="Y638" s="302"/>
      <c r="Z638" s="302"/>
    </row>
    <row r="639" spans="1:26" ht="15.75" hidden="1" customHeight="1">
      <c r="A639" s="302"/>
      <c r="B639" s="302"/>
      <c r="C639" s="302"/>
      <c r="D639" s="302"/>
      <c r="E639" s="302"/>
      <c r="F639" s="302"/>
      <c r="G639" s="302"/>
      <c r="H639" s="302"/>
      <c r="I639" s="302"/>
      <c r="J639" s="302"/>
      <c r="K639" s="302"/>
      <c r="L639" s="302"/>
      <c r="M639" s="302"/>
      <c r="N639" s="302"/>
      <c r="O639" s="302"/>
      <c r="P639" s="302"/>
      <c r="Q639" s="302"/>
      <c r="R639" s="302"/>
      <c r="S639" s="302"/>
      <c r="T639" s="302"/>
      <c r="U639" s="302"/>
      <c r="V639" s="302"/>
      <c r="W639" s="302"/>
      <c r="X639" s="302"/>
      <c r="Y639" s="302"/>
      <c r="Z639" s="302"/>
    </row>
    <row r="640" spans="1:26" ht="15.75" hidden="1" customHeight="1">
      <c r="A640" s="302"/>
      <c r="B640" s="302"/>
      <c r="C640" s="302"/>
      <c r="D640" s="302"/>
      <c r="E640" s="302"/>
      <c r="F640" s="302"/>
      <c r="G640" s="302"/>
      <c r="H640" s="302"/>
      <c r="I640" s="302"/>
      <c r="J640" s="302"/>
      <c r="K640" s="302"/>
      <c r="L640" s="302"/>
      <c r="M640" s="302"/>
      <c r="N640" s="302"/>
      <c r="O640" s="302"/>
      <c r="P640" s="302"/>
      <c r="Q640" s="302"/>
      <c r="R640" s="302"/>
      <c r="S640" s="302"/>
      <c r="T640" s="302"/>
      <c r="U640" s="302"/>
      <c r="V640" s="302"/>
      <c r="W640" s="302"/>
      <c r="X640" s="302"/>
      <c r="Y640" s="302"/>
      <c r="Z640" s="302"/>
    </row>
    <row r="641" spans="1:26" ht="15.75" hidden="1" customHeight="1">
      <c r="A641" s="302"/>
      <c r="B641" s="302"/>
      <c r="C641" s="302"/>
      <c r="D641" s="302"/>
      <c r="E641" s="302"/>
      <c r="F641" s="302"/>
      <c r="G641" s="302"/>
      <c r="H641" s="302"/>
      <c r="I641" s="302"/>
      <c r="J641" s="302"/>
      <c r="K641" s="302"/>
      <c r="L641" s="302"/>
      <c r="M641" s="302"/>
      <c r="N641" s="302"/>
      <c r="O641" s="302"/>
      <c r="P641" s="302"/>
      <c r="Q641" s="302"/>
      <c r="R641" s="302"/>
      <c r="S641" s="302"/>
      <c r="T641" s="302"/>
      <c r="U641" s="302"/>
      <c r="V641" s="302"/>
      <c r="W641" s="302"/>
      <c r="X641" s="302"/>
      <c r="Y641" s="302"/>
      <c r="Z641" s="302"/>
    </row>
    <row r="642" spans="1:26" ht="15.75" hidden="1" customHeight="1">
      <c r="A642" s="302"/>
      <c r="B642" s="302"/>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row>
    <row r="643" spans="1:26" ht="15.75" hidden="1" customHeight="1">
      <c r="A643" s="302"/>
      <c r="B643" s="302"/>
      <c r="C643" s="302"/>
      <c r="D643" s="302"/>
      <c r="E643" s="302"/>
      <c r="F643" s="302"/>
      <c r="G643" s="302"/>
      <c r="H643" s="302"/>
      <c r="I643" s="302"/>
      <c r="J643" s="302"/>
      <c r="K643" s="302"/>
      <c r="L643" s="302"/>
      <c r="M643" s="302"/>
      <c r="N643" s="302"/>
      <c r="O643" s="302"/>
      <c r="P643" s="302"/>
      <c r="Q643" s="302"/>
      <c r="R643" s="302"/>
      <c r="S643" s="302"/>
      <c r="T643" s="302"/>
      <c r="U643" s="302"/>
      <c r="V643" s="302"/>
      <c r="W643" s="302"/>
      <c r="X643" s="302"/>
      <c r="Y643" s="302"/>
      <c r="Z643" s="302"/>
    </row>
    <row r="644" spans="1:26" ht="15.75" hidden="1" customHeight="1">
      <c r="A644" s="302"/>
      <c r="B644" s="302"/>
      <c r="C644" s="302"/>
      <c r="D644" s="302"/>
      <c r="E644" s="302"/>
      <c r="F644" s="302"/>
      <c r="G644" s="302"/>
      <c r="H644" s="302"/>
      <c r="I644" s="302"/>
      <c r="J644" s="302"/>
      <c r="K644" s="302"/>
      <c r="L644" s="302"/>
      <c r="M644" s="302"/>
      <c r="N644" s="302"/>
      <c r="O644" s="302"/>
      <c r="P644" s="302"/>
      <c r="Q644" s="302"/>
      <c r="R644" s="302"/>
      <c r="S644" s="302"/>
      <c r="T644" s="302"/>
      <c r="U644" s="302"/>
      <c r="V644" s="302"/>
      <c r="W644" s="302"/>
      <c r="X644" s="302"/>
      <c r="Y644" s="302"/>
      <c r="Z644" s="302"/>
    </row>
    <row r="645" spans="1:26" ht="15.75" hidden="1" customHeight="1">
      <c r="A645" s="302"/>
      <c r="B645" s="302"/>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2"/>
    </row>
    <row r="646" spans="1:26" ht="15.75" hidden="1" customHeight="1">
      <c r="A646" s="302"/>
      <c r="B646" s="302"/>
      <c r="C646" s="302"/>
      <c r="D646" s="302"/>
      <c r="E646" s="302"/>
      <c r="F646" s="302"/>
      <c r="G646" s="302"/>
      <c r="H646" s="302"/>
      <c r="I646" s="302"/>
      <c r="J646" s="302"/>
      <c r="K646" s="302"/>
      <c r="L646" s="302"/>
      <c r="M646" s="302"/>
      <c r="N646" s="302"/>
      <c r="O646" s="302"/>
      <c r="P646" s="302"/>
      <c r="Q646" s="302"/>
      <c r="R646" s="302"/>
      <c r="S646" s="302"/>
      <c r="T646" s="302"/>
      <c r="U646" s="302"/>
      <c r="V646" s="302"/>
      <c r="W646" s="302"/>
      <c r="X646" s="302"/>
      <c r="Y646" s="302"/>
      <c r="Z646" s="302"/>
    </row>
    <row r="647" spans="1:26" ht="15.75" hidden="1" customHeight="1">
      <c r="A647" s="302"/>
      <c r="B647" s="302"/>
      <c r="C647" s="302"/>
      <c r="D647" s="302"/>
      <c r="E647" s="302"/>
      <c r="F647" s="302"/>
      <c r="G647" s="302"/>
      <c r="H647" s="302"/>
      <c r="I647" s="302"/>
      <c r="J647" s="302"/>
      <c r="K647" s="302"/>
      <c r="L647" s="302"/>
      <c r="M647" s="302"/>
      <c r="N647" s="302"/>
      <c r="O647" s="302"/>
      <c r="P647" s="302"/>
      <c r="Q647" s="302"/>
      <c r="R647" s="302"/>
      <c r="S647" s="302"/>
      <c r="T647" s="302"/>
      <c r="U647" s="302"/>
      <c r="V647" s="302"/>
      <c r="W647" s="302"/>
      <c r="X647" s="302"/>
      <c r="Y647" s="302"/>
      <c r="Z647" s="302"/>
    </row>
    <row r="648" spans="1:26" ht="15.75" hidden="1" customHeight="1">
      <c r="A648" s="302"/>
      <c r="B648" s="302"/>
      <c r="C648" s="302"/>
      <c r="D648" s="302"/>
      <c r="E648" s="302"/>
      <c r="F648" s="302"/>
      <c r="G648" s="302"/>
      <c r="H648" s="302"/>
      <c r="I648" s="302"/>
      <c r="J648" s="302"/>
      <c r="K648" s="302"/>
      <c r="L648" s="302"/>
      <c r="M648" s="302"/>
      <c r="N648" s="302"/>
      <c r="O648" s="302"/>
      <c r="P648" s="302"/>
      <c r="Q648" s="302"/>
      <c r="R648" s="302"/>
      <c r="S648" s="302"/>
      <c r="T648" s="302"/>
      <c r="U648" s="302"/>
      <c r="V648" s="302"/>
      <c r="W648" s="302"/>
      <c r="X648" s="302"/>
      <c r="Y648" s="302"/>
      <c r="Z648" s="302"/>
    </row>
    <row r="649" spans="1:26" ht="15.75" hidden="1" customHeight="1">
      <c r="A649" s="302"/>
      <c r="B649" s="302"/>
      <c r="C649" s="302"/>
      <c r="D649" s="302"/>
      <c r="E649" s="302"/>
      <c r="F649" s="302"/>
      <c r="G649" s="302"/>
      <c r="H649" s="302"/>
      <c r="I649" s="302"/>
      <c r="J649" s="302"/>
      <c r="K649" s="302"/>
      <c r="L649" s="302"/>
      <c r="M649" s="302"/>
      <c r="N649" s="302"/>
      <c r="O649" s="302"/>
      <c r="P649" s="302"/>
      <c r="Q649" s="302"/>
      <c r="R649" s="302"/>
      <c r="S649" s="302"/>
      <c r="T649" s="302"/>
      <c r="U649" s="302"/>
      <c r="V649" s="302"/>
      <c r="W649" s="302"/>
      <c r="X649" s="302"/>
      <c r="Y649" s="302"/>
      <c r="Z649" s="302"/>
    </row>
    <row r="650" spans="1:26" ht="15.75" hidden="1" customHeight="1">
      <c r="A650" s="302"/>
      <c r="B650" s="302"/>
      <c r="C650" s="302"/>
      <c r="D650" s="302"/>
      <c r="E650" s="302"/>
      <c r="F650" s="302"/>
      <c r="G650" s="302"/>
      <c r="H650" s="302"/>
      <c r="I650" s="302"/>
      <c r="J650" s="302"/>
      <c r="K650" s="302"/>
      <c r="L650" s="302"/>
      <c r="M650" s="302"/>
      <c r="N650" s="302"/>
      <c r="O650" s="302"/>
      <c r="P650" s="302"/>
      <c r="Q650" s="302"/>
      <c r="R650" s="302"/>
      <c r="S650" s="302"/>
      <c r="T650" s="302"/>
      <c r="U650" s="302"/>
      <c r="V650" s="302"/>
      <c r="W650" s="302"/>
      <c r="X650" s="302"/>
      <c r="Y650" s="302"/>
      <c r="Z650" s="302"/>
    </row>
    <row r="651" spans="1:26" ht="15.75" hidden="1" customHeight="1">
      <c r="A651" s="302"/>
      <c r="B651" s="302"/>
      <c r="C651" s="302"/>
      <c r="D651" s="302"/>
      <c r="E651" s="302"/>
      <c r="F651" s="302"/>
      <c r="G651" s="302"/>
      <c r="H651" s="302"/>
      <c r="I651" s="302"/>
      <c r="J651" s="302"/>
      <c r="K651" s="302"/>
      <c r="L651" s="302"/>
      <c r="M651" s="302"/>
      <c r="N651" s="302"/>
      <c r="O651" s="302"/>
      <c r="P651" s="302"/>
      <c r="Q651" s="302"/>
      <c r="R651" s="302"/>
      <c r="S651" s="302"/>
      <c r="T651" s="302"/>
      <c r="U651" s="302"/>
      <c r="V651" s="302"/>
      <c r="W651" s="302"/>
      <c r="X651" s="302"/>
      <c r="Y651" s="302"/>
      <c r="Z651" s="302"/>
    </row>
    <row r="652" spans="1:26" ht="15.75" hidden="1" customHeight="1">
      <c r="A652" s="302"/>
      <c r="B652" s="302"/>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row>
    <row r="653" spans="1:26" ht="15.75" hidden="1" customHeight="1">
      <c r="A653" s="302"/>
      <c r="B653" s="302"/>
      <c r="C653" s="302"/>
      <c r="D653" s="302"/>
      <c r="E653" s="302"/>
      <c r="F653" s="302"/>
      <c r="G653" s="302"/>
      <c r="H653" s="302"/>
      <c r="I653" s="302"/>
      <c r="J653" s="302"/>
      <c r="K653" s="302"/>
      <c r="L653" s="302"/>
      <c r="M653" s="302"/>
      <c r="N653" s="302"/>
      <c r="O653" s="302"/>
      <c r="P653" s="302"/>
      <c r="Q653" s="302"/>
      <c r="R653" s="302"/>
      <c r="S653" s="302"/>
      <c r="T653" s="302"/>
      <c r="U653" s="302"/>
      <c r="V653" s="302"/>
      <c r="W653" s="302"/>
      <c r="X653" s="302"/>
      <c r="Y653" s="302"/>
      <c r="Z653" s="302"/>
    </row>
    <row r="654" spans="1:26" ht="15.75" hidden="1" customHeight="1">
      <c r="A654" s="302"/>
      <c r="B654" s="302"/>
      <c r="C654" s="302"/>
      <c r="D654" s="302"/>
      <c r="E654" s="302"/>
      <c r="F654" s="302"/>
      <c r="G654" s="302"/>
      <c r="H654" s="302"/>
      <c r="I654" s="302"/>
      <c r="J654" s="302"/>
      <c r="K654" s="302"/>
      <c r="L654" s="302"/>
      <c r="M654" s="302"/>
      <c r="N654" s="302"/>
      <c r="O654" s="302"/>
      <c r="P654" s="302"/>
      <c r="Q654" s="302"/>
      <c r="R654" s="302"/>
      <c r="S654" s="302"/>
      <c r="T654" s="302"/>
      <c r="U654" s="302"/>
      <c r="V654" s="302"/>
      <c r="W654" s="302"/>
      <c r="X654" s="302"/>
      <c r="Y654" s="302"/>
      <c r="Z654" s="302"/>
    </row>
    <row r="655" spans="1:26" ht="15.75" hidden="1" customHeight="1">
      <c r="A655" s="302"/>
      <c r="B655" s="302"/>
      <c r="C655" s="302"/>
      <c r="D655" s="302"/>
      <c r="E655" s="302"/>
      <c r="F655" s="302"/>
      <c r="G655" s="302"/>
      <c r="H655" s="302"/>
      <c r="I655" s="302"/>
      <c r="J655" s="302"/>
      <c r="K655" s="302"/>
      <c r="L655" s="302"/>
      <c r="M655" s="302"/>
      <c r="N655" s="302"/>
      <c r="O655" s="302"/>
      <c r="P655" s="302"/>
      <c r="Q655" s="302"/>
      <c r="R655" s="302"/>
      <c r="S655" s="302"/>
      <c r="T655" s="302"/>
      <c r="U655" s="302"/>
      <c r="V655" s="302"/>
      <c r="W655" s="302"/>
      <c r="X655" s="302"/>
      <c r="Y655" s="302"/>
      <c r="Z655" s="302"/>
    </row>
    <row r="656" spans="1:26" ht="15.75" hidden="1" customHeight="1">
      <c r="A656" s="302"/>
      <c r="B656" s="302"/>
      <c r="C656" s="302"/>
      <c r="D656" s="302"/>
      <c r="E656" s="302"/>
      <c r="F656" s="302"/>
      <c r="G656" s="302"/>
      <c r="H656" s="302"/>
      <c r="I656" s="302"/>
      <c r="J656" s="302"/>
      <c r="K656" s="302"/>
      <c r="L656" s="302"/>
      <c r="M656" s="302"/>
      <c r="N656" s="302"/>
      <c r="O656" s="302"/>
      <c r="P656" s="302"/>
      <c r="Q656" s="302"/>
      <c r="R656" s="302"/>
      <c r="S656" s="302"/>
      <c r="T656" s="302"/>
      <c r="U656" s="302"/>
      <c r="V656" s="302"/>
      <c r="W656" s="302"/>
      <c r="X656" s="302"/>
      <c r="Y656" s="302"/>
      <c r="Z656" s="302"/>
    </row>
    <row r="657" spans="1:26" ht="15.75" hidden="1" customHeight="1">
      <c r="A657" s="302"/>
      <c r="B657" s="302"/>
      <c r="C657" s="302"/>
      <c r="D657" s="302"/>
      <c r="E657" s="302"/>
      <c r="F657" s="302"/>
      <c r="G657" s="302"/>
      <c r="H657" s="302"/>
      <c r="I657" s="302"/>
      <c r="J657" s="302"/>
      <c r="K657" s="302"/>
      <c r="L657" s="302"/>
      <c r="M657" s="302"/>
      <c r="N657" s="302"/>
      <c r="O657" s="302"/>
      <c r="P657" s="302"/>
      <c r="Q657" s="302"/>
      <c r="R657" s="302"/>
      <c r="S657" s="302"/>
      <c r="T657" s="302"/>
      <c r="U657" s="302"/>
      <c r="V657" s="302"/>
      <c r="W657" s="302"/>
      <c r="X657" s="302"/>
      <c r="Y657" s="302"/>
      <c r="Z657" s="302"/>
    </row>
    <row r="658" spans="1:26" ht="15.75" hidden="1" customHeight="1">
      <c r="A658" s="302"/>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row>
    <row r="659" spans="1:26" ht="15.75" hidden="1" customHeight="1">
      <c r="A659" s="302"/>
      <c r="B659" s="302"/>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row>
    <row r="660" spans="1:26" ht="15.75" hidden="1" customHeight="1">
      <c r="A660" s="302"/>
      <c r="B660" s="302"/>
      <c r="C660" s="302"/>
      <c r="D660" s="302"/>
      <c r="E660" s="302"/>
      <c r="F660" s="302"/>
      <c r="G660" s="302"/>
      <c r="H660" s="302"/>
      <c r="I660" s="302"/>
      <c r="J660" s="302"/>
      <c r="K660" s="302"/>
      <c r="L660" s="302"/>
      <c r="M660" s="302"/>
      <c r="N660" s="302"/>
      <c r="O660" s="302"/>
      <c r="P660" s="302"/>
      <c r="Q660" s="302"/>
      <c r="R660" s="302"/>
      <c r="S660" s="302"/>
      <c r="T660" s="302"/>
      <c r="U660" s="302"/>
      <c r="V660" s="302"/>
      <c r="W660" s="302"/>
      <c r="X660" s="302"/>
      <c r="Y660" s="302"/>
      <c r="Z660" s="302"/>
    </row>
    <row r="661" spans="1:26" ht="15.75" hidden="1" customHeight="1">
      <c r="A661" s="302"/>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row>
    <row r="662" spans="1:26" ht="15.75" hidden="1" customHeight="1">
      <c r="A662" s="302"/>
      <c r="B662" s="302"/>
      <c r="C662" s="302"/>
      <c r="D662" s="302"/>
      <c r="E662" s="302"/>
      <c r="F662" s="302"/>
      <c r="G662" s="302"/>
      <c r="H662" s="302"/>
      <c r="I662" s="302"/>
      <c r="J662" s="302"/>
      <c r="K662" s="302"/>
      <c r="L662" s="302"/>
      <c r="M662" s="302"/>
      <c r="N662" s="302"/>
      <c r="O662" s="302"/>
      <c r="P662" s="302"/>
      <c r="Q662" s="302"/>
      <c r="R662" s="302"/>
      <c r="S662" s="302"/>
      <c r="T662" s="302"/>
      <c r="U662" s="302"/>
      <c r="V662" s="302"/>
      <c r="W662" s="302"/>
      <c r="X662" s="302"/>
      <c r="Y662" s="302"/>
      <c r="Z662" s="302"/>
    </row>
    <row r="663" spans="1:26" ht="15.75" hidden="1" customHeight="1">
      <c r="A663" s="302"/>
      <c r="B663" s="302"/>
      <c r="C663" s="302"/>
      <c r="D663" s="302"/>
      <c r="E663" s="302"/>
      <c r="F663" s="302"/>
      <c r="G663" s="302"/>
      <c r="H663" s="302"/>
      <c r="I663" s="302"/>
      <c r="J663" s="302"/>
      <c r="K663" s="302"/>
      <c r="L663" s="302"/>
      <c r="M663" s="302"/>
      <c r="N663" s="302"/>
      <c r="O663" s="302"/>
      <c r="P663" s="302"/>
      <c r="Q663" s="302"/>
      <c r="R663" s="302"/>
      <c r="S663" s="302"/>
      <c r="T663" s="302"/>
      <c r="U663" s="302"/>
      <c r="V663" s="302"/>
      <c r="W663" s="302"/>
      <c r="X663" s="302"/>
      <c r="Y663" s="302"/>
      <c r="Z663" s="302"/>
    </row>
    <row r="664" spans="1:26" ht="15.75" hidden="1" customHeight="1">
      <c r="A664" s="302"/>
      <c r="B664" s="302"/>
      <c r="C664" s="302"/>
      <c r="D664" s="302"/>
      <c r="E664" s="302"/>
      <c r="F664" s="302"/>
      <c r="G664" s="302"/>
      <c r="H664" s="302"/>
      <c r="I664" s="302"/>
      <c r="J664" s="302"/>
      <c r="K664" s="302"/>
      <c r="L664" s="302"/>
      <c r="M664" s="302"/>
      <c r="N664" s="302"/>
      <c r="O664" s="302"/>
      <c r="P664" s="302"/>
      <c r="Q664" s="302"/>
      <c r="R664" s="302"/>
      <c r="S664" s="302"/>
      <c r="T664" s="302"/>
      <c r="U664" s="302"/>
      <c r="V664" s="302"/>
      <c r="W664" s="302"/>
      <c r="X664" s="302"/>
      <c r="Y664" s="302"/>
      <c r="Z664" s="302"/>
    </row>
    <row r="665" spans="1:26" ht="15.75" hidden="1" customHeight="1">
      <c r="A665" s="302"/>
      <c r="B665" s="302"/>
      <c r="C665" s="302"/>
      <c r="D665" s="302"/>
      <c r="E665" s="302"/>
      <c r="F665" s="302"/>
      <c r="G665" s="302"/>
      <c r="H665" s="302"/>
      <c r="I665" s="302"/>
      <c r="J665" s="302"/>
      <c r="K665" s="302"/>
      <c r="L665" s="302"/>
      <c r="M665" s="302"/>
      <c r="N665" s="302"/>
      <c r="O665" s="302"/>
      <c r="P665" s="302"/>
      <c r="Q665" s="302"/>
      <c r="R665" s="302"/>
      <c r="S665" s="302"/>
      <c r="T665" s="302"/>
      <c r="U665" s="302"/>
      <c r="V665" s="302"/>
      <c r="W665" s="302"/>
      <c r="X665" s="302"/>
      <c r="Y665" s="302"/>
      <c r="Z665" s="302"/>
    </row>
    <row r="666" spans="1:26" ht="15.75" hidden="1" customHeight="1">
      <c r="A666" s="302"/>
      <c r="B666" s="302"/>
      <c r="C666" s="302"/>
      <c r="D666" s="302"/>
      <c r="E666" s="302"/>
      <c r="F666" s="302"/>
      <c r="G666" s="302"/>
      <c r="H666" s="302"/>
      <c r="I666" s="302"/>
      <c r="J666" s="302"/>
      <c r="K666" s="302"/>
      <c r="L666" s="302"/>
      <c r="M666" s="302"/>
      <c r="N666" s="302"/>
      <c r="O666" s="302"/>
      <c r="P666" s="302"/>
      <c r="Q666" s="302"/>
      <c r="R666" s="302"/>
      <c r="S666" s="302"/>
      <c r="T666" s="302"/>
      <c r="U666" s="302"/>
      <c r="V666" s="302"/>
      <c r="W666" s="302"/>
      <c r="X666" s="302"/>
      <c r="Y666" s="302"/>
      <c r="Z666" s="302"/>
    </row>
    <row r="667" spans="1:26" ht="15.75" hidden="1" customHeight="1">
      <c r="A667" s="302"/>
      <c r="B667" s="302"/>
      <c r="C667" s="302"/>
      <c r="D667" s="302"/>
      <c r="E667" s="302"/>
      <c r="F667" s="302"/>
      <c r="G667" s="302"/>
      <c r="H667" s="302"/>
      <c r="I667" s="302"/>
      <c r="J667" s="302"/>
      <c r="K667" s="302"/>
      <c r="L667" s="302"/>
      <c r="M667" s="302"/>
      <c r="N667" s="302"/>
      <c r="O667" s="302"/>
      <c r="P667" s="302"/>
      <c r="Q667" s="302"/>
      <c r="R667" s="302"/>
      <c r="S667" s="302"/>
      <c r="T667" s="302"/>
      <c r="U667" s="302"/>
      <c r="V667" s="302"/>
      <c r="W667" s="302"/>
      <c r="X667" s="302"/>
      <c r="Y667" s="302"/>
      <c r="Z667" s="302"/>
    </row>
    <row r="668" spans="1:26" ht="15.75" hidden="1" customHeight="1">
      <c r="A668" s="302"/>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row>
    <row r="669" spans="1:26" ht="15.75" hidden="1" customHeight="1">
      <c r="A669" s="302"/>
      <c r="B669" s="302"/>
      <c r="C669" s="302"/>
      <c r="D669" s="302"/>
      <c r="E669" s="302"/>
      <c r="F669" s="302"/>
      <c r="G669" s="302"/>
      <c r="H669" s="302"/>
      <c r="I669" s="302"/>
      <c r="J669" s="302"/>
      <c r="K669" s="302"/>
      <c r="L669" s="302"/>
      <c r="M669" s="302"/>
      <c r="N669" s="302"/>
      <c r="O669" s="302"/>
      <c r="P669" s="302"/>
      <c r="Q669" s="302"/>
      <c r="R669" s="302"/>
      <c r="S669" s="302"/>
      <c r="T669" s="302"/>
      <c r="U669" s="302"/>
      <c r="V669" s="302"/>
      <c r="W669" s="302"/>
      <c r="X669" s="302"/>
      <c r="Y669" s="302"/>
      <c r="Z669" s="302"/>
    </row>
    <row r="670" spans="1:26" ht="15.75" hidden="1" customHeight="1">
      <c r="A670" s="302"/>
      <c r="B670" s="302"/>
      <c r="C670" s="302"/>
      <c r="D670" s="302"/>
      <c r="E670" s="302"/>
      <c r="F670" s="302"/>
      <c r="G670" s="302"/>
      <c r="H670" s="302"/>
      <c r="I670" s="302"/>
      <c r="J670" s="302"/>
      <c r="K670" s="302"/>
      <c r="L670" s="302"/>
      <c r="M670" s="302"/>
      <c r="N670" s="302"/>
      <c r="O670" s="302"/>
      <c r="P670" s="302"/>
      <c r="Q670" s="302"/>
      <c r="R670" s="302"/>
      <c r="S670" s="302"/>
      <c r="T670" s="302"/>
      <c r="U670" s="302"/>
      <c r="V670" s="302"/>
      <c r="W670" s="302"/>
      <c r="X670" s="302"/>
      <c r="Y670" s="302"/>
      <c r="Z670" s="302"/>
    </row>
    <row r="671" spans="1:26" ht="15.75" hidden="1" customHeight="1">
      <c r="A671" s="302"/>
      <c r="B671" s="302"/>
      <c r="C671" s="302"/>
      <c r="D671" s="302"/>
      <c r="E671" s="302"/>
      <c r="F671" s="302"/>
      <c r="G671" s="302"/>
      <c r="H671" s="302"/>
      <c r="I671" s="302"/>
      <c r="J671" s="302"/>
      <c r="K671" s="302"/>
      <c r="L671" s="302"/>
      <c r="M671" s="302"/>
      <c r="N671" s="302"/>
      <c r="O671" s="302"/>
      <c r="P671" s="302"/>
      <c r="Q671" s="302"/>
      <c r="R671" s="302"/>
      <c r="S671" s="302"/>
      <c r="T671" s="302"/>
      <c r="U671" s="302"/>
      <c r="V671" s="302"/>
      <c r="W671" s="302"/>
      <c r="X671" s="302"/>
      <c r="Y671" s="302"/>
      <c r="Z671" s="302"/>
    </row>
    <row r="672" spans="1:26" ht="15.75" hidden="1" customHeight="1">
      <c r="A672" s="302"/>
      <c r="B672" s="302"/>
      <c r="C672" s="302"/>
      <c r="D672" s="302"/>
      <c r="E672" s="302"/>
      <c r="F672" s="302"/>
      <c r="G672" s="302"/>
      <c r="H672" s="302"/>
      <c r="I672" s="302"/>
      <c r="J672" s="302"/>
      <c r="K672" s="302"/>
      <c r="L672" s="302"/>
      <c r="M672" s="302"/>
      <c r="N672" s="302"/>
      <c r="O672" s="302"/>
      <c r="P672" s="302"/>
      <c r="Q672" s="302"/>
      <c r="R672" s="302"/>
      <c r="S672" s="302"/>
      <c r="T672" s="302"/>
      <c r="U672" s="302"/>
      <c r="V672" s="302"/>
      <c r="W672" s="302"/>
      <c r="X672" s="302"/>
      <c r="Y672" s="302"/>
      <c r="Z672" s="302"/>
    </row>
    <row r="673" spans="1:26" ht="15.75" hidden="1" customHeight="1">
      <c r="A673" s="302"/>
      <c r="B673" s="302"/>
      <c r="C673" s="302"/>
      <c r="D673" s="302"/>
      <c r="E673" s="302"/>
      <c r="F673" s="302"/>
      <c r="G673" s="302"/>
      <c r="H673" s="302"/>
      <c r="I673" s="302"/>
      <c r="J673" s="302"/>
      <c r="K673" s="302"/>
      <c r="L673" s="302"/>
      <c r="M673" s="302"/>
      <c r="N673" s="302"/>
      <c r="O673" s="302"/>
      <c r="P673" s="302"/>
      <c r="Q673" s="302"/>
      <c r="R673" s="302"/>
      <c r="S673" s="302"/>
      <c r="T673" s="302"/>
      <c r="U673" s="302"/>
      <c r="V673" s="302"/>
      <c r="W673" s="302"/>
      <c r="X673" s="302"/>
      <c r="Y673" s="302"/>
      <c r="Z673" s="302"/>
    </row>
    <row r="674" spans="1:26" ht="15.75" hidden="1" customHeight="1">
      <c r="A674" s="302"/>
      <c r="B674" s="302"/>
      <c r="C674" s="302"/>
      <c r="D674" s="302"/>
      <c r="E674" s="302"/>
      <c r="F674" s="302"/>
      <c r="G674" s="302"/>
      <c r="H674" s="302"/>
      <c r="I674" s="302"/>
      <c r="J674" s="302"/>
      <c r="K674" s="302"/>
      <c r="L674" s="302"/>
      <c r="M674" s="302"/>
      <c r="N674" s="302"/>
      <c r="O674" s="302"/>
      <c r="P674" s="302"/>
      <c r="Q674" s="302"/>
      <c r="R674" s="302"/>
      <c r="S674" s="302"/>
      <c r="T674" s="302"/>
      <c r="U674" s="302"/>
      <c r="V674" s="302"/>
      <c r="W674" s="302"/>
      <c r="X674" s="302"/>
      <c r="Y674" s="302"/>
      <c r="Z674" s="302"/>
    </row>
    <row r="675" spans="1:26" ht="15.75" hidden="1" customHeight="1">
      <c r="A675" s="302"/>
      <c r="B675" s="302"/>
      <c r="C675" s="302"/>
      <c r="D675" s="302"/>
      <c r="E675" s="302"/>
      <c r="F675" s="302"/>
      <c r="G675" s="302"/>
      <c r="H675" s="302"/>
      <c r="I675" s="302"/>
      <c r="J675" s="302"/>
      <c r="K675" s="302"/>
      <c r="L675" s="302"/>
      <c r="M675" s="302"/>
      <c r="N675" s="302"/>
      <c r="O675" s="302"/>
      <c r="P675" s="302"/>
      <c r="Q675" s="302"/>
      <c r="R675" s="302"/>
      <c r="S675" s="302"/>
      <c r="T675" s="302"/>
      <c r="U675" s="302"/>
      <c r="V675" s="302"/>
      <c r="W675" s="302"/>
      <c r="X675" s="302"/>
      <c r="Y675" s="302"/>
      <c r="Z675" s="302"/>
    </row>
    <row r="676" spans="1:26" ht="15.75" hidden="1" customHeight="1">
      <c r="A676" s="302"/>
      <c r="B676" s="302"/>
      <c r="C676" s="302"/>
      <c r="D676" s="302"/>
      <c r="E676" s="302"/>
      <c r="F676" s="302"/>
      <c r="G676" s="302"/>
      <c r="H676" s="302"/>
      <c r="I676" s="302"/>
      <c r="J676" s="302"/>
      <c r="K676" s="302"/>
      <c r="L676" s="302"/>
      <c r="M676" s="302"/>
      <c r="N676" s="302"/>
      <c r="O676" s="302"/>
      <c r="P676" s="302"/>
      <c r="Q676" s="302"/>
      <c r="R676" s="302"/>
      <c r="S676" s="302"/>
      <c r="T676" s="302"/>
      <c r="U676" s="302"/>
      <c r="V676" s="302"/>
      <c r="W676" s="302"/>
      <c r="X676" s="302"/>
      <c r="Y676" s="302"/>
      <c r="Z676" s="302"/>
    </row>
    <row r="677" spans="1:26" ht="15.75" hidden="1" customHeight="1">
      <c r="A677" s="302"/>
      <c r="B677" s="302"/>
      <c r="C677" s="302"/>
      <c r="D677" s="302"/>
      <c r="E677" s="302"/>
      <c r="F677" s="302"/>
      <c r="G677" s="302"/>
      <c r="H677" s="302"/>
      <c r="I677" s="302"/>
      <c r="J677" s="302"/>
      <c r="K677" s="302"/>
      <c r="L677" s="302"/>
      <c r="M677" s="302"/>
      <c r="N677" s="302"/>
      <c r="O677" s="302"/>
      <c r="P677" s="302"/>
      <c r="Q677" s="302"/>
      <c r="R677" s="302"/>
      <c r="S677" s="302"/>
      <c r="T677" s="302"/>
      <c r="U677" s="302"/>
      <c r="V677" s="302"/>
      <c r="W677" s="302"/>
      <c r="X677" s="302"/>
      <c r="Y677" s="302"/>
      <c r="Z677" s="302"/>
    </row>
    <row r="678" spans="1:26" ht="15.75" hidden="1" customHeight="1">
      <c r="A678" s="302"/>
      <c r="B678" s="302"/>
      <c r="C678" s="302"/>
      <c r="D678" s="302"/>
      <c r="E678" s="302"/>
      <c r="F678" s="302"/>
      <c r="G678" s="302"/>
      <c r="H678" s="302"/>
      <c r="I678" s="302"/>
      <c r="J678" s="302"/>
      <c r="K678" s="302"/>
      <c r="L678" s="302"/>
      <c r="M678" s="302"/>
      <c r="N678" s="302"/>
      <c r="O678" s="302"/>
      <c r="P678" s="302"/>
      <c r="Q678" s="302"/>
      <c r="R678" s="302"/>
      <c r="S678" s="302"/>
      <c r="T678" s="302"/>
      <c r="U678" s="302"/>
      <c r="V678" s="302"/>
      <c r="W678" s="302"/>
      <c r="X678" s="302"/>
      <c r="Y678" s="302"/>
      <c r="Z678" s="302"/>
    </row>
    <row r="679" spans="1:26" ht="15.75" hidden="1" customHeight="1">
      <c r="A679" s="302"/>
      <c r="B679" s="302"/>
      <c r="C679" s="302"/>
      <c r="D679" s="302"/>
      <c r="E679" s="302"/>
      <c r="F679" s="302"/>
      <c r="G679" s="302"/>
      <c r="H679" s="302"/>
      <c r="I679" s="302"/>
      <c r="J679" s="302"/>
      <c r="K679" s="302"/>
      <c r="L679" s="302"/>
      <c r="M679" s="302"/>
      <c r="N679" s="302"/>
      <c r="O679" s="302"/>
      <c r="P679" s="302"/>
      <c r="Q679" s="302"/>
      <c r="R679" s="302"/>
      <c r="S679" s="302"/>
      <c r="T679" s="302"/>
      <c r="U679" s="302"/>
      <c r="V679" s="302"/>
      <c r="W679" s="302"/>
      <c r="X679" s="302"/>
      <c r="Y679" s="302"/>
      <c r="Z679" s="302"/>
    </row>
    <row r="680" spans="1:26" ht="15.75" hidden="1" customHeight="1">
      <c r="A680" s="302"/>
      <c r="B680" s="302"/>
      <c r="C680" s="302"/>
      <c r="D680" s="302"/>
      <c r="E680" s="302"/>
      <c r="F680" s="302"/>
      <c r="G680" s="302"/>
      <c r="H680" s="302"/>
      <c r="I680" s="302"/>
      <c r="J680" s="302"/>
      <c r="K680" s="302"/>
      <c r="L680" s="302"/>
      <c r="M680" s="302"/>
      <c r="N680" s="302"/>
      <c r="O680" s="302"/>
      <c r="P680" s="302"/>
      <c r="Q680" s="302"/>
      <c r="R680" s="302"/>
      <c r="S680" s="302"/>
      <c r="T680" s="302"/>
      <c r="U680" s="302"/>
      <c r="V680" s="302"/>
      <c r="W680" s="302"/>
      <c r="X680" s="302"/>
      <c r="Y680" s="302"/>
      <c r="Z680" s="302"/>
    </row>
    <row r="681" spans="1:26" ht="15.75" hidden="1" customHeight="1">
      <c r="A681" s="302"/>
      <c r="B681" s="302"/>
      <c r="C681" s="302"/>
      <c r="D681" s="302"/>
      <c r="E681" s="302"/>
      <c r="F681" s="302"/>
      <c r="G681" s="302"/>
      <c r="H681" s="302"/>
      <c r="I681" s="302"/>
      <c r="J681" s="302"/>
      <c r="K681" s="302"/>
      <c r="L681" s="302"/>
      <c r="M681" s="302"/>
      <c r="N681" s="302"/>
      <c r="O681" s="302"/>
      <c r="P681" s="302"/>
      <c r="Q681" s="302"/>
      <c r="R681" s="302"/>
      <c r="S681" s="302"/>
      <c r="T681" s="302"/>
      <c r="U681" s="302"/>
      <c r="V681" s="302"/>
      <c r="W681" s="302"/>
      <c r="X681" s="302"/>
      <c r="Y681" s="302"/>
      <c r="Z681" s="302"/>
    </row>
    <row r="682" spans="1:26" ht="15.75" hidden="1" customHeight="1">
      <c r="A682" s="302"/>
      <c r="B682" s="302"/>
      <c r="C682" s="302"/>
      <c r="D682" s="302"/>
      <c r="E682" s="302"/>
      <c r="F682" s="302"/>
      <c r="G682" s="302"/>
      <c r="H682" s="302"/>
      <c r="I682" s="302"/>
      <c r="J682" s="302"/>
      <c r="K682" s="302"/>
      <c r="L682" s="302"/>
      <c r="M682" s="302"/>
      <c r="N682" s="302"/>
      <c r="O682" s="302"/>
      <c r="P682" s="302"/>
      <c r="Q682" s="302"/>
      <c r="R682" s="302"/>
      <c r="S682" s="302"/>
      <c r="T682" s="302"/>
      <c r="U682" s="302"/>
      <c r="V682" s="302"/>
      <c r="W682" s="302"/>
      <c r="X682" s="302"/>
      <c r="Y682" s="302"/>
      <c r="Z682" s="302"/>
    </row>
    <row r="683" spans="1:26" ht="15.75" hidden="1" customHeight="1">
      <c r="A683" s="302"/>
      <c r="B683" s="302"/>
      <c r="C683" s="302"/>
      <c r="D683" s="302"/>
      <c r="E683" s="302"/>
      <c r="F683" s="302"/>
      <c r="G683" s="302"/>
      <c r="H683" s="302"/>
      <c r="I683" s="302"/>
      <c r="J683" s="302"/>
      <c r="K683" s="302"/>
      <c r="L683" s="302"/>
      <c r="M683" s="302"/>
      <c r="N683" s="302"/>
      <c r="O683" s="302"/>
      <c r="P683" s="302"/>
      <c r="Q683" s="302"/>
      <c r="R683" s="302"/>
      <c r="S683" s="302"/>
      <c r="T683" s="302"/>
      <c r="U683" s="302"/>
      <c r="V683" s="302"/>
      <c r="W683" s="302"/>
      <c r="X683" s="302"/>
      <c r="Y683" s="302"/>
      <c r="Z683" s="302"/>
    </row>
    <row r="684" spans="1:26" ht="15.75" hidden="1" customHeight="1">
      <c r="A684" s="302"/>
      <c r="B684" s="302"/>
      <c r="C684" s="302"/>
      <c r="D684" s="302"/>
      <c r="E684" s="302"/>
      <c r="F684" s="302"/>
      <c r="G684" s="302"/>
      <c r="H684" s="302"/>
      <c r="I684" s="302"/>
      <c r="J684" s="302"/>
      <c r="K684" s="302"/>
      <c r="L684" s="302"/>
      <c r="M684" s="302"/>
      <c r="N684" s="302"/>
      <c r="O684" s="302"/>
      <c r="P684" s="302"/>
      <c r="Q684" s="302"/>
      <c r="R684" s="302"/>
      <c r="S684" s="302"/>
      <c r="T684" s="302"/>
      <c r="U684" s="302"/>
      <c r="V684" s="302"/>
      <c r="W684" s="302"/>
      <c r="X684" s="302"/>
      <c r="Y684" s="302"/>
      <c r="Z684" s="302"/>
    </row>
    <row r="685" spans="1:26" ht="15.75" hidden="1" customHeight="1">
      <c r="A685" s="302"/>
      <c r="B685" s="302"/>
      <c r="C685" s="302"/>
      <c r="D685" s="302"/>
      <c r="E685" s="302"/>
      <c r="F685" s="302"/>
      <c r="G685" s="302"/>
      <c r="H685" s="302"/>
      <c r="I685" s="302"/>
      <c r="J685" s="302"/>
      <c r="K685" s="302"/>
      <c r="L685" s="302"/>
      <c r="M685" s="302"/>
      <c r="N685" s="302"/>
      <c r="O685" s="302"/>
      <c r="P685" s="302"/>
      <c r="Q685" s="302"/>
      <c r="R685" s="302"/>
      <c r="S685" s="302"/>
      <c r="T685" s="302"/>
      <c r="U685" s="302"/>
      <c r="V685" s="302"/>
      <c r="W685" s="302"/>
      <c r="X685" s="302"/>
      <c r="Y685" s="302"/>
      <c r="Z685" s="302"/>
    </row>
    <row r="686" spans="1:26" ht="15.75" hidden="1" customHeight="1">
      <c r="A686" s="302"/>
      <c r="B686" s="302"/>
      <c r="C686" s="302"/>
      <c r="D686" s="302"/>
      <c r="E686" s="302"/>
      <c r="F686" s="302"/>
      <c r="G686" s="302"/>
      <c r="H686" s="302"/>
      <c r="I686" s="302"/>
      <c r="J686" s="302"/>
      <c r="K686" s="302"/>
      <c r="L686" s="302"/>
      <c r="M686" s="302"/>
      <c r="N686" s="302"/>
      <c r="O686" s="302"/>
      <c r="P686" s="302"/>
      <c r="Q686" s="302"/>
      <c r="R686" s="302"/>
      <c r="S686" s="302"/>
      <c r="T686" s="302"/>
      <c r="U686" s="302"/>
      <c r="V686" s="302"/>
      <c r="W686" s="302"/>
      <c r="X686" s="302"/>
      <c r="Y686" s="302"/>
      <c r="Z686" s="302"/>
    </row>
    <row r="687" spans="1:26" ht="15.75" hidden="1" customHeight="1">
      <c r="A687" s="302"/>
      <c r="B687" s="302"/>
      <c r="C687" s="302"/>
      <c r="D687" s="302"/>
      <c r="E687" s="302"/>
      <c r="F687" s="302"/>
      <c r="G687" s="302"/>
      <c r="H687" s="302"/>
      <c r="I687" s="302"/>
      <c r="J687" s="302"/>
      <c r="K687" s="302"/>
      <c r="L687" s="302"/>
      <c r="M687" s="302"/>
      <c r="N687" s="302"/>
      <c r="O687" s="302"/>
      <c r="P687" s="302"/>
      <c r="Q687" s="302"/>
      <c r="R687" s="302"/>
      <c r="S687" s="302"/>
      <c r="T687" s="302"/>
      <c r="U687" s="302"/>
      <c r="V687" s="302"/>
      <c r="W687" s="302"/>
      <c r="X687" s="302"/>
      <c r="Y687" s="302"/>
      <c r="Z687" s="302"/>
    </row>
    <row r="688" spans="1:26" ht="15.75" hidden="1" customHeight="1">
      <c r="A688" s="302"/>
      <c r="B688" s="302"/>
      <c r="C688" s="302"/>
      <c r="D688" s="302"/>
      <c r="E688" s="302"/>
      <c r="F688" s="302"/>
      <c r="G688" s="302"/>
      <c r="H688" s="302"/>
      <c r="I688" s="302"/>
      <c r="J688" s="302"/>
      <c r="K688" s="302"/>
      <c r="L688" s="302"/>
      <c r="M688" s="302"/>
      <c r="N688" s="302"/>
      <c r="O688" s="302"/>
      <c r="P688" s="302"/>
      <c r="Q688" s="302"/>
      <c r="R688" s="302"/>
      <c r="S688" s="302"/>
      <c r="T688" s="302"/>
      <c r="U688" s="302"/>
      <c r="V688" s="302"/>
      <c r="W688" s="302"/>
      <c r="X688" s="302"/>
      <c r="Y688" s="302"/>
      <c r="Z688" s="302"/>
    </row>
    <row r="689" spans="1:26" ht="15.75" hidden="1" customHeight="1">
      <c r="A689" s="302"/>
      <c r="B689" s="302"/>
      <c r="C689" s="302"/>
      <c r="D689" s="302"/>
      <c r="E689" s="302"/>
      <c r="F689" s="302"/>
      <c r="G689" s="302"/>
      <c r="H689" s="302"/>
      <c r="I689" s="302"/>
      <c r="J689" s="302"/>
      <c r="K689" s="302"/>
      <c r="L689" s="302"/>
      <c r="M689" s="302"/>
      <c r="N689" s="302"/>
      <c r="O689" s="302"/>
      <c r="P689" s="302"/>
      <c r="Q689" s="302"/>
      <c r="R689" s="302"/>
      <c r="S689" s="302"/>
      <c r="T689" s="302"/>
      <c r="U689" s="302"/>
      <c r="V689" s="302"/>
      <c r="W689" s="302"/>
      <c r="X689" s="302"/>
      <c r="Y689" s="302"/>
      <c r="Z689" s="302"/>
    </row>
    <row r="690" spans="1:26" ht="15.75" hidden="1" customHeight="1">
      <c r="A690" s="302"/>
      <c r="B690" s="302"/>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row>
    <row r="691" spans="1:26" ht="15.75" hidden="1" customHeight="1">
      <c r="A691" s="302"/>
      <c r="B691" s="302"/>
      <c r="C691" s="302"/>
      <c r="D691" s="302"/>
      <c r="E691" s="302"/>
      <c r="F691" s="302"/>
      <c r="G691" s="302"/>
      <c r="H691" s="302"/>
      <c r="I691" s="302"/>
      <c r="J691" s="302"/>
      <c r="K691" s="302"/>
      <c r="L691" s="302"/>
      <c r="M691" s="302"/>
      <c r="N691" s="302"/>
      <c r="O691" s="302"/>
      <c r="P691" s="302"/>
      <c r="Q691" s="302"/>
      <c r="R691" s="302"/>
      <c r="S691" s="302"/>
      <c r="T691" s="302"/>
      <c r="U691" s="302"/>
      <c r="V691" s="302"/>
      <c r="W691" s="302"/>
      <c r="X691" s="302"/>
      <c r="Y691" s="302"/>
      <c r="Z691" s="302"/>
    </row>
    <row r="692" spans="1:26" ht="15.75" hidden="1" customHeight="1">
      <c r="A692" s="302"/>
      <c r="B692" s="302"/>
      <c r="C692" s="302"/>
      <c r="D692" s="302"/>
      <c r="E692" s="302"/>
      <c r="F692" s="302"/>
      <c r="G692" s="302"/>
      <c r="H692" s="302"/>
      <c r="I692" s="302"/>
      <c r="J692" s="302"/>
      <c r="K692" s="302"/>
      <c r="L692" s="302"/>
      <c r="M692" s="302"/>
      <c r="N692" s="302"/>
      <c r="O692" s="302"/>
      <c r="P692" s="302"/>
      <c r="Q692" s="302"/>
      <c r="R692" s="302"/>
      <c r="S692" s="302"/>
      <c r="T692" s="302"/>
      <c r="U692" s="302"/>
      <c r="V692" s="302"/>
      <c r="W692" s="302"/>
      <c r="X692" s="302"/>
      <c r="Y692" s="302"/>
      <c r="Z692" s="302"/>
    </row>
    <row r="693" spans="1:26" ht="15.75" hidden="1" customHeight="1">
      <c r="A693" s="302"/>
      <c r="B693" s="302"/>
      <c r="C693" s="302"/>
      <c r="D693" s="302"/>
      <c r="E693" s="302"/>
      <c r="F693" s="302"/>
      <c r="G693" s="302"/>
      <c r="H693" s="302"/>
      <c r="I693" s="302"/>
      <c r="J693" s="302"/>
      <c r="K693" s="302"/>
      <c r="L693" s="302"/>
      <c r="M693" s="302"/>
      <c r="N693" s="302"/>
      <c r="O693" s="302"/>
      <c r="P693" s="302"/>
      <c r="Q693" s="302"/>
      <c r="R693" s="302"/>
      <c r="S693" s="302"/>
      <c r="T693" s="302"/>
      <c r="U693" s="302"/>
      <c r="V693" s="302"/>
      <c r="W693" s="302"/>
      <c r="X693" s="302"/>
      <c r="Y693" s="302"/>
      <c r="Z693" s="302"/>
    </row>
    <row r="694" spans="1:26" ht="15.75" hidden="1" customHeight="1">
      <c r="A694" s="302"/>
      <c r="B694" s="302"/>
      <c r="C694" s="302"/>
      <c r="D694" s="302"/>
      <c r="E694" s="302"/>
      <c r="F694" s="302"/>
      <c r="G694" s="302"/>
      <c r="H694" s="302"/>
      <c r="I694" s="302"/>
      <c r="J694" s="302"/>
      <c r="K694" s="302"/>
      <c r="L694" s="302"/>
      <c r="M694" s="302"/>
      <c r="N694" s="302"/>
      <c r="O694" s="302"/>
      <c r="P694" s="302"/>
      <c r="Q694" s="302"/>
      <c r="R694" s="302"/>
      <c r="S694" s="302"/>
      <c r="T694" s="302"/>
      <c r="U694" s="302"/>
      <c r="V694" s="302"/>
      <c r="W694" s="302"/>
      <c r="X694" s="302"/>
      <c r="Y694" s="302"/>
      <c r="Z694" s="302"/>
    </row>
    <row r="695" spans="1:26" ht="15.75" hidden="1" customHeight="1">
      <c r="A695" s="302"/>
      <c r="B695" s="302"/>
      <c r="C695" s="302"/>
      <c r="D695" s="302"/>
      <c r="E695" s="302"/>
      <c r="F695" s="302"/>
      <c r="G695" s="302"/>
      <c r="H695" s="302"/>
      <c r="I695" s="302"/>
      <c r="J695" s="302"/>
      <c r="K695" s="302"/>
      <c r="L695" s="302"/>
      <c r="M695" s="302"/>
      <c r="N695" s="302"/>
      <c r="O695" s="302"/>
      <c r="P695" s="302"/>
      <c r="Q695" s="302"/>
      <c r="R695" s="302"/>
      <c r="S695" s="302"/>
      <c r="T695" s="302"/>
      <c r="U695" s="302"/>
      <c r="V695" s="302"/>
      <c r="W695" s="302"/>
      <c r="X695" s="302"/>
      <c r="Y695" s="302"/>
      <c r="Z695" s="302"/>
    </row>
    <row r="696" spans="1:26" ht="15.75" hidden="1" customHeight="1">
      <c r="A696" s="302"/>
      <c r="B696" s="302"/>
      <c r="C696" s="302"/>
      <c r="D696" s="302"/>
      <c r="E696" s="302"/>
      <c r="F696" s="302"/>
      <c r="G696" s="302"/>
      <c r="H696" s="302"/>
      <c r="I696" s="302"/>
      <c r="J696" s="302"/>
      <c r="K696" s="302"/>
      <c r="L696" s="302"/>
      <c r="M696" s="302"/>
      <c r="N696" s="302"/>
      <c r="O696" s="302"/>
      <c r="P696" s="302"/>
      <c r="Q696" s="302"/>
      <c r="R696" s="302"/>
      <c r="S696" s="302"/>
      <c r="T696" s="302"/>
      <c r="U696" s="302"/>
      <c r="V696" s="302"/>
      <c r="W696" s="302"/>
      <c r="X696" s="302"/>
      <c r="Y696" s="302"/>
      <c r="Z696" s="302"/>
    </row>
    <row r="697" spans="1:26" ht="15.75" hidden="1" customHeight="1">
      <c r="A697" s="302"/>
      <c r="B697" s="302"/>
      <c r="C697" s="302"/>
      <c r="D697" s="302"/>
      <c r="E697" s="302"/>
      <c r="F697" s="302"/>
      <c r="G697" s="302"/>
      <c r="H697" s="302"/>
      <c r="I697" s="302"/>
      <c r="J697" s="302"/>
      <c r="K697" s="302"/>
      <c r="L697" s="302"/>
      <c r="M697" s="302"/>
      <c r="N697" s="302"/>
      <c r="O697" s="302"/>
      <c r="P697" s="302"/>
      <c r="Q697" s="302"/>
      <c r="R697" s="302"/>
      <c r="S697" s="302"/>
      <c r="T697" s="302"/>
      <c r="U697" s="302"/>
      <c r="V697" s="302"/>
      <c r="W697" s="302"/>
      <c r="X697" s="302"/>
      <c r="Y697" s="302"/>
      <c r="Z697" s="302"/>
    </row>
    <row r="698" spans="1:26" ht="15.75" hidden="1" customHeight="1">
      <c r="A698" s="302"/>
      <c r="B698" s="302"/>
      <c r="C698" s="302"/>
      <c r="D698" s="302"/>
      <c r="E698" s="302"/>
      <c r="F698" s="302"/>
      <c r="G698" s="302"/>
      <c r="H698" s="302"/>
      <c r="I698" s="302"/>
      <c r="J698" s="302"/>
      <c r="K698" s="302"/>
      <c r="L698" s="302"/>
      <c r="M698" s="302"/>
      <c r="N698" s="302"/>
      <c r="O698" s="302"/>
      <c r="P698" s="302"/>
      <c r="Q698" s="302"/>
      <c r="R698" s="302"/>
      <c r="S698" s="302"/>
      <c r="T698" s="302"/>
      <c r="U698" s="302"/>
      <c r="V698" s="302"/>
      <c r="W698" s="302"/>
      <c r="X698" s="302"/>
      <c r="Y698" s="302"/>
      <c r="Z698" s="302"/>
    </row>
    <row r="699" spans="1:26" ht="15.75" hidden="1" customHeight="1">
      <c r="A699" s="302"/>
      <c r="B699" s="302"/>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row>
    <row r="700" spans="1:26" ht="15.75" hidden="1" customHeight="1">
      <c r="A700" s="302"/>
      <c r="B700" s="302"/>
      <c r="C700" s="302"/>
      <c r="D700" s="302"/>
      <c r="E700" s="302"/>
      <c r="F700" s="302"/>
      <c r="G700" s="302"/>
      <c r="H700" s="302"/>
      <c r="I700" s="302"/>
      <c r="J700" s="302"/>
      <c r="K700" s="302"/>
      <c r="L700" s="302"/>
      <c r="M700" s="302"/>
      <c r="N700" s="302"/>
      <c r="O700" s="302"/>
      <c r="P700" s="302"/>
      <c r="Q700" s="302"/>
      <c r="R700" s="302"/>
      <c r="S700" s="302"/>
      <c r="T700" s="302"/>
      <c r="U700" s="302"/>
      <c r="V700" s="302"/>
      <c r="W700" s="302"/>
      <c r="X700" s="302"/>
      <c r="Y700" s="302"/>
      <c r="Z700" s="302"/>
    </row>
    <row r="701" spans="1:26" ht="15.75" hidden="1" customHeight="1">
      <c r="A701" s="302"/>
      <c r="B701" s="302"/>
      <c r="C701" s="302"/>
      <c r="D701" s="302"/>
      <c r="E701" s="302"/>
      <c r="F701" s="302"/>
      <c r="G701" s="302"/>
      <c r="H701" s="302"/>
      <c r="I701" s="302"/>
      <c r="J701" s="302"/>
      <c r="K701" s="302"/>
      <c r="L701" s="302"/>
      <c r="M701" s="302"/>
      <c r="N701" s="302"/>
      <c r="O701" s="302"/>
      <c r="P701" s="302"/>
      <c r="Q701" s="302"/>
      <c r="R701" s="302"/>
      <c r="S701" s="302"/>
      <c r="T701" s="302"/>
      <c r="U701" s="302"/>
      <c r="V701" s="302"/>
      <c r="W701" s="302"/>
      <c r="X701" s="302"/>
      <c r="Y701" s="302"/>
      <c r="Z701" s="302"/>
    </row>
    <row r="702" spans="1:26" ht="15.75" hidden="1" customHeight="1">
      <c r="A702" s="302"/>
      <c r="B702" s="302"/>
      <c r="C702" s="302"/>
      <c r="D702" s="302"/>
      <c r="E702" s="302"/>
      <c r="F702" s="302"/>
      <c r="G702" s="302"/>
      <c r="H702" s="302"/>
      <c r="I702" s="302"/>
      <c r="J702" s="302"/>
      <c r="K702" s="302"/>
      <c r="L702" s="302"/>
      <c r="M702" s="302"/>
      <c r="N702" s="302"/>
      <c r="O702" s="302"/>
      <c r="P702" s="302"/>
      <c r="Q702" s="302"/>
      <c r="R702" s="302"/>
      <c r="S702" s="302"/>
      <c r="T702" s="302"/>
      <c r="U702" s="302"/>
      <c r="V702" s="302"/>
      <c r="W702" s="302"/>
      <c r="X702" s="302"/>
      <c r="Y702" s="302"/>
      <c r="Z702" s="302"/>
    </row>
    <row r="703" spans="1:26" ht="15.75" hidden="1" customHeight="1">
      <c r="A703" s="302"/>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row>
    <row r="704" spans="1:26" ht="15.75" hidden="1" customHeight="1">
      <c r="A704" s="302"/>
      <c r="B704" s="302"/>
      <c r="C704" s="302"/>
      <c r="D704" s="302"/>
      <c r="E704" s="302"/>
      <c r="F704" s="302"/>
      <c r="G704" s="302"/>
      <c r="H704" s="302"/>
      <c r="I704" s="302"/>
      <c r="J704" s="302"/>
      <c r="K704" s="302"/>
      <c r="L704" s="302"/>
      <c r="M704" s="302"/>
      <c r="N704" s="302"/>
      <c r="O704" s="302"/>
      <c r="P704" s="302"/>
      <c r="Q704" s="302"/>
      <c r="R704" s="302"/>
      <c r="S704" s="302"/>
      <c r="T704" s="302"/>
      <c r="U704" s="302"/>
      <c r="V704" s="302"/>
      <c r="W704" s="302"/>
      <c r="X704" s="302"/>
      <c r="Y704" s="302"/>
      <c r="Z704" s="302"/>
    </row>
    <row r="705" spans="1:26" ht="15.75" hidden="1" customHeight="1">
      <c r="A705" s="302"/>
      <c r="B705" s="302"/>
      <c r="C705" s="302"/>
      <c r="D705" s="302"/>
      <c r="E705" s="302"/>
      <c r="F705" s="302"/>
      <c r="G705" s="302"/>
      <c r="H705" s="302"/>
      <c r="I705" s="302"/>
      <c r="J705" s="302"/>
      <c r="K705" s="302"/>
      <c r="L705" s="302"/>
      <c r="M705" s="302"/>
      <c r="N705" s="302"/>
      <c r="O705" s="302"/>
      <c r="P705" s="302"/>
      <c r="Q705" s="302"/>
      <c r="R705" s="302"/>
      <c r="S705" s="302"/>
      <c r="T705" s="302"/>
      <c r="U705" s="302"/>
      <c r="V705" s="302"/>
      <c r="W705" s="302"/>
      <c r="X705" s="302"/>
      <c r="Y705" s="302"/>
      <c r="Z705" s="302"/>
    </row>
    <row r="706" spans="1:26" ht="15.75" hidden="1" customHeight="1">
      <c r="A706" s="302"/>
      <c r="B706" s="302"/>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row>
    <row r="707" spans="1:26" ht="15.75" hidden="1" customHeight="1">
      <c r="A707" s="302"/>
      <c r="B707" s="302"/>
      <c r="C707" s="302"/>
      <c r="D707" s="302"/>
      <c r="E707" s="302"/>
      <c r="F707" s="302"/>
      <c r="G707" s="302"/>
      <c r="H707" s="302"/>
      <c r="I707" s="302"/>
      <c r="J707" s="302"/>
      <c r="K707" s="302"/>
      <c r="L707" s="302"/>
      <c r="M707" s="302"/>
      <c r="N707" s="302"/>
      <c r="O707" s="302"/>
      <c r="P707" s="302"/>
      <c r="Q707" s="302"/>
      <c r="R707" s="302"/>
      <c r="S707" s="302"/>
      <c r="T707" s="302"/>
      <c r="U707" s="302"/>
      <c r="V707" s="302"/>
      <c r="W707" s="302"/>
      <c r="X707" s="302"/>
      <c r="Y707" s="302"/>
      <c r="Z707" s="302"/>
    </row>
    <row r="708" spans="1:26" ht="15.75" hidden="1" customHeight="1">
      <c r="A708" s="302"/>
      <c r="B708" s="302"/>
      <c r="C708" s="302"/>
      <c r="D708" s="302"/>
      <c r="E708" s="302"/>
      <c r="F708" s="302"/>
      <c r="G708" s="302"/>
      <c r="H708" s="302"/>
      <c r="I708" s="302"/>
      <c r="J708" s="302"/>
      <c r="K708" s="302"/>
      <c r="L708" s="302"/>
      <c r="M708" s="302"/>
      <c r="N708" s="302"/>
      <c r="O708" s="302"/>
      <c r="P708" s="302"/>
      <c r="Q708" s="302"/>
      <c r="R708" s="302"/>
      <c r="S708" s="302"/>
      <c r="T708" s="302"/>
      <c r="U708" s="302"/>
      <c r="V708" s="302"/>
      <c r="W708" s="302"/>
      <c r="X708" s="302"/>
      <c r="Y708" s="302"/>
      <c r="Z708" s="302"/>
    </row>
    <row r="709" spans="1:26" ht="15.75" hidden="1" customHeight="1">
      <c r="A709" s="302"/>
      <c r="B709" s="302"/>
      <c r="C709" s="302"/>
      <c r="D709" s="302"/>
      <c r="E709" s="302"/>
      <c r="F709" s="302"/>
      <c r="G709" s="302"/>
      <c r="H709" s="302"/>
      <c r="I709" s="302"/>
      <c r="J709" s="302"/>
      <c r="K709" s="302"/>
      <c r="L709" s="302"/>
      <c r="M709" s="302"/>
      <c r="N709" s="302"/>
      <c r="O709" s="302"/>
      <c r="P709" s="302"/>
      <c r="Q709" s="302"/>
      <c r="R709" s="302"/>
      <c r="S709" s="302"/>
      <c r="T709" s="302"/>
      <c r="U709" s="302"/>
      <c r="V709" s="302"/>
      <c r="W709" s="302"/>
      <c r="X709" s="302"/>
      <c r="Y709" s="302"/>
      <c r="Z709" s="302"/>
    </row>
    <row r="710" spans="1:26" ht="15.75" hidden="1" customHeight="1">
      <c r="A710" s="302"/>
      <c r="B710" s="302"/>
      <c r="C710" s="302"/>
      <c r="D710" s="302"/>
      <c r="E710" s="302"/>
      <c r="F710" s="302"/>
      <c r="G710" s="302"/>
      <c r="H710" s="302"/>
      <c r="I710" s="302"/>
      <c r="J710" s="302"/>
      <c r="K710" s="302"/>
      <c r="L710" s="302"/>
      <c r="M710" s="302"/>
      <c r="N710" s="302"/>
      <c r="O710" s="302"/>
      <c r="P710" s="302"/>
      <c r="Q710" s="302"/>
      <c r="R710" s="302"/>
      <c r="S710" s="302"/>
      <c r="T710" s="302"/>
      <c r="U710" s="302"/>
      <c r="V710" s="302"/>
      <c r="W710" s="302"/>
      <c r="X710" s="302"/>
      <c r="Y710" s="302"/>
      <c r="Z710" s="302"/>
    </row>
    <row r="711" spans="1:26" ht="15.75" hidden="1" customHeight="1">
      <c r="A711" s="302"/>
      <c r="B711" s="302"/>
      <c r="C711" s="302"/>
      <c r="D711" s="302"/>
      <c r="E711" s="302"/>
      <c r="F711" s="302"/>
      <c r="G711" s="302"/>
      <c r="H711" s="302"/>
      <c r="I711" s="302"/>
      <c r="J711" s="302"/>
      <c r="K711" s="302"/>
      <c r="L711" s="302"/>
      <c r="M711" s="302"/>
      <c r="N711" s="302"/>
      <c r="O711" s="302"/>
      <c r="P711" s="302"/>
      <c r="Q711" s="302"/>
      <c r="R711" s="302"/>
      <c r="S711" s="302"/>
      <c r="T711" s="302"/>
      <c r="U711" s="302"/>
      <c r="V711" s="302"/>
      <c r="W711" s="302"/>
      <c r="X711" s="302"/>
      <c r="Y711" s="302"/>
      <c r="Z711" s="302"/>
    </row>
    <row r="712" spans="1:26" ht="15.75" hidden="1" customHeight="1">
      <c r="A712" s="302"/>
      <c r="B712" s="302"/>
      <c r="C712" s="302"/>
      <c r="D712" s="302"/>
      <c r="E712" s="302"/>
      <c r="F712" s="302"/>
      <c r="G712" s="302"/>
      <c r="H712" s="302"/>
      <c r="I712" s="302"/>
      <c r="J712" s="302"/>
      <c r="K712" s="302"/>
      <c r="L712" s="302"/>
      <c r="M712" s="302"/>
      <c r="N712" s="302"/>
      <c r="O712" s="302"/>
      <c r="P712" s="302"/>
      <c r="Q712" s="302"/>
      <c r="R712" s="302"/>
      <c r="S712" s="302"/>
      <c r="T712" s="302"/>
      <c r="U712" s="302"/>
      <c r="V712" s="302"/>
      <c r="W712" s="302"/>
      <c r="X712" s="302"/>
      <c r="Y712" s="302"/>
      <c r="Z712" s="302"/>
    </row>
    <row r="713" spans="1:26" ht="15.75" hidden="1" customHeight="1">
      <c r="A713" s="302"/>
      <c r="B713" s="302"/>
      <c r="C713" s="302"/>
      <c r="D713" s="302"/>
      <c r="E713" s="302"/>
      <c r="F713" s="302"/>
      <c r="G713" s="302"/>
      <c r="H713" s="302"/>
      <c r="I713" s="302"/>
      <c r="J713" s="302"/>
      <c r="K713" s="302"/>
      <c r="L713" s="302"/>
      <c r="M713" s="302"/>
      <c r="N713" s="302"/>
      <c r="O713" s="302"/>
      <c r="P713" s="302"/>
      <c r="Q713" s="302"/>
      <c r="R713" s="302"/>
      <c r="S713" s="302"/>
      <c r="T713" s="302"/>
      <c r="U713" s="302"/>
      <c r="V713" s="302"/>
      <c r="W713" s="302"/>
      <c r="X713" s="302"/>
      <c r="Y713" s="302"/>
      <c r="Z713" s="302"/>
    </row>
    <row r="714" spans="1:26" ht="15.75" hidden="1" customHeight="1">
      <c r="A714" s="302"/>
      <c r="B714" s="302"/>
      <c r="C714" s="302"/>
      <c r="D714" s="302"/>
      <c r="E714" s="302"/>
      <c r="F714" s="302"/>
      <c r="G714" s="302"/>
      <c r="H714" s="302"/>
      <c r="I714" s="302"/>
      <c r="J714" s="302"/>
      <c r="K714" s="302"/>
      <c r="L714" s="302"/>
      <c r="M714" s="302"/>
      <c r="N714" s="302"/>
      <c r="O714" s="302"/>
      <c r="P714" s="302"/>
      <c r="Q714" s="302"/>
      <c r="R714" s="302"/>
      <c r="S714" s="302"/>
      <c r="T714" s="302"/>
      <c r="U714" s="302"/>
      <c r="V714" s="302"/>
      <c r="W714" s="302"/>
      <c r="X714" s="302"/>
      <c r="Y714" s="302"/>
      <c r="Z714" s="302"/>
    </row>
    <row r="715" spans="1:26" ht="15.75" hidden="1" customHeight="1">
      <c r="A715" s="302"/>
      <c r="B715" s="302"/>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row>
    <row r="716" spans="1:26" ht="15.75" hidden="1" customHeight="1">
      <c r="A716" s="302"/>
      <c r="B716" s="302"/>
      <c r="C716" s="302"/>
      <c r="D716" s="302"/>
      <c r="E716" s="302"/>
      <c r="F716" s="302"/>
      <c r="G716" s="302"/>
      <c r="H716" s="302"/>
      <c r="I716" s="302"/>
      <c r="J716" s="302"/>
      <c r="K716" s="302"/>
      <c r="L716" s="302"/>
      <c r="M716" s="302"/>
      <c r="N716" s="302"/>
      <c r="O716" s="302"/>
      <c r="P716" s="302"/>
      <c r="Q716" s="302"/>
      <c r="R716" s="302"/>
      <c r="S716" s="302"/>
      <c r="T716" s="302"/>
      <c r="U716" s="302"/>
      <c r="V716" s="302"/>
      <c r="W716" s="302"/>
      <c r="X716" s="302"/>
      <c r="Y716" s="302"/>
      <c r="Z716" s="302"/>
    </row>
    <row r="717" spans="1:26" ht="15.75" hidden="1" customHeight="1">
      <c r="A717" s="302"/>
      <c r="B717" s="302"/>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row>
    <row r="718" spans="1:26" ht="15.75" hidden="1" customHeight="1">
      <c r="A718" s="302"/>
      <c r="B718" s="302"/>
      <c r="C718" s="302"/>
      <c r="D718" s="302"/>
      <c r="E718" s="302"/>
      <c r="F718" s="302"/>
      <c r="G718" s="302"/>
      <c r="H718" s="302"/>
      <c r="I718" s="302"/>
      <c r="J718" s="302"/>
      <c r="K718" s="302"/>
      <c r="L718" s="302"/>
      <c r="M718" s="302"/>
      <c r="N718" s="302"/>
      <c r="O718" s="302"/>
      <c r="P718" s="302"/>
      <c r="Q718" s="302"/>
      <c r="R718" s="302"/>
      <c r="S718" s="302"/>
      <c r="T718" s="302"/>
      <c r="U718" s="302"/>
      <c r="V718" s="302"/>
      <c r="W718" s="302"/>
      <c r="X718" s="302"/>
      <c r="Y718" s="302"/>
      <c r="Z718" s="302"/>
    </row>
    <row r="719" spans="1:26" ht="15.75" hidden="1" customHeight="1">
      <c r="A719" s="302"/>
      <c r="B719" s="302"/>
      <c r="C719" s="302"/>
      <c r="D719" s="302"/>
      <c r="E719" s="302"/>
      <c r="F719" s="302"/>
      <c r="G719" s="302"/>
      <c r="H719" s="302"/>
      <c r="I719" s="302"/>
      <c r="J719" s="302"/>
      <c r="K719" s="302"/>
      <c r="L719" s="302"/>
      <c r="M719" s="302"/>
      <c r="N719" s="302"/>
      <c r="O719" s="302"/>
      <c r="P719" s="302"/>
      <c r="Q719" s="302"/>
      <c r="R719" s="302"/>
      <c r="S719" s="302"/>
      <c r="T719" s="302"/>
      <c r="U719" s="302"/>
      <c r="V719" s="302"/>
      <c r="W719" s="302"/>
      <c r="X719" s="302"/>
      <c r="Y719" s="302"/>
      <c r="Z719" s="302"/>
    </row>
    <row r="720" spans="1:26" ht="15.75" hidden="1" customHeight="1">
      <c r="A720" s="302"/>
      <c r="B720" s="302"/>
      <c r="C720" s="302"/>
      <c r="D720" s="302"/>
      <c r="E720" s="302"/>
      <c r="F720" s="302"/>
      <c r="G720" s="302"/>
      <c r="H720" s="302"/>
      <c r="I720" s="302"/>
      <c r="J720" s="302"/>
      <c r="K720" s="302"/>
      <c r="L720" s="302"/>
      <c r="M720" s="302"/>
      <c r="N720" s="302"/>
      <c r="O720" s="302"/>
      <c r="P720" s="302"/>
      <c r="Q720" s="302"/>
      <c r="R720" s="302"/>
      <c r="S720" s="302"/>
      <c r="T720" s="302"/>
      <c r="U720" s="302"/>
      <c r="V720" s="302"/>
      <c r="W720" s="302"/>
      <c r="X720" s="302"/>
      <c r="Y720" s="302"/>
      <c r="Z720" s="302"/>
    </row>
    <row r="721" spans="1:26" ht="15.75" hidden="1" customHeight="1">
      <c r="A721" s="302"/>
      <c r="B721" s="302"/>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row>
    <row r="722" spans="1:26" ht="15.75" hidden="1" customHeight="1">
      <c r="A722" s="302"/>
      <c r="B722" s="302"/>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row>
    <row r="723" spans="1:26" ht="15.75" hidden="1" customHeight="1">
      <c r="A723" s="302"/>
      <c r="B723" s="302"/>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2"/>
    </row>
    <row r="724" spans="1:26" ht="15.75" hidden="1" customHeight="1">
      <c r="A724" s="302"/>
      <c r="B724" s="302"/>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row>
    <row r="725" spans="1:26" ht="15.75" hidden="1" customHeight="1">
      <c r="A725" s="302"/>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row>
    <row r="726" spans="1:26" ht="15.75" hidden="1" customHeight="1">
      <c r="A726" s="302"/>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row>
    <row r="727" spans="1:26" ht="15.75" hidden="1" customHeight="1">
      <c r="A727" s="302"/>
      <c r="B727" s="302"/>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row>
    <row r="728" spans="1:26" ht="15.75" hidden="1" customHeight="1">
      <c r="A728" s="302"/>
      <c r="B728" s="302"/>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row>
    <row r="729" spans="1:26" ht="15.75" hidden="1" customHeight="1">
      <c r="A729" s="302"/>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row>
    <row r="730" spans="1:26" ht="15.75" hidden="1" customHeight="1">
      <c r="A730" s="302"/>
      <c r="B730" s="302"/>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2"/>
    </row>
    <row r="731" spans="1:26" ht="15.75" hidden="1" customHeight="1">
      <c r="A731" s="302"/>
      <c r="B731" s="302"/>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2"/>
    </row>
    <row r="732" spans="1:26" ht="15.75" hidden="1" customHeight="1">
      <c r="A732" s="302"/>
      <c r="B732" s="302"/>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row>
    <row r="733" spans="1:26" ht="15.75" hidden="1" customHeight="1">
      <c r="A733" s="302"/>
      <c r="B733" s="302"/>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row>
    <row r="734" spans="1:26" ht="15.75" hidden="1" customHeight="1">
      <c r="A734" s="302"/>
      <c r="B734" s="302"/>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2"/>
    </row>
    <row r="735" spans="1:26" ht="15.75" hidden="1" customHeight="1">
      <c r="A735" s="302"/>
      <c r="B735" s="302"/>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2"/>
    </row>
    <row r="736" spans="1:26" ht="15.75" hidden="1" customHeight="1">
      <c r="A736" s="302"/>
      <c r="B736" s="302"/>
      <c r="C736" s="302"/>
      <c r="D736" s="302"/>
      <c r="E736" s="302"/>
      <c r="F736" s="302"/>
      <c r="G736" s="302"/>
      <c r="H736" s="302"/>
      <c r="I736" s="302"/>
      <c r="J736" s="302"/>
      <c r="K736" s="302"/>
      <c r="L736" s="302"/>
      <c r="M736" s="302"/>
      <c r="N736" s="302"/>
      <c r="O736" s="302"/>
      <c r="P736" s="302"/>
      <c r="Q736" s="302"/>
      <c r="R736" s="302"/>
      <c r="S736" s="302"/>
      <c r="T736" s="302"/>
      <c r="U736" s="302"/>
      <c r="V736" s="302"/>
      <c r="W736" s="302"/>
      <c r="X736" s="302"/>
      <c r="Y736" s="302"/>
      <c r="Z736" s="302"/>
    </row>
    <row r="737" spans="1:26" ht="15.75" hidden="1" customHeight="1">
      <c r="A737" s="302"/>
      <c r="B737" s="302"/>
      <c r="C737" s="302"/>
      <c r="D737" s="302"/>
      <c r="E737" s="302"/>
      <c r="F737" s="302"/>
      <c r="G737" s="302"/>
      <c r="H737" s="302"/>
      <c r="I737" s="302"/>
      <c r="J737" s="302"/>
      <c r="K737" s="302"/>
      <c r="L737" s="302"/>
      <c r="M737" s="302"/>
      <c r="N737" s="302"/>
      <c r="O737" s="302"/>
      <c r="P737" s="302"/>
      <c r="Q737" s="302"/>
      <c r="R737" s="302"/>
      <c r="S737" s="302"/>
      <c r="T737" s="302"/>
      <c r="U737" s="302"/>
      <c r="V737" s="302"/>
      <c r="W737" s="302"/>
      <c r="X737" s="302"/>
      <c r="Y737" s="302"/>
      <c r="Z737" s="302"/>
    </row>
    <row r="738" spans="1:26" ht="15.75" hidden="1" customHeight="1">
      <c r="A738" s="302"/>
      <c r="B738" s="302"/>
      <c r="C738" s="302"/>
      <c r="D738" s="302"/>
      <c r="E738" s="302"/>
      <c r="F738" s="302"/>
      <c r="G738" s="302"/>
      <c r="H738" s="302"/>
      <c r="I738" s="302"/>
      <c r="J738" s="302"/>
      <c r="K738" s="302"/>
      <c r="L738" s="302"/>
      <c r="M738" s="302"/>
      <c r="N738" s="302"/>
      <c r="O738" s="302"/>
      <c r="P738" s="302"/>
      <c r="Q738" s="302"/>
      <c r="R738" s="302"/>
      <c r="S738" s="302"/>
      <c r="T738" s="302"/>
      <c r="U738" s="302"/>
      <c r="V738" s="302"/>
      <c r="W738" s="302"/>
      <c r="X738" s="302"/>
      <c r="Y738" s="302"/>
      <c r="Z738" s="302"/>
    </row>
    <row r="739" spans="1:26" ht="15.75" hidden="1" customHeight="1">
      <c r="A739" s="302"/>
      <c r="B739" s="302"/>
      <c r="C739" s="302"/>
      <c r="D739" s="302"/>
      <c r="E739" s="302"/>
      <c r="F739" s="302"/>
      <c r="G739" s="302"/>
      <c r="H739" s="302"/>
      <c r="I739" s="302"/>
      <c r="J739" s="302"/>
      <c r="K739" s="302"/>
      <c r="L739" s="302"/>
      <c r="M739" s="302"/>
      <c r="N739" s="302"/>
      <c r="O739" s="302"/>
      <c r="P739" s="302"/>
      <c r="Q739" s="302"/>
      <c r="R739" s="302"/>
      <c r="S739" s="302"/>
      <c r="T739" s="302"/>
      <c r="U739" s="302"/>
      <c r="V739" s="302"/>
      <c r="W739" s="302"/>
      <c r="X739" s="302"/>
      <c r="Y739" s="302"/>
      <c r="Z739" s="302"/>
    </row>
    <row r="740" spans="1:26" ht="15.75" hidden="1" customHeight="1">
      <c r="A740" s="302"/>
      <c r="B740" s="302"/>
      <c r="C740" s="302"/>
      <c r="D740" s="302"/>
      <c r="E740" s="302"/>
      <c r="F740" s="302"/>
      <c r="G740" s="302"/>
      <c r="H740" s="302"/>
      <c r="I740" s="302"/>
      <c r="J740" s="302"/>
      <c r="K740" s="302"/>
      <c r="L740" s="302"/>
      <c r="M740" s="302"/>
      <c r="N740" s="302"/>
      <c r="O740" s="302"/>
      <c r="P740" s="302"/>
      <c r="Q740" s="302"/>
      <c r="R740" s="302"/>
      <c r="S740" s="302"/>
      <c r="T740" s="302"/>
      <c r="U740" s="302"/>
      <c r="V740" s="302"/>
      <c r="W740" s="302"/>
      <c r="X740" s="302"/>
      <c r="Y740" s="302"/>
      <c r="Z740" s="302"/>
    </row>
    <row r="741" spans="1:26" ht="15.75" hidden="1" customHeight="1">
      <c r="A741" s="302"/>
      <c r="B741" s="302"/>
      <c r="C741" s="302"/>
      <c r="D741" s="302"/>
      <c r="E741" s="302"/>
      <c r="F741" s="302"/>
      <c r="G741" s="302"/>
      <c r="H741" s="302"/>
      <c r="I741" s="302"/>
      <c r="J741" s="302"/>
      <c r="K741" s="302"/>
      <c r="L741" s="302"/>
      <c r="M741" s="302"/>
      <c r="N741" s="302"/>
      <c r="O741" s="302"/>
      <c r="P741" s="302"/>
      <c r="Q741" s="302"/>
      <c r="R741" s="302"/>
      <c r="S741" s="302"/>
      <c r="T741" s="302"/>
      <c r="U741" s="302"/>
      <c r="V741" s="302"/>
      <c r="W741" s="302"/>
      <c r="X741" s="302"/>
      <c r="Y741" s="302"/>
      <c r="Z741" s="302"/>
    </row>
    <row r="742" spans="1:26" ht="15.75" hidden="1" customHeight="1">
      <c r="A742" s="302"/>
      <c r="B742" s="302"/>
      <c r="C742" s="302"/>
      <c r="D742" s="302"/>
      <c r="E742" s="302"/>
      <c r="F742" s="302"/>
      <c r="G742" s="302"/>
      <c r="H742" s="302"/>
      <c r="I742" s="302"/>
      <c r="J742" s="302"/>
      <c r="K742" s="302"/>
      <c r="L742" s="302"/>
      <c r="M742" s="302"/>
      <c r="N742" s="302"/>
      <c r="O742" s="302"/>
      <c r="P742" s="302"/>
      <c r="Q742" s="302"/>
      <c r="R742" s="302"/>
      <c r="S742" s="302"/>
      <c r="T742" s="302"/>
      <c r="U742" s="302"/>
      <c r="V742" s="302"/>
      <c r="W742" s="302"/>
      <c r="X742" s="302"/>
      <c r="Y742" s="302"/>
      <c r="Z742" s="302"/>
    </row>
    <row r="743" spans="1:26" ht="15.75" hidden="1" customHeight="1">
      <c r="A743" s="302"/>
      <c r="B743" s="302"/>
      <c r="C743" s="302"/>
      <c r="D743" s="302"/>
      <c r="E743" s="302"/>
      <c r="F743" s="302"/>
      <c r="G743" s="302"/>
      <c r="H743" s="302"/>
      <c r="I743" s="302"/>
      <c r="J743" s="302"/>
      <c r="K743" s="302"/>
      <c r="L743" s="302"/>
      <c r="M743" s="302"/>
      <c r="N743" s="302"/>
      <c r="O743" s="302"/>
      <c r="P743" s="302"/>
      <c r="Q743" s="302"/>
      <c r="R743" s="302"/>
      <c r="S743" s="302"/>
      <c r="T743" s="302"/>
      <c r="U743" s="302"/>
      <c r="V743" s="302"/>
      <c r="W743" s="302"/>
      <c r="X743" s="302"/>
      <c r="Y743" s="302"/>
      <c r="Z743" s="302"/>
    </row>
    <row r="744" spans="1:26" ht="15.75" hidden="1" customHeight="1">
      <c r="A744" s="302"/>
      <c r="B744" s="302"/>
      <c r="C744" s="302"/>
      <c r="D744" s="302"/>
      <c r="E744" s="302"/>
      <c r="F744" s="302"/>
      <c r="G744" s="302"/>
      <c r="H744" s="302"/>
      <c r="I744" s="302"/>
      <c r="J744" s="302"/>
      <c r="K744" s="302"/>
      <c r="L744" s="302"/>
      <c r="M744" s="302"/>
      <c r="N744" s="302"/>
      <c r="O744" s="302"/>
      <c r="P744" s="302"/>
      <c r="Q744" s="302"/>
      <c r="R744" s="302"/>
      <c r="S744" s="302"/>
      <c r="T744" s="302"/>
      <c r="U744" s="302"/>
      <c r="V744" s="302"/>
      <c r="W744" s="302"/>
      <c r="X744" s="302"/>
      <c r="Y744" s="302"/>
      <c r="Z744" s="302"/>
    </row>
    <row r="745" spans="1:26" ht="15.75" hidden="1" customHeight="1">
      <c r="A745" s="302"/>
      <c r="B745" s="302"/>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row>
    <row r="746" spans="1:26" ht="15.75" hidden="1" customHeight="1">
      <c r="A746" s="302"/>
      <c r="B746" s="302"/>
      <c r="C746" s="302"/>
      <c r="D746" s="302"/>
      <c r="E746" s="302"/>
      <c r="F746" s="302"/>
      <c r="G746" s="302"/>
      <c r="H746" s="302"/>
      <c r="I746" s="302"/>
      <c r="J746" s="302"/>
      <c r="K746" s="302"/>
      <c r="L746" s="302"/>
      <c r="M746" s="302"/>
      <c r="N746" s="302"/>
      <c r="O746" s="302"/>
      <c r="P746" s="302"/>
      <c r="Q746" s="302"/>
      <c r="R746" s="302"/>
      <c r="S746" s="302"/>
      <c r="T746" s="302"/>
      <c r="U746" s="302"/>
      <c r="V746" s="302"/>
      <c r="W746" s="302"/>
      <c r="X746" s="302"/>
      <c r="Y746" s="302"/>
      <c r="Z746" s="302"/>
    </row>
    <row r="747" spans="1:26" ht="15.75" hidden="1" customHeight="1">
      <c r="A747" s="302"/>
      <c r="B747" s="302"/>
      <c r="C747" s="302"/>
      <c r="D747" s="302"/>
      <c r="E747" s="302"/>
      <c r="F747" s="302"/>
      <c r="G747" s="302"/>
      <c r="H747" s="302"/>
      <c r="I747" s="302"/>
      <c r="J747" s="302"/>
      <c r="K747" s="302"/>
      <c r="L747" s="302"/>
      <c r="M747" s="302"/>
      <c r="N747" s="302"/>
      <c r="O747" s="302"/>
      <c r="P747" s="302"/>
      <c r="Q747" s="302"/>
      <c r="R747" s="302"/>
      <c r="S747" s="302"/>
      <c r="T747" s="302"/>
      <c r="U747" s="302"/>
      <c r="V747" s="302"/>
      <c r="W747" s="302"/>
      <c r="X747" s="302"/>
      <c r="Y747" s="302"/>
      <c r="Z747" s="302"/>
    </row>
    <row r="748" spans="1:26" ht="15.75" hidden="1" customHeight="1">
      <c r="A748" s="302"/>
      <c r="B748" s="302"/>
      <c r="C748" s="302"/>
      <c r="D748" s="302"/>
      <c r="E748" s="302"/>
      <c r="F748" s="302"/>
      <c r="G748" s="302"/>
      <c r="H748" s="302"/>
      <c r="I748" s="302"/>
      <c r="J748" s="302"/>
      <c r="K748" s="302"/>
      <c r="L748" s="302"/>
      <c r="M748" s="302"/>
      <c r="N748" s="302"/>
      <c r="O748" s="302"/>
      <c r="P748" s="302"/>
      <c r="Q748" s="302"/>
      <c r="R748" s="302"/>
      <c r="S748" s="302"/>
      <c r="T748" s="302"/>
      <c r="U748" s="302"/>
      <c r="V748" s="302"/>
      <c r="W748" s="302"/>
      <c r="X748" s="302"/>
      <c r="Y748" s="302"/>
      <c r="Z748" s="302"/>
    </row>
    <row r="749" spans="1:26" ht="15.75" hidden="1" customHeight="1">
      <c r="A749" s="302"/>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row>
    <row r="750" spans="1:26" ht="15.75" hidden="1" customHeight="1">
      <c r="A750" s="302"/>
      <c r="B750" s="302"/>
      <c r="C750" s="302"/>
      <c r="D750" s="302"/>
      <c r="E750" s="302"/>
      <c r="F750" s="302"/>
      <c r="G750" s="302"/>
      <c r="H750" s="302"/>
      <c r="I750" s="302"/>
      <c r="J750" s="302"/>
      <c r="K750" s="302"/>
      <c r="L750" s="302"/>
      <c r="M750" s="302"/>
      <c r="N750" s="302"/>
      <c r="O750" s="302"/>
      <c r="P750" s="302"/>
      <c r="Q750" s="302"/>
      <c r="R750" s="302"/>
      <c r="S750" s="302"/>
      <c r="T750" s="302"/>
      <c r="U750" s="302"/>
      <c r="V750" s="302"/>
      <c r="W750" s="302"/>
      <c r="X750" s="302"/>
      <c r="Y750" s="302"/>
      <c r="Z750" s="302"/>
    </row>
    <row r="751" spans="1:26" ht="15.75" hidden="1" customHeight="1">
      <c r="A751" s="302"/>
      <c r="B751" s="302"/>
      <c r="C751" s="302"/>
      <c r="D751" s="302"/>
      <c r="E751" s="302"/>
      <c r="F751" s="302"/>
      <c r="G751" s="302"/>
      <c r="H751" s="302"/>
      <c r="I751" s="302"/>
      <c r="J751" s="302"/>
      <c r="K751" s="302"/>
      <c r="L751" s="302"/>
      <c r="M751" s="302"/>
      <c r="N751" s="302"/>
      <c r="O751" s="302"/>
      <c r="P751" s="302"/>
      <c r="Q751" s="302"/>
      <c r="R751" s="302"/>
      <c r="S751" s="302"/>
      <c r="T751" s="302"/>
      <c r="U751" s="302"/>
      <c r="V751" s="302"/>
      <c r="W751" s="302"/>
      <c r="X751" s="302"/>
      <c r="Y751" s="302"/>
      <c r="Z751" s="302"/>
    </row>
    <row r="752" spans="1:26" ht="15.75" hidden="1" customHeight="1">
      <c r="A752" s="302"/>
      <c r="B752" s="302"/>
      <c r="C752" s="302"/>
      <c r="D752" s="302"/>
      <c r="E752" s="302"/>
      <c r="F752" s="302"/>
      <c r="G752" s="302"/>
      <c r="H752" s="302"/>
      <c r="I752" s="302"/>
      <c r="J752" s="302"/>
      <c r="K752" s="302"/>
      <c r="L752" s="302"/>
      <c r="M752" s="302"/>
      <c r="N752" s="302"/>
      <c r="O752" s="302"/>
      <c r="P752" s="302"/>
      <c r="Q752" s="302"/>
      <c r="R752" s="302"/>
      <c r="S752" s="302"/>
      <c r="T752" s="302"/>
      <c r="U752" s="302"/>
      <c r="V752" s="302"/>
      <c r="W752" s="302"/>
      <c r="X752" s="302"/>
      <c r="Y752" s="302"/>
      <c r="Z752" s="302"/>
    </row>
    <row r="753" spans="1:26" ht="15.75" hidden="1" customHeight="1">
      <c r="A753" s="302"/>
      <c r="B753" s="302"/>
      <c r="C753" s="302"/>
      <c r="D753" s="302"/>
      <c r="E753" s="302"/>
      <c r="F753" s="302"/>
      <c r="G753" s="302"/>
      <c r="H753" s="302"/>
      <c r="I753" s="302"/>
      <c r="J753" s="302"/>
      <c r="K753" s="302"/>
      <c r="L753" s="302"/>
      <c r="M753" s="302"/>
      <c r="N753" s="302"/>
      <c r="O753" s="302"/>
      <c r="P753" s="302"/>
      <c r="Q753" s="302"/>
      <c r="R753" s="302"/>
      <c r="S753" s="302"/>
      <c r="T753" s="302"/>
      <c r="U753" s="302"/>
      <c r="V753" s="302"/>
      <c r="W753" s="302"/>
      <c r="X753" s="302"/>
      <c r="Y753" s="302"/>
      <c r="Z753" s="302"/>
    </row>
    <row r="754" spans="1:26" ht="15.75" hidden="1" customHeight="1">
      <c r="A754" s="302"/>
      <c r="B754" s="302"/>
      <c r="C754" s="302"/>
      <c r="D754" s="302"/>
      <c r="E754" s="302"/>
      <c r="F754" s="302"/>
      <c r="G754" s="302"/>
      <c r="H754" s="302"/>
      <c r="I754" s="302"/>
      <c r="J754" s="302"/>
      <c r="K754" s="302"/>
      <c r="L754" s="302"/>
      <c r="M754" s="302"/>
      <c r="N754" s="302"/>
      <c r="O754" s="302"/>
      <c r="P754" s="302"/>
      <c r="Q754" s="302"/>
      <c r="R754" s="302"/>
      <c r="S754" s="302"/>
      <c r="T754" s="302"/>
      <c r="U754" s="302"/>
      <c r="V754" s="302"/>
      <c r="W754" s="302"/>
      <c r="X754" s="302"/>
      <c r="Y754" s="302"/>
      <c r="Z754" s="302"/>
    </row>
    <row r="755" spans="1:26" ht="15.75" hidden="1" customHeight="1">
      <c r="A755" s="302"/>
      <c r="B755" s="302"/>
      <c r="C755" s="302"/>
      <c r="D755" s="302"/>
      <c r="E755" s="302"/>
      <c r="F755" s="302"/>
      <c r="G755" s="302"/>
      <c r="H755" s="302"/>
      <c r="I755" s="302"/>
      <c r="J755" s="302"/>
      <c r="K755" s="302"/>
      <c r="L755" s="302"/>
      <c r="M755" s="302"/>
      <c r="N755" s="302"/>
      <c r="O755" s="302"/>
      <c r="P755" s="302"/>
      <c r="Q755" s="302"/>
      <c r="R755" s="302"/>
      <c r="S755" s="302"/>
      <c r="T755" s="302"/>
      <c r="U755" s="302"/>
      <c r="V755" s="302"/>
      <c r="W755" s="302"/>
      <c r="X755" s="302"/>
      <c r="Y755" s="302"/>
      <c r="Z755" s="302"/>
    </row>
    <row r="756" spans="1:26" ht="15.75" hidden="1" customHeight="1">
      <c r="A756" s="302"/>
      <c r="B756" s="302"/>
      <c r="C756" s="302"/>
      <c r="D756" s="302"/>
      <c r="E756" s="302"/>
      <c r="F756" s="302"/>
      <c r="G756" s="302"/>
      <c r="H756" s="302"/>
      <c r="I756" s="302"/>
      <c r="J756" s="302"/>
      <c r="K756" s="302"/>
      <c r="L756" s="302"/>
      <c r="M756" s="302"/>
      <c r="N756" s="302"/>
      <c r="O756" s="302"/>
      <c r="P756" s="302"/>
      <c r="Q756" s="302"/>
      <c r="R756" s="302"/>
      <c r="S756" s="302"/>
      <c r="T756" s="302"/>
      <c r="U756" s="302"/>
      <c r="V756" s="302"/>
      <c r="W756" s="302"/>
      <c r="X756" s="302"/>
      <c r="Y756" s="302"/>
      <c r="Z756" s="302"/>
    </row>
    <row r="757" spans="1:26" ht="15.75" hidden="1" customHeight="1">
      <c r="A757" s="302"/>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row>
    <row r="758" spans="1:26" ht="15.75" hidden="1" customHeight="1">
      <c r="A758" s="302"/>
      <c r="B758" s="302"/>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row>
    <row r="759" spans="1:26" ht="15.75" hidden="1" customHeight="1">
      <c r="A759" s="302"/>
      <c r="B759" s="302"/>
      <c r="C759" s="302"/>
      <c r="D759" s="302"/>
      <c r="E759" s="302"/>
      <c r="F759" s="302"/>
      <c r="G759" s="302"/>
      <c r="H759" s="302"/>
      <c r="I759" s="302"/>
      <c r="J759" s="302"/>
      <c r="K759" s="302"/>
      <c r="L759" s="302"/>
      <c r="M759" s="302"/>
      <c r="N759" s="302"/>
      <c r="O759" s="302"/>
      <c r="P759" s="302"/>
      <c r="Q759" s="302"/>
      <c r="R759" s="302"/>
      <c r="S759" s="302"/>
      <c r="T759" s="302"/>
      <c r="U759" s="302"/>
      <c r="V759" s="302"/>
      <c r="W759" s="302"/>
      <c r="X759" s="302"/>
      <c r="Y759" s="302"/>
      <c r="Z759" s="302"/>
    </row>
    <row r="760" spans="1:26" ht="15.75" hidden="1" customHeight="1">
      <c r="A760" s="302"/>
      <c r="B760" s="302"/>
      <c r="C760" s="302"/>
      <c r="D760" s="302"/>
      <c r="E760" s="302"/>
      <c r="F760" s="302"/>
      <c r="G760" s="302"/>
      <c r="H760" s="302"/>
      <c r="I760" s="302"/>
      <c r="J760" s="302"/>
      <c r="K760" s="302"/>
      <c r="L760" s="302"/>
      <c r="M760" s="302"/>
      <c r="N760" s="302"/>
      <c r="O760" s="302"/>
      <c r="P760" s="302"/>
      <c r="Q760" s="302"/>
      <c r="R760" s="302"/>
      <c r="S760" s="302"/>
      <c r="T760" s="302"/>
      <c r="U760" s="302"/>
      <c r="V760" s="302"/>
      <c r="W760" s="302"/>
      <c r="X760" s="302"/>
      <c r="Y760" s="302"/>
      <c r="Z760" s="302"/>
    </row>
    <row r="761" spans="1:26" ht="15.75" hidden="1" customHeight="1">
      <c r="A761" s="302"/>
      <c r="B761" s="302"/>
      <c r="C761" s="302"/>
      <c r="D761" s="302"/>
      <c r="E761" s="302"/>
      <c r="F761" s="302"/>
      <c r="G761" s="302"/>
      <c r="H761" s="302"/>
      <c r="I761" s="302"/>
      <c r="J761" s="302"/>
      <c r="K761" s="302"/>
      <c r="L761" s="302"/>
      <c r="M761" s="302"/>
      <c r="N761" s="302"/>
      <c r="O761" s="302"/>
      <c r="P761" s="302"/>
      <c r="Q761" s="302"/>
      <c r="R761" s="302"/>
      <c r="S761" s="302"/>
      <c r="T761" s="302"/>
      <c r="U761" s="302"/>
      <c r="V761" s="302"/>
      <c r="W761" s="302"/>
      <c r="X761" s="302"/>
      <c r="Y761" s="302"/>
      <c r="Z761" s="302"/>
    </row>
    <row r="762" spans="1:26" ht="15.75" hidden="1" customHeight="1">
      <c r="A762" s="302"/>
      <c r="B762" s="302"/>
      <c r="C762" s="302"/>
      <c r="D762" s="302"/>
      <c r="E762" s="302"/>
      <c r="F762" s="302"/>
      <c r="G762" s="302"/>
      <c r="H762" s="302"/>
      <c r="I762" s="302"/>
      <c r="J762" s="302"/>
      <c r="K762" s="302"/>
      <c r="L762" s="302"/>
      <c r="M762" s="302"/>
      <c r="N762" s="302"/>
      <c r="O762" s="302"/>
      <c r="P762" s="302"/>
      <c r="Q762" s="302"/>
      <c r="R762" s="302"/>
      <c r="S762" s="302"/>
      <c r="T762" s="302"/>
      <c r="U762" s="302"/>
      <c r="V762" s="302"/>
      <c r="W762" s="302"/>
      <c r="X762" s="302"/>
      <c r="Y762" s="302"/>
      <c r="Z762" s="302"/>
    </row>
    <row r="763" spans="1:26" ht="15.75" hidden="1" customHeight="1">
      <c r="A763" s="302"/>
      <c r="B763" s="302"/>
      <c r="C763" s="302"/>
      <c r="D763" s="302"/>
      <c r="E763" s="302"/>
      <c r="F763" s="302"/>
      <c r="G763" s="302"/>
      <c r="H763" s="302"/>
      <c r="I763" s="302"/>
      <c r="J763" s="302"/>
      <c r="K763" s="302"/>
      <c r="L763" s="302"/>
      <c r="M763" s="302"/>
      <c r="N763" s="302"/>
      <c r="O763" s="302"/>
      <c r="P763" s="302"/>
      <c r="Q763" s="302"/>
      <c r="R763" s="302"/>
      <c r="S763" s="302"/>
      <c r="T763" s="302"/>
      <c r="U763" s="302"/>
      <c r="V763" s="302"/>
      <c r="W763" s="302"/>
      <c r="X763" s="302"/>
      <c r="Y763" s="302"/>
      <c r="Z763" s="302"/>
    </row>
    <row r="764" spans="1:26" ht="15.75" hidden="1" customHeight="1">
      <c r="A764" s="302"/>
      <c r="B764" s="302"/>
      <c r="C764" s="302"/>
      <c r="D764" s="302"/>
      <c r="E764" s="302"/>
      <c r="F764" s="302"/>
      <c r="G764" s="302"/>
      <c r="H764" s="302"/>
      <c r="I764" s="302"/>
      <c r="J764" s="302"/>
      <c r="K764" s="302"/>
      <c r="L764" s="302"/>
      <c r="M764" s="302"/>
      <c r="N764" s="302"/>
      <c r="O764" s="302"/>
      <c r="P764" s="302"/>
      <c r="Q764" s="302"/>
      <c r="R764" s="302"/>
      <c r="S764" s="302"/>
      <c r="T764" s="302"/>
      <c r="U764" s="302"/>
      <c r="V764" s="302"/>
      <c r="W764" s="302"/>
      <c r="X764" s="302"/>
      <c r="Y764" s="302"/>
      <c r="Z764" s="302"/>
    </row>
    <row r="765" spans="1:26" ht="15.75" hidden="1" customHeight="1">
      <c r="A765" s="302"/>
      <c r="B765" s="302"/>
      <c r="C765" s="302"/>
      <c r="D765" s="302"/>
      <c r="E765" s="302"/>
      <c r="F765" s="302"/>
      <c r="G765" s="302"/>
      <c r="H765" s="302"/>
      <c r="I765" s="302"/>
      <c r="J765" s="302"/>
      <c r="K765" s="302"/>
      <c r="L765" s="302"/>
      <c r="M765" s="302"/>
      <c r="N765" s="302"/>
      <c r="O765" s="302"/>
      <c r="P765" s="302"/>
      <c r="Q765" s="302"/>
      <c r="R765" s="302"/>
      <c r="S765" s="302"/>
      <c r="T765" s="302"/>
      <c r="U765" s="302"/>
      <c r="V765" s="302"/>
      <c r="W765" s="302"/>
      <c r="X765" s="302"/>
      <c r="Y765" s="302"/>
      <c r="Z765" s="302"/>
    </row>
    <row r="766" spans="1:26" ht="15.75" hidden="1" customHeight="1">
      <c r="A766" s="302"/>
      <c r="B766" s="302"/>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row>
    <row r="767" spans="1:26" ht="15.75" hidden="1" customHeight="1">
      <c r="A767" s="302"/>
      <c r="B767" s="302"/>
      <c r="C767" s="302"/>
      <c r="D767" s="302"/>
      <c r="E767" s="302"/>
      <c r="F767" s="302"/>
      <c r="G767" s="302"/>
      <c r="H767" s="302"/>
      <c r="I767" s="302"/>
      <c r="J767" s="302"/>
      <c r="K767" s="302"/>
      <c r="L767" s="302"/>
      <c r="M767" s="302"/>
      <c r="N767" s="302"/>
      <c r="O767" s="302"/>
      <c r="P767" s="302"/>
      <c r="Q767" s="302"/>
      <c r="R767" s="302"/>
      <c r="S767" s="302"/>
      <c r="T767" s="302"/>
      <c r="U767" s="302"/>
      <c r="V767" s="302"/>
      <c r="W767" s="302"/>
      <c r="X767" s="302"/>
      <c r="Y767" s="302"/>
      <c r="Z767" s="302"/>
    </row>
    <row r="768" spans="1:26" ht="15.75" hidden="1" customHeight="1">
      <c r="A768" s="302"/>
      <c r="B768" s="302"/>
      <c r="C768" s="302"/>
      <c r="D768" s="302"/>
      <c r="E768" s="302"/>
      <c r="F768" s="302"/>
      <c r="G768" s="302"/>
      <c r="H768" s="302"/>
      <c r="I768" s="302"/>
      <c r="J768" s="302"/>
      <c r="K768" s="302"/>
      <c r="L768" s="302"/>
      <c r="M768" s="302"/>
      <c r="N768" s="302"/>
      <c r="O768" s="302"/>
      <c r="P768" s="302"/>
      <c r="Q768" s="302"/>
      <c r="R768" s="302"/>
      <c r="S768" s="302"/>
      <c r="T768" s="302"/>
      <c r="U768" s="302"/>
      <c r="V768" s="302"/>
      <c r="W768" s="302"/>
      <c r="X768" s="302"/>
      <c r="Y768" s="302"/>
      <c r="Z768" s="302"/>
    </row>
    <row r="769" spans="1:26" ht="15.75" hidden="1" customHeight="1">
      <c r="A769" s="302"/>
      <c r="B769" s="302"/>
      <c r="C769" s="302"/>
      <c r="D769" s="302"/>
      <c r="E769" s="302"/>
      <c r="F769" s="302"/>
      <c r="G769" s="302"/>
      <c r="H769" s="302"/>
      <c r="I769" s="302"/>
      <c r="J769" s="302"/>
      <c r="K769" s="302"/>
      <c r="L769" s="302"/>
      <c r="M769" s="302"/>
      <c r="N769" s="302"/>
      <c r="O769" s="302"/>
      <c r="P769" s="302"/>
      <c r="Q769" s="302"/>
      <c r="R769" s="302"/>
      <c r="S769" s="302"/>
      <c r="T769" s="302"/>
      <c r="U769" s="302"/>
      <c r="V769" s="302"/>
      <c r="W769" s="302"/>
      <c r="X769" s="302"/>
      <c r="Y769" s="302"/>
      <c r="Z769" s="302"/>
    </row>
    <row r="770" spans="1:26" ht="15.75" hidden="1" customHeight="1">
      <c r="A770" s="302"/>
      <c r="B770" s="302"/>
      <c r="C770" s="302"/>
      <c r="D770" s="302"/>
      <c r="E770" s="302"/>
      <c r="F770" s="302"/>
      <c r="G770" s="302"/>
      <c r="H770" s="302"/>
      <c r="I770" s="302"/>
      <c r="J770" s="302"/>
      <c r="K770" s="302"/>
      <c r="L770" s="302"/>
      <c r="M770" s="302"/>
      <c r="N770" s="302"/>
      <c r="O770" s="302"/>
      <c r="P770" s="302"/>
      <c r="Q770" s="302"/>
      <c r="R770" s="302"/>
      <c r="S770" s="302"/>
      <c r="T770" s="302"/>
      <c r="U770" s="302"/>
      <c r="V770" s="302"/>
      <c r="W770" s="302"/>
      <c r="X770" s="302"/>
      <c r="Y770" s="302"/>
      <c r="Z770" s="302"/>
    </row>
    <row r="771" spans="1:26" ht="15.75" hidden="1" customHeight="1">
      <c r="A771" s="302"/>
      <c r="B771" s="302"/>
      <c r="C771" s="302"/>
      <c r="D771" s="302"/>
      <c r="E771" s="302"/>
      <c r="F771" s="302"/>
      <c r="G771" s="302"/>
      <c r="H771" s="302"/>
      <c r="I771" s="302"/>
      <c r="J771" s="302"/>
      <c r="K771" s="302"/>
      <c r="L771" s="302"/>
      <c r="M771" s="302"/>
      <c r="N771" s="302"/>
      <c r="O771" s="302"/>
      <c r="P771" s="302"/>
      <c r="Q771" s="302"/>
      <c r="R771" s="302"/>
      <c r="S771" s="302"/>
      <c r="T771" s="302"/>
      <c r="U771" s="302"/>
      <c r="V771" s="302"/>
      <c r="W771" s="302"/>
      <c r="X771" s="302"/>
      <c r="Y771" s="302"/>
      <c r="Z771" s="302"/>
    </row>
    <row r="772" spans="1:26" ht="15.75" hidden="1" customHeight="1">
      <c r="A772" s="302"/>
      <c r="B772" s="302"/>
      <c r="C772" s="302"/>
      <c r="D772" s="302"/>
      <c r="E772" s="302"/>
      <c r="F772" s="302"/>
      <c r="G772" s="302"/>
      <c r="H772" s="302"/>
      <c r="I772" s="302"/>
      <c r="J772" s="302"/>
      <c r="K772" s="302"/>
      <c r="L772" s="302"/>
      <c r="M772" s="302"/>
      <c r="N772" s="302"/>
      <c r="O772" s="302"/>
      <c r="P772" s="302"/>
      <c r="Q772" s="302"/>
      <c r="R772" s="302"/>
      <c r="S772" s="302"/>
      <c r="T772" s="302"/>
      <c r="U772" s="302"/>
      <c r="V772" s="302"/>
      <c r="W772" s="302"/>
      <c r="X772" s="302"/>
      <c r="Y772" s="302"/>
      <c r="Z772" s="302"/>
    </row>
    <row r="773" spans="1:26" ht="15.75" hidden="1" customHeight="1">
      <c r="A773" s="302"/>
      <c r="B773" s="302"/>
      <c r="C773" s="302"/>
      <c r="D773" s="302"/>
      <c r="E773" s="302"/>
      <c r="F773" s="302"/>
      <c r="G773" s="302"/>
      <c r="H773" s="302"/>
      <c r="I773" s="302"/>
      <c r="J773" s="302"/>
      <c r="K773" s="302"/>
      <c r="L773" s="302"/>
      <c r="M773" s="302"/>
      <c r="N773" s="302"/>
      <c r="O773" s="302"/>
      <c r="P773" s="302"/>
      <c r="Q773" s="302"/>
      <c r="R773" s="302"/>
      <c r="S773" s="302"/>
      <c r="T773" s="302"/>
      <c r="U773" s="302"/>
      <c r="V773" s="302"/>
      <c r="W773" s="302"/>
      <c r="X773" s="302"/>
      <c r="Y773" s="302"/>
      <c r="Z773" s="302"/>
    </row>
    <row r="774" spans="1:26" ht="15.75" hidden="1" customHeight="1">
      <c r="A774" s="302"/>
      <c r="B774" s="302"/>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row>
    <row r="775" spans="1:26" ht="15.75" hidden="1" customHeight="1">
      <c r="A775" s="302"/>
      <c r="B775" s="302"/>
      <c r="C775" s="302"/>
      <c r="D775" s="302"/>
      <c r="E775" s="302"/>
      <c r="F775" s="302"/>
      <c r="G775" s="302"/>
      <c r="H775" s="302"/>
      <c r="I775" s="302"/>
      <c r="J775" s="302"/>
      <c r="K775" s="302"/>
      <c r="L775" s="302"/>
      <c r="M775" s="302"/>
      <c r="N775" s="302"/>
      <c r="O775" s="302"/>
      <c r="P775" s="302"/>
      <c r="Q775" s="302"/>
      <c r="R775" s="302"/>
      <c r="S775" s="302"/>
      <c r="T775" s="302"/>
      <c r="U775" s="302"/>
      <c r="V775" s="302"/>
      <c r="W775" s="302"/>
      <c r="X775" s="302"/>
      <c r="Y775" s="302"/>
      <c r="Z775" s="302"/>
    </row>
    <row r="776" spans="1:26" ht="15.75" hidden="1" customHeight="1">
      <c r="A776" s="302"/>
      <c r="B776" s="302"/>
      <c r="C776" s="302"/>
      <c r="D776" s="302"/>
      <c r="E776" s="302"/>
      <c r="F776" s="302"/>
      <c r="G776" s="302"/>
      <c r="H776" s="302"/>
      <c r="I776" s="302"/>
      <c r="J776" s="302"/>
      <c r="K776" s="302"/>
      <c r="L776" s="302"/>
      <c r="M776" s="302"/>
      <c r="N776" s="302"/>
      <c r="O776" s="302"/>
      <c r="P776" s="302"/>
      <c r="Q776" s="302"/>
      <c r="R776" s="302"/>
      <c r="S776" s="302"/>
      <c r="T776" s="302"/>
      <c r="U776" s="302"/>
      <c r="V776" s="302"/>
      <c r="W776" s="302"/>
      <c r="X776" s="302"/>
      <c r="Y776" s="302"/>
      <c r="Z776" s="302"/>
    </row>
    <row r="777" spans="1:26" ht="15.75" hidden="1" customHeight="1">
      <c r="A777" s="302"/>
      <c r="B777" s="302"/>
      <c r="C777" s="302"/>
      <c r="D777" s="302"/>
      <c r="E777" s="302"/>
      <c r="F777" s="302"/>
      <c r="G777" s="302"/>
      <c r="H777" s="302"/>
      <c r="I777" s="302"/>
      <c r="J777" s="302"/>
      <c r="K777" s="302"/>
      <c r="L777" s="302"/>
      <c r="M777" s="302"/>
      <c r="N777" s="302"/>
      <c r="O777" s="302"/>
      <c r="P777" s="302"/>
      <c r="Q777" s="302"/>
      <c r="R777" s="302"/>
      <c r="S777" s="302"/>
      <c r="T777" s="302"/>
      <c r="U777" s="302"/>
      <c r="V777" s="302"/>
      <c r="W777" s="302"/>
      <c r="X777" s="302"/>
      <c r="Y777" s="302"/>
      <c r="Z777" s="302"/>
    </row>
    <row r="778" spans="1:26" ht="15.75" hidden="1" customHeight="1">
      <c r="A778" s="302"/>
      <c r="B778" s="302"/>
      <c r="C778" s="302"/>
      <c r="D778" s="302"/>
      <c r="E778" s="302"/>
      <c r="F778" s="302"/>
      <c r="G778" s="302"/>
      <c r="H778" s="302"/>
      <c r="I778" s="302"/>
      <c r="J778" s="302"/>
      <c r="K778" s="302"/>
      <c r="L778" s="302"/>
      <c r="M778" s="302"/>
      <c r="N778" s="302"/>
      <c r="O778" s="302"/>
      <c r="P778" s="302"/>
      <c r="Q778" s="302"/>
      <c r="R778" s="302"/>
      <c r="S778" s="302"/>
      <c r="T778" s="302"/>
      <c r="U778" s="302"/>
      <c r="V778" s="302"/>
      <c r="W778" s="302"/>
      <c r="X778" s="302"/>
      <c r="Y778" s="302"/>
      <c r="Z778" s="302"/>
    </row>
    <row r="779" spans="1:26" ht="15.75" hidden="1" customHeight="1">
      <c r="A779" s="302"/>
      <c r="B779" s="302"/>
      <c r="C779" s="302"/>
      <c r="D779" s="302"/>
      <c r="E779" s="302"/>
      <c r="F779" s="302"/>
      <c r="G779" s="302"/>
      <c r="H779" s="302"/>
      <c r="I779" s="302"/>
      <c r="J779" s="302"/>
      <c r="K779" s="302"/>
      <c r="L779" s="302"/>
      <c r="M779" s="302"/>
      <c r="N779" s="302"/>
      <c r="O779" s="302"/>
      <c r="P779" s="302"/>
      <c r="Q779" s="302"/>
      <c r="R779" s="302"/>
      <c r="S779" s="302"/>
      <c r="T779" s="302"/>
      <c r="U779" s="302"/>
      <c r="V779" s="302"/>
      <c r="W779" s="302"/>
      <c r="X779" s="302"/>
      <c r="Y779" s="302"/>
      <c r="Z779" s="302"/>
    </row>
    <row r="780" spans="1:26" ht="15.75" hidden="1" customHeight="1">
      <c r="A780" s="302"/>
      <c r="B780" s="302"/>
      <c r="C780" s="302"/>
      <c r="D780" s="302"/>
      <c r="E780" s="302"/>
      <c r="F780" s="302"/>
      <c r="G780" s="302"/>
      <c r="H780" s="302"/>
      <c r="I780" s="302"/>
      <c r="J780" s="302"/>
      <c r="K780" s="302"/>
      <c r="L780" s="302"/>
      <c r="M780" s="302"/>
      <c r="N780" s="302"/>
      <c r="O780" s="302"/>
      <c r="P780" s="302"/>
      <c r="Q780" s="302"/>
      <c r="R780" s="302"/>
      <c r="S780" s="302"/>
      <c r="T780" s="302"/>
      <c r="U780" s="302"/>
      <c r="V780" s="302"/>
      <c r="W780" s="302"/>
      <c r="X780" s="302"/>
      <c r="Y780" s="302"/>
      <c r="Z780" s="302"/>
    </row>
    <row r="781" spans="1:26" ht="15.75" hidden="1" customHeight="1">
      <c r="A781" s="302"/>
      <c r="B781" s="302"/>
      <c r="C781" s="302"/>
      <c r="D781" s="302"/>
      <c r="E781" s="302"/>
      <c r="F781" s="302"/>
      <c r="G781" s="302"/>
      <c r="H781" s="302"/>
      <c r="I781" s="302"/>
      <c r="J781" s="302"/>
      <c r="K781" s="302"/>
      <c r="L781" s="302"/>
      <c r="M781" s="302"/>
      <c r="N781" s="302"/>
      <c r="O781" s="302"/>
      <c r="P781" s="302"/>
      <c r="Q781" s="302"/>
      <c r="R781" s="302"/>
      <c r="S781" s="302"/>
      <c r="T781" s="302"/>
      <c r="U781" s="302"/>
      <c r="V781" s="302"/>
      <c r="W781" s="302"/>
      <c r="X781" s="302"/>
      <c r="Y781" s="302"/>
      <c r="Z781" s="302"/>
    </row>
    <row r="782" spans="1:26" ht="15.75" hidden="1" customHeight="1">
      <c r="A782" s="302"/>
      <c r="B782" s="302"/>
      <c r="C782" s="302"/>
      <c r="D782" s="302"/>
      <c r="E782" s="302"/>
      <c r="F782" s="302"/>
      <c r="G782" s="302"/>
      <c r="H782" s="302"/>
      <c r="I782" s="302"/>
      <c r="J782" s="302"/>
      <c r="K782" s="302"/>
      <c r="L782" s="302"/>
      <c r="M782" s="302"/>
      <c r="N782" s="302"/>
      <c r="O782" s="302"/>
      <c r="P782" s="302"/>
      <c r="Q782" s="302"/>
      <c r="R782" s="302"/>
      <c r="S782" s="302"/>
      <c r="T782" s="302"/>
      <c r="U782" s="302"/>
      <c r="V782" s="302"/>
      <c r="W782" s="302"/>
      <c r="X782" s="302"/>
      <c r="Y782" s="302"/>
      <c r="Z782" s="302"/>
    </row>
    <row r="783" spans="1:26" ht="15.75" hidden="1" customHeight="1">
      <c r="A783" s="302"/>
      <c r="B783" s="302"/>
      <c r="C783" s="302"/>
      <c r="D783" s="302"/>
      <c r="E783" s="302"/>
      <c r="F783" s="302"/>
      <c r="G783" s="302"/>
      <c r="H783" s="302"/>
      <c r="I783" s="302"/>
      <c r="J783" s="302"/>
      <c r="K783" s="302"/>
      <c r="L783" s="302"/>
      <c r="M783" s="302"/>
      <c r="N783" s="302"/>
      <c r="O783" s="302"/>
      <c r="P783" s="302"/>
      <c r="Q783" s="302"/>
      <c r="R783" s="302"/>
      <c r="S783" s="302"/>
      <c r="T783" s="302"/>
      <c r="U783" s="302"/>
      <c r="V783" s="302"/>
      <c r="W783" s="302"/>
      <c r="X783" s="302"/>
      <c r="Y783" s="302"/>
      <c r="Z783" s="302"/>
    </row>
    <row r="784" spans="1:26" ht="15.75" hidden="1" customHeight="1">
      <c r="A784" s="302"/>
      <c r="B784" s="302"/>
      <c r="C784" s="302"/>
      <c r="D784" s="302"/>
      <c r="E784" s="302"/>
      <c r="F784" s="302"/>
      <c r="G784" s="302"/>
      <c r="H784" s="302"/>
      <c r="I784" s="302"/>
      <c r="J784" s="302"/>
      <c r="K784" s="302"/>
      <c r="L784" s="302"/>
      <c r="M784" s="302"/>
      <c r="N784" s="302"/>
      <c r="O784" s="302"/>
      <c r="P784" s="302"/>
      <c r="Q784" s="302"/>
      <c r="R784" s="302"/>
      <c r="S784" s="302"/>
      <c r="T784" s="302"/>
      <c r="U784" s="302"/>
      <c r="V784" s="302"/>
      <c r="W784" s="302"/>
      <c r="X784" s="302"/>
      <c r="Y784" s="302"/>
      <c r="Z784" s="302"/>
    </row>
    <row r="785" spans="1:26" ht="15.75" hidden="1" customHeight="1">
      <c r="A785" s="302"/>
      <c r="B785" s="302"/>
      <c r="C785" s="302"/>
      <c r="D785" s="302"/>
      <c r="E785" s="302"/>
      <c r="F785" s="302"/>
      <c r="G785" s="302"/>
      <c r="H785" s="302"/>
      <c r="I785" s="302"/>
      <c r="J785" s="302"/>
      <c r="K785" s="302"/>
      <c r="L785" s="302"/>
      <c r="M785" s="302"/>
      <c r="N785" s="302"/>
      <c r="O785" s="302"/>
      <c r="P785" s="302"/>
      <c r="Q785" s="302"/>
      <c r="R785" s="302"/>
      <c r="S785" s="302"/>
      <c r="T785" s="302"/>
      <c r="U785" s="302"/>
      <c r="V785" s="302"/>
      <c r="W785" s="302"/>
      <c r="X785" s="302"/>
      <c r="Y785" s="302"/>
      <c r="Z785" s="302"/>
    </row>
    <row r="786" spans="1:26" ht="15.75" hidden="1" customHeight="1">
      <c r="A786" s="302"/>
      <c r="B786" s="302"/>
      <c r="C786" s="302"/>
      <c r="D786" s="302"/>
      <c r="E786" s="302"/>
      <c r="F786" s="302"/>
      <c r="G786" s="302"/>
      <c r="H786" s="302"/>
      <c r="I786" s="302"/>
      <c r="J786" s="302"/>
      <c r="K786" s="302"/>
      <c r="L786" s="302"/>
      <c r="M786" s="302"/>
      <c r="N786" s="302"/>
      <c r="O786" s="302"/>
      <c r="P786" s="302"/>
      <c r="Q786" s="302"/>
      <c r="R786" s="302"/>
      <c r="S786" s="302"/>
      <c r="T786" s="302"/>
      <c r="U786" s="302"/>
      <c r="V786" s="302"/>
      <c r="W786" s="302"/>
      <c r="X786" s="302"/>
      <c r="Y786" s="302"/>
      <c r="Z786" s="302"/>
    </row>
    <row r="787" spans="1:26" ht="15.75" hidden="1" customHeight="1">
      <c r="A787" s="302"/>
      <c r="B787" s="302"/>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row>
    <row r="788" spans="1:26" ht="15.75" hidden="1" customHeight="1">
      <c r="A788" s="302"/>
      <c r="B788" s="302"/>
      <c r="C788" s="302"/>
      <c r="D788" s="302"/>
      <c r="E788" s="302"/>
      <c r="F788" s="302"/>
      <c r="G788" s="302"/>
      <c r="H788" s="302"/>
      <c r="I788" s="302"/>
      <c r="J788" s="302"/>
      <c r="K788" s="302"/>
      <c r="L788" s="302"/>
      <c r="M788" s="302"/>
      <c r="N788" s="302"/>
      <c r="O788" s="302"/>
      <c r="P788" s="302"/>
      <c r="Q788" s="302"/>
      <c r="R788" s="302"/>
      <c r="S788" s="302"/>
      <c r="T788" s="302"/>
      <c r="U788" s="302"/>
      <c r="V788" s="302"/>
      <c r="W788" s="302"/>
      <c r="X788" s="302"/>
      <c r="Y788" s="302"/>
      <c r="Z788" s="302"/>
    </row>
    <row r="789" spans="1:26" ht="15.75" hidden="1" customHeight="1">
      <c r="A789" s="302"/>
      <c r="B789" s="302"/>
      <c r="C789" s="302"/>
      <c r="D789" s="302"/>
      <c r="E789" s="302"/>
      <c r="F789" s="302"/>
      <c r="G789" s="302"/>
      <c r="H789" s="302"/>
      <c r="I789" s="302"/>
      <c r="J789" s="302"/>
      <c r="K789" s="302"/>
      <c r="L789" s="302"/>
      <c r="M789" s="302"/>
      <c r="N789" s="302"/>
      <c r="O789" s="302"/>
      <c r="P789" s="302"/>
      <c r="Q789" s="302"/>
      <c r="R789" s="302"/>
      <c r="S789" s="302"/>
      <c r="T789" s="302"/>
      <c r="U789" s="302"/>
      <c r="V789" s="302"/>
      <c r="W789" s="302"/>
      <c r="X789" s="302"/>
      <c r="Y789" s="302"/>
      <c r="Z789" s="302"/>
    </row>
    <row r="790" spans="1:26" ht="15.75" hidden="1" customHeight="1">
      <c r="A790" s="302"/>
      <c r="B790" s="302"/>
      <c r="C790" s="302"/>
      <c r="D790" s="302"/>
      <c r="E790" s="302"/>
      <c r="F790" s="302"/>
      <c r="G790" s="302"/>
      <c r="H790" s="302"/>
      <c r="I790" s="302"/>
      <c r="J790" s="302"/>
      <c r="K790" s="302"/>
      <c r="L790" s="302"/>
      <c r="M790" s="302"/>
      <c r="N790" s="302"/>
      <c r="O790" s="302"/>
      <c r="P790" s="302"/>
      <c r="Q790" s="302"/>
      <c r="R790" s="302"/>
      <c r="S790" s="302"/>
      <c r="T790" s="302"/>
      <c r="U790" s="302"/>
      <c r="V790" s="302"/>
      <c r="W790" s="302"/>
      <c r="X790" s="302"/>
      <c r="Y790" s="302"/>
      <c r="Z790" s="302"/>
    </row>
    <row r="791" spans="1:26" ht="15.75" hidden="1" customHeight="1">
      <c r="A791" s="302"/>
      <c r="B791" s="302"/>
      <c r="C791" s="302"/>
      <c r="D791" s="302"/>
      <c r="E791" s="302"/>
      <c r="F791" s="302"/>
      <c r="G791" s="302"/>
      <c r="H791" s="302"/>
      <c r="I791" s="302"/>
      <c r="J791" s="302"/>
      <c r="K791" s="302"/>
      <c r="L791" s="302"/>
      <c r="M791" s="302"/>
      <c r="N791" s="302"/>
      <c r="O791" s="302"/>
      <c r="P791" s="302"/>
      <c r="Q791" s="302"/>
      <c r="R791" s="302"/>
      <c r="S791" s="302"/>
      <c r="T791" s="302"/>
      <c r="U791" s="302"/>
      <c r="V791" s="302"/>
      <c r="W791" s="302"/>
      <c r="X791" s="302"/>
      <c r="Y791" s="302"/>
      <c r="Z791" s="302"/>
    </row>
    <row r="792" spans="1:26" ht="15.75" hidden="1" customHeight="1">
      <c r="A792" s="302"/>
      <c r="B792" s="302"/>
      <c r="C792" s="302"/>
      <c r="D792" s="302"/>
      <c r="E792" s="302"/>
      <c r="F792" s="302"/>
      <c r="G792" s="302"/>
      <c r="H792" s="302"/>
      <c r="I792" s="302"/>
      <c r="J792" s="302"/>
      <c r="K792" s="302"/>
      <c r="L792" s="302"/>
      <c r="M792" s="302"/>
      <c r="N792" s="302"/>
      <c r="O792" s="302"/>
      <c r="P792" s="302"/>
      <c r="Q792" s="302"/>
      <c r="R792" s="302"/>
      <c r="S792" s="302"/>
      <c r="T792" s="302"/>
      <c r="U792" s="302"/>
      <c r="V792" s="302"/>
      <c r="W792" s="302"/>
      <c r="X792" s="302"/>
      <c r="Y792" s="302"/>
      <c r="Z792" s="302"/>
    </row>
    <row r="793" spans="1:26" ht="15.75" hidden="1" customHeight="1">
      <c r="A793" s="302"/>
      <c r="B793" s="302"/>
      <c r="C793" s="302"/>
      <c r="D793" s="302"/>
      <c r="E793" s="302"/>
      <c r="F793" s="302"/>
      <c r="G793" s="302"/>
      <c r="H793" s="302"/>
      <c r="I793" s="302"/>
      <c r="J793" s="302"/>
      <c r="K793" s="302"/>
      <c r="L793" s="302"/>
      <c r="M793" s="302"/>
      <c r="N793" s="302"/>
      <c r="O793" s="302"/>
      <c r="P793" s="302"/>
      <c r="Q793" s="302"/>
      <c r="R793" s="302"/>
      <c r="S793" s="302"/>
      <c r="T793" s="302"/>
      <c r="U793" s="302"/>
      <c r="V793" s="302"/>
      <c r="W793" s="302"/>
      <c r="X793" s="302"/>
      <c r="Y793" s="302"/>
      <c r="Z793" s="302"/>
    </row>
    <row r="794" spans="1:26" ht="15.75" hidden="1" customHeight="1">
      <c r="A794" s="302"/>
      <c r="B794" s="302"/>
      <c r="C794" s="302"/>
      <c r="D794" s="302"/>
      <c r="E794" s="302"/>
      <c r="F794" s="302"/>
      <c r="G794" s="302"/>
      <c r="H794" s="302"/>
      <c r="I794" s="302"/>
      <c r="J794" s="302"/>
      <c r="K794" s="302"/>
      <c r="L794" s="302"/>
      <c r="M794" s="302"/>
      <c r="N794" s="302"/>
      <c r="O794" s="302"/>
      <c r="P794" s="302"/>
      <c r="Q794" s="302"/>
      <c r="R794" s="302"/>
      <c r="S794" s="302"/>
      <c r="T794" s="302"/>
      <c r="U794" s="302"/>
      <c r="V794" s="302"/>
      <c r="W794" s="302"/>
      <c r="X794" s="302"/>
      <c r="Y794" s="302"/>
      <c r="Z794" s="302"/>
    </row>
    <row r="795" spans="1:26" ht="15.75" hidden="1" customHeight="1">
      <c r="A795" s="302"/>
      <c r="B795" s="302"/>
      <c r="C795" s="302"/>
      <c r="D795" s="302"/>
      <c r="E795" s="302"/>
      <c r="F795" s="302"/>
      <c r="G795" s="302"/>
      <c r="H795" s="302"/>
      <c r="I795" s="302"/>
      <c r="J795" s="302"/>
      <c r="K795" s="302"/>
      <c r="L795" s="302"/>
      <c r="M795" s="302"/>
      <c r="N795" s="302"/>
      <c r="O795" s="302"/>
      <c r="P795" s="302"/>
      <c r="Q795" s="302"/>
      <c r="R795" s="302"/>
      <c r="S795" s="302"/>
      <c r="T795" s="302"/>
      <c r="U795" s="302"/>
      <c r="V795" s="302"/>
      <c r="W795" s="302"/>
      <c r="X795" s="302"/>
      <c r="Y795" s="302"/>
      <c r="Z795" s="302"/>
    </row>
    <row r="796" spans="1:26" ht="15.75" hidden="1" customHeight="1">
      <c r="A796" s="302"/>
      <c r="B796" s="302"/>
      <c r="C796" s="302"/>
      <c r="D796" s="302"/>
      <c r="E796" s="302"/>
      <c r="F796" s="302"/>
      <c r="G796" s="302"/>
      <c r="H796" s="302"/>
      <c r="I796" s="302"/>
      <c r="J796" s="302"/>
      <c r="K796" s="302"/>
      <c r="L796" s="302"/>
      <c r="M796" s="302"/>
      <c r="N796" s="302"/>
      <c r="O796" s="302"/>
      <c r="P796" s="302"/>
      <c r="Q796" s="302"/>
      <c r="R796" s="302"/>
      <c r="S796" s="302"/>
      <c r="T796" s="302"/>
      <c r="U796" s="302"/>
      <c r="V796" s="302"/>
      <c r="W796" s="302"/>
      <c r="X796" s="302"/>
      <c r="Y796" s="302"/>
      <c r="Z796" s="302"/>
    </row>
    <row r="797" spans="1:26" ht="15.75" hidden="1" customHeight="1">
      <c r="A797" s="302"/>
      <c r="B797" s="302"/>
      <c r="C797" s="302"/>
      <c r="D797" s="302"/>
      <c r="E797" s="302"/>
      <c r="F797" s="302"/>
      <c r="G797" s="302"/>
      <c r="H797" s="302"/>
      <c r="I797" s="302"/>
      <c r="J797" s="302"/>
      <c r="K797" s="302"/>
      <c r="L797" s="302"/>
      <c r="M797" s="302"/>
      <c r="N797" s="302"/>
      <c r="O797" s="302"/>
      <c r="P797" s="302"/>
      <c r="Q797" s="302"/>
      <c r="R797" s="302"/>
      <c r="S797" s="302"/>
      <c r="T797" s="302"/>
      <c r="U797" s="302"/>
      <c r="V797" s="302"/>
      <c r="W797" s="302"/>
      <c r="X797" s="302"/>
      <c r="Y797" s="302"/>
      <c r="Z797" s="302"/>
    </row>
    <row r="798" spans="1:26" ht="15.75" hidden="1" customHeight="1">
      <c r="A798" s="302"/>
      <c r="B798" s="302"/>
      <c r="C798" s="302"/>
      <c r="D798" s="302"/>
      <c r="E798" s="302"/>
      <c r="F798" s="302"/>
      <c r="G798" s="302"/>
      <c r="H798" s="302"/>
      <c r="I798" s="302"/>
      <c r="J798" s="302"/>
      <c r="K798" s="302"/>
      <c r="L798" s="302"/>
      <c r="M798" s="302"/>
      <c r="N798" s="302"/>
      <c r="O798" s="302"/>
      <c r="P798" s="302"/>
      <c r="Q798" s="302"/>
      <c r="R798" s="302"/>
      <c r="S798" s="302"/>
      <c r="T798" s="302"/>
      <c r="U798" s="302"/>
      <c r="V798" s="302"/>
      <c r="W798" s="302"/>
      <c r="X798" s="302"/>
      <c r="Y798" s="302"/>
      <c r="Z798" s="302"/>
    </row>
    <row r="799" spans="1:26" ht="15.75" hidden="1" customHeight="1">
      <c r="A799" s="302"/>
      <c r="B799" s="302"/>
      <c r="C799" s="302"/>
      <c r="D799" s="302"/>
      <c r="E799" s="302"/>
      <c r="F799" s="302"/>
      <c r="G799" s="302"/>
      <c r="H799" s="302"/>
      <c r="I799" s="302"/>
      <c r="J799" s="302"/>
      <c r="K799" s="302"/>
      <c r="L799" s="302"/>
      <c r="M799" s="302"/>
      <c r="N799" s="302"/>
      <c r="O799" s="302"/>
      <c r="P799" s="302"/>
      <c r="Q799" s="302"/>
      <c r="R799" s="302"/>
      <c r="S799" s="302"/>
      <c r="T799" s="302"/>
      <c r="U799" s="302"/>
      <c r="V799" s="302"/>
      <c r="W799" s="302"/>
      <c r="X799" s="302"/>
      <c r="Y799" s="302"/>
      <c r="Z799" s="302"/>
    </row>
    <row r="800" spans="1:26" ht="15.75" hidden="1" customHeight="1">
      <c r="A800" s="302"/>
      <c r="B800" s="302"/>
      <c r="C800" s="302"/>
      <c r="D800" s="302"/>
      <c r="E800" s="302"/>
      <c r="F800" s="302"/>
      <c r="G800" s="302"/>
      <c r="H800" s="302"/>
      <c r="I800" s="302"/>
      <c r="J800" s="302"/>
      <c r="K800" s="302"/>
      <c r="L800" s="302"/>
      <c r="M800" s="302"/>
      <c r="N800" s="302"/>
      <c r="O800" s="302"/>
      <c r="P800" s="302"/>
      <c r="Q800" s="302"/>
      <c r="R800" s="302"/>
      <c r="S800" s="302"/>
      <c r="T800" s="302"/>
      <c r="U800" s="302"/>
      <c r="V800" s="302"/>
      <c r="W800" s="302"/>
      <c r="X800" s="302"/>
      <c r="Y800" s="302"/>
      <c r="Z800" s="302"/>
    </row>
    <row r="801" spans="1:26" ht="15.75" hidden="1" customHeight="1">
      <c r="A801" s="302"/>
      <c r="B801" s="302"/>
      <c r="C801" s="302"/>
      <c r="D801" s="302"/>
      <c r="E801" s="302"/>
      <c r="F801" s="302"/>
      <c r="G801" s="302"/>
      <c r="H801" s="302"/>
      <c r="I801" s="302"/>
      <c r="J801" s="302"/>
      <c r="K801" s="302"/>
      <c r="L801" s="302"/>
      <c r="M801" s="302"/>
      <c r="N801" s="302"/>
      <c r="O801" s="302"/>
      <c r="P801" s="302"/>
      <c r="Q801" s="302"/>
      <c r="R801" s="302"/>
      <c r="S801" s="302"/>
      <c r="T801" s="302"/>
      <c r="U801" s="302"/>
      <c r="V801" s="302"/>
      <c r="W801" s="302"/>
      <c r="X801" s="302"/>
      <c r="Y801" s="302"/>
      <c r="Z801" s="302"/>
    </row>
    <row r="802" spans="1:26" ht="15.75" hidden="1" customHeight="1">
      <c r="A802" s="302"/>
      <c r="B802" s="302"/>
      <c r="C802" s="302"/>
      <c r="D802" s="302"/>
      <c r="E802" s="302"/>
      <c r="F802" s="302"/>
      <c r="G802" s="302"/>
      <c r="H802" s="302"/>
      <c r="I802" s="302"/>
      <c r="J802" s="302"/>
      <c r="K802" s="302"/>
      <c r="L802" s="302"/>
      <c r="M802" s="302"/>
      <c r="N802" s="302"/>
      <c r="O802" s="302"/>
      <c r="P802" s="302"/>
      <c r="Q802" s="302"/>
      <c r="R802" s="302"/>
      <c r="S802" s="302"/>
      <c r="T802" s="302"/>
      <c r="U802" s="302"/>
      <c r="V802" s="302"/>
      <c r="W802" s="302"/>
      <c r="X802" s="302"/>
      <c r="Y802" s="302"/>
      <c r="Z802" s="302"/>
    </row>
    <row r="803" spans="1:26" ht="15.75" hidden="1" customHeight="1">
      <c r="A803" s="302"/>
      <c r="B803" s="302"/>
      <c r="C803" s="302"/>
      <c r="D803" s="302"/>
      <c r="E803" s="302"/>
      <c r="F803" s="302"/>
      <c r="G803" s="302"/>
      <c r="H803" s="302"/>
      <c r="I803" s="302"/>
      <c r="J803" s="302"/>
      <c r="K803" s="302"/>
      <c r="L803" s="302"/>
      <c r="M803" s="302"/>
      <c r="N803" s="302"/>
      <c r="O803" s="302"/>
      <c r="P803" s="302"/>
      <c r="Q803" s="302"/>
      <c r="R803" s="302"/>
      <c r="S803" s="302"/>
      <c r="T803" s="302"/>
      <c r="U803" s="302"/>
      <c r="V803" s="302"/>
      <c r="W803" s="302"/>
      <c r="X803" s="302"/>
      <c r="Y803" s="302"/>
      <c r="Z803" s="302"/>
    </row>
    <row r="804" spans="1:26" ht="15.75" hidden="1" customHeight="1">
      <c r="A804" s="302"/>
      <c r="B804" s="302"/>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row>
    <row r="805" spans="1:26" ht="15.75" hidden="1" customHeight="1">
      <c r="A805" s="302"/>
      <c r="B805" s="302"/>
      <c r="C805" s="302"/>
      <c r="D805" s="302"/>
      <c r="E805" s="302"/>
      <c r="F805" s="302"/>
      <c r="G805" s="302"/>
      <c r="H805" s="302"/>
      <c r="I805" s="302"/>
      <c r="J805" s="302"/>
      <c r="K805" s="302"/>
      <c r="L805" s="302"/>
      <c r="M805" s="302"/>
      <c r="N805" s="302"/>
      <c r="O805" s="302"/>
      <c r="P805" s="302"/>
      <c r="Q805" s="302"/>
      <c r="R805" s="302"/>
      <c r="S805" s="302"/>
      <c r="T805" s="302"/>
      <c r="U805" s="302"/>
      <c r="V805" s="302"/>
      <c r="W805" s="302"/>
      <c r="X805" s="302"/>
      <c r="Y805" s="302"/>
      <c r="Z805" s="302"/>
    </row>
    <row r="806" spans="1:26" ht="15.75" hidden="1" customHeight="1">
      <c r="A806" s="302"/>
      <c r="B806" s="302"/>
      <c r="C806" s="302"/>
      <c r="D806" s="302"/>
      <c r="E806" s="302"/>
      <c r="F806" s="302"/>
      <c r="G806" s="302"/>
      <c r="H806" s="302"/>
      <c r="I806" s="302"/>
      <c r="J806" s="302"/>
      <c r="K806" s="302"/>
      <c r="L806" s="302"/>
      <c r="M806" s="302"/>
      <c r="N806" s="302"/>
      <c r="O806" s="302"/>
      <c r="P806" s="302"/>
      <c r="Q806" s="302"/>
      <c r="R806" s="302"/>
      <c r="S806" s="302"/>
      <c r="T806" s="302"/>
      <c r="U806" s="302"/>
      <c r="V806" s="302"/>
      <c r="W806" s="302"/>
      <c r="X806" s="302"/>
      <c r="Y806" s="302"/>
      <c r="Z806" s="302"/>
    </row>
    <row r="807" spans="1:26" ht="15.75" hidden="1" customHeight="1">
      <c r="A807" s="302"/>
      <c r="B807" s="302"/>
      <c r="C807" s="302"/>
      <c r="D807" s="302"/>
      <c r="E807" s="302"/>
      <c r="F807" s="302"/>
      <c r="G807" s="302"/>
      <c r="H807" s="302"/>
      <c r="I807" s="302"/>
      <c r="J807" s="302"/>
      <c r="K807" s="302"/>
      <c r="L807" s="302"/>
      <c r="M807" s="302"/>
      <c r="N807" s="302"/>
      <c r="O807" s="302"/>
      <c r="P807" s="302"/>
      <c r="Q807" s="302"/>
      <c r="R807" s="302"/>
      <c r="S807" s="302"/>
      <c r="T807" s="302"/>
      <c r="U807" s="302"/>
      <c r="V807" s="302"/>
      <c r="W807" s="302"/>
      <c r="X807" s="302"/>
      <c r="Y807" s="302"/>
      <c r="Z807" s="302"/>
    </row>
    <row r="808" spans="1:26" ht="15.75" hidden="1" customHeight="1">
      <c r="A808" s="302"/>
      <c r="B808" s="302"/>
      <c r="C808" s="302"/>
      <c r="D808" s="302"/>
      <c r="E808" s="302"/>
      <c r="F808" s="302"/>
      <c r="G808" s="302"/>
      <c r="H808" s="302"/>
      <c r="I808" s="302"/>
      <c r="J808" s="302"/>
      <c r="K808" s="302"/>
      <c r="L808" s="302"/>
      <c r="M808" s="302"/>
      <c r="N808" s="302"/>
      <c r="O808" s="302"/>
      <c r="P808" s="302"/>
      <c r="Q808" s="302"/>
      <c r="R808" s="302"/>
      <c r="S808" s="302"/>
      <c r="T808" s="302"/>
      <c r="U808" s="302"/>
      <c r="V808" s="302"/>
      <c r="W808" s="302"/>
      <c r="X808" s="302"/>
      <c r="Y808" s="302"/>
      <c r="Z808" s="302"/>
    </row>
    <row r="809" spans="1:26" ht="15.75" hidden="1" customHeight="1">
      <c r="A809" s="302"/>
      <c r="B809" s="302"/>
      <c r="C809" s="302"/>
      <c r="D809" s="302"/>
      <c r="E809" s="302"/>
      <c r="F809" s="302"/>
      <c r="G809" s="302"/>
      <c r="H809" s="302"/>
      <c r="I809" s="302"/>
      <c r="J809" s="302"/>
      <c r="K809" s="302"/>
      <c r="L809" s="302"/>
      <c r="M809" s="302"/>
      <c r="N809" s="302"/>
      <c r="O809" s="302"/>
      <c r="P809" s="302"/>
      <c r="Q809" s="302"/>
      <c r="R809" s="302"/>
      <c r="S809" s="302"/>
      <c r="T809" s="302"/>
      <c r="U809" s="302"/>
      <c r="V809" s="302"/>
      <c r="W809" s="302"/>
      <c r="X809" s="302"/>
      <c r="Y809" s="302"/>
      <c r="Z809" s="302"/>
    </row>
    <row r="810" spans="1:26" ht="15.75" hidden="1" customHeight="1">
      <c r="A810" s="302"/>
      <c r="B810" s="302"/>
      <c r="C810" s="302"/>
      <c r="D810" s="302"/>
      <c r="E810" s="302"/>
      <c r="F810" s="302"/>
      <c r="G810" s="302"/>
      <c r="H810" s="302"/>
      <c r="I810" s="302"/>
      <c r="J810" s="302"/>
      <c r="K810" s="302"/>
      <c r="L810" s="302"/>
      <c r="M810" s="302"/>
      <c r="N810" s="302"/>
      <c r="O810" s="302"/>
      <c r="P810" s="302"/>
      <c r="Q810" s="302"/>
      <c r="R810" s="302"/>
      <c r="S810" s="302"/>
      <c r="T810" s="302"/>
      <c r="U810" s="302"/>
      <c r="V810" s="302"/>
      <c r="W810" s="302"/>
      <c r="X810" s="302"/>
      <c r="Y810" s="302"/>
      <c r="Z810" s="302"/>
    </row>
    <row r="811" spans="1:26" ht="15.75" hidden="1" customHeight="1">
      <c r="A811" s="302"/>
      <c r="B811" s="302"/>
      <c r="C811" s="302"/>
      <c r="D811" s="302"/>
      <c r="E811" s="302"/>
      <c r="F811" s="302"/>
      <c r="G811" s="302"/>
      <c r="H811" s="302"/>
      <c r="I811" s="302"/>
      <c r="J811" s="302"/>
      <c r="K811" s="302"/>
      <c r="L811" s="302"/>
      <c r="M811" s="302"/>
      <c r="N811" s="302"/>
      <c r="O811" s="302"/>
      <c r="P811" s="302"/>
      <c r="Q811" s="302"/>
      <c r="R811" s="302"/>
      <c r="S811" s="302"/>
      <c r="T811" s="302"/>
      <c r="U811" s="302"/>
      <c r="V811" s="302"/>
      <c r="W811" s="302"/>
      <c r="X811" s="302"/>
      <c r="Y811" s="302"/>
      <c r="Z811" s="302"/>
    </row>
    <row r="812" spans="1:26" ht="15.75" hidden="1" customHeight="1">
      <c r="A812" s="302"/>
      <c r="B812" s="302"/>
      <c r="C812" s="302"/>
      <c r="D812" s="302"/>
      <c r="E812" s="302"/>
      <c r="F812" s="302"/>
      <c r="G812" s="302"/>
      <c r="H812" s="302"/>
      <c r="I812" s="302"/>
      <c r="J812" s="302"/>
      <c r="K812" s="302"/>
      <c r="L812" s="302"/>
      <c r="M812" s="302"/>
      <c r="N812" s="302"/>
      <c r="O812" s="302"/>
      <c r="P812" s="302"/>
      <c r="Q812" s="302"/>
      <c r="R812" s="302"/>
      <c r="S812" s="302"/>
      <c r="T812" s="302"/>
      <c r="U812" s="302"/>
      <c r="V812" s="302"/>
      <c r="W812" s="302"/>
      <c r="X812" s="302"/>
      <c r="Y812" s="302"/>
      <c r="Z812" s="302"/>
    </row>
    <row r="813" spans="1:26" ht="15.75" hidden="1" customHeight="1">
      <c r="A813" s="302"/>
      <c r="B813" s="302"/>
      <c r="C813" s="302"/>
      <c r="D813" s="302"/>
      <c r="E813" s="302"/>
      <c r="F813" s="302"/>
      <c r="G813" s="302"/>
      <c r="H813" s="302"/>
      <c r="I813" s="302"/>
      <c r="J813" s="302"/>
      <c r="K813" s="302"/>
      <c r="L813" s="302"/>
      <c r="M813" s="302"/>
      <c r="N813" s="302"/>
      <c r="O813" s="302"/>
      <c r="P813" s="302"/>
      <c r="Q813" s="302"/>
      <c r="R813" s="302"/>
      <c r="S813" s="302"/>
      <c r="T813" s="302"/>
      <c r="U813" s="302"/>
      <c r="V813" s="302"/>
      <c r="W813" s="302"/>
      <c r="X813" s="302"/>
      <c r="Y813" s="302"/>
      <c r="Z813" s="302"/>
    </row>
    <row r="814" spans="1:26" ht="15.75" hidden="1" customHeight="1">
      <c r="A814" s="302"/>
      <c r="B814" s="302"/>
      <c r="C814" s="302"/>
      <c r="D814" s="302"/>
      <c r="E814" s="302"/>
      <c r="F814" s="302"/>
      <c r="G814" s="302"/>
      <c r="H814" s="302"/>
      <c r="I814" s="302"/>
      <c r="J814" s="302"/>
      <c r="K814" s="302"/>
      <c r="L814" s="302"/>
      <c r="M814" s="302"/>
      <c r="N814" s="302"/>
      <c r="O814" s="302"/>
      <c r="P814" s="302"/>
      <c r="Q814" s="302"/>
      <c r="R814" s="302"/>
      <c r="S814" s="302"/>
      <c r="T814" s="302"/>
      <c r="U814" s="302"/>
      <c r="V814" s="302"/>
      <c r="W814" s="302"/>
      <c r="X814" s="302"/>
      <c r="Y814" s="302"/>
      <c r="Z814" s="302"/>
    </row>
    <row r="815" spans="1:26" ht="15.75" hidden="1" customHeight="1">
      <c r="A815" s="302"/>
      <c r="B815" s="302"/>
      <c r="C815" s="302"/>
      <c r="D815" s="302"/>
      <c r="E815" s="302"/>
      <c r="F815" s="302"/>
      <c r="G815" s="302"/>
      <c r="H815" s="302"/>
      <c r="I815" s="302"/>
      <c r="J815" s="302"/>
      <c r="K815" s="302"/>
      <c r="L815" s="302"/>
      <c r="M815" s="302"/>
      <c r="N815" s="302"/>
      <c r="O815" s="302"/>
      <c r="P815" s="302"/>
      <c r="Q815" s="302"/>
      <c r="R815" s="302"/>
      <c r="S815" s="302"/>
      <c r="T815" s="302"/>
      <c r="U815" s="302"/>
      <c r="V815" s="302"/>
      <c r="W815" s="302"/>
      <c r="X815" s="302"/>
      <c r="Y815" s="302"/>
      <c r="Z815" s="302"/>
    </row>
    <row r="816" spans="1:26" ht="15.75" hidden="1" customHeight="1">
      <c r="A816" s="302"/>
      <c r="B816" s="302"/>
      <c r="C816" s="302"/>
      <c r="D816" s="302"/>
      <c r="E816" s="302"/>
      <c r="F816" s="302"/>
      <c r="G816" s="302"/>
      <c r="H816" s="302"/>
      <c r="I816" s="302"/>
      <c r="J816" s="302"/>
      <c r="K816" s="302"/>
      <c r="L816" s="302"/>
      <c r="M816" s="302"/>
      <c r="N816" s="302"/>
      <c r="O816" s="302"/>
      <c r="P816" s="302"/>
      <c r="Q816" s="302"/>
      <c r="R816" s="302"/>
      <c r="S816" s="302"/>
      <c r="T816" s="302"/>
      <c r="U816" s="302"/>
      <c r="V816" s="302"/>
      <c r="W816" s="302"/>
      <c r="X816" s="302"/>
      <c r="Y816" s="302"/>
      <c r="Z816" s="302"/>
    </row>
    <row r="817" spans="1:26" ht="15.75" hidden="1" customHeight="1">
      <c r="A817" s="302"/>
      <c r="B817" s="302"/>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row>
    <row r="818" spans="1:26" ht="15.75" hidden="1" customHeight="1">
      <c r="A818" s="302"/>
      <c r="B818" s="302"/>
      <c r="C818" s="302"/>
      <c r="D818" s="302"/>
      <c r="E818" s="302"/>
      <c r="F818" s="302"/>
      <c r="G818" s="302"/>
      <c r="H818" s="302"/>
      <c r="I818" s="302"/>
      <c r="J818" s="302"/>
      <c r="K818" s="302"/>
      <c r="L818" s="302"/>
      <c r="M818" s="302"/>
      <c r="N818" s="302"/>
      <c r="O818" s="302"/>
      <c r="P818" s="302"/>
      <c r="Q818" s="302"/>
      <c r="R818" s="302"/>
      <c r="S818" s="302"/>
      <c r="T818" s="302"/>
      <c r="U818" s="302"/>
      <c r="V818" s="302"/>
      <c r="W818" s="302"/>
      <c r="X818" s="302"/>
      <c r="Y818" s="302"/>
      <c r="Z818" s="302"/>
    </row>
    <row r="819" spans="1:26" ht="15.75" hidden="1" customHeight="1">
      <c r="A819" s="302"/>
      <c r="B819" s="302"/>
      <c r="C819" s="302"/>
      <c r="D819" s="302"/>
      <c r="E819" s="302"/>
      <c r="F819" s="302"/>
      <c r="G819" s="302"/>
      <c r="H819" s="302"/>
      <c r="I819" s="302"/>
      <c r="J819" s="302"/>
      <c r="K819" s="302"/>
      <c r="L819" s="302"/>
      <c r="M819" s="302"/>
      <c r="N819" s="302"/>
      <c r="O819" s="302"/>
      <c r="P819" s="302"/>
      <c r="Q819" s="302"/>
      <c r="R819" s="302"/>
      <c r="S819" s="302"/>
      <c r="T819" s="302"/>
      <c r="U819" s="302"/>
      <c r="V819" s="302"/>
      <c r="W819" s="302"/>
      <c r="X819" s="302"/>
      <c r="Y819" s="302"/>
      <c r="Z819" s="302"/>
    </row>
    <row r="820" spans="1:26" ht="15.75" hidden="1" customHeight="1">
      <c r="A820" s="302"/>
      <c r="B820" s="302"/>
      <c r="C820" s="302"/>
      <c r="D820" s="302"/>
      <c r="E820" s="302"/>
      <c r="F820" s="302"/>
      <c r="G820" s="302"/>
      <c r="H820" s="302"/>
      <c r="I820" s="302"/>
      <c r="J820" s="302"/>
      <c r="K820" s="302"/>
      <c r="L820" s="302"/>
      <c r="M820" s="302"/>
      <c r="N820" s="302"/>
      <c r="O820" s="302"/>
      <c r="P820" s="302"/>
      <c r="Q820" s="302"/>
      <c r="R820" s="302"/>
      <c r="S820" s="302"/>
      <c r="T820" s="302"/>
      <c r="U820" s="302"/>
      <c r="V820" s="302"/>
      <c r="W820" s="302"/>
      <c r="X820" s="302"/>
      <c r="Y820" s="302"/>
      <c r="Z820" s="302"/>
    </row>
    <row r="821" spans="1:26" ht="15.75" hidden="1" customHeight="1">
      <c r="A821" s="302"/>
      <c r="B821" s="302"/>
      <c r="C821" s="302"/>
      <c r="D821" s="302"/>
      <c r="E821" s="302"/>
      <c r="F821" s="302"/>
      <c r="G821" s="302"/>
      <c r="H821" s="302"/>
      <c r="I821" s="302"/>
      <c r="J821" s="302"/>
      <c r="K821" s="302"/>
      <c r="L821" s="302"/>
      <c r="M821" s="302"/>
      <c r="N821" s="302"/>
      <c r="O821" s="302"/>
      <c r="P821" s="302"/>
      <c r="Q821" s="302"/>
      <c r="R821" s="302"/>
      <c r="S821" s="302"/>
      <c r="T821" s="302"/>
      <c r="U821" s="302"/>
      <c r="V821" s="302"/>
      <c r="W821" s="302"/>
      <c r="X821" s="302"/>
      <c r="Y821" s="302"/>
      <c r="Z821" s="302"/>
    </row>
    <row r="822" spans="1:26" ht="15.75" hidden="1" customHeight="1">
      <c r="A822" s="302"/>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row>
    <row r="823" spans="1:26" ht="15.75" hidden="1" customHeight="1">
      <c r="A823" s="302"/>
      <c r="B823" s="302"/>
      <c r="C823" s="302"/>
      <c r="D823" s="302"/>
      <c r="E823" s="302"/>
      <c r="F823" s="302"/>
      <c r="G823" s="302"/>
      <c r="H823" s="302"/>
      <c r="I823" s="302"/>
      <c r="J823" s="302"/>
      <c r="K823" s="302"/>
      <c r="L823" s="302"/>
      <c r="M823" s="302"/>
      <c r="N823" s="302"/>
      <c r="O823" s="302"/>
      <c r="P823" s="302"/>
      <c r="Q823" s="302"/>
      <c r="R823" s="302"/>
      <c r="S823" s="302"/>
      <c r="T823" s="302"/>
      <c r="U823" s="302"/>
      <c r="V823" s="302"/>
      <c r="W823" s="302"/>
      <c r="X823" s="302"/>
      <c r="Y823" s="302"/>
      <c r="Z823" s="302"/>
    </row>
    <row r="824" spans="1:26" ht="15.75" hidden="1" customHeight="1">
      <c r="A824" s="302"/>
      <c r="B824" s="302"/>
      <c r="C824" s="302"/>
      <c r="D824" s="302"/>
      <c r="E824" s="302"/>
      <c r="F824" s="302"/>
      <c r="G824" s="302"/>
      <c r="H824" s="302"/>
      <c r="I824" s="302"/>
      <c r="J824" s="302"/>
      <c r="K824" s="302"/>
      <c r="L824" s="302"/>
      <c r="M824" s="302"/>
      <c r="N824" s="302"/>
      <c r="O824" s="302"/>
      <c r="P824" s="302"/>
      <c r="Q824" s="302"/>
      <c r="R824" s="302"/>
      <c r="S824" s="302"/>
      <c r="T824" s="302"/>
      <c r="U824" s="302"/>
      <c r="V824" s="302"/>
      <c r="W824" s="302"/>
      <c r="X824" s="302"/>
      <c r="Y824" s="302"/>
      <c r="Z824" s="302"/>
    </row>
    <row r="825" spans="1:26" ht="15.75" hidden="1" customHeight="1">
      <c r="A825" s="302"/>
      <c r="B825" s="302"/>
      <c r="C825" s="302"/>
      <c r="D825" s="302"/>
      <c r="E825" s="302"/>
      <c r="F825" s="302"/>
      <c r="G825" s="302"/>
      <c r="H825" s="302"/>
      <c r="I825" s="302"/>
      <c r="J825" s="302"/>
      <c r="K825" s="302"/>
      <c r="L825" s="302"/>
      <c r="M825" s="302"/>
      <c r="N825" s="302"/>
      <c r="O825" s="302"/>
      <c r="P825" s="302"/>
      <c r="Q825" s="302"/>
      <c r="R825" s="302"/>
      <c r="S825" s="302"/>
      <c r="T825" s="302"/>
      <c r="U825" s="302"/>
      <c r="V825" s="302"/>
      <c r="W825" s="302"/>
      <c r="X825" s="302"/>
      <c r="Y825" s="302"/>
      <c r="Z825" s="302"/>
    </row>
    <row r="826" spans="1:26" ht="15.75" hidden="1" customHeight="1">
      <c r="A826" s="302"/>
      <c r="B826" s="302"/>
      <c r="C826" s="302"/>
      <c r="D826" s="302"/>
      <c r="E826" s="302"/>
      <c r="F826" s="302"/>
      <c r="G826" s="302"/>
      <c r="H826" s="302"/>
      <c r="I826" s="302"/>
      <c r="J826" s="302"/>
      <c r="K826" s="302"/>
      <c r="L826" s="302"/>
      <c r="M826" s="302"/>
      <c r="N826" s="302"/>
      <c r="O826" s="302"/>
      <c r="P826" s="302"/>
      <c r="Q826" s="302"/>
      <c r="R826" s="302"/>
      <c r="S826" s="302"/>
      <c r="T826" s="302"/>
      <c r="U826" s="302"/>
      <c r="V826" s="302"/>
      <c r="W826" s="302"/>
      <c r="X826" s="302"/>
      <c r="Y826" s="302"/>
      <c r="Z826" s="302"/>
    </row>
    <row r="827" spans="1:26" ht="15.75" hidden="1" customHeight="1">
      <c r="A827" s="302"/>
      <c r="B827" s="302"/>
      <c r="C827" s="302"/>
      <c r="D827" s="302"/>
      <c r="E827" s="302"/>
      <c r="F827" s="302"/>
      <c r="G827" s="302"/>
      <c r="H827" s="302"/>
      <c r="I827" s="302"/>
      <c r="J827" s="302"/>
      <c r="K827" s="302"/>
      <c r="L827" s="302"/>
      <c r="M827" s="302"/>
      <c r="N827" s="302"/>
      <c r="O827" s="302"/>
      <c r="P827" s="302"/>
      <c r="Q827" s="302"/>
      <c r="R827" s="302"/>
      <c r="S827" s="302"/>
      <c r="T827" s="302"/>
      <c r="U827" s="302"/>
      <c r="V827" s="302"/>
      <c r="W827" s="302"/>
      <c r="X827" s="302"/>
      <c r="Y827" s="302"/>
      <c r="Z827" s="302"/>
    </row>
    <row r="828" spans="1:26" ht="15.75" hidden="1" customHeight="1">
      <c r="A828" s="302"/>
      <c r="B828" s="302"/>
      <c r="C828" s="302"/>
      <c r="D828" s="302"/>
      <c r="E828" s="302"/>
      <c r="F828" s="302"/>
      <c r="G828" s="302"/>
      <c r="H828" s="302"/>
      <c r="I828" s="302"/>
      <c r="J828" s="302"/>
      <c r="K828" s="302"/>
      <c r="L828" s="302"/>
      <c r="M828" s="302"/>
      <c r="N828" s="302"/>
      <c r="O828" s="302"/>
      <c r="P828" s="302"/>
      <c r="Q828" s="302"/>
      <c r="R828" s="302"/>
      <c r="S828" s="302"/>
      <c r="T828" s="302"/>
      <c r="U828" s="302"/>
      <c r="V828" s="302"/>
      <c r="W828" s="302"/>
      <c r="X828" s="302"/>
      <c r="Y828" s="302"/>
      <c r="Z828" s="302"/>
    </row>
    <row r="829" spans="1:26" ht="15.75" hidden="1" customHeight="1">
      <c r="A829" s="302"/>
      <c r="B829" s="302"/>
      <c r="C829" s="302"/>
      <c r="D829" s="302"/>
      <c r="E829" s="302"/>
      <c r="F829" s="302"/>
      <c r="G829" s="302"/>
      <c r="H829" s="302"/>
      <c r="I829" s="302"/>
      <c r="J829" s="302"/>
      <c r="K829" s="302"/>
      <c r="L829" s="302"/>
      <c r="M829" s="302"/>
      <c r="N829" s="302"/>
      <c r="O829" s="302"/>
      <c r="P829" s="302"/>
      <c r="Q829" s="302"/>
      <c r="R829" s="302"/>
      <c r="S829" s="302"/>
      <c r="T829" s="302"/>
      <c r="U829" s="302"/>
      <c r="V829" s="302"/>
      <c r="W829" s="302"/>
      <c r="X829" s="302"/>
      <c r="Y829" s="302"/>
      <c r="Z829" s="302"/>
    </row>
    <row r="830" spans="1:26" ht="15.75" hidden="1" customHeight="1">
      <c r="A830" s="302"/>
      <c r="B830" s="302"/>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row>
    <row r="831" spans="1:26" ht="15.75" hidden="1" customHeight="1">
      <c r="A831" s="302"/>
      <c r="B831" s="302"/>
      <c r="C831" s="302"/>
      <c r="D831" s="302"/>
      <c r="E831" s="302"/>
      <c r="F831" s="302"/>
      <c r="G831" s="302"/>
      <c r="H831" s="302"/>
      <c r="I831" s="302"/>
      <c r="J831" s="302"/>
      <c r="K831" s="302"/>
      <c r="L831" s="302"/>
      <c r="M831" s="302"/>
      <c r="N831" s="302"/>
      <c r="O831" s="302"/>
      <c r="P831" s="302"/>
      <c r="Q831" s="302"/>
      <c r="R831" s="302"/>
      <c r="S831" s="302"/>
      <c r="T831" s="302"/>
      <c r="U831" s="302"/>
      <c r="V831" s="302"/>
      <c r="W831" s="302"/>
      <c r="X831" s="302"/>
      <c r="Y831" s="302"/>
      <c r="Z831" s="302"/>
    </row>
    <row r="832" spans="1:26" ht="15.75" hidden="1" customHeight="1">
      <c r="A832" s="302"/>
      <c r="B832" s="302"/>
      <c r="C832" s="302"/>
      <c r="D832" s="302"/>
      <c r="E832" s="302"/>
      <c r="F832" s="302"/>
      <c r="G832" s="302"/>
      <c r="H832" s="302"/>
      <c r="I832" s="302"/>
      <c r="J832" s="302"/>
      <c r="K832" s="302"/>
      <c r="L832" s="302"/>
      <c r="M832" s="302"/>
      <c r="N832" s="302"/>
      <c r="O832" s="302"/>
      <c r="P832" s="302"/>
      <c r="Q832" s="302"/>
      <c r="R832" s="302"/>
      <c r="S832" s="302"/>
      <c r="T832" s="302"/>
      <c r="U832" s="302"/>
      <c r="V832" s="302"/>
      <c r="W832" s="302"/>
      <c r="X832" s="302"/>
      <c r="Y832" s="302"/>
      <c r="Z832" s="302"/>
    </row>
    <row r="833" spans="1:26" ht="15.75" hidden="1" customHeight="1">
      <c r="A833" s="302"/>
      <c r="B833" s="302"/>
      <c r="C833" s="302"/>
      <c r="D833" s="302"/>
      <c r="E833" s="302"/>
      <c r="F833" s="302"/>
      <c r="G833" s="302"/>
      <c r="H833" s="302"/>
      <c r="I833" s="302"/>
      <c r="J833" s="302"/>
      <c r="K833" s="302"/>
      <c r="L833" s="302"/>
      <c r="M833" s="302"/>
      <c r="N833" s="302"/>
      <c r="O833" s="302"/>
      <c r="P833" s="302"/>
      <c r="Q833" s="302"/>
      <c r="R833" s="302"/>
      <c r="S833" s="302"/>
      <c r="T833" s="302"/>
      <c r="U833" s="302"/>
      <c r="V833" s="302"/>
      <c r="W833" s="302"/>
      <c r="X833" s="302"/>
      <c r="Y833" s="302"/>
      <c r="Z833" s="302"/>
    </row>
    <row r="834" spans="1:26" ht="15.75" hidden="1" customHeight="1">
      <c r="A834" s="302"/>
      <c r="B834" s="302"/>
      <c r="C834" s="302"/>
      <c r="D834" s="302"/>
      <c r="E834" s="302"/>
      <c r="F834" s="302"/>
      <c r="G834" s="302"/>
      <c r="H834" s="302"/>
      <c r="I834" s="302"/>
      <c r="J834" s="302"/>
      <c r="K834" s="302"/>
      <c r="L834" s="302"/>
      <c r="M834" s="302"/>
      <c r="N834" s="302"/>
      <c r="O834" s="302"/>
      <c r="P834" s="302"/>
      <c r="Q834" s="302"/>
      <c r="R834" s="302"/>
      <c r="S834" s="302"/>
      <c r="T834" s="302"/>
      <c r="U834" s="302"/>
      <c r="V834" s="302"/>
      <c r="W834" s="302"/>
      <c r="X834" s="302"/>
      <c r="Y834" s="302"/>
      <c r="Z834" s="302"/>
    </row>
    <row r="835" spans="1:26" ht="15.75" hidden="1" customHeight="1">
      <c r="A835" s="302"/>
      <c r="B835" s="302"/>
      <c r="C835" s="302"/>
      <c r="D835" s="302"/>
      <c r="E835" s="302"/>
      <c r="F835" s="302"/>
      <c r="G835" s="302"/>
      <c r="H835" s="302"/>
      <c r="I835" s="302"/>
      <c r="J835" s="302"/>
      <c r="K835" s="302"/>
      <c r="L835" s="302"/>
      <c r="M835" s="302"/>
      <c r="N835" s="302"/>
      <c r="O835" s="302"/>
      <c r="P835" s="302"/>
      <c r="Q835" s="302"/>
      <c r="R835" s="302"/>
      <c r="S835" s="302"/>
      <c r="T835" s="302"/>
      <c r="U835" s="302"/>
      <c r="V835" s="302"/>
      <c r="W835" s="302"/>
      <c r="X835" s="302"/>
      <c r="Y835" s="302"/>
      <c r="Z835" s="302"/>
    </row>
    <row r="836" spans="1:26" ht="15.75" hidden="1" customHeight="1">
      <c r="A836" s="302"/>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row>
    <row r="837" spans="1:26" ht="15.75" hidden="1" customHeight="1">
      <c r="A837" s="302"/>
      <c r="B837" s="302"/>
      <c r="C837" s="302"/>
      <c r="D837" s="302"/>
      <c r="E837" s="302"/>
      <c r="F837" s="302"/>
      <c r="G837" s="302"/>
      <c r="H837" s="302"/>
      <c r="I837" s="302"/>
      <c r="J837" s="302"/>
      <c r="K837" s="302"/>
      <c r="L837" s="302"/>
      <c r="M837" s="302"/>
      <c r="N837" s="302"/>
      <c r="O837" s="302"/>
      <c r="P837" s="302"/>
      <c r="Q837" s="302"/>
      <c r="R837" s="302"/>
      <c r="S837" s="302"/>
      <c r="T837" s="302"/>
      <c r="U837" s="302"/>
      <c r="V837" s="302"/>
      <c r="W837" s="302"/>
      <c r="X837" s="302"/>
      <c r="Y837" s="302"/>
      <c r="Z837" s="302"/>
    </row>
    <row r="838" spans="1:26" ht="15.75" hidden="1" customHeight="1">
      <c r="A838" s="302"/>
      <c r="B838" s="302"/>
      <c r="C838" s="302"/>
      <c r="D838" s="302"/>
      <c r="E838" s="302"/>
      <c r="F838" s="302"/>
      <c r="G838" s="302"/>
      <c r="H838" s="302"/>
      <c r="I838" s="302"/>
      <c r="J838" s="302"/>
      <c r="K838" s="302"/>
      <c r="L838" s="302"/>
      <c r="M838" s="302"/>
      <c r="N838" s="302"/>
      <c r="O838" s="302"/>
      <c r="P838" s="302"/>
      <c r="Q838" s="302"/>
      <c r="R838" s="302"/>
      <c r="S838" s="302"/>
      <c r="T838" s="302"/>
      <c r="U838" s="302"/>
      <c r="V838" s="302"/>
      <c r="W838" s="302"/>
      <c r="X838" s="302"/>
      <c r="Y838" s="302"/>
      <c r="Z838" s="302"/>
    </row>
    <row r="839" spans="1:26" ht="15.75" hidden="1" customHeight="1">
      <c r="A839" s="302"/>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row>
    <row r="840" spans="1:26" ht="15.75" hidden="1" customHeight="1">
      <c r="A840" s="302"/>
      <c r="B840" s="302"/>
      <c r="C840" s="302"/>
      <c r="D840" s="302"/>
      <c r="E840" s="302"/>
      <c r="F840" s="302"/>
      <c r="G840" s="302"/>
      <c r="H840" s="302"/>
      <c r="I840" s="302"/>
      <c r="J840" s="302"/>
      <c r="K840" s="302"/>
      <c r="L840" s="302"/>
      <c r="M840" s="302"/>
      <c r="N840" s="302"/>
      <c r="O840" s="302"/>
      <c r="P840" s="302"/>
      <c r="Q840" s="302"/>
      <c r="R840" s="302"/>
      <c r="S840" s="302"/>
      <c r="T840" s="302"/>
      <c r="U840" s="302"/>
      <c r="V840" s="302"/>
      <c r="W840" s="302"/>
      <c r="X840" s="302"/>
      <c r="Y840" s="302"/>
      <c r="Z840" s="302"/>
    </row>
    <row r="841" spans="1:26" ht="15.75" hidden="1" customHeight="1">
      <c r="A841" s="302"/>
      <c r="B841" s="302"/>
      <c r="C841" s="302"/>
      <c r="D841" s="302"/>
      <c r="E841" s="302"/>
      <c r="F841" s="302"/>
      <c r="G841" s="302"/>
      <c r="H841" s="302"/>
      <c r="I841" s="302"/>
      <c r="J841" s="302"/>
      <c r="K841" s="302"/>
      <c r="L841" s="302"/>
      <c r="M841" s="302"/>
      <c r="N841" s="302"/>
      <c r="O841" s="302"/>
      <c r="P841" s="302"/>
      <c r="Q841" s="302"/>
      <c r="R841" s="302"/>
      <c r="S841" s="302"/>
      <c r="T841" s="302"/>
      <c r="U841" s="302"/>
      <c r="V841" s="302"/>
      <c r="W841" s="302"/>
      <c r="X841" s="302"/>
      <c r="Y841" s="302"/>
      <c r="Z841" s="302"/>
    </row>
    <row r="842" spans="1:26" ht="15.75" hidden="1" customHeight="1">
      <c r="A842" s="302"/>
      <c r="B842" s="302"/>
      <c r="C842" s="302"/>
      <c r="D842" s="302"/>
      <c r="E842" s="302"/>
      <c r="F842" s="302"/>
      <c r="G842" s="302"/>
      <c r="H842" s="302"/>
      <c r="I842" s="302"/>
      <c r="J842" s="302"/>
      <c r="K842" s="302"/>
      <c r="L842" s="302"/>
      <c r="M842" s="302"/>
      <c r="N842" s="302"/>
      <c r="O842" s="302"/>
      <c r="P842" s="302"/>
      <c r="Q842" s="302"/>
      <c r="R842" s="302"/>
      <c r="S842" s="302"/>
      <c r="T842" s="302"/>
      <c r="U842" s="302"/>
      <c r="V842" s="302"/>
      <c r="W842" s="302"/>
      <c r="X842" s="302"/>
      <c r="Y842" s="302"/>
      <c r="Z842" s="302"/>
    </row>
    <row r="843" spans="1:26" ht="15.75" hidden="1" customHeight="1">
      <c r="A843" s="302"/>
      <c r="B843" s="302"/>
      <c r="C843" s="302"/>
      <c r="D843" s="302"/>
      <c r="E843" s="302"/>
      <c r="F843" s="302"/>
      <c r="G843" s="302"/>
      <c r="H843" s="302"/>
      <c r="I843" s="302"/>
      <c r="J843" s="302"/>
      <c r="K843" s="302"/>
      <c r="L843" s="302"/>
      <c r="M843" s="302"/>
      <c r="N843" s="302"/>
      <c r="O843" s="302"/>
      <c r="P843" s="302"/>
      <c r="Q843" s="302"/>
      <c r="R843" s="302"/>
      <c r="S843" s="302"/>
      <c r="T843" s="302"/>
      <c r="U843" s="302"/>
      <c r="V843" s="302"/>
      <c r="W843" s="302"/>
      <c r="X843" s="302"/>
      <c r="Y843" s="302"/>
      <c r="Z843" s="302"/>
    </row>
    <row r="844" spans="1:26" ht="15.75" hidden="1" customHeight="1">
      <c r="A844" s="302"/>
      <c r="B844" s="302"/>
      <c r="C844" s="302"/>
      <c r="D844" s="302"/>
      <c r="E844" s="302"/>
      <c r="F844" s="302"/>
      <c r="G844" s="302"/>
      <c r="H844" s="302"/>
      <c r="I844" s="302"/>
      <c r="J844" s="302"/>
      <c r="K844" s="302"/>
      <c r="L844" s="302"/>
      <c r="M844" s="302"/>
      <c r="N844" s="302"/>
      <c r="O844" s="302"/>
      <c r="P844" s="302"/>
      <c r="Q844" s="302"/>
      <c r="R844" s="302"/>
      <c r="S844" s="302"/>
      <c r="T844" s="302"/>
      <c r="U844" s="302"/>
      <c r="V844" s="302"/>
      <c r="W844" s="302"/>
      <c r="X844" s="302"/>
      <c r="Y844" s="302"/>
      <c r="Z844" s="302"/>
    </row>
    <row r="845" spans="1:26" ht="15.75" hidden="1" customHeight="1">
      <c r="A845" s="302"/>
      <c r="B845" s="302"/>
      <c r="C845" s="302"/>
      <c r="D845" s="302"/>
      <c r="E845" s="302"/>
      <c r="F845" s="302"/>
      <c r="G845" s="302"/>
      <c r="H845" s="302"/>
      <c r="I845" s="302"/>
      <c r="J845" s="302"/>
      <c r="K845" s="302"/>
      <c r="L845" s="302"/>
      <c r="M845" s="302"/>
      <c r="N845" s="302"/>
      <c r="O845" s="302"/>
      <c r="P845" s="302"/>
      <c r="Q845" s="302"/>
      <c r="R845" s="302"/>
      <c r="S845" s="302"/>
      <c r="T845" s="302"/>
      <c r="U845" s="302"/>
      <c r="V845" s="302"/>
      <c r="W845" s="302"/>
      <c r="X845" s="302"/>
      <c r="Y845" s="302"/>
      <c r="Z845" s="302"/>
    </row>
    <row r="846" spans="1:26" ht="15.75" hidden="1" customHeight="1">
      <c r="A846" s="302"/>
      <c r="B846" s="302"/>
      <c r="C846" s="302"/>
      <c r="D846" s="302"/>
      <c r="E846" s="302"/>
      <c r="F846" s="302"/>
      <c r="G846" s="302"/>
      <c r="H846" s="302"/>
      <c r="I846" s="302"/>
      <c r="J846" s="302"/>
      <c r="K846" s="302"/>
      <c r="L846" s="302"/>
      <c r="M846" s="302"/>
      <c r="N846" s="302"/>
      <c r="O846" s="302"/>
      <c r="P846" s="302"/>
      <c r="Q846" s="302"/>
      <c r="R846" s="302"/>
      <c r="S846" s="302"/>
      <c r="T846" s="302"/>
      <c r="U846" s="302"/>
      <c r="V846" s="302"/>
      <c r="W846" s="302"/>
      <c r="X846" s="302"/>
      <c r="Y846" s="302"/>
      <c r="Z846" s="302"/>
    </row>
    <row r="847" spans="1:26" ht="15.75" hidden="1" customHeight="1">
      <c r="A847" s="302"/>
      <c r="B847" s="302"/>
      <c r="C847" s="302"/>
      <c r="D847" s="302"/>
      <c r="E847" s="302"/>
      <c r="F847" s="302"/>
      <c r="G847" s="302"/>
      <c r="H847" s="302"/>
      <c r="I847" s="302"/>
      <c r="J847" s="302"/>
      <c r="K847" s="302"/>
      <c r="L847" s="302"/>
      <c r="M847" s="302"/>
      <c r="N847" s="302"/>
      <c r="O847" s="302"/>
      <c r="P847" s="302"/>
      <c r="Q847" s="302"/>
      <c r="R847" s="302"/>
      <c r="S847" s="302"/>
      <c r="T847" s="302"/>
      <c r="U847" s="302"/>
      <c r="V847" s="302"/>
      <c r="W847" s="302"/>
      <c r="X847" s="302"/>
      <c r="Y847" s="302"/>
      <c r="Z847" s="302"/>
    </row>
    <row r="848" spans="1:26" ht="15.75" hidden="1" customHeight="1">
      <c r="A848" s="302"/>
      <c r="B848" s="302"/>
      <c r="C848" s="302"/>
      <c r="D848" s="302"/>
      <c r="E848" s="302"/>
      <c r="F848" s="302"/>
      <c r="G848" s="302"/>
      <c r="H848" s="302"/>
      <c r="I848" s="302"/>
      <c r="J848" s="302"/>
      <c r="K848" s="302"/>
      <c r="L848" s="302"/>
      <c r="M848" s="302"/>
      <c r="N848" s="302"/>
      <c r="O848" s="302"/>
      <c r="P848" s="302"/>
      <c r="Q848" s="302"/>
      <c r="R848" s="302"/>
      <c r="S848" s="302"/>
      <c r="T848" s="302"/>
      <c r="U848" s="302"/>
      <c r="V848" s="302"/>
      <c r="W848" s="302"/>
      <c r="X848" s="302"/>
      <c r="Y848" s="302"/>
      <c r="Z848" s="302"/>
    </row>
    <row r="849" spans="1:26" ht="15.75" hidden="1" customHeight="1">
      <c r="A849" s="302"/>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row>
    <row r="850" spans="1:26" ht="15.75" hidden="1" customHeight="1">
      <c r="A850" s="302"/>
      <c r="B850" s="302"/>
      <c r="C850" s="302"/>
      <c r="D850" s="302"/>
      <c r="E850" s="302"/>
      <c r="F850" s="302"/>
      <c r="G850" s="302"/>
      <c r="H850" s="302"/>
      <c r="I850" s="302"/>
      <c r="J850" s="302"/>
      <c r="K850" s="302"/>
      <c r="L850" s="302"/>
      <c r="M850" s="302"/>
      <c r="N850" s="302"/>
      <c r="O850" s="302"/>
      <c r="P850" s="302"/>
      <c r="Q850" s="302"/>
      <c r="R850" s="302"/>
      <c r="S850" s="302"/>
      <c r="T850" s="302"/>
      <c r="U850" s="302"/>
      <c r="V850" s="302"/>
      <c r="W850" s="302"/>
      <c r="X850" s="302"/>
      <c r="Y850" s="302"/>
      <c r="Z850" s="302"/>
    </row>
    <row r="851" spans="1:26" ht="15.75" hidden="1" customHeight="1">
      <c r="A851" s="302"/>
      <c r="B851" s="302"/>
      <c r="C851" s="302"/>
      <c r="D851" s="302"/>
      <c r="E851" s="302"/>
      <c r="F851" s="302"/>
      <c r="G851" s="302"/>
      <c r="H851" s="302"/>
      <c r="I851" s="302"/>
      <c r="J851" s="302"/>
      <c r="K851" s="302"/>
      <c r="L851" s="302"/>
      <c r="M851" s="302"/>
      <c r="N851" s="302"/>
      <c r="O851" s="302"/>
      <c r="P851" s="302"/>
      <c r="Q851" s="302"/>
      <c r="R851" s="302"/>
      <c r="S851" s="302"/>
      <c r="T851" s="302"/>
      <c r="U851" s="302"/>
      <c r="V851" s="302"/>
      <c r="W851" s="302"/>
      <c r="X851" s="302"/>
      <c r="Y851" s="302"/>
      <c r="Z851" s="302"/>
    </row>
    <row r="852" spans="1:26" ht="15.75" hidden="1" customHeight="1">
      <c r="A852" s="302"/>
      <c r="B852" s="302"/>
      <c r="C852" s="302"/>
      <c r="D852" s="302"/>
      <c r="E852" s="302"/>
      <c r="F852" s="302"/>
      <c r="G852" s="302"/>
      <c r="H852" s="302"/>
      <c r="I852" s="302"/>
      <c r="J852" s="302"/>
      <c r="K852" s="302"/>
      <c r="L852" s="302"/>
      <c r="M852" s="302"/>
      <c r="N852" s="302"/>
      <c r="O852" s="302"/>
      <c r="P852" s="302"/>
      <c r="Q852" s="302"/>
      <c r="R852" s="302"/>
      <c r="S852" s="302"/>
      <c r="T852" s="302"/>
      <c r="U852" s="302"/>
      <c r="V852" s="302"/>
      <c r="W852" s="302"/>
      <c r="X852" s="302"/>
      <c r="Y852" s="302"/>
      <c r="Z852" s="302"/>
    </row>
    <row r="853" spans="1:26" ht="15.75" hidden="1" customHeight="1">
      <c r="A853" s="302"/>
      <c r="B853" s="302"/>
      <c r="C853" s="302"/>
      <c r="D853" s="302"/>
      <c r="E853" s="302"/>
      <c r="F853" s="302"/>
      <c r="G853" s="302"/>
      <c r="H853" s="302"/>
      <c r="I853" s="302"/>
      <c r="J853" s="302"/>
      <c r="K853" s="302"/>
      <c r="L853" s="302"/>
      <c r="M853" s="302"/>
      <c r="N853" s="302"/>
      <c r="O853" s="302"/>
      <c r="P853" s="302"/>
      <c r="Q853" s="302"/>
      <c r="R853" s="302"/>
      <c r="S853" s="302"/>
      <c r="T853" s="302"/>
      <c r="U853" s="302"/>
      <c r="V853" s="302"/>
      <c r="W853" s="302"/>
      <c r="X853" s="302"/>
      <c r="Y853" s="302"/>
      <c r="Z853" s="302"/>
    </row>
    <row r="854" spans="1:26" ht="15.75" hidden="1" customHeight="1">
      <c r="A854" s="302"/>
      <c r="B854" s="302"/>
      <c r="C854" s="302"/>
      <c r="D854" s="302"/>
      <c r="E854" s="302"/>
      <c r="F854" s="302"/>
      <c r="G854" s="302"/>
      <c r="H854" s="302"/>
      <c r="I854" s="302"/>
      <c r="J854" s="302"/>
      <c r="K854" s="302"/>
      <c r="L854" s="302"/>
      <c r="M854" s="302"/>
      <c r="N854" s="302"/>
      <c r="O854" s="302"/>
      <c r="P854" s="302"/>
      <c r="Q854" s="302"/>
      <c r="R854" s="302"/>
      <c r="S854" s="302"/>
      <c r="T854" s="302"/>
      <c r="U854" s="302"/>
      <c r="V854" s="302"/>
      <c r="W854" s="302"/>
      <c r="X854" s="302"/>
      <c r="Y854" s="302"/>
      <c r="Z854" s="302"/>
    </row>
    <row r="855" spans="1:26" ht="15.75" hidden="1" customHeight="1">
      <c r="A855" s="302"/>
      <c r="B855" s="302"/>
      <c r="C855" s="302"/>
      <c r="D855" s="302"/>
      <c r="E855" s="302"/>
      <c r="F855" s="302"/>
      <c r="G855" s="302"/>
      <c r="H855" s="302"/>
      <c r="I855" s="302"/>
      <c r="J855" s="302"/>
      <c r="K855" s="302"/>
      <c r="L855" s="302"/>
      <c r="M855" s="302"/>
      <c r="N855" s="302"/>
      <c r="O855" s="302"/>
      <c r="P855" s="302"/>
      <c r="Q855" s="302"/>
      <c r="R855" s="302"/>
      <c r="S855" s="302"/>
      <c r="T855" s="302"/>
      <c r="U855" s="302"/>
      <c r="V855" s="302"/>
      <c r="W855" s="302"/>
      <c r="X855" s="302"/>
      <c r="Y855" s="302"/>
      <c r="Z855" s="302"/>
    </row>
    <row r="856" spans="1:26" ht="15.75" hidden="1" customHeight="1">
      <c r="A856" s="302"/>
      <c r="B856" s="302"/>
      <c r="C856" s="302"/>
      <c r="D856" s="302"/>
      <c r="E856" s="302"/>
      <c r="F856" s="302"/>
      <c r="G856" s="302"/>
      <c r="H856" s="302"/>
      <c r="I856" s="302"/>
      <c r="J856" s="302"/>
      <c r="K856" s="302"/>
      <c r="L856" s="302"/>
      <c r="M856" s="302"/>
      <c r="N856" s="302"/>
      <c r="O856" s="302"/>
      <c r="P856" s="302"/>
      <c r="Q856" s="302"/>
      <c r="R856" s="302"/>
      <c r="S856" s="302"/>
      <c r="T856" s="302"/>
      <c r="U856" s="302"/>
      <c r="V856" s="302"/>
      <c r="W856" s="302"/>
      <c r="X856" s="302"/>
      <c r="Y856" s="302"/>
      <c r="Z856" s="302"/>
    </row>
    <row r="857" spans="1:26" ht="15.75" hidden="1" customHeight="1">
      <c r="A857" s="302"/>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row>
    <row r="858" spans="1:26" ht="15.75" hidden="1" customHeight="1">
      <c r="A858" s="302"/>
      <c r="B858" s="302"/>
      <c r="C858" s="302"/>
      <c r="D858" s="302"/>
      <c r="E858" s="302"/>
      <c r="F858" s="302"/>
      <c r="G858" s="302"/>
      <c r="H858" s="302"/>
      <c r="I858" s="302"/>
      <c r="J858" s="302"/>
      <c r="K858" s="302"/>
      <c r="L858" s="302"/>
      <c r="M858" s="302"/>
      <c r="N858" s="302"/>
      <c r="O858" s="302"/>
      <c r="P858" s="302"/>
      <c r="Q858" s="302"/>
      <c r="R858" s="302"/>
      <c r="S858" s="302"/>
      <c r="T858" s="302"/>
      <c r="U858" s="302"/>
      <c r="V858" s="302"/>
      <c r="W858" s="302"/>
      <c r="X858" s="302"/>
      <c r="Y858" s="302"/>
      <c r="Z858" s="302"/>
    </row>
    <row r="859" spans="1:26" ht="15.75" hidden="1" customHeight="1">
      <c r="A859" s="302"/>
      <c r="B859" s="302"/>
      <c r="C859" s="302"/>
      <c r="D859" s="302"/>
      <c r="E859" s="302"/>
      <c r="F859" s="302"/>
      <c r="G859" s="302"/>
      <c r="H859" s="302"/>
      <c r="I859" s="302"/>
      <c r="J859" s="302"/>
      <c r="K859" s="302"/>
      <c r="L859" s="302"/>
      <c r="M859" s="302"/>
      <c r="N859" s="302"/>
      <c r="O859" s="302"/>
      <c r="P859" s="302"/>
      <c r="Q859" s="302"/>
      <c r="R859" s="302"/>
      <c r="S859" s="302"/>
      <c r="T859" s="302"/>
      <c r="U859" s="302"/>
      <c r="V859" s="302"/>
      <c r="W859" s="302"/>
      <c r="X859" s="302"/>
      <c r="Y859" s="302"/>
      <c r="Z859" s="302"/>
    </row>
    <row r="860" spans="1:26" ht="15.75" hidden="1" customHeight="1">
      <c r="A860" s="302"/>
      <c r="B860" s="302"/>
      <c r="C860" s="302"/>
      <c r="D860" s="302"/>
      <c r="E860" s="302"/>
      <c r="F860" s="302"/>
      <c r="G860" s="302"/>
      <c r="H860" s="302"/>
      <c r="I860" s="302"/>
      <c r="J860" s="302"/>
      <c r="K860" s="302"/>
      <c r="L860" s="302"/>
      <c r="M860" s="302"/>
      <c r="N860" s="302"/>
      <c r="O860" s="302"/>
      <c r="P860" s="302"/>
      <c r="Q860" s="302"/>
      <c r="R860" s="302"/>
      <c r="S860" s="302"/>
      <c r="T860" s="302"/>
      <c r="U860" s="302"/>
      <c r="V860" s="302"/>
      <c r="W860" s="302"/>
      <c r="X860" s="302"/>
      <c r="Y860" s="302"/>
      <c r="Z860" s="302"/>
    </row>
    <row r="861" spans="1:26" ht="15.75" hidden="1" customHeight="1">
      <c r="A861" s="302"/>
      <c r="B861" s="302"/>
      <c r="C861" s="302"/>
      <c r="D861" s="302"/>
      <c r="E861" s="302"/>
      <c r="F861" s="302"/>
      <c r="G861" s="302"/>
      <c r="H861" s="302"/>
      <c r="I861" s="302"/>
      <c r="J861" s="302"/>
      <c r="K861" s="302"/>
      <c r="L861" s="302"/>
      <c r="M861" s="302"/>
      <c r="N861" s="302"/>
      <c r="O861" s="302"/>
      <c r="P861" s="302"/>
      <c r="Q861" s="302"/>
      <c r="R861" s="302"/>
      <c r="S861" s="302"/>
      <c r="T861" s="302"/>
      <c r="U861" s="302"/>
      <c r="V861" s="302"/>
      <c r="W861" s="302"/>
      <c r="X861" s="302"/>
      <c r="Y861" s="302"/>
      <c r="Z861" s="302"/>
    </row>
    <row r="862" spans="1:26" ht="15.75" hidden="1" customHeight="1">
      <c r="A862" s="302"/>
      <c r="B862" s="302"/>
      <c r="C862" s="302"/>
      <c r="D862" s="302"/>
      <c r="E862" s="302"/>
      <c r="F862" s="302"/>
      <c r="G862" s="302"/>
      <c r="H862" s="302"/>
      <c r="I862" s="302"/>
      <c r="J862" s="302"/>
      <c r="K862" s="302"/>
      <c r="L862" s="302"/>
      <c r="M862" s="302"/>
      <c r="N862" s="302"/>
      <c r="O862" s="302"/>
      <c r="P862" s="302"/>
      <c r="Q862" s="302"/>
      <c r="R862" s="302"/>
      <c r="S862" s="302"/>
      <c r="T862" s="302"/>
      <c r="U862" s="302"/>
      <c r="V862" s="302"/>
      <c r="W862" s="302"/>
      <c r="X862" s="302"/>
      <c r="Y862" s="302"/>
      <c r="Z862" s="302"/>
    </row>
    <row r="863" spans="1:26" ht="15.75" hidden="1" customHeight="1">
      <c r="A863" s="302"/>
      <c r="B863" s="302"/>
      <c r="C863" s="302"/>
      <c r="D863" s="302"/>
      <c r="E863" s="302"/>
      <c r="F863" s="302"/>
      <c r="G863" s="302"/>
      <c r="H863" s="302"/>
      <c r="I863" s="302"/>
      <c r="J863" s="302"/>
      <c r="K863" s="302"/>
      <c r="L863" s="302"/>
      <c r="M863" s="302"/>
      <c r="N863" s="302"/>
      <c r="O863" s="302"/>
      <c r="P863" s="302"/>
      <c r="Q863" s="302"/>
      <c r="R863" s="302"/>
      <c r="S863" s="302"/>
      <c r="T863" s="302"/>
      <c r="U863" s="302"/>
      <c r="V863" s="302"/>
      <c r="W863" s="302"/>
      <c r="X863" s="302"/>
      <c r="Y863" s="302"/>
      <c r="Z863" s="302"/>
    </row>
    <row r="864" spans="1:26" ht="15.75" hidden="1" customHeight="1">
      <c r="A864" s="302"/>
      <c r="B864" s="302"/>
      <c r="C864" s="302"/>
      <c r="D864" s="302"/>
      <c r="E864" s="302"/>
      <c r="F864" s="302"/>
      <c r="G864" s="302"/>
      <c r="H864" s="302"/>
      <c r="I864" s="302"/>
      <c r="J864" s="302"/>
      <c r="K864" s="302"/>
      <c r="L864" s="302"/>
      <c r="M864" s="302"/>
      <c r="N864" s="302"/>
      <c r="O864" s="302"/>
      <c r="P864" s="302"/>
      <c r="Q864" s="302"/>
      <c r="R864" s="302"/>
      <c r="S864" s="302"/>
      <c r="T864" s="302"/>
      <c r="U864" s="302"/>
      <c r="V864" s="302"/>
      <c r="W864" s="302"/>
      <c r="X864" s="302"/>
      <c r="Y864" s="302"/>
      <c r="Z864" s="302"/>
    </row>
    <row r="865" spans="1:26" ht="15.75" hidden="1" customHeight="1">
      <c r="A865" s="302"/>
      <c r="B865" s="302"/>
      <c r="C865" s="302"/>
      <c r="D865" s="302"/>
      <c r="E865" s="302"/>
      <c r="F865" s="302"/>
      <c r="G865" s="302"/>
      <c r="H865" s="302"/>
      <c r="I865" s="302"/>
      <c r="J865" s="302"/>
      <c r="K865" s="302"/>
      <c r="L865" s="302"/>
      <c r="M865" s="302"/>
      <c r="N865" s="302"/>
      <c r="O865" s="302"/>
      <c r="P865" s="302"/>
      <c r="Q865" s="302"/>
      <c r="R865" s="302"/>
      <c r="S865" s="302"/>
      <c r="T865" s="302"/>
      <c r="U865" s="302"/>
      <c r="V865" s="302"/>
      <c r="W865" s="302"/>
      <c r="X865" s="302"/>
      <c r="Y865" s="302"/>
      <c r="Z865" s="302"/>
    </row>
    <row r="866" spans="1:26" ht="15.75" hidden="1" customHeight="1">
      <c r="A866" s="302"/>
      <c r="B866" s="302"/>
      <c r="C866" s="302"/>
      <c r="D866" s="302"/>
      <c r="E866" s="302"/>
      <c r="F866" s="302"/>
      <c r="G866" s="302"/>
      <c r="H866" s="302"/>
      <c r="I866" s="302"/>
      <c r="J866" s="302"/>
      <c r="K866" s="302"/>
      <c r="L866" s="302"/>
      <c r="M866" s="302"/>
      <c r="N866" s="302"/>
      <c r="O866" s="302"/>
      <c r="P866" s="302"/>
      <c r="Q866" s="302"/>
      <c r="R866" s="302"/>
      <c r="S866" s="302"/>
      <c r="T866" s="302"/>
      <c r="U866" s="302"/>
      <c r="V866" s="302"/>
      <c r="W866" s="302"/>
      <c r="X866" s="302"/>
      <c r="Y866" s="302"/>
      <c r="Z866" s="302"/>
    </row>
    <row r="867" spans="1:26" ht="15.75" hidden="1" customHeight="1">
      <c r="A867" s="302"/>
      <c r="B867" s="302"/>
      <c r="C867" s="302"/>
      <c r="D867" s="302"/>
      <c r="E867" s="302"/>
      <c r="F867" s="302"/>
      <c r="G867" s="302"/>
      <c r="H867" s="302"/>
      <c r="I867" s="302"/>
      <c r="J867" s="302"/>
      <c r="K867" s="302"/>
      <c r="L867" s="302"/>
      <c r="M867" s="302"/>
      <c r="N867" s="302"/>
      <c r="O867" s="302"/>
      <c r="P867" s="302"/>
      <c r="Q867" s="302"/>
      <c r="R867" s="302"/>
      <c r="S867" s="302"/>
      <c r="T867" s="302"/>
      <c r="U867" s="302"/>
      <c r="V867" s="302"/>
      <c r="W867" s="302"/>
      <c r="X867" s="302"/>
      <c r="Y867" s="302"/>
      <c r="Z867" s="302"/>
    </row>
    <row r="868" spans="1:26" ht="15.75" hidden="1" customHeight="1">
      <c r="A868" s="302"/>
      <c r="B868" s="302"/>
      <c r="C868" s="302"/>
      <c r="D868" s="302"/>
      <c r="E868" s="302"/>
      <c r="F868" s="302"/>
      <c r="G868" s="302"/>
      <c r="H868" s="302"/>
      <c r="I868" s="302"/>
      <c r="J868" s="302"/>
      <c r="K868" s="302"/>
      <c r="L868" s="302"/>
      <c r="M868" s="302"/>
      <c r="N868" s="302"/>
      <c r="O868" s="302"/>
      <c r="P868" s="302"/>
      <c r="Q868" s="302"/>
      <c r="R868" s="302"/>
      <c r="S868" s="302"/>
      <c r="T868" s="302"/>
      <c r="U868" s="302"/>
      <c r="V868" s="302"/>
      <c r="W868" s="302"/>
      <c r="X868" s="302"/>
      <c r="Y868" s="302"/>
      <c r="Z868" s="302"/>
    </row>
    <row r="869" spans="1:26" ht="15.75" hidden="1" customHeight="1">
      <c r="A869" s="302"/>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row>
    <row r="870" spans="1:26" ht="15.75" hidden="1" customHeight="1">
      <c r="A870" s="302"/>
      <c r="B870" s="302"/>
      <c r="C870" s="302"/>
      <c r="D870" s="302"/>
      <c r="E870" s="302"/>
      <c r="F870" s="302"/>
      <c r="G870" s="302"/>
      <c r="H870" s="302"/>
      <c r="I870" s="302"/>
      <c r="J870" s="302"/>
      <c r="K870" s="302"/>
      <c r="L870" s="302"/>
      <c r="M870" s="302"/>
      <c r="N870" s="302"/>
      <c r="O870" s="302"/>
      <c r="P870" s="302"/>
      <c r="Q870" s="302"/>
      <c r="R870" s="302"/>
      <c r="S870" s="302"/>
      <c r="T870" s="302"/>
      <c r="U870" s="302"/>
      <c r="V870" s="302"/>
      <c r="W870" s="302"/>
      <c r="X870" s="302"/>
      <c r="Y870" s="302"/>
      <c r="Z870" s="302"/>
    </row>
    <row r="871" spans="1:26" ht="15.75" hidden="1" customHeight="1">
      <c r="A871" s="302"/>
      <c r="B871" s="302"/>
      <c r="C871" s="302"/>
      <c r="D871" s="302"/>
      <c r="E871" s="302"/>
      <c r="F871" s="302"/>
      <c r="G871" s="302"/>
      <c r="H871" s="302"/>
      <c r="I871" s="302"/>
      <c r="J871" s="302"/>
      <c r="K871" s="302"/>
      <c r="L871" s="302"/>
      <c r="M871" s="302"/>
      <c r="N871" s="302"/>
      <c r="O871" s="302"/>
      <c r="P871" s="302"/>
      <c r="Q871" s="302"/>
      <c r="R871" s="302"/>
      <c r="S871" s="302"/>
      <c r="T871" s="302"/>
      <c r="U871" s="302"/>
      <c r="V871" s="302"/>
      <c r="W871" s="302"/>
      <c r="X871" s="302"/>
      <c r="Y871" s="302"/>
      <c r="Z871" s="302"/>
    </row>
    <row r="872" spans="1:26" ht="15.75" hidden="1" customHeight="1">
      <c r="A872" s="302"/>
      <c r="B872" s="302"/>
      <c r="C872" s="302"/>
      <c r="D872" s="302"/>
      <c r="E872" s="302"/>
      <c r="F872" s="302"/>
      <c r="G872" s="302"/>
      <c r="H872" s="302"/>
      <c r="I872" s="302"/>
      <c r="J872" s="302"/>
      <c r="K872" s="302"/>
      <c r="L872" s="302"/>
      <c r="M872" s="302"/>
      <c r="N872" s="302"/>
      <c r="O872" s="302"/>
      <c r="P872" s="302"/>
      <c r="Q872" s="302"/>
      <c r="R872" s="302"/>
      <c r="S872" s="302"/>
      <c r="T872" s="302"/>
      <c r="U872" s="302"/>
      <c r="V872" s="302"/>
      <c r="W872" s="302"/>
      <c r="X872" s="302"/>
      <c r="Y872" s="302"/>
      <c r="Z872" s="302"/>
    </row>
    <row r="873" spans="1:26" ht="15.75" hidden="1" customHeight="1">
      <c r="A873" s="302"/>
      <c r="B873" s="302"/>
      <c r="C873" s="302"/>
      <c r="D873" s="302"/>
      <c r="E873" s="302"/>
      <c r="F873" s="302"/>
      <c r="G873" s="302"/>
      <c r="H873" s="302"/>
      <c r="I873" s="302"/>
      <c r="J873" s="302"/>
      <c r="K873" s="302"/>
      <c r="L873" s="302"/>
      <c r="M873" s="302"/>
      <c r="N873" s="302"/>
      <c r="O873" s="302"/>
      <c r="P873" s="302"/>
      <c r="Q873" s="302"/>
      <c r="R873" s="302"/>
      <c r="S873" s="302"/>
      <c r="T873" s="302"/>
      <c r="U873" s="302"/>
      <c r="V873" s="302"/>
      <c r="W873" s="302"/>
      <c r="X873" s="302"/>
      <c r="Y873" s="302"/>
      <c r="Z873" s="302"/>
    </row>
    <row r="874" spans="1:26" ht="15.75" hidden="1" customHeight="1">
      <c r="A874" s="302"/>
      <c r="B874" s="302"/>
      <c r="C874" s="302"/>
      <c r="D874" s="302"/>
      <c r="E874" s="302"/>
      <c r="F874" s="302"/>
      <c r="G874" s="302"/>
      <c r="H874" s="302"/>
      <c r="I874" s="302"/>
      <c r="J874" s="302"/>
      <c r="K874" s="302"/>
      <c r="L874" s="302"/>
      <c r="M874" s="302"/>
      <c r="N874" s="302"/>
      <c r="O874" s="302"/>
      <c r="P874" s="302"/>
      <c r="Q874" s="302"/>
      <c r="R874" s="302"/>
      <c r="S874" s="302"/>
      <c r="T874" s="302"/>
      <c r="U874" s="302"/>
      <c r="V874" s="302"/>
      <c r="W874" s="302"/>
      <c r="X874" s="302"/>
      <c r="Y874" s="302"/>
      <c r="Z874" s="302"/>
    </row>
    <row r="875" spans="1:26" ht="15.75" hidden="1" customHeight="1">
      <c r="A875" s="302"/>
      <c r="B875" s="302"/>
      <c r="C875" s="302"/>
      <c r="D875" s="302"/>
      <c r="E875" s="302"/>
      <c r="F875" s="302"/>
      <c r="G875" s="302"/>
      <c r="H875" s="302"/>
      <c r="I875" s="302"/>
      <c r="J875" s="302"/>
      <c r="K875" s="302"/>
      <c r="L875" s="302"/>
      <c r="M875" s="302"/>
      <c r="N875" s="302"/>
      <c r="O875" s="302"/>
      <c r="P875" s="302"/>
      <c r="Q875" s="302"/>
      <c r="R875" s="302"/>
      <c r="S875" s="302"/>
      <c r="T875" s="302"/>
      <c r="U875" s="302"/>
      <c r="V875" s="302"/>
      <c r="W875" s="302"/>
      <c r="X875" s="302"/>
      <c r="Y875" s="302"/>
      <c r="Z875" s="302"/>
    </row>
    <row r="876" spans="1:26" ht="15.75" hidden="1" customHeight="1">
      <c r="A876" s="302"/>
      <c r="B876" s="302"/>
      <c r="C876" s="302"/>
      <c r="D876" s="302"/>
      <c r="E876" s="302"/>
      <c r="F876" s="302"/>
      <c r="G876" s="302"/>
      <c r="H876" s="302"/>
      <c r="I876" s="302"/>
      <c r="J876" s="302"/>
      <c r="K876" s="302"/>
      <c r="L876" s="302"/>
      <c r="M876" s="302"/>
      <c r="N876" s="302"/>
      <c r="O876" s="302"/>
      <c r="P876" s="302"/>
      <c r="Q876" s="302"/>
      <c r="R876" s="302"/>
      <c r="S876" s="302"/>
      <c r="T876" s="302"/>
      <c r="U876" s="302"/>
      <c r="V876" s="302"/>
      <c r="W876" s="302"/>
      <c r="X876" s="302"/>
      <c r="Y876" s="302"/>
      <c r="Z876" s="302"/>
    </row>
    <row r="877" spans="1:26" ht="15.75" hidden="1" customHeight="1">
      <c r="A877" s="302"/>
      <c r="B877" s="302"/>
      <c r="C877" s="302"/>
      <c r="D877" s="302"/>
      <c r="E877" s="302"/>
      <c r="F877" s="302"/>
      <c r="G877" s="302"/>
      <c r="H877" s="302"/>
      <c r="I877" s="302"/>
      <c r="J877" s="302"/>
      <c r="K877" s="302"/>
      <c r="L877" s="302"/>
      <c r="M877" s="302"/>
      <c r="N877" s="302"/>
      <c r="O877" s="302"/>
      <c r="P877" s="302"/>
      <c r="Q877" s="302"/>
      <c r="R877" s="302"/>
      <c r="S877" s="302"/>
      <c r="T877" s="302"/>
      <c r="U877" s="302"/>
      <c r="V877" s="302"/>
      <c r="W877" s="302"/>
      <c r="X877" s="302"/>
      <c r="Y877" s="302"/>
      <c r="Z877" s="302"/>
    </row>
    <row r="878" spans="1:26" ht="15.75" hidden="1" customHeight="1">
      <c r="A878" s="302"/>
      <c r="B878" s="302"/>
      <c r="C878" s="302"/>
      <c r="D878" s="302"/>
      <c r="E878" s="302"/>
      <c r="F878" s="302"/>
      <c r="G878" s="302"/>
      <c r="H878" s="302"/>
      <c r="I878" s="302"/>
      <c r="J878" s="302"/>
      <c r="K878" s="302"/>
      <c r="L878" s="302"/>
      <c r="M878" s="302"/>
      <c r="N878" s="302"/>
      <c r="O878" s="302"/>
      <c r="P878" s="302"/>
      <c r="Q878" s="302"/>
      <c r="R878" s="302"/>
      <c r="S878" s="302"/>
      <c r="T878" s="302"/>
      <c r="U878" s="302"/>
      <c r="V878" s="302"/>
      <c r="W878" s="302"/>
      <c r="X878" s="302"/>
      <c r="Y878" s="302"/>
      <c r="Z878" s="302"/>
    </row>
    <row r="879" spans="1:26" ht="15.75" hidden="1" customHeight="1">
      <c r="A879" s="302"/>
      <c r="B879" s="302"/>
      <c r="C879" s="302"/>
      <c r="D879" s="302"/>
      <c r="E879" s="302"/>
      <c r="F879" s="302"/>
      <c r="G879" s="302"/>
      <c r="H879" s="302"/>
      <c r="I879" s="302"/>
      <c r="J879" s="302"/>
      <c r="K879" s="302"/>
      <c r="L879" s="302"/>
      <c r="M879" s="302"/>
      <c r="N879" s="302"/>
      <c r="O879" s="302"/>
      <c r="P879" s="302"/>
      <c r="Q879" s="302"/>
      <c r="R879" s="302"/>
      <c r="S879" s="302"/>
      <c r="T879" s="302"/>
      <c r="U879" s="302"/>
      <c r="V879" s="302"/>
      <c r="W879" s="302"/>
      <c r="X879" s="302"/>
      <c r="Y879" s="302"/>
      <c r="Z879" s="302"/>
    </row>
    <row r="880" spans="1:26" ht="15.75" hidden="1" customHeight="1">
      <c r="A880" s="302"/>
      <c r="B880" s="302"/>
      <c r="C880" s="302"/>
      <c r="D880" s="302"/>
      <c r="E880" s="302"/>
      <c r="F880" s="302"/>
      <c r="G880" s="302"/>
      <c r="H880" s="302"/>
      <c r="I880" s="302"/>
      <c r="J880" s="302"/>
      <c r="K880" s="302"/>
      <c r="L880" s="302"/>
      <c r="M880" s="302"/>
      <c r="N880" s="302"/>
      <c r="O880" s="302"/>
      <c r="P880" s="302"/>
      <c r="Q880" s="302"/>
      <c r="R880" s="302"/>
      <c r="S880" s="302"/>
      <c r="T880" s="302"/>
      <c r="U880" s="302"/>
      <c r="V880" s="302"/>
      <c r="W880" s="302"/>
      <c r="X880" s="302"/>
      <c r="Y880" s="302"/>
      <c r="Z880" s="302"/>
    </row>
    <row r="881" spans="1:26" ht="15.75" hidden="1" customHeight="1">
      <c r="A881" s="302"/>
      <c r="B881" s="302"/>
      <c r="C881" s="302"/>
      <c r="D881" s="302"/>
      <c r="E881" s="302"/>
      <c r="F881" s="302"/>
      <c r="G881" s="302"/>
      <c r="H881" s="302"/>
      <c r="I881" s="302"/>
      <c r="J881" s="302"/>
      <c r="K881" s="302"/>
      <c r="L881" s="302"/>
      <c r="M881" s="302"/>
      <c r="N881" s="302"/>
      <c r="O881" s="302"/>
      <c r="P881" s="302"/>
      <c r="Q881" s="302"/>
      <c r="R881" s="302"/>
      <c r="S881" s="302"/>
      <c r="T881" s="302"/>
      <c r="U881" s="302"/>
      <c r="V881" s="302"/>
      <c r="W881" s="302"/>
      <c r="X881" s="302"/>
      <c r="Y881" s="302"/>
      <c r="Z881" s="302"/>
    </row>
    <row r="882" spans="1:26" ht="15.75" hidden="1" customHeight="1">
      <c r="A882" s="302"/>
      <c r="B882" s="302"/>
      <c r="C882" s="302"/>
      <c r="D882" s="302"/>
      <c r="E882" s="302"/>
      <c r="F882" s="302"/>
      <c r="G882" s="302"/>
      <c r="H882" s="302"/>
      <c r="I882" s="302"/>
      <c r="J882" s="302"/>
      <c r="K882" s="302"/>
      <c r="L882" s="302"/>
      <c r="M882" s="302"/>
      <c r="N882" s="302"/>
      <c r="O882" s="302"/>
      <c r="P882" s="302"/>
      <c r="Q882" s="302"/>
      <c r="R882" s="302"/>
      <c r="S882" s="302"/>
      <c r="T882" s="302"/>
      <c r="U882" s="302"/>
      <c r="V882" s="302"/>
      <c r="W882" s="302"/>
      <c r="X882" s="302"/>
      <c r="Y882" s="302"/>
      <c r="Z882" s="302"/>
    </row>
    <row r="883" spans="1:26" ht="15.75" hidden="1" customHeight="1">
      <c r="A883" s="302"/>
      <c r="B883" s="302"/>
      <c r="C883" s="302"/>
      <c r="D883" s="302"/>
      <c r="E883" s="302"/>
      <c r="F883" s="302"/>
      <c r="G883" s="302"/>
      <c r="H883" s="302"/>
      <c r="I883" s="302"/>
      <c r="J883" s="302"/>
      <c r="K883" s="302"/>
      <c r="L883" s="302"/>
      <c r="M883" s="302"/>
      <c r="N883" s="302"/>
      <c r="O883" s="302"/>
      <c r="P883" s="302"/>
      <c r="Q883" s="302"/>
      <c r="R883" s="302"/>
      <c r="S883" s="302"/>
      <c r="T883" s="302"/>
      <c r="U883" s="302"/>
      <c r="V883" s="302"/>
      <c r="W883" s="302"/>
      <c r="X883" s="302"/>
      <c r="Y883" s="302"/>
      <c r="Z883" s="302"/>
    </row>
    <row r="884" spans="1:26" ht="15.75" hidden="1" customHeight="1">
      <c r="A884" s="302"/>
      <c r="B884" s="302"/>
      <c r="C884" s="302"/>
      <c r="D884" s="302"/>
      <c r="E884" s="302"/>
      <c r="F884" s="302"/>
      <c r="G884" s="302"/>
      <c r="H884" s="302"/>
      <c r="I884" s="302"/>
      <c r="J884" s="302"/>
      <c r="K884" s="302"/>
      <c r="L884" s="302"/>
      <c r="M884" s="302"/>
      <c r="N884" s="302"/>
      <c r="O884" s="302"/>
      <c r="P884" s="302"/>
      <c r="Q884" s="302"/>
      <c r="R884" s="302"/>
      <c r="S884" s="302"/>
      <c r="T884" s="302"/>
      <c r="U884" s="302"/>
      <c r="V884" s="302"/>
      <c r="W884" s="302"/>
      <c r="X884" s="302"/>
      <c r="Y884" s="302"/>
      <c r="Z884" s="302"/>
    </row>
    <row r="885" spans="1:26" ht="15.75" hidden="1" customHeight="1">
      <c r="A885" s="302"/>
      <c r="B885" s="302"/>
      <c r="C885" s="302"/>
      <c r="D885" s="302"/>
      <c r="E885" s="302"/>
      <c r="F885" s="302"/>
      <c r="G885" s="302"/>
      <c r="H885" s="302"/>
      <c r="I885" s="302"/>
      <c r="J885" s="302"/>
      <c r="K885" s="302"/>
      <c r="L885" s="302"/>
      <c r="M885" s="302"/>
      <c r="N885" s="302"/>
      <c r="O885" s="302"/>
      <c r="P885" s="302"/>
      <c r="Q885" s="302"/>
      <c r="R885" s="302"/>
      <c r="S885" s="302"/>
      <c r="T885" s="302"/>
      <c r="U885" s="302"/>
      <c r="V885" s="302"/>
      <c r="W885" s="302"/>
      <c r="X885" s="302"/>
      <c r="Y885" s="302"/>
      <c r="Z885" s="302"/>
    </row>
    <row r="886" spans="1:26" ht="15.75" hidden="1" customHeight="1">
      <c r="A886" s="302"/>
      <c r="B886" s="302"/>
      <c r="C886" s="302"/>
      <c r="D886" s="302"/>
      <c r="E886" s="302"/>
      <c r="F886" s="302"/>
      <c r="G886" s="302"/>
      <c r="H886" s="302"/>
      <c r="I886" s="302"/>
      <c r="J886" s="302"/>
      <c r="K886" s="302"/>
      <c r="L886" s="302"/>
      <c r="M886" s="302"/>
      <c r="N886" s="302"/>
      <c r="O886" s="302"/>
      <c r="P886" s="302"/>
      <c r="Q886" s="302"/>
      <c r="R886" s="302"/>
      <c r="S886" s="302"/>
      <c r="T886" s="302"/>
      <c r="U886" s="302"/>
      <c r="V886" s="302"/>
      <c r="W886" s="302"/>
      <c r="X886" s="302"/>
      <c r="Y886" s="302"/>
      <c r="Z886" s="302"/>
    </row>
    <row r="887" spans="1:26" ht="15.75" hidden="1" customHeight="1">
      <c r="A887" s="302"/>
      <c r="B887" s="302"/>
      <c r="C887" s="302"/>
      <c r="D887" s="302"/>
      <c r="E887" s="302"/>
      <c r="F887" s="302"/>
      <c r="G887" s="302"/>
      <c r="H887" s="302"/>
      <c r="I887" s="302"/>
      <c r="J887" s="302"/>
      <c r="K887" s="302"/>
      <c r="L887" s="302"/>
      <c r="M887" s="302"/>
      <c r="N887" s="302"/>
      <c r="O887" s="302"/>
      <c r="P887" s="302"/>
      <c r="Q887" s="302"/>
      <c r="R887" s="302"/>
      <c r="S887" s="302"/>
      <c r="T887" s="302"/>
      <c r="U887" s="302"/>
      <c r="V887" s="302"/>
      <c r="W887" s="302"/>
      <c r="X887" s="302"/>
      <c r="Y887" s="302"/>
      <c r="Z887" s="302"/>
    </row>
    <row r="888" spans="1:26" ht="15.75" hidden="1" customHeight="1">
      <c r="A888" s="302"/>
      <c r="B888" s="302"/>
      <c r="C888" s="302"/>
      <c r="D888" s="302"/>
      <c r="E888" s="302"/>
      <c r="F888" s="302"/>
      <c r="G888" s="302"/>
      <c r="H888" s="302"/>
      <c r="I888" s="302"/>
      <c r="J888" s="302"/>
      <c r="K888" s="302"/>
      <c r="L888" s="302"/>
      <c r="M888" s="302"/>
      <c r="N888" s="302"/>
      <c r="O888" s="302"/>
      <c r="P888" s="302"/>
      <c r="Q888" s="302"/>
      <c r="R888" s="302"/>
      <c r="S888" s="302"/>
      <c r="T888" s="302"/>
      <c r="U888" s="302"/>
      <c r="V888" s="302"/>
      <c r="W888" s="302"/>
      <c r="X888" s="302"/>
      <c r="Y888" s="302"/>
      <c r="Z888" s="302"/>
    </row>
    <row r="889" spans="1:26" ht="15.75" hidden="1" customHeight="1">
      <c r="A889" s="302"/>
      <c r="B889" s="302"/>
      <c r="C889" s="302"/>
      <c r="D889" s="302"/>
      <c r="E889" s="302"/>
      <c r="F889" s="302"/>
      <c r="G889" s="302"/>
      <c r="H889" s="302"/>
      <c r="I889" s="302"/>
      <c r="J889" s="302"/>
      <c r="K889" s="302"/>
      <c r="L889" s="302"/>
      <c r="M889" s="302"/>
      <c r="N889" s="302"/>
      <c r="O889" s="302"/>
      <c r="P889" s="302"/>
      <c r="Q889" s="302"/>
      <c r="R889" s="302"/>
      <c r="S889" s="302"/>
      <c r="T889" s="302"/>
      <c r="U889" s="302"/>
      <c r="V889" s="302"/>
      <c r="W889" s="302"/>
      <c r="X889" s="302"/>
      <c r="Y889" s="302"/>
      <c r="Z889" s="302"/>
    </row>
    <row r="890" spans="1:26" ht="15.75" hidden="1" customHeight="1">
      <c r="A890" s="302"/>
      <c r="B890" s="302"/>
      <c r="C890" s="302"/>
      <c r="D890" s="302"/>
      <c r="E890" s="302"/>
      <c r="F890" s="302"/>
      <c r="G890" s="302"/>
      <c r="H890" s="302"/>
      <c r="I890" s="302"/>
      <c r="J890" s="302"/>
      <c r="K890" s="302"/>
      <c r="L890" s="302"/>
      <c r="M890" s="302"/>
      <c r="N890" s="302"/>
      <c r="O890" s="302"/>
      <c r="P890" s="302"/>
      <c r="Q890" s="302"/>
      <c r="R890" s="302"/>
      <c r="S890" s="302"/>
      <c r="T890" s="302"/>
      <c r="U890" s="302"/>
      <c r="V890" s="302"/>
      <c r="W890" s="302"/>
      <c r="X890" s="302"/>
      <c r="Y890" s="302"/>
      <c r="Z890" s="302"/>
    </row>
    <row r="891" spans="1:26" ht="15.75" hidden="1" customHeight="1">
      <c r="A891" s="302"/>
      <c r="B891" s="302"/>
      <c r="C891" s="302"/>
      <c r="D891" s="302"/>
      <c r="E891" s="302"/>
      <c r="F891" s="302"/>
      <c r="G891" s="302"/>
      <c r="H891" s="302"/>
      <c r="I891" s="302"/>
      <c r="J891" s="302"/>
      <c r="K891" s="302"/>
      <c r="L891" s="302"/>
      <c r="M891" s="302"/>
      <c r="N891" s="302"/>
      <c r="O891" s="302"/>
      <c r="P891" s="302"/>
      <c r="Q891" s="302"/>
      <c r="R891" s="302"/>
      <c r="S891" s="302"/>
      <c r="T891" s="302"/>
      <c r="U891" s="302"/>
      <c r="V891" s="302"/>
      <c r="W891" s="302"/>
      <c r="X891" s="302"/>
      <c r="Y891" s="302"/>
      <c r="Z891" s="302"/>
    </row>
    <row r="892" spans="1:26" ht="15.75" hidden="1" customHeight="1">
      <c r="A892" s="302"/>
      <c r="B892" s="302"/>
      <c r="C892" s="302"/>
      <c r="D892" s="302"/>
      <c r="E892" s="302"/>
      <c r="F892" s="302"/>
      <c r="G892" s="302"/>
      <c r="H892" s="302"/>
      <c r="I892" s="302"/>
      <c r="J892" s="302"/>
      <c r="K892" s="302"/>
      <c r="L892" s="302"/>
      <c r="M892" s="302"/>
      <c r="N892" s="302"/>
      <c r="O892" s="302"/>
      <c r="P892" s="302"/>
      <c r="Q892" s="302"/>
      <c r="R892" s="302"/>
      <c r="S892" s="302"/>
      <c r="T892" s="302"/>
      <c r="U892" s="302"/>
      <c r="V892" s="302"/>
      <c r="W892" s="302"/>
      <c r="X892" s="302"/>
      <c r="Y892" s="302"/>
      <c r="Z892" s="302"/>
    </row>
    <row r="893" spans="1:26" ht="15.75" hidden="1" customHeight="1">
      <c r="A893" s="302"/>
      <c r="B893" s="302"/>
      <c r="C893" s="302"/>
      <c r="D893" s="302"/>
      <c r="E893" s="302"/>
      <c r="F893" s="302"/>
      <c r="G893" s="302"/>
      <c r="H893" s="302"/>
      <c r="I893" s="302"/>
      <c r="J893" s="302"/>
      <c r="K893" s="302"/>
      <c r="L893" s="302"/>
      <c r="M893" s="302"/>
      <c r="N893" s="302"/>
      <c r="O893" s="302"/>
      <c r="P893" s="302"/>
      <c r="Q893" s="302"/>
      <c r="R893" s="302"/>
      <c r="S893" s="302"/>
      <c r="T893" s="302"/>
      <c r="U893" s="302"/>
      <c r="V893" s="302"/>
      <c r="W893" s="302"/>
      <c r="X893" s="302"/>
      <c r="Y893" s="302"/>
      <c r="Z893" s="302"/>
    </row>
    <row r="894" spans="1:26" ht="15.75" hidden="1" customHeight="1">
      <c r="A894" s="302"/>
      <c r="B894" s="302"/>
      <c r="C894" s="302"/>
      <c r="D894" s="302"/>
      <c r="E894" s="302"/>
      <c r="F894" s="302"/>
      <c r="G894" s="302"/>
      <c r="H894" s="302"/>
      <c r="I894" s="302"/>
      <c r="J894" s="302"/>
      <c r="K894" s="302"/>
      <c r="L894" s="302"/>
      <c r="M894" s="302"/>
      <c r="N894" s="302"/>
      <c r="O894" s="302"/>
      <c r="P894" s="302"/>
      <c r="Q894" s="302"/>
      <c r="R894" s="302"/>
      <c r="S894" s="302"/>
      <c r="T894" s="302"/>
      <c r="U894" s="302"/>
      <c r="V894" s="302"/>
      <c r="W894" s="302"/>
      <c r="X894" s="302"/>
      <c r="Y894" s="302"/>
      <c r="Z894" s="302"/>
    </row>
    <row r="895" spans="1:26" ht="15.75" hidden="1" customHeight="1">
      <c r="A895" s="302"/>
      <c r="B895" s="302"/>
      <c r="C895" s="302"/>
      <c r="D895" s="302"/>
      <c r="E895" s="302"/>
      <c r="F895" s="302"/>
      <c r="G895" s="302"/>
      <c r="H895" s="302"/>
      <c r="I895" s="302"/>
      <c r="J895" s="302"/>
      <c r="K895" s="302"/>
      <c r="L895" s="302"/>
      <c r="M895" s="302"/>
      <c r="N895" s="302"/>
      <c r="O895" s="302"/>
      <c r="P895" s="302"/>
      <c r="Q895" s="302"/>
      <c r="R895" s="302"/>
      <c r="S895" s="302"/>
      <c r="T895" s="302"/>
      <c r="U895" s="302"/>
      <c r="V895" s="302"/>
      <c r="W895" s="302"/>
      <c r="X895" s="302"/>
      <c r="Y895" s="302"/>
      <c r="Z895" s="302"/>
    </row>
    <row r="896" spans="1:26" ht="15.75" hidden="1" customHeight="1">
      <c r="A896" s="302"/>
      <c r="B896" s="302"/>
      <c r="C896" s="302"/>
      <c r="D896" s="302"/>
      <c r="E896" s="302"/>
      <c r="F896" s="302"/>
      <c r="G896" s="302"/>
      <c r="H896" s="302"/>
      <c r="I896" s="302"/>
      <c r="J896" s="302"/>
      <c r="K896" s="302"/>
      <c r="L896" s="302"/>
      <c r="M896" s="302"/>
      <c r="N896" s="302"/>
      <c r="O896" s="302"/>
      <c r="P896" s="302"/>
      <c r="Q896" s="302"/>
      <c r="R896" s="302"/>
      <c r="S896" s="302"/>
      <c r="T896" s="302"/>
      <c r="U896" s="302"/>
      <c r="V896" s="302"/>
      <c r="W896" s="302"/>
      <c r="X896" s="302"/>
      <c r="Y896" s="302"/>
      <c r="Z896" s="302"/>
    </row>
    <row r="897" spans="1:26" ht="15.75" hidden="1" customHeight="1">
      <c r="A897" s="302"/>
      <c r="B897" s="302"/>
      <c r="C897" s="302"/>
      <c r="D897" s="302"/>
      <c r="E897" s="302"/>
      <c r="F897" s="302"/>
      <c r="G897" s="302"/>
      <c r="H897" s="302"/>
      <c r="I897" s="302"/>
      <c r="J897" s="302"/>
      <c r="K897" s="302"/>
      <c r="L897" s="302"/>
      <c r="M897" s="302"/>
      <c r="N897" s="302"/>
      <c r="O897" s="302"/>
      <c r="P897" s="302"/>
      <c r="Q897" s="302"/>
      <c r="R897" s="302"/>
      <c r="S897" s="302"/>
      <c r="T897" s="302"/>
      <c r="U897" s="302"/>
      <c r="V897" s="302"/>
      <c r="W897" s="302"/>
      <c r="X897" s="302"/>
      <c r="Y897" s="302"/>
      <c r="Z897" s="302"/>
    </row>
    <row r="898" spans="1:26" ht="15.75" hidden="1" customHeight="1">
      <c r="A898" s="302"/>
      <c r="B898" s="302"/>
      <c r="C898" s="302"/>
      <c r="D898" s="302"/>
      <c r="E898" s="302"/>
      <c r="F898" s="302"/>
      <c r="G898" s="302"/>
      <c r="H898" s="302"/>
      <c r="I898" s="302"/>
      <c r="J898" s="302"/>
      <c r="K898" s="302"/>
      <c r="L898" s="302"/>
      <c r="M898" s="302"/>
      <c r="N898" s="302"/>
      <c r="O898" s="302"/>
      <c r="P898" s="302"/>
      <c r="Q898" s="302"/>
      <c r="R898" s="302"/>
      <c r="S898" s="302"/>
      <c r="T898" s="302"/>
      <c r="U898" s="302"/>
      <c r="V898" s="302"/>
      <c r="W898" s="302"/>
      <c r="X898" s="302"/>
      <c r="Y898" s="302"/>
      <c r="Z898" s="302"/>
    </row>
    <row r="899" spans="1:26" ht="15.75" hidden="1" customHeight="1">
      <c r="A899" s="302"/>
      <c r="B899" s="302"/>
      <c r="C899" s="302"/>
      <c r="D899" s="302"/>
      <c r="E899" s="302"/>
      <c r="F899" s="302"/>
      <c r="G899" s="302"/>
      <c r="H899" s="302"/>
      <c r="I899" s="302"/>
      <c r="J899" s="302"/>
      <c r="K899" s="302"/>
      <c r="L899" s="302"/>
      <c r="M899" s="302"/>
      <c r="N899" s="302"/>
      <c r="O899" s="302"/>
      <c r="P899" s="302"/>
      <c r="Q899" s="302"/>
      <c r="R899" s="302"/>
      <c r="S899" s="302"/>
      <c r="T899" s="302"/>
      <c r="U899" s="302"/>
      <c r="V899" s="302"/>
      <c r="W899" s="302"/>
      <c r="X899" s="302"/>
      <c r="Y899" s="302"/>
      <c r="Z899" s="302"/>
    </row>
    <row r="900" spans="1:26" ht="15.75" hidden="1" customHeight="1">
      <c r="A900" s="302"/>
      <c r="B900" s="302"/>
      <c r="C900" s="302"/>
      <c r="D900" s="302"/>
      <c r="E900" s="302"/>
      <c r="F900" s="302"/>
      <c r="G900" s="302"/>
      <c r="H900" s="302"/>
      <c r="I900" s="302"/>
      <c r="J900" s="302"/>
      <c r="K900" s="302"/>
      <c r="L900" s="302"/>
      <c r="M900" s="302"/>
      <c r="N900" s="302"/>
      <c r="O900" s="302"/>
      <c r="P900" s="302"/>
      <c r="Q900" s="302"/>
      <c r="R900" s="302"/>
      <c r="S900" s="302"/>
      <c r="T900" s="302"/>
      <c r="U900" s="302"/>
      <c r="V900" s="302"/>
      <c r="W900" s="302"/>
      <c r="X900" s="302"/>
      <c r="Y900" s="302"/>
      <c r="Z900" s="302"/>
    </row>
    <row r="901" spans="1:26" ht="15.75" hidden="1" customHeight="1">
      <c r="A901" s="302"/>
      <c r="B901" s="302"/>
      <c r="C901" s="302"/>
      <c r="D901" s="302"/>
      <c r="E901" s="302"/>
      <c r="F901" s="302"/>
      <c r="G901" s="302"/>
      <c r="H901" s="302"/>
      <c r="I901" s="302"/>
      <c r="J901" s="302"/>
      <c r="K901" s="302"/>
      <c r="L901" s="302"/>
      <c r="M901" s="302"/>
      <c r="N901" s="302"/>
      <c r="O901" s="302"/>
      <c r="P901" s="302"/>
      <c r="Q901" s="302"/>
      <c r="R901" s="302"/>
      <c r="S901" s="302"/>
      <c r="T901" s="302"/>
      <c r="U901" s="302"/>
      <c r="V901" s="302"/>
      <c r="W901" s="302"/>
      <c r="X901" s="302"/>
      <c r="Y901" s="302"/>
      <c r="Z901" s="302"/>
    </row>
    <row r="902" spans="1:26" ht="15.75" hidden="1" customHeight="1">
      <c r="A902" s="302"/>
      <c r="B902" s="302"/>
      <c r="C902" s="302"/>
      <c r="D902" s="302"/>
      <c r="E902" s="302"/>
      <c r="F902" s="302"/>
      <c r="G902" s="302"/>
      <c r="H902" s="302"/>
      <c r="I902" s="302"/>
      <c r="J902" s="302"/>
      <c r="K902" s="302"/>
      <c r="L902" s="302"/>
      <c r="M902" s="302"/>
      <c r="N902" s="302"/>
      <c r="O902" s="302"/>
      <c r="P902" s="302"/>
      <c r="Q902" s="302"/>
      <c r="R902" s="302"/>
      <c r="S902" s="302"/>
      <c r="T902" s="302"/>
      <c r="U902" s="302"/>
      <c r="V902" s="302"/>
      <c r="W902" s="302"/>
      <c r="X902" s="302"/>
      <c r="Y902" s="302"/>
      <c r="Z902" s="302"/>
    </row>
    <row r="903" spans="1:26" ht="15.75" hidden="1" customHeight="1">
      <c r="A903" s="302"/>
      <c r="B903" s="302"/>
      <c r="C903" s="302"/>
      <c r="D903" s="302"/>
      <c r="E903" s="302"/>
      <c r="F903" s="302"/>
      <c r="G903" s="302"/>
      <c r="H903" s="302"/>
      <c r="I903" s="302"/>
      <c r="J903" s="302"/>
      <c r="K903" s="302"/>
      <c r="L903" s="302"/>
      <c r="M903" s="302"/>
      <c r="N903" s="302"/>
      <c r="O903" s="302"/>
      <c r="P903" s="302"/>
      <c r="Q903" s="302"/>
      <c r="R903" s="302"/>
      <c r="S903" s="302"/>
      <c r="T903" s="302"/>
      <c r="U903" s="302"/>
      <c r="V903" s="302"/>
      <c r="W903" s="302"/>
      <c r="X903" s="302"/>
      <c r="Y903" s="302"/>
      <c r="Z903" s="302"/>
    </row>
    <row r="904" spans="1:26" ht="15.75" hidden="1" customHeight="1">
      <c r="A904" s="302"/>
      <c r="B904" s="302"/>
      <c r="C904" s="302"/>
      <c r="D904" s="302"/>
      <c r="E904" s="302"/>
      <c r="F904" s="302"/>
      <c r="G904" s="302"/>
      <c r="H904" s="302"/>
      <c r="I904" s="302"/>
      <c r="J904" s="302"/>
      <c r="K904" s="302"/>
      <c r="L904" s="302"/>
      <c r="M904" s="302"/>
      <c r="N904" s="302"/>
      <c r="O904" s="302"/>
      <c r="P904" s="302"/>
      <c r="Q904" s="302"/>
      <c r="R904" s="302"/>
      <c r="S904" s="302"/>
      <c r="T904" s="302"/>
      <c r="U904" s="302"/>
      <c r="V904" s="302"/>
      <c r="W904" s="302"/>
      <c r="X904" s="302"/>
      <c r="Y904" s="302"/>
      <c r="Z904" s="302"/>
    </row>
    <row r="905" spans="1:26" ht="15.75" hidden="1" customHeight="1">
      <c r="A905" s="302"/>
      <c r="B905" s="302"/>
      <c r="C905" s="302"/>
      <c r="D905" s="302"/>
      <c r="E905" s="302"/>
      <c r="F905" s="302"/>
      <c r="G905" s="302"/>
      <c r="H905" s="302"/>
      <c r="I905" s="302"/>
      <c r="J905" s="302"/>
      <c r="K905" s="302"/>
      <c r="L905" s="302"/>
      <c r="M905" s="302"/>
      <c r="N905" s="302"/>
      <c r="O905" s="302"/>
      <c r="P905" s="302"/>
      <c r="Q905" s="302"/>
      <c r="R905" s="302"/>
      <c r="S905" s="302"/>
      <c r="T905" s="302"/>
      <c r="U905" s="302"/>
      <c r="V905" s="302"/>
      <c r="W905" s="302"/>
      <c r="X905" s="302"/>
      <c r="Y905" s="302"/>
      <c r="Z905" s="302"/>
    </row>
    <row r="906" spans="1:26" ht="15.75" hidden="1" customHeight="1">
      <c r="A906" s="302"/>
      <c r="B906" s="302"/>
      <c r="C906" s="302"/>
      <c r="D906" s="302"/>
      <c r="E906" s="302"/>
      <c r="F906" s="302"/>
      <c r="G906" s="302"/>
      <c r="H906" s="302"/>
      <c r="I906" s="302"/>
      <c r="J906" s="302"/>
      <c r="K906" s="302"/>
      <c r="L906" s="302"/>
      <c r="M906" s="302"/>
      <c r="N906" s="302"/>
      <c r="O906" s="302"/>
      <c r="P906" s="302"/>
      <c r="Q906" s="302"/>
      <c r="R906" s="302"/>
      <c r="S906" s="302"/>
      <c r="T906" s="302"/>
      <c r="U906" s="302"/>
      <c r="V906" s="302"/>
      <c r="W906" s="302"/>
      <c r="X906" s="302"/>
      <c r="Y906" s="302"/>
      <c r="Z906" s="302"/>
    </row>
    <row r="907" spans="1:26" ht="15.75" hidden="1" customHeight="1">
      <c r="A907" s="302"/>
      <c r="B907" s="302"/>
      <c r="C907" s="302"/>
      <c r="D907" s="302"/>
      <c r="E907" s="302"/>
      <c r="F907" s="302"/>
      <c r="G907" s="302"/>
      <c r="H907" s="302"/>
      <c r="I907" s="302"/>
      <c r="J907" s="302"/>
      <c r="K907" s="302"/>
      <c r="L907" s="302"/>
      <c r="M907" s="302"/>
      <c r="N907" s="302"/>
      <c r="O907" s="302"/>
      <c r="P907" s="302"/>
      <c r="Q907" s="302"/>
      <c r="R907" s="302"/>
      <c r="S907" s="302"/>
      <c r="T907" s="302"/>
      <c r="U907" s="302"/>
      <c r="V907" s="302"/>
      <c r="W907" s="302"/>
      <c r="X907" s="302"/>
      <c r="Y907" s="302"/>
      <c r="Z907" s="302"/>
    </row>
    <row r="908" spans="1:26" ht="15.75" hidden="1" customHeight="1">
      <c r="A908" s="302"/>
      <c r="B908" s="302"/>
      <c r="C908" s="302"/>
      <c r="D908" s="302"/>
      <c r="E908" s="302"/>
      <c r="F908" s="302"/>
      <c r="G908" s="302"/>
      <c r="H908" s="302"/>
      <c r="I908" s="302"/>
      <c r="J908" s="302"/>
      <c r="K908" s="302"/>
      <c r="L908" s="302"/>
      <c r="M908" s="302"/>
      <c r="N908" s="302"/>
      <c r="O908" s="302"/>
      <c r="P908" s="302"/>
      <c r="Q908" s="302"/>
      <c r="R908" s="302"/>
      <c r="S908" s="302"/>
      <c r="T908" s="302"/>
      <c r="U908" s="302"/>
      <c r="V908" s="302"/>
      <c r="W908" s="302"/>
      <c r="X908" s="302"/>
      <c r="Y908" s="302"/>
      <c r="Z908" s="302"/>
    </row>
    <row r="909" spans="1:26" ht="15.75" hidden="1" customHeight="1">
      <c r="A909" s="302"/>
      <c r="B909" s="302"/>
      <c r="C909" s="302"/>
      <c r="D909" s="302"/>
      <c r="E909" s="302"/>
      <c r="F909" s="302"/>
      <c r="G909" s="302"/>
      <c r="H909" s="302"/>
      <c r="I909" s="302"/>
      <c r="J909" s="302"/>
      <c r="K909" s="302"/>
      <c r="L909" s="302"/>
      <c r="M909" s="302"/>
      <c r="N909" s="302"/>
      <c r="O909" s="302"/>
      <c r="P909" s="302"/>
      <c r="Q909" s="302"/>
      <c r="R909" s="302"/>
      <c r="S909" s="302"/>
      <c r="T909" s="302"/>
      <c r="U909" s="302"/>
      <c r="V909" s="302"/>
      <c r="W909" s="302"/>
      <c r="X909" s="302"/>
      <c r="Y909" s="302"/>
      <c r="Z909" s="302"/>
    </row>
    <row r="910" spans="1:26" ht="15.75" hidden="1" customHeight="1">
      <c r="A910" s="302"/>
      <c r="B910" s="302"/>
      <c r="C910" s="302"/>
      <c r="D910" s="302"/>
      <c r="E910" s="302"/>
      <c r="F910" s="302"/>
      <c r="G910" s="302"/>
      <c r="H910" s="302"/>
      <c r="I910" s="302"/>
      <c r="J910" s="302"/>
      <c r="K910" s="302"/>
      <c r="L910" s="302"/>
      <c r="M910" s="302"/>
      <c r="N910" s="302"/>
      <c r="O910" s="302"/>
      <c r="P910" s="302"/>
      <c r="Q910" s="302"/>
      <c r="R910" s="302"/>
      <c r="S910" s="302"/>
      <c r="T910" s="302"/>
      <c r="U910" s="302"/>
      <c r="V910" s="302"/>
      <c r="W910" s="302"/>
      <c r="X910" s="302"/>
      <c r="Y910" s="302"/>
      <c r="Z910" s="302"/>
    </row>
    <row r="911" spans="1:26" ht="15.75" hidden="1" customHeight="1">
      <c r="A911" s="302"/>
      <c r="B911" s="302"/>
      <c r="C911" s="302"/>
      <c r="D911" s="302"/>
      <c r="E911" s="302"/>
      <c r="F911" s="302"/>
      <c r="G911" s="302"/>
      <c r="H911" s="302"/>
      <c r="I911" s="302"/>
      <c r="J911" s="302"/>
      <c r="K911" s="302"/>
      <c r="L911" s="302"/>
      <c r="M911" s="302"/>
      <c r="N911" s="302"/>
      <c r="O911" s="302"/>
      <c r="P911" s="302"/>
      <c r="Q911" s="302"/>
      <c r="R911" s="302"/>
      <c r="S911" s="302"/>
      <c r="T911" s="302"/>
      <c r="U911" s="302"/>
      <c r="V911" s="302"/>
      <c r="W911" s="302"/>
      <c r="X911" s="302"/>
      <c r="Y911" s="302"/>
      <c r="Z911" s="302"/>
    </row>
    <row r="912" spans="1:26" ht="15.75" hidden="1" customHeight="1">
      <c r="A912" s="302"/>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row>
    <row r="913" spans="1:26" ht="15.75" hidden="1" customHeight="1">
      <c r="A913" s="302"/>
      <c r="B913" s="302"/>
      <c r="C913" s="302"/>
      <c r="D913" s="302"/>
      <c r="E913" s="302"/>
      <c r="F913" s="302"/>
      <c r="G913" s="302"/>
      <c r="H913" s="302"/>
      <c r="I913" s="302"/>
      <c r="J913" s="302"/>
      <c r="K913" s="302"/>
      <c r="L913" s="302"/>
      <c r="M913" s="302"/>
      <c r="N913" s="302"/>
      <c r="O913" s="302"/>
      <c r="P913" s="302"/>
      <c r="Q913" s="302"/>
      <c r="R913" s="302"/>
      <c r="S913" s="302"/>
      <c r="T913" s="302"/>
      <c r="U913" s="302"/>
      <c r="V913" s="302"/>
      <c r="W913" s="302"/>
      <c r="X913" s="302"/>
      <c r="Y913" s="302"/>
      <c r="Z913" s="302"/>
    </row>
    <row r="914" spans="1:26" ht="15.75" hidden="1" customHeight="1">
      <c r="A914" s="302"/>
      <c r="B914" s="302"/>
      <c r="C914" s="302"/>
      <c r="D914" s="302"/>
      <c r="E914" s="302"/>
      <c r="F914" s="302"/>
      <c r="G914" s="302"/>
      <c r="H914" s="302"/>
      <c r="I914" s="302"/>
      <c r="J914" s="302"/>
      <c r="K914" s="302"/>
      <c r="L914" s="302"/>
      <c r="M914" s="302"/>
      <c r="N914" s="302"/>
      <c r="O914" s="302"/>
      <c r="P914" s="302"/>
      <c r="Q914" s="302"/>
      <c r="R914" s="302"/>
      <c r="S914" s="302"/>
      <c r="T914" s="302"/>
      <c r="U914" s="302"/>
      <c r="V914" s="302"/>
      <c r="W914" s="302"/>
      <c r="X914" s="302"/>
      <c r="Y914" s="302"/>
      <c r="Z914" s="302"/>
    </row>
    <row r="915" spans="1:26" ht="15.75" hidden="1" customHeight="1">
      <c r="A915" s="302"/>
      <c r="B915" s="302"/>
      <c r="C915" s="302"/>
      <c r="D915" s="302"/>
      <c r="E915" s="302"/>
      <c r="F915" s="302"/>
      <c r="G915" s="302"/>
      <c r="H915" s="302"/>
      <c r="I915" s="302"/>
      <c r="J915" s="302"/>
      <c r="K915" s="302"/>
      <c r="L915" s="302"/>
      <c r="M915" s="302"/>
      <c r="N915" s="302"/>
      <c r="O915" s="302"/>
      <c r="P915" s="302"/>
      <c r="Q915" s="302"/>
      <c r="R915" s="302"/>
      <c r="S915" s="302"/>
      <c r="T915" s="302"/>
      <c r="U915" s="302"/>
      <c r="V915" s="302"/>
      <c r="W915" s="302"/>
      <c r="X915" s="302"/>
      <c r="Y915" s="302"/>
      <c r="Z915" s="302"/>
    </row>
    <row r="916" spans="1:26" ht="15.75" hidden="1" customHeight="1">
      <c r="A916" s="302"/>
      <c r="B916" s="302"/>
      <c r="C916" s="302"/>
      <c r="D916" s="302"/>
      <c r="E916" s="302"/>
      <c r="F916" s="302"/>
      <c r="G916" s="302"/>
      <c r="H916" s="302"/>
      <c r="I916" s="302"/>
      <c r="J916" s="302"/>
      <c r="K916" s="302"/>
      <c r="L916" s="302"/>
      <c r="M916" s="302"/>
      <c r="N916" s="302"/>
      <c r="O916" s="302"/>
      <c r="P916" s="302"/>
      <c r="Q916" s="302"/>
      <c r="R916" s="302"/>
      <c r="S916" s="302"/>
      <c r="T916" s="302"/>
      <c r="U916" s="302"/>
      <c r="V916" s="302"/>
      <c r="W916" s="302"/>
      <c r="X916" s="302"/>
      <c r="Y916" s="302"/>
      <c r="Z916" s="302"/>
    </row>
    <row r="917" spans="1:26" ht="15.75" hidden="1" customHeight="1">
      <c r="A917" s="302"/>
      <c r="B917" s="302"/>
      <c r="C917" s="302"/>
      <c r="D917" s="302"/>
      <c r="E917" s="302"/>
      <c r="F917" s="302"/>
      <c r="G917" s="302"/>
      <c r="H917" s="302"/>
      <c r="I917" s="302"/>
      <c r="J917" s="302"/>
      <c r="K917" s="302"/>
      <c r="L917" s="302"/>
      <c r="M917" s="302"/>
      <c r="N917" s="302"/>
      <c r="O917" s="302"/>
      <c r="P917" s="302"/>
      <c r="Q917" s="302"/>
      <c r="R917" s="302"/>
      <c r="S917" s="302"/>
      <c r="T917" s="302"/>
      <c r="U917" s="302"/>
      <c r="V917" s="302"/>
      <c r="W917" s="302"/>
      <c r="X917" s="302"/>
      <c r="Y917" s="302"/>
      <c r="Z917" s="302"/>
    </row>
    <row r="918" spans="1:26" ht="15.75" hidden="1" customHeight="1">
      <c r="A918" s="302"/>
      <c r="B918" s="302"/>
      <c r="C918" s="302"/>
      <c r="D918" s="302"/>
      <c r="E918" s="302"/>
      <c r="F918" s="302"/>
      <c r="G918" s="302"/>
      <c r="H918" s="302"/>
      <c r="I918" s="302"/>
      <c r="J918" s="302"/>
      <c r="K918" s="302"/>
      <c r="L918" s="302"/>
      <c r="M918" s="302"/>
      <c r="N918" s="302"/>
      <c r="O918" s="302"/>
      <c r="P918" s="302"/>
      <c r="Q918" s="302"/>
      <c r="R918" s="302"/>
      <c r="S918" s="302"/>
      <c r="T918" s="302"/>
      <c r="U918" s="302"/>
      <c r="V918" s="302"/>
      <c r="W918" s="302"/>
      <c r="X918" s="302"/>
      <c r="Y918" s="302"/>
      <c r="Z918" s="302"/>
    </row>
    <row r="919" spans="1:26" ht="15.75" hidden="1" customHeight="1">
      <c r="A919" s="302"/>
      <c r="B919" s="302"/>
      <c r="C919" s="302"/>
      <c r="D919" s="302"/>
      <c r="E919" s="302"/>
      <c r="F919" s="302"/>
      <c r="G919" s="302"/>
      <c r="H919" s="302"/>
      <c r="I919" s="302"/>
      <c r="J919" s="302"/>
      <c r="K919" s="302"/>
      <c r="L919" s="302"/>
      <c r="M919" s="302"/>
      <c r="N919" s="302"/>
      <c r="O919" s="302"/>
      <c r="P919" s="302"/>
      <c r="Q919" s="302"/>
      <c r="R919" s="302"/>
      <c r="S919" s="302"/>
      <c r="T919" s="302"/>
      <c r="U919" s="302"/>
      <c r="V919" s="302"/>
      <c r="W919" s="302"/>
      <c r="X919" s="302"/>
      <c r="Y919" s="302"/>
      <c r="Z919" s="302"/>
    </row>
    <row r="920" spans="1:26" ht="15.75" hidden="1" customHeight="1">
      <c r="A920" s="302"/>
      <c r="B920" s="302"/>
      <c r="C920" s="302"/>
      <c r="D920" s="302"/>
      <c r="E920" s="302"/>
      <c r="F920" s="302"/>
      <c r="G920" s="302"/>
      <c r="H920" s="302"/>
      <c r="I920" s="302"/>
      <c r="J920" s="302"/>
      <c r="K920" s="302"/>
      <c r="L920" s="302"/>
      <c r="M920" s="302"/>
      <c r="N920" s="302"/>
      <c r="O920" s="302"/>
      <c r="P920" s="302"/>
      <c r="Q920" s="302"/>
      <c r="R920" s="302"/>
      <c r="S920" s="302"/>
      <c r="T920" s="302"/>
      <c r="U920" s="302"/>
      <c r="V920" s="302"/>
      <c r="W920" s="302"/>
      <c r="X920" s="302"/>
      <c r="Y920" s="302"/>
      <c r="Z920" s="302"/>
    </row>
    <row r="921" spans="1:26" ht="15.75" hidden="1" customHeight="1">
      <c r="A921" s="302"/>
      <c r="B921" s="302"/>
      <c r="C921" s="302"/>
      <c r="D921" s="302"/>
      <c r="E921" s="302"/>
      <c r="F921" s="302"/>
      <c r="G921" s="302"/>
      <c r="H921" s="302"/>
      <c r="I921" s="302"/>
      <c r="J921" s="302"/>
      <c r="K921" s="302"/>
      <c r="L921" s="302"/>
      <c r="M921" s="302"/>
      <c r="N921" s="302"/>
      <c r="O921" s="302"/>
      <c r="P921" s="302"/>
      <c r="Q921" s="302"/>
      <c r="R921" s="302"/>
      <c r="S921" s="302"/>
      <c r="T921" s="302"/>
      <c r="U921" s="302"/>
      <c r="V921" s="302"/>
      <c r="W921" s="302"/>
      <c r="X921" s="302"/>
      <c r="Y921" s="302"/>
      <c r="Z921" s="302"/>
    </row>
    <row r="922" spans="1:26" ht="15.75" hidden="1" customHeight="1">
      <c r="A922" s="302"/>
      <c r="B922" s="302"/>
      <c r="C922" s="302"/>
      <c r="D922" s="302"/>
      <c r="E922" s="302"/>
      <c r="F922" s="302"/>
      <c r="G922" s="302"/>
      <c r="H922" s="302"/>
      <c r="I922" s="302"/>
      <c r="J922" s="302"/>
      <c r="K922" s="302"/>
      <c r="L922" s="302"/>
      <c r="M922" s="302"/>
      <c r="N922" s="302"/>
      <c r="O922" s="302"/>
      <c r="P922" s="302"/>
      <c r="Q922" s="302"/>
      <c r="R922" s="302"/>
      <c r="S922" s="302"/>
      <c r="T922" s="302"/>
      <c r="U922" s="302"/>
      <c r="V922" s="302"/>
      <c r="W922" s="302"/>
      <c r="X922" s="302"/>
      <c r="Y922" s="302"/>
      <c r="Z922" s="302"/>
    </row>
    <row r="923" spans="1:26" ht="15.75" hidden="1" customHeight="1">
      <c r="A923" s="302"/>
      <c r="B923" s="302"/>
      <c r="C923" s="302"/>
      <c r="D923" s="302"/>
      <c r="E923" s="302"/>
      <c r="F923" s="302"/>
      <c r="G923" s="302"/>
      <c r="H923" s="302"/>
      <c r="I923" s="302"/>
      <c r="J923" s="302"/>
      <c r="K923" s="302"/>
      <c r="L923" s="302"/>
      <c r="M923" s="302"/>
      <c r="N923" s="302"/>
      <c r="O923" s="302"/>
      <c r="P923" s="302"/>
      <c r="Q923" s="302"/>
      <c r="R923" s="302"/>
      <c r="S923" s="302"/>
      <c r="T923" s="302"/>
      <c r="U923" s="302"/>
      <c r="V923" s="302"/>
      <c r="W923" s="302"/>
      <c r="X923" s="302"/>
      <c r="Y923" s="302"/>
      <c r="Z923" s="302"/>
    </row>
    <row r="924" spans="1:26" ht="15.75" hidden="1" customHeight="1">
      <c r="A924" s="302"/>
      <c r="B924" s="302"/>
      <c r="C924" s="302"/>
      <c r="D924" s="302"/>
      <c r="E924" s="302"/>
      <c r="F924" s="302"/>
      <c r="G924" s="302"/>
      <c r="H924" s="302"/>
      <c r="I924" s="302"/>
      <c r="J924" s="302"/>
      <c r="K924" s="302"/>
      <c r="L924" s="302"/>
      <c r="M924" s="302"/>
      <c r="N924" s="302"/>
      <c r="O924" s="302"/>
      <c r="P924" s="302"/>
      <c r="Q924" s="302"/>
      <c r="R924" s="302"/>
      <c r="S924" s="302"/>
      <c r="T924" s="302"/>
      <c r="U924" s="302"/>
      <c r="V924" s="302"/>
      <c r="W924" s="302"/>
      <c r="X924" s="302"/>
      <c r="Y924" s="302"/>
      <c r="Z924" s="302"/>
    </row>
    <row r="925" spans="1:26" ht="15.75" hidden="1" customHeight="1">
      <c r="A925" s="302"/>
      <c r="B925" s="302"/>
      <c r="C925" s="302"/>
      <c r="D925" s="302"/>
      <c r="E925" s="302"/>
      <c r="F925" s="302"/>
      <c r="G925" s="302"/>
      <c r="H925" s="302"/>
      <c r="I925" s="302"/>
      <c r="J925" s="302"/>
      <c r="K925" s="302"/>
      <c r="L925" s="302"/>
      <c r="M925" s="302"/>
      <c r="N925" s="302"/>
      <c r="O925" s="302"/>
      <c r="P925" s="302"/>
      <c r="Q925" s="302"/>
      <c r="R925" s="302"/>
      <c r="S925" s="302"/>
      <c r="T925" s="302"/>
      <c r="U925" s="302"/>
      <c r="V925" s="302"/>
      <c r="W925" s="302"/>
      <c r="X925" s="302"/>
      <c r="Y925" s="302"/>
      <c r="Z925" s="302"/>
    </row>
    <row r="926" spans="1:26" ht="15.75" hidden="1" customHeight="1">
      <c r="A926" s="302"/>
      <c r="B926" s="302"/>
      <c r="C926" s="302"/>
      <c r="D926" s="302"/>
      <c r="E926" s="302"/>
      <c r="F926" s="302"/>
      <c r="G926" s="302"/>
      <c r="H926" s="302"/>
      <c r="I926" s="302"/>
      <c r="J926" s="302"/>
      <c r="K926" s="302"/>
      <c r="L926" s="302"/>
      <c r="M926" s="302"/>
      <c r="N926" s="302"/>
      <c r="O926" s="302"/>
      <c r="P926" s="302"/>
      <c r="Q926" s="302"/>
      <c r="R926" s="302"/>
      <c r="S926" s="302"/>
      <c r="T926" s="302"/>
      <c r="U926" s="302"/>
      <c r="V926" s="302"/>
      <c r="W926" s="302"/>
      <c r="X926" s="302"/>
      <c r="Y926" s="302"/>
      <c r="Z926" s="302"/>
    </row>
    <row r="927" spans="1:26" ht="15.75" hidden="1" customHeight="1">
      <c r="A927" s="302"/>
      <c r="B927" s="302"/>
      <c r="C927" s="302"/>
      <c r="D927" s="302"/>
      <c r="E927" s="302"/>
      <c r="F927" s="302"/>
      <c r="G927" s="302"/>
      <c r="H927" s="302"/>
      <c r="I927" s="302"/>
      <c r="J927" s="302"/>
      <c r="K927" s="302"/>
      <c r="L927" s="302"/>
      <c r="M927" s="302"/>
      <c r="N927" s="302"/>
      <c r="O927" s="302"/>
      <c r="P927" s="302"/>
      <c r="Q927" s="302"/>
      <c r="R927" s="302"/>
      <c r="S927" s="302"/>
      <c r="T927" s="302"/>
      <c r="U927" s="302"/>
      <c r="V927" s="302"/>
      <c r="W927" s="302"/>
      <c r="X927" s="302"/>
      <c r="Y927" s="302"/>
      <c r="Z927" s="302"/>
    </row>
    <row r="928" spans="1:26" ht="15.75" hidden="1" customHeight="1">
      <c r="A928" s="302"/>
      <c r="B928" s="302"/>
      <c r="C928" s="302"/>
      <c r="D928" s="302"/>
      <c r="E928" s="302"/>
      <c r="F928" s="302"/>
      <c r="G928" s="302"/>
      <c r="H928" s="302"/>
      <c r="I928" s="302"/>
      <c r="J928" s="302"/>
      <c r="K928" s="302"/>
      <c r="L928" s="302"/>
      <c r="M928" s="302"/>
      <c r="N928" s="302"/>
      <c r="O928" s="302"/>
      <c r="P928" s="302"/>
      <c r="Q928" s="302"/>
      <c r="R928" s="302"/>
      <c r="S928" s="302"/>
      <c r="T928" s="302"/>
      <c r="U928" s="302"/>
      <c r="V928" s="302"/>
      <c r="W928" s="302"/>
      <c r="X928" s="302"/>
      <c r="Y928" s="302"/>
      <c r="Z928" s="302"/>
    </row>
    <row r="929" spans="1:26" ht="15.75" hidden="1" customHeight="1">
      <c r="A929" s="302"/>
      <c r="B929" s="302"/>
      <c r="C929" s="302"/>
      <c r="D929" s="302"/>
      <c r="E929" s="302"/>
      <c r="F929" s="302"/>
      <c r="G929" s="302"/>
      <c r="H929" s="302"/>
      <c r="I929" s="302"/>
      <c r="J929" s="302"/>
      <c r="K929" s="302"/>
      <c r="L929" s="302"/>
      <c r="M929" s="302"/>
      <c r="N929" s="302"/>
      <c r="O929" s="302"/>
      <c r="P929" s="302"/>
      <c r="Q929" s="302"/>
      <c r="R929" s="302"/>
      <c r="S929" s="302"/>
      <c r="T929" s="302"/>
      <c r="U929" s="302"/>
      <c r="V929" s="302"/>
      <c r="W929" s="302"/>
      <c r="X929" s="302"/>
      <c r="Y929" s="302"/>
      <c r="Z929" s="302"/>
    </row>
    <row r="930" spans="1:26" ht="15.75" hidden="1" customHeight="1">
      <c r="A930" s="302"/>
      <c r="B930" s="302"/>
      <c r="C930" s="302"/>
      <c r="D930" s="302"/>
      <c r="E930" s="302"/>
      <c r="F930" s="302"/>
      <c r="G930" s="302"/>
      <c r="H930" s="302"/>
      <c r="I930" s="302"/>
      <c r="J930" s="302"/>
      <c r="K930" s="302"/>
      <c r="L930" s="302"/>
      <c r="M930" s="302"/>
      <c r="N930" s="302"/>
      <c r="O930" s="302"/>
      <c r="P930" s="302"/>
      <c r="Q930" s="302"/>
      <c r="R930" s="302"/>
      <c r="S930" s="302"/>
      <c r="T930" s="302"/>
      <c r="U930" s="302"/>
      <c r="V930" s="302"/>
      <c r="W930" s="302"/>
      <c r="X930" s="302"/>
      <c r="Y930" s="302"/>
      <c r="Z930" s="302"/>
    </row>
    <row r="931" spans="1:26" ht="15.75" hidden="1" customHeight="1">
      <c r="A931" s="302"/>
      <c r="B931" s="302"/>
      <c r="C931" s="302"/>
      <c r="D931" s="302"/>
      <c r="E931" s="302"/>
      <c r="F931" s="302"/>
      <c r="G931" s="302"/>
      <c r="H931" s="302"/>
      <c r="I931" s="302"/>
      <c r="J931" s="302"/>
      <c r="K931" s="302"/>
      <c r="L931" s="302"/>
      <c r="M931" s="302"/>
      <c r="N931" s="302"/>
      <c r="O931" s="302"/>
      <c r="P931" s="302"/>
      <c r="Q931" s="302"/>
      <c r="R931" s="302"/>
      <c r="S931" s="302"/>
      <c r="T931" s="302"/>
      <c r="U931" s="302"/>
      <c r="V931" s="302"/>
      <c r="W931" s="302"/>
      <c r="X931" s="302"/>
      <c r="Y931" s="302"/>
      <c r="Z931" s="302"/>
    </row>
    <row r="932" spans="1:26" ht="15.75" hidden="1" customHeight="1">
      <c r="A932" s="302"/>
      <c r="B932" s="302"/>
      <c r="C932" s="302"/>
      <c r="D932" s="302"/>
      <c r="E932" s="302"/>
      <c r="F932" s="302"/>
      <c r="G932" s="302"/>
      <c r="H932" s="302"/>
      <c r="I932" s="302"/>
      <c r="J932" s="302"/>
      <c r="K932" s="302"/>
      <c r="L932" s="302"/>
      <c r="M932" s="302"/>
      <c r="N932" s="302"/>
      <c r="O932" s="302"/>
      <c r="P932" s="302"/>
      <c r="Q932" s="302"/>
      <c r="R932" s="302"/>
      <c r="S932" s="302"/>
      <c r="T932" s="302"/>
      <c r="U932" s="302"/>
      <c r="V932" s="302"/>
      <c r="W932" s="302"/>
      <c r="X932" s="302"/>
      <c r="Y932" s="302"/>
      <c r="Z932" s="302"/>
    </row>
    <row r="933" spans="1:26" ht="15.75" hidden="1" customHeight="1">
      <c r="A933" s="302"/>
      <c r="B933" s="302"/>
      <c r="C933" s="302"/>
      <c r="D933" s="302"/>
      <c r="E933" s="302"/>
      <c r="F933" s="302"/>
      <c r="G933" s="302"/>
      <c r="H933" s="302"/>
      <c r="I933" s="302"/>
      <c r="J933" s="302"/>
      <c r="K933" s="302"/>
      <c r="L933" s="302"/>
      <c r="M933" s="302"/>
      <c r="N933" s="302"/>
      <c r="O933" s="302"/>
      <c r="P933" s="302"/>
      <c r="Q933" s="302"/>
      <c r="R933" s="302"/>
      <c r="S933" s="302"/>
      <c r="T933" s="302"/>
      <c r="U933" s="302"/>
      <c r="V933" s="302"/>
      <c r="W933" s="302"/>
      <c r="X933" s="302"/>
      <c r="Y933" s="302"/>
      <c r="Z933" s="302"/>
    </row>
    <row r="934" spans="1:26" ht="15.75" hidden="1" customHeight="1">
      <c r="A934" s="302"/>
      <c r="B934" s="302"/>
      <c r="C934" s="302"/>
      <c r="D934" s="302"/>
      <c r="E934" s="302"/>
      <c r="F934" s="302"/>
      <c r="G934" s="302"/>
      <c r="H934" s="302"/>
      <c r="I934" s="302"/>
      <c r="J934" s="302"/>
      <c r="K934" s="302"/>
      <c r="L934" s="302"/>
      <c r="M934" s="302"/>
      <c r="N934" s="302"/>
      <c r="O934" s="302"/>
      <c r="P934" s="302"/>
      <c r="Q934" s="302"/>
      <c r="R934" s="302"/>
      <c r="S934" s="302"/>
      <c r="T934" s="302"/>
      <c r="U934" s="302"/>
      <c r="V934" s="302"/>
      <c r="W934" s="302"/>
      <c r="X934" s="302"/>
      <c r="Y934" s="302"/>
      <c r="Z934" s="302"/>
    </row>
    <row r="935" spans="1:26" ht="15.75" hidden="1" customHeight="1">
      <c r="A935" s="302"/>
      <c r="B935" s="302"/>
      <c r="C935" s="302"/>
      <c r="D935" s="302"/>
      <c r="E935" s="302"/>
      <c r="F935" s="302"/>
      <c r="G935" s="302"/>
      <c r="H935" s="302"/>
      <c r="I935" s="302"/>
      <c r="J935" s="302"/>
      <c r="K935" s="302"/>
      <c r="L935" s="302"/>
      <c r="M935" s="302"/>
      <c r="N935" s="302"/>
      <c r="O935" s="302"/>
      <c r="P935" s="302"/>
      <c r="Q935" s="302"/>
      <c r="R935" s="302"/>
      <c r="S935" s="302"/>
      <c r="T935" s="302"/>
      <c r="U935" s="302"/>
      <c r="V935" s="302"/>
      <c r="W935" s="302"/>
      <c r="X935" s="302"/>
      <c r="Y935" s="302"/>
      <c r="Z935" s="302"/>
    </row>
    <row r="936" spans="1:26" ht="15.75" hidden="1" customHeight="1">
      <c r="A936" s="302"/>
      <c r="B936" s="302"/>
      <c r="C936" s="302"/>
      <c r="D936" s="302"/>
      <c r="E936" s="302"/>
      <c r="F936" s="302"/>
      <c r="G936" s="302"/>
      <c r="H936" s="302"/>
      <c r="I936" s="302"/>
      <c r="J936" s="302"/>
      <c r="K936" s="302"/>
      <c r="L936" s="302"/>
      <c r="M936" s="302"/>
      <c r="N936" s="302"/>
      <c r="O936" s="302"/>
      <c r="P936" s="302"/>
      <c r="Q936" s="302"/>
      <c r="R936" s="302"/>
      <c r="S936" s="302"/>
      <c r="T936" s="302"/>
      <c r="U936" s="302"/>
      <c r="V936" s="302"/>
      <c r="W936" s="302"/>
      <c r="X936" s="302"/>
      <c r="Y936" s="302"/>
      <c r="Z936" s="302"/>
    </row>
    <row r="937" spans="1:26" ht="15.75" hidden="1" customHeight="1">
      <c r="A937" s="302"/>
      <c r="B937" s="302"/>
      <c r="C937" s="302"/>
      <c r="D937" s="302"/>
      <c r="E937" s="302"/>
      <c r="F937" s="302"/>
      <c r="G937" s="302"/>
      <c r="H937" s="302"/>
      <c r="I937" s="302"/>
      <c r="J937" s="302"/>
      <c r="K937" s="302"/>
      <c r="L937" s="302"/>
      <c r="M937" s="302"/>
      <c r="N937" s="302"/>
      <c r="O937" s="302"/>
      <c r="P937" s="302"/>
      <c r="Q937" s="302"/>
      <c r="R937" s="302"/>
      <c r="S937" s="302"/>
      <c r="T937" s="302"/>
      <c r="U937" s="302"/>
      <c r="V937" s="302"/>
      <c r="W937" s="302"/>
      <c r="X937" s="302"/>
      <c r="Y937" s="302"/>
      <c r="Z937" s="302"/>
    </row>
    <row r="938" spans="1:26" ht="15.75" hidden="1" customHeight="1">
      <c r="A938" s="302"/>
      <c r="B938" s="302"/>
      <c r="C938" s="302"/>
      <c r="D938" s="302"/>
      <c r="E938" s="302"/>
      <c r="F938" s="302"/>
      <c r="G938" s="302"/>
      <c r="H938" s="302"/>
      <c r="I938" s="302"/>
      <c r="J938" s="302"/>
      <c r="K938" s="302"/>
      <c r="L938" s="302"/>
      <c r="M938" s="302"/>
      <c r="N938" s="302"/>
      <c r="O938" s="302"/>
      <c r="P938" s="302"/>
      <c r="Q938" s="302"/>
      <c r="R938" s="302"/>
      <c r="S938" s="302"/>
      <c r="T938" s="302"/>
      <c r="U938" s="302"/>
      <c r="V938" s="302"/>
      <c r="W938" s="302"/>
      <c r="X938" s="302"/>
      <c r="Y938" s="302"/>
      <c r="Z938" s="302"/>
    </row>
    <row r="939" spans="1:26" ht="15.75" hidden="1" customHeight="1">
      <c r="A939" s="302"/>
      <c r="B939" s="302"/>
      <c r="C939" s="302"/>
      <c r="D939" s="302"/>
      <c r="E939" s="302"/>
      <c r="F939" s="302"/>
      <c r="G939" s="302"/>
      <c r="H939" s="302"/>
      <c r="I939" s="302"/>
      <c r="J939" s="302"/>
      <c r="K939" s="302"/>
      <c r="L939" s="302"/>
      <c r="M939" s="302"/>
      <c r="N939" s="302"/>
      <c r="O939" s="302"/>
      <c r="P939" s="302"/>
      <c r="Q939" s="302"/>
      <c r="R939" s="302"/>
      <c r="S939" s="302"/>
      <c r="T939" s="302"/>
      <c r="U939" s="302"/>
      <c r="V939" s="302"/>
      <c r="W939" s="302"/>
      <c r="X939" s="302"/>
      <c r="Y939" s="302"/>
      <c r="Z939" s="302"/>
    </row>
    <row r="940" spans="1:26" ht="15.75" hidden="1" customHeight="1">
      <c r="A940" s="302"/>
      <c r="B940" s="302"/>
      <c r="C940" s="302"/>
      <c r="D940" s="302"/>
      <c r="E940" s="302"/>
      <c r="F940" s="302"/>
      <c r="G940" s="302"/>
      <c r="H940" s="302"/>
      <c r="I940" s="302"/>
      <c r="J940" s="302"/>
      <c r="K940" s="302"/>
      <c r="L940" s="302"/>
      <c r="M940" s="302"/>
      <c r="N940" s="302"/>
      <c r="O940" s="302"/>
      <c r="P940" s="302"/>
      <c r="Q940" s="302"/>
      <c r="R940" s="302"/>
      <c r="S940" s="302"/>
      <c r="T940" s="302"/>
      <c r="U940" s="302"/>
      <c r="V940" s="302"/>
      <c r="W940" s="302"/>
      <c r="X940" s="302"/>
      <c r="Y940" s="302"/>
      <c r="Z940" s="302"/>
    </row>
    <row r="941" spans="1:26" ht="15.75" hidden="1" customHeight="1">
      <c r="A941" s="302"/>
      <c r="B941" s="302"/>
      <c r="C941" s="302"/>
      <c r="D941" s="302"/>
      <c r="E941" s="302"/>
      <c r="F941" s="302"/>
      <c r="G941" s="302"/>
      <c r="H941" s="302"/>
      <c r="I941" s="302"/>
      <c r="J941" s="302"/>
      <c r="K941" s="302"/>
      <c r="L941" s="302"/>
      <c r="M941" s="302"/>
      <c r="N941" s="302"/>
      <c r="O941" s="302"/>
      <c r="P941" s="302"/>
      <c r="Q941" s="302"/>
      <c r="R941" s="302"/>
      <c r="S941" s="302"/>
      <c r="T941" s="302"/>
      <c r="U941" s="302"/>
      <c r="V941" s="302"/>
      <c r="W941" s="302"/>
      <c r="X941" s="302"/>
      <c r="Y941" s="302"/>
      <c r="Z941" s="302"/>
    </row>
    <row r="942" spans="1:26" ht="15.75" hidden="1" customHeight="1">
      <c r="A942" s="302"/>
      <c r="B942" s="302"/>
      <c r="C942" s="302"/>
      <c r="D942" s="302"/>
      <c r="E942" s="302"/>
      <c r="F942" s="302"/>
      <c r="G942" s="302"/>
      <c r="H942" s="302"/>
      <c r="I942" s="302"/>
      <c r="J942" s="302"/>
      <c r="K942" s="302"/>
      <c r="L942" s="302"/>
      <c r="M942" s="302"/>
      <c r="N942" s="302"/>
      <c r="O942" s="302"/>
      <c r="P942" s="302"/>
      <c r="Q942" s="302"/>
      <c r="R942" s="302"/>
      <c r="S942" s="302"/>
      <c r="T942" s="302"/>
      <c r="U942" s="302"/>
      <c r="V942" s="302"/>
      <c r="W942" s="302"/>
      <c r="X942" s="302"/>
      <c r="Y942" s="302"/>
      <c r="Z942" s="302"/>
    </row>
    <row r="943" spans="1:26" ht="15.75" hidden="1" customHeight="1">
      <c r="A943" s="302"/>
      <c r="B943" s="302"/>
      <c r="C943" s="302"/>
      <c r="D943" s="302"/>
      <c r="E943" s="302"/>
      <c r="F943" s="302"/>
      <c r="G943" s="302"/>
      <c r="H943" s="302"/>
      <c r="I943" s="302"/>
      <c r="J943" s="302"/>
      <c r="K943" s="302"/>
      <c r="L943" s="302"/>
      <c r="M943" s="302"/>
      <c r="N943" s="302"/>
      <c r="O943" s="302"/>
      <c r="P943" s="302"/>
      <c r="Q943" s="302"/>
      <c r="R943" s="302"/>
      <c r="S943" s="302"/>
      <c r="T943" s="302"/>
      <c r="U943" s="302"/>
      <c r="V943" s="302"/>
      <c r="W943" s="302"/>
      <c r="X943" s="302"/>
      <c r="Y943" s="302"/>
      <c r="Z943" s="302"/>
    </row>
    <row r="944" spans="1:26" ht="15.75" hidden="1" customHeight="1">
      <c r="A944" s="302"/>
      <c r="B944" s="302"/>
      <c r="C944" s="302"/>
      <c r="D944" s="302"/>
      <c r="E944" s="302"/>
      <c r="F944" s="302"/>
      <c r="G944" s="302"/>
      <c r="H944" s="302"/>
      <c r="I944" s="302"/>
      <c r="J944" s="302"/>
      <c r="K944" s="302"/>
      <c r="L944" s="302"/>
      <c r="M944" s="302"/>
      <c r="N944" s="302"/>
      <c r="O944" s="302"/>
      <c r="P944" s="302"/>
      <c r="Q944" s="302"/>
      <c r="R944" s="302"/>
      <c r="S944" s="302"/>
      <c r="T944" s="302"/>
      <c r="U944" s="302"/>
      <c r="V944" s="302"/>
      <c r="W944" s="302"/>
      <c r="X944" s="302"/>
      <c r="Y944" s="302"/>
      <c r="Z944" s="302"/>
    </row>
    <row r="945" spans="1:26" ht="15.75" hidden="1" customHeight="1">
      <c r="A945" s="302"/>
      <c r="B945" s="302"/>
      <c r="C945" s="302"/>
      <c r="D945" s="302"/>
      <c r="E945" s="302"/>
      <c r="F945" s="302"/>
      <c r="G945" s="302"/>
      <c r="H945" s="302"/>
      <c r="I945" s="302"/>
      <c r="J945" s="302"/>
      <c r="K945" s="302"/>
      <c r="L945" s="302"/>
      <c r="M945" s="302"/>
      <c r="N945" s="302"/>
      <c r="O945" s="302"/>
      <c r="P945" s="302"/>
      <c r="Q945" s="302"/>
      <c r="R945" s="302"/>
      <c r="S945" s="302"/>
      <c r="T945" s="302"/>
      <c r="U945" s="302"/>
      <c r="V945" s="302"/>
      <c r="W945" s="302"/>
      <c r="X945" s="302"/>
      <c r="Y945" s="302"/>
      <c r="Z945" s="302"/>
    </row>
    <row r="946" spans="1:26" ht="15.75" hidden="1" customHeight="1">
      <c r="A946" s="302"/>
      <c r="B946" s="302"/>
      <c r="C946" s="302"/>
      <c r="D946" s="302"/>
      <c r="E946" s="302"/>
      <c r="F946" s="302"/>
      <c r="G946" s="302"/>
      <c r="H946" s="302"/>
      <c r="I946" s="302"/>
      <c r="J946" s="302"/>
      <c r="K946" s="302"/>
      <c r="L946" s="302"/>
      <c r="M946" s="302"/>
      <c r="N946" s="302"/>
      <c r="O946" s="302"/>
      <c r="P946" s="302"/>
      <c r="Q946" s="302"/>
      <c r="R946" s="302"/>
      <c r="S946" s="302"/>
      <c r="T946" s="302"/>
      <c r="U946" s="302"/>
      <c r="V946" s="302"/>
      <c r="W946" s="302"/>
      <c r="X946" s="302"/>
      <c r="Y946" s="302"/>
      <c r="Z946" s="302"/>
    </row>
    <row r="947" spans="1:26" ht="15.75" hidden="1" customHeight="1">
      <c r="A947" s="302"/>
      <c r="B947" s="302"/>
      <c r="C947" s="302"/>
      <c r="D947" s="302"/>
      <c r="E947" s="302"/>
      <c r="F947" s="302"/>
      <c r="G947" s="302"/>
      <c r="H947" s="302"/>
      <c r="I947" s="302"/>
      <c r="J947" s="302"/>
      <c r="K947" s="302"/>
      <c r="L947" s="302"/>
      <c r="M947" s="302"/>
      <c r="N947" s="302"/>
      <c r="O947" s="302"/>
      <c r="P947" s="302"/>
      <c r="Q947" s="302"/>
      <c r="R947" s="302"/>
      <c r="S947" s="302"/>
      <c r="T947" s="302"/>
      <c r="U947" s="302"/>
      <c r="V947" s="302"/>
      <c r="W947" s="302"/>
      <c r="X947" s="302"/>
      <c r="Y947" s="302"/>
      <c r="Z947" s="302"/>
    </row>
    <row r="948" spans="1:26" ht="15.75" hidden="1" customHeight="1">
      <c r="A948" s="302"/>
      <c r="B948" s="302"/>
      <c r="C948" s="302"/>
      <c r="D948" s="302"/>
      <c r="E948" s="302"/>
      <c r="F948" s="302"/>
      <c r="G948" s="302"/>
      <c r="H948" s="302"/>
      <c r="I948" s="302"/>
      <c r="J948" s="302"/>
      <c r="K948" s="302"/>
      <c r="L948" s="302"/>
      <c r="M948" s="302"/>
      <c r="N948" s="302"/>
      <c r="O948" s="302"/>
      <c r="P948" s="302"/>
      <c r="Q948" s="302"/>
      <c r="R948" s="302"/>
      <c r="S948" s="302"/>
      <c r="T948" s="302"/>
      <c r="U948" s="302"/>
      <c r="V948" s="302"/>
      <c r="W948" s="302"/>
      <c r="X948" s="302"/>
      <c r="Y948" s="302"/>
      <c r="Z948" s="302"/>
    </row>
    <row r="949" spans="1:26" ht="15.75" hidden="1" customHeight="1">
      <c r="A949" s="302"/>
      <c r="B949" s="302"/>
      <c r="C949" s="302"/>
      <c r="D949" s="302"/>
      <c r="E949" s="302"/>
      <c r="F949" s="302"/>
      <c r="G949" s="302"/>
      <c r="H949" s="302"/>
      <c r="I949" s="302"/>
      <c r="J949" s="302"/>
      <c r="K949" s="302"/>
      <c r="L949" s="302"/>
      <c r="M949" s="302"/>
      <c r="N949" s="302"/>
      <c r="O949" s="302"/>
      <c r="P949" s="302"/>
      <c r="Q949" s="302"/>
      <c r="R949" s="302"/>
      <c r="S949" s="302"/>
      <c r="T949" s="302"/>
      <c r="U949" s="302"/>
      <c r="V949" s="302"/>
      <c r="W949" s="302"/>
      <c r="X949" s="302"/>
      <c r="Y949" s="302"/>
      <c r="Z949" s="302"/>
    </row>
    <row r="950" spans="1:26" ht="15.75" hidden="1" customHeight="1">
      <c r="A950" s="302"/>
      <c r="B950" s="302"/>
      <c r="C950" s="302"/>
      <c r="D950" s="302"/>
      <c r="E950" s="302"/>
      <c r="F950" s="302"/>
      <c r="G950" s="302"/>
      <c r="H950" s="302"/>
      <c r="I950" s="302"/>
      <c r="J950" s="302"/>
      <c r="K950" s="302"/>
      <c r="L950" s="302"/>
      <c r="M950" s="302"/>
      <c r="N950" s="302"/>
      <c r="O950" s="302"/>
      <c r="P950" s="302"/>
      <c r="Q950" s="302"/>
      <c r="R950" s="302"/>
      <c r="S950" s="302"/>
      <c r="T950" s="302"/>
      <c r="U950" s="302"/>
      <c r="V950" s="302"/>
      <c r="W950" s="302"/>
      <c r="X950" s="302"/>
      <c r="Y950" s="302"/>
      <c r="Z950" s="302"/>
    </row>
    <row r="951" spans="1:26" ht="15.75" hidden="1" customHeight="1">
      <c r="A951" s="302"/>
      <c r="B951" s="302"/>
      <c r="C951" s="302"/>
      <c r="D951" s="302"/>
      <c r="E951" s="302"/>
      <c r="F951" s="302"/>
      <c r="G951" s="302"/>
      <c r="H951" s="302"/>
      <c r="I951" s="302"/>
      <c r="J951" s="302"/>
      <c r="K951" s="302"/>
      <c r="L951" s="302"/>
      <c r="M951" s="302"/>
      <c r="N951" s="302"/>
      <c r="O951" s="302"/>
      <c r="P951" s="302"/>
      <c r="Q951" s="302"/>
      <c r="R951" s="302"/>
      <c r="S951" s="302"/>
      <c r="T951" s="302"/>
      <c r="U951" s="302"/>
      <c r="V951" s="302"/>
      <c r="W951" s="302"/>
      <c r="X951" s="302"/>
      <c r="Y951" s="302"/>
      <c r="Z951" s="302"/>
    </row>
    <row r="952" spans="1:26" ht="15.75" hidden="1" customHeight="1">
      <c r="A952" s="302"/>
      <c r="B952" s="302"/>
      <c r="C952" s="302"/>
      <c r="D952" s="302"/>
      <c r="E952" s="302"/>
      <c r="F952" s="302"/>
      <c r="G952" s="302"/>
      <c r="H952" s="302"/>
      <c r="I952" s="302"/>
      <c r="J952" s="302"/>
      <c r="K952" s="302"/>
      <c r="L952" s="302"/>
      <c r="M952" s="302"/>
      <c r="N952" s="302"/>
      <c r="O952" s="302"/>
      <c r="P952" s="302"/>
      <c r="Q952" s="302"/>
      <c r="R952" s="302"/>
      <c r="S952" s="302"/>
      <c r="T952" s="302"/>
      <c r="U952" s="302"/>
      <c r="V952" s="302"/>
      <c r="W952" s="302"/>
      <c r="X952" s="302"/>
      <c r="Y952" s="302"/>
      <c r="Z952" s="302"/>
    </row>
    <row r="953" spans="1:26" ht="15.75" hidden="1" customHeight="1">
      <c r="A953" s="302"/>
      <c r="B953" s="302"/>
      <c r="C953" s="302"/>
      <c r="D953" s="302"/>
      <c r="E953" s="302"/>
      <c r="F953" s="302"/>
      <c r="G953" s="302"/>
      <c r="H953" s="302"/>
      <c r="I953" s="302"/>
      <c r="J953" s="302"/>
      <c r="K953" s="302"/>
      <c r="L953" s="302"/>
      <c r="M953" s="302"/>
      <c r="N953" s="302"/>
      <c r="O953" s="302"/>
      <c r="P953" s="302"/>
      <c r="Q953" s="302"/>
      <c r="R953" s="302"/>
      <c r="S953" s="302"/>
      <c r="T953" s="302"/>
      <c r="U953" s="302"/>
      <c r="V953" s="302"/>
      <c r="W953" s="302"/>
      <c r="X953" s="302"/>
      <c r="Y953" s="302"/>
      <c r="Z953" s="302"/>
    </row>
    <row r="954" spans="1:26" ht="15.75" hidden="1" customHeight="1">
      <c r="A954" s="302"/>
      <c r="B954" s="302"/>
      <c r="C954" s="302"/>
      <c r="D954" s="302"/>
      <c r="E954" s="302"/>
      <c r="F954" s="302"/>
      <c r="G954" s="302"/>
      <c r="H954" s="302"/>
      <c r="I954" s="302"/>
      <c r="J954" s="302"/>
      <c r="K954" s="302"/>
      <c r="L954" s="302"/>
      <c r="M954" s="302"/>
      <c r="N954" s="302"/>
      <c r="O954" s="302"/>
      <c r="P954" s="302"/>
      <c r="Q954" s="302"/>
      <c r="R954" s="302"/>
      <c r="S954" s="302"/>
      <c r="T954" s="302"/>
      <c r="U954" s="302"/>
      <c r="V954" s="302"/>
      <c r="W954" s="302"/>
      <c r="X954" s="302"/>
      <c r="Y954" s="302"/>
      <c r="Z954" s="302"/>
    </row>
    <row r="955" spans="1:26" ht="15.75" hidden="1" customHeight="1">
      <c r="A955" s="302"/>
      <c r="B955" s="302"/>
      <c r="C955" s="302"/>
      <c r="D955" s="302"/>
      <c r="E955" s="302"/>
      <c r="F955" s="302"/>
      <c r="G955" s="302"/>
      <c r="H955" s="302"/>
      <c r="I955" s="302"/>
      <c r="J955" s="302"/>
      <c r="K955" s="302"/>
      <c r="L955" s="302"/>
      <c r="M955" s="302"/>
      <c r="N955" s="302"/>
      <c r="O955" s="302"/>
      <c r="P955" s="302"/>
      <c r="Q955" s="302"/>
      <c r="R955" s="302"/>
      <c r="S955" s="302"/>
      <c r="T955" s="302"/>
      <c r="U955" s="302"/>
      <c r="V955" s="302"/>
      <c r="W955" s="302"/>
      <c r="X955" s="302"/>
      <c r="Y955" s="302"/>
      <c r="Z955" s="302"/>
    </row>
    <row r="956" spans="1:26" ht="15.75" hidden="1" customHeight="1">
      <c r="A956" s="302"/>
      <c r="B956" s="302"/>
      <c r="C956" s="302"/>
      <c r="D956" s="302"/>
      <c r="E956" s="302"/>
      <c r="F956" s="302"/>
      <c r="G956" s="302"/>
      <c r="H956" s="302"/>
      <c r="I956" s="302"/>
      <c r="J956" s="302"/>
      <c r="K956" s="302"/>
      <c r="L956" s="302"/>
      <c r="M956" s="302"/>
      <c r="N956" s="302"/>
      <c r="O956" s="302"/>
      <c r="P956" s="302"/>
      <c r="Q956" s="302"/>
      <c r="R956" s="302"/>
      <c r="S956" s="302"/>
      <c r="T956" s="302"/>
      <c r="U956" s="302"/>
      <c r="V956" s="302"/>
      <c r="W956" s="302"/>
      <c r="X956" s="302"/>
      <c r="Y956" s="302"/>
      <c r="Z956" s="302"/>
    </row>
    <row r="957" spans="1:26" ht="15.75" hidden="1" customHeight="1">
      <c r="A957" s="302"/>
      <c r="B957" s="302"/>
      <c r="C957" s="302"/>
      <c r="D957" s="302"/>
      <c r="E957" s="302"/>
      <c r="F957" s="302"/>
      <c r="G957" s="302"/>
      <c r="H957" s="302"/>
      <c r="I957" s="302"/>
      <c r="J957" s="302"/>
      <c r="K957" s="302"/>
      <c r="L957" s="302"/>
      <c r="M957" s="302"/>
      <c r="N957" s="302"/>
      <c r="O957" s="302"/>
      <c r="P957" s="302"/>
      <c r="Q957" s="302"/>
      <c r="R957" s="302"/>
      <c r="S957" s="302"/>
      <c r="T957" s="302"/>
      <c r="U957" s="302"/>
      <c r="V957" s="302"/>
      <c r="W957" s="302"/>
      <c r="X957" s="302"/>
      <c r="Y957" s="302"/>
      <c r="Z957" s="302"/>
    </row>
    <row r="958" spans="1:26" ht="15.75" hidden="1" customHeight="1">
      <c r="A958" s="302"/>
      <c r="B958" s="302"/>
      <c r="C958" s="302"/>
      <c r="D958" s="302"/>
      <c r="E958" s="302"/>
      <c r="F958" s="302"/>
      <c r="G958" s="302"/>
      <c r="H958" s="302"/>
      <c r="I958" s="302"/>
      <c r="J958" s="302"/>
      <c r="K958" s="302"/>
      <c r="L958" s="302"/>
      <c r="M958" s="302"/>
      <c r="N958" s="302"/>
      <c r="O958" s="302"/>
      <c r="P958" s="302"/>
      <c r="Q958" s="302"/>
      <c r="R958" s="302"/>
      <c r="S958" s="302"/>
      <c r="T958" s="302"/>
      <c r="U958" s="302"/>
      <c r="V958" s="302"/>
      <c r="W958" s="302"/>
      <c r="X958" s="302"/>
      <c r="Y958" s="302"/>
      <c r="Z958" s="302"/>
    </row>
    <row r="959" spans="1:26" ht="15.75" hidden="1" customHeight="1">
      <c r="A959" s="302"/>
      <c r="B959" s="302"/>
      <c r="C959" s="302"/>
      <c r="D959" s="302"/>
      <c r="E959" s="302"/>
      <c r="F959" s="302"/>
      <c r="G959" s="302"/>
      <c r="H959" s="302"/>
      <c r="I959" s="302"/>
      <c r="J959" s="302"/>
      <c r="K959" s="302"/>
      <c r="L959" s="302"/>
      <c r="M959" s="302"/>
      <c r="N959" s="302"/>
      <c r="O959" s="302"/>
      <c r="P959" s="302"/>
      <c r="Q959" s="302"/>
      <c r="R959" s="302"/>
      <c r="S959" s="302"/>
      <c r="T959" s="302"/>
      <c r="U959" s="302"/>
      <c r="V959" s="302"/>
      <c r="W959" s="302"/>
      <c r="X959" s="302"/>
      <c r="Y959" s="302"/>
      <c r="Z959" s="302"/>
    </row>
    <row r="960" spans="1:26" ht="15.75" hidden="1" customHeight="1">
      <c r="A960" s="302"/>
      <c r="B960" s="302"/>
      <c r="C960" s="302"/>
      <c r="D960" s="302"/>
      <c r="E960" s="302"/>
      <c r="F960" s="302"/>
      <c r="G960" s="302"/>
      <c r="H960" s="302"/>
      <c r="I960" s="302"/>
      <c r="J960" s="302"/>
      <c r="K960" s="302"/>
      <c r="L960" s="302"/>
      <c r="M960" s="302"/>
      <c r="N960" s="302"/>
      <c r="O960" s="302"/>
      <c r="P960" s="302"/>
      <c r="Q960" s="302"/>
      <c r="R960" s="302"/>
      <c r="S960" s="302"/>
      <c r="T960" s="302"/>
      <c r="U960" s="302"/>
      <c r="V960" s="302"/>
      <c r="W960" s="302"/>
      <c r="X960" s="302"/>
      <c r="Y960" s="302"/>
      <c r="Z960" s="302"/>
    </row>
    <row r="961" spans="1:26" ht="15.75" hidden="1" customHeight="1">
      <c r="A961" s="302"/>
      <c r="B961" s="302"/>
      <c r="C961" s="302"/>
      <c r="D961" s="302"/>
      <c r="E961" s="302"/>
      <c r="F961" s="302"/>
      <c r="G961" s="302"/>
      <c r="H961" s="302"/>
      <c r="I961" s="302"/>
      <c r="J961" s="302"/>
      <c r="K961" s="302"/>
      <c r="L961" s="302"/>
      <c r="M961" s="302"/>
      <c r="N961" s="302"/>
      <c r="O961" s="302"/>
      <c r="P961" s="302"/>
      <c r="Q961" s="302"/>
      <c r="R961" s="302"/>
      <c r="S961" s="302"/>
      <c r="T961" s="302"/>
      <c r="U961" s="302"/>
      <c r="V961" s="302"/>
      <c r="W961" s="302"/>
      <c r="X961" s="302"/>
      <c r="Y961" s="302"/>
      <c r="Z961" s="302"/>
    </row>
    <row r="962" spans="1:26" ht="15.75" hidden="1" customHeight="1">
      <c r="A962" s="302"/>
      <c r="B962" s="302"/>
      <c r="C962" s="302"/>
      <c r="D962" s="302"/>
      <c r="E962" s="302"/>
      <c r="F962" s="302"/>
      <c r="G962" s="302"/>
      <c r="H962" s="302"/>
      <c r="I962" s="302"/>
      <c r="J962" s="302"/>
      <c r="K962" s="302"/>
      <c r="L962" s="302"/>
      <c r="M962" s="302"/>
      <c r="N962" s="302"/>
      <c r="O962" s="302"/>
      <c r="P962" s="302"/>
      <c r="Q962" s="302"/>
      <c r="R962" s="302"/>
      <c r="S962" s="302"/>
      <c r="T962" s="302"/>
      <c r="U962" s="302"/>
      <c r="V962" s="302"/>
      <c r="W962" s="302"/>
      <c r="X962" s="302"/>
      <c r="Y962" s="302"/>
      <c r="Z962" s="302"/>
    </row>
    <row r="963" spans="1:26" ht="15.75" hidden="1" customHeight="1">
      <c r="A963" s="302"/>
      <c r="B963" s="302"/>
      <c r="C963" s="302"/>
      <c r="D963" s="302"/>
      <c r="E963" s="302"/>
      <c r="F963" s="302"/>
      <c r="G963" s="302"/>
      <c r="H963" s="302"/>
      <c r="I963" s="302"/>
      <c r="J963" s="302"/>
      <c r="K963" s="302"/>
      <c r="L963" s="302"/>
      <c r="M963" s="302"/>
      <c r="N963" s="302"/>
      <c r="O963" s="302"/>
      <c r="P963" s="302"/>
      <c r="Q963" s="302"/>
      <c r="R963" s="302"/>
      <c r="S963" s="302"/>
      <c r="T963" s="302"/>
      <c r="U963" s="302"/>
      <c r="V963" s="302"/>
      <c r="W963" s="302"/>
      <c r="X963" s="302"/>
      <c r="Y963" s="302"/>
      <c r="Z963" s="302"/>
    </row>
    <row r="964" spans="1:26" ht="15.75" hidden="1" customHeight="1">
      <c r="A964" s="302"/>
      <c r="B964" s="302"/>
      <c r="C964" s="302"/>
      <c r="D964" s="302"/>
      <c r="E964" s="302"/>
      <c r="F964" s="302"/>
      <c r="G964" s="302"/>
      <c r="H964" s="302"/>
      <c r="I964" s="302"/>
      <c r="J964" s="302"/>
      <c r="K964" s="302"/>
      <c r="L964" s="302"/>
      <c r="M964" s="302"/>
      <c r="N964" s="302"/>
      <c r="O964" s="302"/>
      <c r="P964" s="302"/>
      <c r="Q964" s="302"/>
      <c r="R964" s="302"/>
      <c r="S964" s="302"/>
      <c r="T964" s="302"/>
      <c r="U964" s="302"/>
      <c r="V964" s="302"/>
      <c r="W964" s="302"/>
      <c r="X964" s="302"/>
      <c r="Y964" s="302"/>
      <c r="Z964" s="302"/>
    </row>
    <row r="965" spans="1:26" ht="15.75" hidden="1" customHeight="1">
      <c r="A965" s="302"/>
      <c r="B965" s="302"/>
      <c r="C965" s="302"/>
      <c r="D965" s="302"/>
      <c r="E965" s="302"/>
      <c r="F965" s="302"/>
      <c r="G965" s="302"/>
      <c r="H965" s="302"/>
      <c r="I965" s="302"/>
      <c r="J965" s="302"/>
      <c r="K965" s="302"/>
      <c r="L965" s="302"/>
      <c r="M965" s="302"/>
      <c r="N965" s="302"/>
      <c r="O965" s="302"/>
      <c r="P965" s="302"/>
      <c r="Q965" s="302"/>
      <c r="R965" s="302"/>
      <c r="S965" s="302"/>
      <c r="T965" s="302"/>
      <c r="U965" s="302"/>
      <c r="V965" s="302"/>
      <c r="W965" s="302"/>
      <c r="X965" s="302"/>
      <c r="Y965" s="302"/>
      <c r="Z965" s="302"/>
    </row>
    <row r="966" spans="1:26" ht="15.75" hidden="1" customHeight="1">
      <c r="A966" s="302"/>
      <c r="B966" s="302"/>
      <c r="C966" s="302"/>
      <c r="D966" s="302"/>
      <c r="E966" s="302"/>
      <c r="F966" s="302"/>
      <c r="G966" s="302"/>
      <c r="H966" s="302"/>
      <c r="I966" s="302"/>
      <c r="J966" s="302"/>
      <c r="K966" s="302"/>
      <c r="L966" s="302"/>
      <c r="M966" s="302"/>
      <c r="N966" s="302"/>
      <c r="O966" s="302"/>
      <c r="P966" s="302"/>
      <c r="Q966" s="302"/>
      <c r="R966" s="302"/>
      <c r="S966" s="302"/>
      <c r="T966" s="302"/>
      <c r="U966" s="302"/>
      <c r="V966" s="302"/>
      <c r="W966" s="302"/>
      <c r="X966" s="302"/>
      <c r="Y966" s="302"/>
      <c r="Z966" s="302"/>
    </row>
    <row r="967" spans="1:26" ht="15.75" hidden="1" customHeight="1">
      <c r="A967" s="302"/>
      <c r="B967" s="302"/>
      <c r="C967" s="302"/>
      <c r="D967" s="302"/>
      <c r="E967" s="302"/>
      <c r="F967" s="302"/>
      <c r="G967" s="302"/>
      <c r="H967" s="302"/>
      <c r="I967" s="302"/>
      <c r="J967" s="302"/>
      <c r="K967" s="302"/>
      <c r="L967" s="302"/>
      <c r="M967" s="302"/>
      <c r="N967" s="302"/>
      <c r="O967" s="302"/>
      <c r="P967" s="302"/>
      <c r="Q967" s="302"/>
      <c r="R967" s="302"/>
      <c r="S967" s="302"/>
      <c r="T967" s="302"/>
      <c r="U967" s="302"/>
      <c r="V967" s="302"/>
      <c r="W967" s="302"/>
      <c r="X967" s="302"/>
      <c r="Y967" s="302"/>
      <c r="Z967" s="302"/>
    </row>
    <row r="968" spans="1:26" ht="15.75" hidden="1" customHeight="1">
      <c r="A968" s="302"/>
      <c r="B968" s="302"/>
      <c r="C968" s="302"/>
      <c r="D968" s="302"/>
      <c r="E968" s="302"/>
      <c r="F968" s="302"/>
      <c r="G968" s="302"/>
      <c r="H968" s="302"/>
      <c r="I968" s="302"/>
      <c r="J968" s="302"/>
      <c r="K968" s="302"/>
      <c r="L968" s="302"/>
      <c r="M968" s="302"/>
      <c r="N968" s="302"/>
      <c r="O968" s="302"/>
      <c r="P968" s="302"/>
      <c r="Q968" s="302"/>
      <c r="R968" s="302"/>
      <c r="S968" s="302"/>
      <c r="T968" s="302"/>
      <c r="U968" s="302"/>
      <c r="V968" s="302"/>
      <c r="W968" s="302"/>
      <c r="X968" s="302"/>
      <c r="Y968" s="302"/>
      <c r="Z968" s="302"/>
    </row>
    <row r="969" spans="1:26" ht="15.75" hidden="1" customHeight="1">
      <c r="A969" s="302"/>
      <c r="B969" s="302"/>
      <c r="C969" s="302"/>
      <c r="D969" s="302"/>
      <c r="E969" s="302"/>
      <c r="F969" s="302"/>
      <c r="G969" s="302"/>
      <c r="H969" s="302"/>
      <c r="I969" s="302"/>
      <c r="J969" s="302"/>
      <c r="K969" s="302"/>
      <c r="L969" s="302"/>
      <c r="M969" s="302"/>
      <c r="N969" s="302"/>
      <c r="O969" s="302"/>
      <c r="P969" s="302"/>
      <c r="Q969" s="302"/>
      <c r="R969" s="302"/>
      <c r="S969" s="302"/>
      <c r="T969" s="302"/>
      <c r="U969" s="302"/>
      <c r="V969" s="302"/>
      <c r="W969" s="302"/>
      <c r="X969" s="302"/>
      <c r="Y969" s="302"/>
      <c r="Z969" s="302"/>
    </row>
    <row r="970" spans="1:26" ht="15.75" hidden="1" customHeight="1">
      <c r="A970" s="302"/>
      <c r="B970" s="302"/>
      <c r="C970" s="302"/>
      <c r="D970" s="302"/>
      <c r="E970" s="302"/>
      <c r="F970" s="302"/>
      <c r="G970" s="302"/>
      <c r="H970" s="302"/>
      <c r="I970" s="302"/>
      <c r="J970" s="302"/>
      <c r="K970" s="302"/>
      <c r="L970" s="302"/>
      <c r="M970" s="302"/>
      <c r="N970" s="302"/>
      <c r="O970" s="302"/>
      <c r="P970" s="302"/>
      <c r="Q970" s="302"/>
      <c r="R970" s="302"/>
      <c r="S970" s="302"/>
      <c r="T970" s="302"/>
      <c r="U970" s="302"/>
      <c r="V970" s="302"/>
      <c r="W970" s="302"/>
      <c r="X970" s="302"/>
      <c r="Y970" s="302"/>
      <c r="Z970" s="302"/>
    </row>
    <row r="971" spans="1:26" ht="15.75" hidden="1" customHeight="1">
      <c r="A971" s="302"/>
      <c r="B971" s="302"/>
      <c r="C971" s="302"/>
      <c r="D971" s="302"/>
      <c r="E971" s="302"/>
      <c r="F971" s="302"/>
      <c r="G971" s="302"/>
      <c r="H971" s="302"/>
      <c r="I971" s="302"/>
      <c r="J971" s="302"/>
      <c r="K971" s="302"/>
      <c r="L971" s="302"/>
      <c r="M971" s="302"/>
      <c r="N971" s="302"/>
      <c r="O971" s="302"/>
      <c r="P971" s="302"/>
      <c r="Q971" s="302"/>
      <c r="R971" s="302"/>
      <c r="S971" s="302"/>
      <c r="T971" s="302"/>
      <c r="U971" s="302"/>
      <c r="V971" s="302"/>
      <c r="W971" s="302"/>
      <c r="X971" s="302"/>
      <c r="Y971" s="302"/>
      <c r="Z971" s="302"/>
    </row>
    <row r="972" spans="1:26" ht="15.75" hidden="1" customHeight="1">
      <c r="A972" s="302"/>
      <c r="B972" s="302"/>
      <c r="C972" s="302"/>
      <c r="D972" s="302"/>
      <c r="E972" s="302"/>
      <c r="F972" s="302"/>
      <c r="G972" s="302"/>
      <c r="H972" s="302"/>
      <c r="I972" s="302"/>
      <c r="J972" s="302"/>
      <c r="K972" s="302"/>
      <c r="L972" s="302"/>
      <c r="M972" s="302"/>
      <c r="N972" s="302"/>
      <c r="O972" s="302"/>
      <c r="P972" s="302"/>
      <c r="Q972" s="302"/>
      <c r="R972" s="302"/>
      <c r="S972" s="302"/>
      <c r="T972" s="302"/>
      <c r="U972" s="302"/>
      <c r="V972" s="302"/>
      <c r="W972" s="302"/>
      <c r="X972" s="302"/>
      <c r="Y972" s="302"/>
      <c r="Z972" s="302"/>
    </row>
    <row r="973" spans="1:26" ht="15.75" hidden="1" customHeight="1">
      <c r="A973" s="302"/>
      <c r="B973" s="302"/>
      <c r="C973" s="302"/>
      <c r="D973" s="302"/>
      <c r="E973" s="302"/>
      <c r="F973" s="302"/>
      <c r="G973" s="302"/>
      <c r="H973" s="302"/>
      <c r="I973" s="302"/>
      <c r="J973" s="302"/>
      <c r="K973" s="302"/>
      <c r="L973" s="302"/>
      <c r="M973" s="302"/>
      <c r="N973" s="302"/>
      <c r="O973" s="302"/>
      <c r="P973" s="302"/>
      <c r="Q973" s="302"/>
      <c r="R973" s="302"/>
      <c r="S973" s="302"/>
      <c r="T973" s="302"/>
      <c r="U973" s="302"/>
      <c r="V973" s="302"/>
      <c r="W973" s="302"/>
      <c r="X973" s="302"/>
      <c r="Y973" s="302"/>
      <c r="Z973" s="302"/>
    </row>
    <row r="974" spans="1:26" ht="15.75" hidden="1" customHeight="1">
      <c r="A974" s="302"/>
      <c r="B974" s="302"/>
      <c r="C974" s="302"/>
      <c r="D974" s="302"/>
      <c r="E974" s="302"/>
      <c r="F974" s="302"/>
      <c r="G974" s="302"/>
      <c r="H974" s="302"/>
      <c r="I974" s="302"/>
      <c r="J974" s="302"/>
      <c r="K974" s="302"/>
      <c r="L974" s="302"/>
      <c r="M974" s="302"/>
      <c r="N974" s="302"/>
      <c r="O974" s="302"/>
      <c r="P974" s="302"/>
      <c r="Q974" s="302"/>
      <c r="R974" s="302"/>
      <c r="S974" s="302"/>
      <c r="T974" s="302"/>
      <c r="U974" s="302"/>
      <c r="V974" s="302"/>
      <c r="W974" s="302"/>
      <c r="X974" s="302"/>
      <c r="Y974" s="302"/>
      <c r="Z974" s="302"/>
    </row>
    <row r="975" spans="1:26" ht="15.75" hidden="1" customHeight="1">
      <c r="A975" s="302"/>
      <c r="B975" s="302"/>
      <c r="C975" s="302"/>
      <c r="D975" s="302"/>
      <c r="E975" s="302"/>
      <c r="F975" s="302"/>
      <c r="G975" s="302"/>
      <c r="H975" s="302"/>
      <c r="I975" s="302"/>
      <c r="J975" s="302"/>
      <c r="K975" s="302"/>
      <c r="L975" s="302"/>
      <c r="M975" s="302"/>
      <c r="N975" s="302"/>
      <c r="O975" s="302"/>
      <c r="P975" s="302"/>
      <c r="Q975" s="302"/>
      <c r="R975" s="302"/>
      <c r="S975" s="302"/>
      <c r="T975" s="302"/>
      <c r="U975" s="302"/>
      <c r="V975" s="302"/>
      <c r="W975" s="302"/>
      <c r="X975" s="302"/>
      <c r="Y975" s="302"/>
      <c r="Z975" s="302"/>
    </row>
    <row r="976" spans="1:26" ht="15.75" hidden="1" customHeight="1">
      <c r="A976" s="302"/>
      <c r="B976" s="302"/>
      <c r="C976" s="302"/>
      <c r="D976" s="302"/>
      <c r="E976" s="302"/>
      <c r="F976" s="302"/>
      <c r="G976" s="302"/>
      <c r="H976" s="302"/>
      <c r="I976" s="302"/>
      <c r="J976" s="302"/>
      <c r="K976" s="302"/>
      <c r="L976" s="302"/>
      <c r="M976" s="302"/>
      <c r="N976" s="302"/>
      <c r="O976" s="302"/>
      <c r="P976" s="302"/>
      <c r="Q976" s="302"/>
      <c r="R976" s="302"/>
      <c r="S976" s="302"/>
      <c r="T976" s="302"/>
      <c r="U976" s="302"/>
      <c r="V976" s="302"/>
      <c r="W976" s="302"/>
      <c r="X976" s="302"/>
      <c r="Y976" s="302"/>
      <c r="Z976" s="302"/>
    </row>
    <row r="977" spans="1:26" ht="15.75" hidden="1" customHeight="1">
      <c r="A977" s="302"/>
      <c r="B977" s="302"/>
      <c r="C977" s="302"/>
      <c r="D977" s="302"/>
      <c r="E977" s="302"/>
      <c r="F977" s="302"/>
      <c r="G977" s="302"/>
      <c r="H977" s="302"/>
      <c r="I977" s="302"/>
      <c r="J977" s="302"/>
      <c r="K977" s="302"/>
      <c r="L977" s="302"/>
      <c r="M977" s="302"/>
      <c r="N977" s="302"/>
      <c r="O977" s="302"/>
      <c r="P977" s="302"/>
      <c r="Q977" s="302"/>
      <c r="R977" s="302"/>
      <c r="S977" s="302"/>
      <c r="T977" s="302"/>
      <c r="U977" s="302"/>
      <c r="V977" s="302"/>
      <c r="W977" s="302"/>
      <c r="X977" s="302"/>
      <c r="Y977" s="302"/>
      <c r="Z977" s="302"/>
    </row>
    <row r="978" spans="1:26" ht="15.75" hidden="1" customHeight="1">
      <c r="A978" s="302"/>
      <c r="B978" s="302"/>
      <c r="C978" s="302"/>
      <c r="D978" s="302"/>
      <c r="E978" s="302"/>
      <c r="F978" s="302"/>
      <c r="G978" s="302"/>
      <c r="H978" s="302"/>
      <c r="I978" s="302"/>
      <c r="J978" s="302"/>
      <c r="K978" s="302"/>
      <c r="L978" s="302"/>
      <c r="M978" s="302"/>
      <c r="N978" s="302"/>
      <c r="O978" s="302"/>
      <c r="P978" s="302"/>
      <c r="Q978" s="302"/>
      <c r="R978" s="302"/>
      <c r="S978" s="302"/>
      <c r="T978" s="302"/>
      <c r="U978" s="302"/>
      <c r="V978" s="302"/>
      <c r="W978" s="302"/>
      <c r="X978" s="302"/>
      <c r="Y978" s="302"/>
      <c r="Z978" s="302"/>
    </row>
    <row r="979" spans="1:26" ht="15.75" hidden="1" customHeight="1">
      <c r="A979" s="302"/>
      <c r="B979" s="302"/>
      <c r="C979" s="302"/>
      <c r="D979" s="302"/>
      <c r="E979" s="302"/>
      <c r="F979" s="302"/>
      <c r="G979" s="302"/>
      <c r="H979" s="302"/>
      <c r="I979" s="302"/>
      <c r="J979" s="302"/>
      <c r="K979" s="302"/>
      <c r="L979" s="302"/>
      <c r="M979" s="302"/>
      <c r="N979" s="302"/>
      <c r="O979" s="302"/>
      <c r="P979" s="302"/>
      <c r="Q979" s="302"/>
      <c r="R979" s="302"/>
      <c r="S979" s="302"/>
      <c r="T979" s="302"/>
      <c r="U979" s="302"/>
      <c r="V979" s="302"/>
      <c r="W979" s="302"/>
      <c r="X979" s="302"/>
      <c r="Y979" s="302"/>
      <c r="Z979" s="302"/>
    </row>
    <row r="980" spans="1:26" ht="15.75" hidden="1" customHeight="1">
      <c r="A980" s="302"/>
      <c r="B980" s="302"/>
      <c r="C980" s="302"/>
      <c r="D980" s="302"/>
      <c r="E980" s="302"/>
      <c r="F980" s="302"/>
      <c r="G980" s="302"/>
      <c r="H980" s="302"/>
      <c r="I980" s="302"/>
      <c r="J980" s="302"/>
      <c r="K980" s="302"/>
      <c r="L980" s="302"/>
      <c r="M980" s="302"/>
      <c r="N980" s="302"/>
      <c r="O980" s="302"/>
      <c r="P980" s="302"/>
      <c r="Q980" s="302"/>
      <c r="R980" s="302"/>
      <c r="S980" s="302"/>
      <c r="T980" s="302"/>
      <c r="U980" s="302"/>
      <c r="V980" s="302"/>
      <c r="W980" s="302"/>
      <c r="X980" s="302"/>
      <c r="Y980" s="302"/>
      <c r="Z980" s="302"/>
    </row>
    <row r="981" spans="1:26" ht="15.75" hidden="1" customHeight="1">
      <c r="A981" s="302"/>
      <c r="B981" s="302"/>
      <c r="C981" s="302"/>
      <c r="D981" s="302"/>
      <c r="E981" s="302"/>
      <c r="F981" s="302"/>
      <c r="G981" s="302"/>
      <c r="H981" s="302"/>
      <c r="I981" s="302"/>
      <c r="J981" s="302"/>
      <c r="K981" s="302"/>
      <c r="L981" s="302"/>
      <c r="M981" s="302"/>
      <c r="N981" s="302"/>
      <c r="O981" s="302"/>
      <c r="P981" s="302"/>
      <c r="Q981" s="302"/>
      <c r="R981" s="302"/>
      <c r="S981" s="302"/>
      <c r="T981" s="302"/>
      <c r="U981" s="302"/>
      <c r="V981" s="302"/>
      <c r="W981" s="302"/>
      <c r="X981" s="302"/>
      <c r="Y981" s="302"/>
      <c r="Z981" s="302"/>
    </row>
    <row r="982" spans="1:26" ht="15.75" hidden="1" customHeight="1">
      <c r="A982" s="302"/>
      <c r="B982" s="302"/>
      <c r="C982" s="302"/>
      <c r="D982" s="302"/>
      <c r="E982" s="302"/>
      <c r="F982" s="302"/>
      <c r="G982" s="302"/>
      <c r="H982" s="302"/>
      <c r="I982" s="302"/>
      <c r="J982" s="302"/>
      <c r="K982" s="302"/>
      <c r="L982" s="302"/>
      <c r="M982" s="302"/>
      <c r="N982" s="302"/>
      <c r="O982" s="302"/>
      <c r="P982" s="302"/>
      <c r="Q982" s="302"/>
      <c r="R982" s="302"/>
      <c r="S982" s="302"/>
      <c r="T982" s="302"/>
      <c r="U982" s="302"/>
      <c r="V982" s="302"/>
      <c r="W982" s="302"/>
      <c r="X982" s="302"/>
      <c r="Y982" s="302"/>
      <c r="Z982" s="302"/>
    </row>
    <row r="983" spans="1:26" ht="15.75" hidden="1" customHeight="1">
      <c r="A983" s="302"/>
      <c r="B983" s="302"/>
      <c r="C983" s="302"/>
      <c r="D983" s="302"/>
      <c r="E983" s="302"/>
      <c r="F983" s="302"/>
      <c r="G983" s="302"/>
      <c r="H983" s="302"/>
      <c r="I983" s="302"/>
      <c r="J983" s="302"/>
      <c r="K983" s="302"/>
      <c r="L983" s="302"/>
      <c r="M983" s="302"/>
      <c r="N983" s="302"/>
      <c r="O983" s="302"/>
      <c r="P983" s="302"/>
      <c r="Q983" s="302"/>
      <c r="R983" s="302"/>
      <c r="S983" s="302"/>
      <c r="T983" s="302"/>
      <c r="U983" s="302"/>
      <c r="V983" s="302"/>
      <c r="W983" s="302"/>
      <c r="X983" s="302"/>
      <c r="Y983" s="302"/>
      <c r="Z983" s="302"/>
    </row>
    <row r="984" spans="1:26" ht="15.75" hidden="1" customHeight="1">
      <c r="A984" s="302"/>
      <c r="B984" s="302"/>
      <c r="C984" s="302"/>
      <c r="D984" s="302"/>
      <c r="E984" s="302"/>
      <c r="F984" s="302"/>
      <c r="G984" s="302"/>
      <c r="H984" s="302"/>
      <c r="I984" s="302"/>
      <c r="J984" s="302"/>
      <c r="K984" s="302"/>
      <c r="L984" s="302"/>
      <c r="M984" s="302"/>
      <c r="N984" s="302"/>
      <c r="O984" s="302"/>
      <c r="P984" s="302"/>
      <c r="Q984" s="302"/>
      <c r="R984" s="302"/>
      <c r="S984" s="302"/>
      <c r="T984" s="302"/>
      <c r="U984" s="302"/>
      <c r="V984" s="302"/>
      <c r="W984" s="302"/>
      <c r="X984" s="302"/>
      <c r="Y984" s="302"/>
      <c r="Z984" s="302"/>
    </row>
    <row r="985" spans="1:26" ht="15.75" hidden="1" customHeight="1">
      <c r="A985" s="302"/>
      <c r="B985" s="302"/>
      <c r="C985" s="302"/>
      <c r="D985" s="302"/>
      <c r="E985" s="302"/>
      <c r="F985" s="302"/>
      <c r="G985" s="302"/>
      <c r="H985" s="302"/>
      <c r="I985" s="302"/>
      <c r="J985" s="302"/>
      <c r="K985" s="302"/>
      <c r="L985" s="302"/>
      <c r="M985" s="302"/>
      <c r="N985" s="302"/>
      <c r="O985" s="302"/>
      <c r="P985" s="302"/>
      <c r="Q985" s="302"/>
      <c r="R985" s="302"/>
      <c r="S985" s="302"/>
      <c r="T985" s="302"/>
      <c r="U985" s="302"/>
      <c r="V985" s="302"/>
      <c r="W985" s="302"/>
      <c r="X985" s="302"/>
      <c r="Y985" s="302"/>
      <c r="Z985" s="302"/>
    </row>
    <row r="986" spans="1:26" ht="15.75" hidden="1" customHeight="1">
      <c r="A986" s="302"/>
      <c r="B986" s="302"/>
      <c r="C986" s="302"/>
      <c r="D986" s="302"/>
      <c r="E986" s="302"/>
      <c r="F986" s="302"/>
      <c r="G986" s="302"/>
      <c r="H986" s="302"/>
      <c r="I986" s="302"/>
      <c r="J986" s="302"/>
      <c r="K986" s="302"/>
      <c r="L986" s="302"/>
      <c r="M986" s="302"/>
      <c r="N986" s="302"/>
      <c r="O986" s="302"/>
      <c r="P986" s="302"/>
      <c r="Q986" s="302"/>
      <c r="R986" s="302"/>
      <c r="S986" s="302"/>
      <c r="T986" s="302"/>
      <c r="U986" s="302"/>
      <c r="V986" s="302"/>
      <c r="W986" s="302"/>
      <c r="X986" s="302"/>
      <c r="Y986" s="302"/>
      <c r="Z986" s="302"/>
    </row>
    <row r="987" spans="1:26" ht="15.75" hidden="1" customHeight="1">
      <c r="A987" s="302"/>
      <c r="B987" s="302"/>
      <c r="C987" s="302"/>
      <c r="D987" s="302"/>
      <c r="E987" s="302"/>
      <c r="F987" s="302"/>
      <c r="G987" s="302"/>
      <c r="H987" s="302"/>
      <c r="I987" s="302"/>
      <c r="J987" s="302"/>
      <c r="K987" s="302"/>
      <c r="L987" s="302"/>
      <c r="M987" s="302"/>
      <c r="N987" s="302"/>
      <c r="O987" s="302"/>
      <c r="P987" s="302"/>
      <c r="Q987" s="302"/>
      <c r="R987" s="302"/>
      <c r="S987" s="302"/>
      <c r="T987" s="302"/>
      <c r="U987" s="302"/>
      <c r="V987" s="302"/>
      <c r="W987" s="302"/>
      <c r="X987" s="302"/>
      <c r="Y987" s="302"/>
      <c r="Z987" s="302"/>
    </row>
    <row r="988" spans="1:26" ht="15.75" hidden="1" customHeight="1">
      <c r="A988" s="302"/>
      <c r="B988" s="302"/>
      <c r="C988" s="302"/>
      <c r="D988" s="302"/>
      <c r="E988" s="302"/>
      <c r="F988" s="302"/>
      <c r="G988" s="302"/>
      <c r="H988" s="302"/>
      <c r="I988" s="302"/>
      <c r="J988" s="302"/>
      <c r="K988" s="302"/>
      <c r="L988" s="302"/>
      <c r="M988" s="302"/>
      <c r="N988" s="302"/>
      <c r="O988" s="302"/>
      <c r="P988" s="302"/>
      <c r="Q988" s="302"/>
      <c r="R988" s="302"/>
      <c r="S988" s="302"/>
      <c r="T988" s="302"/>
      <c r="U988" s="302"/>
      <c r="V988" s="302"/>
      <c r="W988" s="302"/>
      <c r="X988" s="302"/>
      <c r="Y988" s="302"/>
      <c r="Z988" s="302"/>
    </row>
    <row r="989" spans="1:26" ht="15.75" hidden="1" customHeight="1">
      <c r="A989" s="302"/>
      <c r="B989" s="302"/>
      <c r="C989" s="302"/>
      <c r="D989" s="302"/>
      <c r="E989" s="302"/>
      <c r="F989" s="302"/>
      <c r="G989" s="302"/>
      <c r="H989" s="302"/>
      <c r="I989" s="302"/>
      <c r="J989" s="302"/>
      <c r="K989" s="302"/>
      <c r="L989" s="302"/>
      <c r="M989" s="302"/>
      <c r="N989" s="302"/>
      <c r="O989" s="302"/>
      <c r="P989" s="302"/>
      <c r="Q989" s="302"/>
      <c r="R989" s="302"/>
      <c r="S989" s="302"/>
      <c r="T989" s="302"/>
      <c r="U989" s="302"/>
      <c r="V989" s="302"/>
      <c r="W989" s="302"/>
      <c r="X989" s="302"/>
      <c r="Y989" s="302"/>
      <c r="Z989" s="302"/>
    </row>
    <row r="990" spans="1:26" ht="15.75" hidden="1" customHeight="1">
      <c r="A990" s="302"/>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row>
    <row r="991" spans="1:26" ht="15.75" hidden="1" customHeight="1">
      <c r="A991" s="302"/>
      <c r="B991" s="302"/>
      <c r="C991" s="302"/>
      <c r="D991" s="302"/>
      <c r="E991" s="302"/>
      <c r="F991" s="302"/>
      <c r="G991" s="302"/>
      <c r="H991" s="302"/>
      <c r="I991" s="302"/>
      <c r="J991" s="302"/>
      <c r="K991" s="302"/>
      <c r="L991" s="302"/>
      <c r="M991" s="302"/>
      <c r="N991" s="302"/>
      <c r="O991" s="302"/>
      <c r="P991" s="302"/>
      <c r="Q991" s="302"/>
      <c r="R991" s="302"/>
      <c r="S991" s="302"/>
      <c r="T991" s="302"/>
      <c r="U991" s="302"/>
      <c r="V991" s="302"/>
      <c r="W991" s="302"/>
      <c r="X991" s="302"/>
      <c r="Y991" s="302"/>
      <c r="Z991" s="302"/>
    </row>
    <row r="992" spans="1:26" ht="15.75" hidden="1" customHeight="1">
      <c r="A992" s="302"/>
      <c r="B992" s="302"/>
      <c r="C992" s="302"/>
      <c r="D992" s="302"/>
      <c r="E992" s="302"/>
      <c r="F992" s="302"/>
      <c r="G992" s="302"/>
      <c r="H992" s="302"/>
      <c r="I992" s="302"/>
      <c r="J992" s="302"/>
      <c r="K992" s="302"/>
      <c r="L992" s="302"/>
      <c r="M992" s="302"/>
      <c r="N992" s="302"/>
      <c r="O992" s="302"/>
      <c r="P992" s="302"/>
      <c r="Q992" s="302"/>
      <c r="R992" s="302"/>
      <c r="S992" s="302"/>
      <c r="T992" s="302"/>
      <c r="U992" s="302"/>
      <c r="V992" s="302"/>
      <c r="W992" s="302"/>
      <c r="X992" s="302"/>
      <c r="Y992" s="302"/>
      <c r="Z992" s="302"/>
    </row>
    <row r="993" spans="1:26" ht="15.75" hidden="1" customHeight="1">
      <c r="A993" s="302"/>
      <c r="B993" s="302"/>
      <c r="C993" s="302"/>
      <c r="D993" s="302"/>
      <c r="E993" s="302"/>
      <c r="F993" s="302"/>
      <c r="G993" s="302"/>
      <c r="H993" s="302"/>
      <c r="I993" s="302"/>
      <c r="J993" s="302"/>
      <c r="K993" s="302"/>
      <c r="L993" s="302"/>
      <c r="M993" s="302"/>
      <c r="N993" s="302"/>
      <c r="O993" s="302"/>
      <c r="P993" s="302"/>
      <c r="Q993" s="302"/>
      <c r="R993" s="302"/>
      <c r="S993" s="302"/>
      <c r="T993" s="302"/>
      <c r="U993" s="302"/>
      <c r="V993" s="302"/>
      <c r="W993" s="302"/>
      <c r="X993" s="302"/>
      <c r="Y993" s="302"/>
      <c r="Z993" s="302"/>
    </row>
    <row r="994" spans="1:26" ht="15.75" hidden="1" customHeight="1">
      <c r="A994" s="302"/>
      <c r="B994" s="302"/>
      <c r="C994" s="302"/>
      <c r="D994" s="302"/>
      <c r="E994" s="302"/>
      <c r="F994" s="302"/>
      <c r="G994" s="302"/>
      <c r="H994" s="302"/>
      <c r="I994" s="302"/>
      <c r="J994" s="302"/>
      <c r="K994" s="302"/>
      <c r="L994" s="302"/>
      <c r="M994" s="302"/>
      <c r="N994" s="302"/>
      <c r="O994" s="302"/>
      <c r="P994" s="302"/>
      <c r="Q994" s="302"/>
      <c r="R994" s="302"/>
      <c r="S994" s="302"/>
      <c r="T994" s="302"/>
      <c r="U994" s="302"/>
      <c r="V994" s="302"/>
      <c r="W994" s="302"/>
      <c r="X994" s="302"/>
      <c r="Y994" s="302"/>
      <c r="Z994" s="302"/>
    </row>
    <row r="995" spans="1:26" ht="15.75" hidden="1" customHeight="1">
      <c r="A995" s="302"/>
      <c r="B995" s="302"/>
      <c r="C995" s="302"/>
      <c r="D995" s="302"/>
      <c r="E995" s="302"/>
      <c r="F995" s="302"/>
      <c r="G995" s="302"/>
      <c r="H995" s="302"/>
      <c r="I995" s="302"/>
      <c r="J995" s="302"/>
      <c r="K995" s="302"/>
      <c r="L995" s="302"/>
      <c r="M995" s="302"/>
      <c r="N995" s="302"/>
      <c r="O995" s="302"/>
      <c r="P995" s="302"/>
      <c r="Q995" s="302"/>
      <c r="R995" s="302"/>
      <c r="S995" s="302"/>
      <c r="T995" s="302"/>
      <c r="U995" s="302"/>
      <c r="V995" s="302"/>
      <c r="W995" s="302"/>
      <c r="X995" s="302"/>
      <c r="Y995" s="302"/>
      <c r="Z995" s="302"/>
    </row>
    <row r="996" spans="1:26" ht="15.75" hidden="1" customHeight="1">
      <c r="A996" s="302"/>
      <c r="B996" s="302"/>
      <c r="C996" s="302"/>
      <c r="D996" s="302"/>
      <c r="E996" s="302"/>
      <c r="F996" s="302"/>
      <c r="G996" s="302"/>
      <c r="H996" s="302"/>
      <c r="I996" s="302"/>
      <c r="J996" s="302"/>
      <c r="K996" s="302"/>
      <c r="L996" s="302"/>
      <c r="M996" s="302"/>
      <c r="N996" s="302"/>
      <c r="O996" s="302"/>
      <c r="P996" s="302"/>
      <c r="Q996" s="302"/>
      <c r="R996" s="302"/>
      <c r="S996" s="302"/>
      <c r="T996" s="302"/>
      <c r="U996" s="302"/>
      <c r="V996" s="302"/>
      <c r="W996" s="302"/>
      <c r="X996" s="302"/>
      <c r="Y996" s="302"/>
      <c r="Z996" s="302"/>
    </row>
    <row r="997" spans="1:26" ht="15.75" hidden="1" customHeight="1">
      <c r="A997" s="302"/>
      <c r="B997" s="302"/>
      <c r="C997" s="302"/>
      <c r="D997" s="302"/>
      <c r="E997" s="302"/>
      <c r="F997" s="302"/>
      <c r="G997" s="302"/>
      <c r="H997" s="302"/>
      <c r="I997" s="302"/>
      <c r="J997" s="302"/>
      <c r="K997" s="302"/>
      <c r="L997" s="302"/>
      <c r="M997" s="302"/>
      <c r="N997" s="302"/>
      <c r="O997" s="302"/>
      <c r="P997" s="302"/>
      <c r="Q997" s="302"/>
      <c r="R997" s="302"/>
      <c r="S997" s="302"/>
      <c r="T997" s="302"/>
      <c r="U997" s="302"/>
      <c r="V997" s="302"/>
      <c r="W997" s="302"/>
      <c r="X997" s="302"/>
      <c r="Y997" s="302"/>
      <c r="Z997" s="302"/>
    </row>
    <row r="998" spans="1:26" ht="15.75" hidden="1" customHeight="1">
      <c r="A998" s="302"/>
      <c r="B998" s="302"/>
      <c r="C998" s="302"/>
      <c r="D998" s="302"/>
      <c r="E998" s="302"/>
      <c r="F998" s="302"/>
      <c r="G998" s="302"/>
      <c r="H998" s="302"/>
      <c r="I998" s="302"/>
      <c r="J998" s="302"/>
      <c r="K998" s="302"/>
      <c r="L998" s="302"/>
      <c r="M998" s="302"/>
      <c r="N998" s="302"/>
      <c r="O998" s="302"/>
      <c r="P998" s="302"/>
      <c r="Q998" s="302"/>
      <c r="R998" s="302"/>
      <c r="S998" s="302"/>
      <c r="T998" s="302"/>
      <c r="U998" s="302"/>
      <c r="V998" s="302"/>
      <c r="W998" s="302"/>
      <c r="X998" s="302"/>
      <c r="Y998" s="302"/>
      <c r="Z998" s="302"/>
    </row>
    <row r="999" spans="1:26" ht="15.75" hidden="1" customHeight="1">
      <c r="A999" s="302"/>
      <c r="B999" s="302"/>
      <c r="C999" s="302"/>
      <c r="D999" s="302"/>
      <c r="E999" s="302"/>
      <c r="F999" s="302"/>
      <c r="G999" s="302"/>
      <c r="H999" s="302"/>
      <c r="I999" s="302"/>
      <c r="J999" s="302"/>
      <c r="K999" s="302"/>
      <c r="L999" s="302"/>
      <c r="M999" s="302"/>
      <c r="N999" s="302"/>
      <c r="O999" s="302"/>
      <c r="P999" s="302"/>
      <c r="Q999" s="302"/>
      <c r="R999" s="302"/>
      <c r="S999" s="302"/>
      <c r="T999" s="302"/>
      <c r="U999" s="302"/>
      <c r="V999" s="302"/>
      <c r="W999" s="302"/>
      <c r="X999" s="302"/>
      <c r="Y999" s="302"/>
      <c r="Z999" s="302"/>
    </row>
    <row r="1000" spans="1:26" ht="15.75" hidden="1" customHeight="1">
      <c r="A1000" s="302"/>
      <c r="B1000" s="302"/>
      <c r="C1000" s="302"/>
      <c r="D1000" s="302"/>
      <c r="E1000" s="302"/>
      <c r="F1000" s="302"/>
      <c r="G1000" s="302"/>
      <c r="H1000" s="302"/>
      <c r="I1000" s="302"/>
      <c r="J1000" s="302"/>
      <c r="K1000" s="302"/>
      <c r="L1000" s="302"/>
      <c r="M1000" s="302"/>
      <c r="N1000" s="302"/>
      <c r="O1000" s="302"/>
      <c r="P1000" s="302"/>
      <c r="Q1000" s="302"/>
      <c r="R1000" s="302"/>
      <c r="S1000" s="302"/>
      <c r="T1000" s="302"/>
      <c r="U1000" s="302"/>
      <c r="V1000" s="302"/>
      <c r="W1000" s="302"/>
      <c r="X1000" s="302"/>
      <c r="Y1000" s="302"/>
      <c r="Z1000" s="302"/>
    </row>
  </sheetData>
  <mergeCells count="6">
    <mergeCell ref="A24:Q24"/>
    <mergeCell ref="A1:Q1"/>
    <mergeCell ref="A2:Q2"/>
    <mergeCell ref="A3:Q3"/>
    <mergeCell ref="A22:Q22"/>
    <mergeCell ref="A23:Q23"/>
  </mergeCells>
  <conditionalFormatting sqref="S5:Z21">
    <cfRule type="expression" dxfId="4" priority="1">
      <formula>MOD(ROW(),3)=1</formula>
    </cfRule>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2BC19-77AE-4A7D-A46D-62014E2946BF}">
  <dimension ref="A1:DV170"/>
  <sheetViews>
    <sheetView topLeftCell="AE1" zoomScale="90" zoomScaleNormal="90" workbookViewId="0">
      <selection activeCell="AI40" sqref="AI40"/>
    </sheetView>
  </sheetViews>
  <sheetFormatPr defaultColWidth="0" defaultRowHeight="14.5" zeroHeight="1"/>
  <cols>
    <col min="1" max="1" width="9.1796875" style="687" hidden="1" customWidth="1"/>
    <col min="2" max="2" width="18" style="687" hidden="1" customWidth="1"/>
    <col min="3" max="7" width="8.81640625" style="687" hidden="1" customWidth="1"/>
    <col min="8" max="8" width="10.453125" style="687" hidden="1" customWidth="1"/>
    <col min="9" max="13" width="8.81640625" style="687" hidden="1" customWidth="1"/>
    <col min="14" max="14" width="10" style="687" hidden="1" customWidth="1"/>
    <col min="15" max="15" width="23.7265625" style="687" hidden="1" customWidth="1"/>
    <col min="16" max="16" width="9.26953125" style="687" hidden="1" customWidth="1"/>
    <col min="17" max="17" width="18.7265625" style="687" hidden="1" customWidth="1"/>
    <col min="18" max="20" width="9.26953125" style="687" hidden="1" customWidth="1"/>
    <col min="21" max="21" width="9.54296875" style="687" hidden="1" customWidth="1"/>
    <col min="22" max="22" width="9.26953125" style="687" hidden="1" customWidth="1"/>
    <col min="23" max="23" width="10.81640625" style="687" hidden="1" customWidth="1"/>
    <col min="24" max="29" width="9.26953125" style="687" hidden="1" customWidth="1"/>
    <col min="30" max="30" width="21.54296875" style="687" hidden="1" customWidth="1"/>
    <col min="31" max="31" width="9.1796875" style="687" customWidth="1"/>
    <col min="32" max="32" width="15.7265625" style="657" customWidth="1"/>
    <col min="33" max="33" width="11.26953125" style="687" bestFit="1" customWidth="1"/>
    <col min="34" max="34" width="11.81640625" style="687" bestFit="1" customWidth="1"/>
    <col min="35" max="35" width="12.26953125" style="687" bestFit="1" customWidth="1"/>
    <col min="36" max="36" width="13.26953125" style="687" bestFit="1" customWidth="1"/>
    <col min="37" max="37" width="11.26953125" style="687" bestFit="1" customWidth="1"/>
    <col min="38" max="38" width="15.54296875" style="687" bestFit="1" customWidth="1"/>
    <col min="39" max="44" width="10.7265625" style="687" customWidth="1"/>
    <col min="45" max="45" width="20.54296875" style="1062" bestFit="1" customWidth="1"/>
    <col min="46" max="126" width="0" style="687" hidden="1" customWidth="1"/>
    <col min="127" max="16384" width="9.1796875" style="687" hidden="1"/>
  </cols>
  <sheetData>
    <row r="1" spans="1:45" s="215" customFormat="1" ht="30.75" customHeight="1">
      <c r="A1" s="1318" t="s">
        <v>45</v>
      </c>
      <c r="B1" s="1318"/>
      <c r="C1" s="1318"/>
      <c r="D1" s="1318"/>
      <c r="E1" s="1318"/>
      <c r="F1" s="1318"/>
      <c r="G1" s="1318"/>
      <c r="H1" s="1318"/>
      <c r="I1" s="1318"/>
      <c r="J1" s="1318"/>
      <c r="K1" s="1318"/>
      <c r="L1" s="1318"/>
      <c r="M1" s="1318"/>
      <c r="N1" s="1318"/>
      <c r="O1" s="1318"/>
      <c r="P1" s="1318" t="s">
        <v>45</v>
      </c>
      <c r="Q1" s="1318"/>
      <c r="R1" s="1318"/>
      <c r="S1" s="1318"/>
      <c r="T1" s="1318"/>
      <c r="U1" s="1318"/>
      <c r="V1" s="1318"/>
      <c r="W1" s="1318"/>
      <c r="X1" s="1318"/>
      <c r="Y1" s="1318"/>
      <c r="Z1" s="1318"/>
      <c r="AA1" s="1318"/>
      <c r="AB1" s="1318"/>
      <c r="AC1" s="1318"/>
      <c r="AD1" s="1318"/>
      <c r="AE1" s="1287" t="s">
        <v>46</v>
      </c>
      <c r="AF1" s="1315"/>
      <c r="AG1" s="1315"/>
      <c r="AH1" s="1315"/>
      <c r="AI1" s="1315"/>
      <c r="AJ1" s="1315"/>
      <c r="AK1" s="1315"/>
      <c r="AL1" s="1315"/>
      <c r="AM1" s="1315"/>
      <c r="AN1" s="1315"/>
      <c r="AO1" s="1315"/>
      <c r="AP1" s="1315"/>
      <c r="AQ1" s="1315"/>
      <c r="AR1" s="1315"/>
      <c r="AS1" s="1316"/>
    </row>
    <row r="2" spans="1:45" s="215" customFormat="1" ht="20.25" customHeight="1">
      <c r="A2" s="1318" t="s">
        <v>47</v>
      </c>
      <c r="B2" s="1318"/>
      <c r="C2" s="1318"/>
      <c r="D2" s="1318"/>
      <c r="E2" s="1318"/>
      <c r="F2" s="1318"/>
      <c r="G2" s="1318"/>
      <c r="H2" s="1318"/>
      <c r="I2" s="1318"/>
      <c r="J2" s="1318"/>
      <c r="K2" s="1318"/>
      <c r="L2" s="1318"/>
      <c r="M2" s="1318"/>
      <c r="N2" s="1318"/>
      <c r="O2" s="1318"/>
      <c r="P2" s="1318" t="s">
        <v>47</v>
      </c>
      <c r="Q2" s="1318"/>
      <c r="R2" s="1318"/>
      <c r="S2" s="1318"/>
      <c r="T2" s="1318"/>
      <c r="U2" s="1318"/>
      <c r="V2" s="1318"/>
      <c r="W2" s="1318"/>
      <c r="X2" s="1318"/>
      <c r="Y2" s="1318"/>
      <c r="Z2" s="1318"/>
      <c r="AA2" s="1318"/>
      <c r="AB2" s="1318"/>
      <c r="AC2" s="1318"/>
      <c r="AD2" s="1318"/>
      <c r="AE2" s="1317" t="s">
        <v>48</v>
      </c>
      <c r="AF2" s="1318"/>
      <c r="AG2" s="1318"/>
      <c r="AH2" s="1318"/>
      <c r="AI2" s="1318"/>
      <c r="AJ2" s="1318"/>
      <c r="AK2" s="1318"/>
      <c r="AL2" s="1318"/>
      <c r="AM2" s="1318"/>
      <c r="AN2" s="1318"/>
      <c r="AO2" s="1318"/>
      <c r="AP2" s="1318"/>
      <c r="AQ2" s="1318"/>
      <c r="AR2" s="1318"/>
      <c r="AS2" s="1319"/>
    </row>
    <row r="3" spans="1:45" s="215" customFormat="1" ht="21.75" customHeight="1">
      <c r="A3" s="766"/>
      <c r="B3" s="766"/>
      <c r="C3" s="766"/>
      <c r="D3" s="766"/>
      <c r="E3" s="766"/>
      <c r="F3" s="766"/>
      <c r="G3" s="766"/>
      <c r="H3" s="766"/>
      <c r="I3" s="766"/>
      <c r="J3" s="766"/>
      <c r="K3" s="766"/>
      <c r="L3" s="766"/>
      <c r="M3" s="1496" t="s">
        <v>1982</v>
      </c>
      <c r="N3" s="1496"/>
      <c r="O3" s="1496"/>
      <c r="P3" s="766"/>
      <c r="Q3" s="766"/>
      <c r="R3" s="766"/>
      <c r="S3" s="1054">
        <v>2.5</v>
      </c>
      <c r="T3" s="766"/>
      <c r="U3" s="766"/>
      <c r="V3" s="766"/>
      <c r="W3" s="766"/>
      <c r="X3" s="766"/>
      <c r="Y3" s="766"/>
      <c r="Z3" s="766"/>
      <c r="AA3" s="766"/>
      <c r="AB3" s="1496" t="s">
        <v>1983</v>
      </c>
      <c r="AC3" s="1496"/>
      <c r="AD3" s="1496"/>
      <c r="AE3" s="1497" t="s">
        <v>1984</v>
      </c>
      <c r="AF3" s="1498"/>
      <c r="AG3" s="1498"/>
      <c r="AH3" s="1498"/>
      <c r="AI3" s="1498"/>
      <c r="AJ3" s="1498"/>
      <c r="AK3" s="1498"/>
      <c r="AL3" s="1498"/>
      <c r="AM3" s="1498"/>
      <c r="AN3" s="1498"/>
      <c r="AO3" s="1498"/>
      <c r="AP3" s="1498"/>
      <c r="AQ3" s="1498"/>
      <c r="AR3" s="1498"/>
      <c r="AS3" s="1499"/>
    </row>
    <row r="4" spans="1:45" s="215" customFormat="1" ht="49.5" customHeight="1">
      <c r="A4" s="1143" t="s">
        <v>49</v>
      </c>
      <c r="B4" s="1143" t="s">
        <v>50</v>
      </c>
      <c r="C4" s="1143" t="s">
        <v>51</v>
      </c>
      <c r="D4" s="1143"/>
      <c r="E4" s="1143"/>
      <c r="F4" s="1143"/>
      <c r="G4" s="1143"/>
      <c r="H4" s="1143"/>
      <c r="I4" s="1143" t="s">
        <v>52</v>
      </c>
      <c r="J4" s="1143"/>
      <c r="K4" s="1143"/>
      <c r="L4" s="1143"/>
      <c r="M4" s="1143"/>
      <c r="N4" s="1143"/>
      <c r="O4" s="1143" t="s">
        <v>53</v>
      </c>
      <c r="P4" s="1143" t="s">
        <v>49</v>
      </c>
      <c r="Q4" s="1143" t="s">
        <v>50</v>
      </c>
      <c r="R4" s="1143" t="s">
        <v>51</v>
      </c>
      <c r="S4" s="1143"/>
      <c r="T4" s="1143"/>
      <c r="U4" s="1143"/>
      <c r="V4" s="1143"/>
      <c r="W4" s="1143"/>
      <c r="X4" s="1143" t="s">
        <v>52</v>
      </c>
      <c r="Y4" s="1143"/>
      <c r="Z4" s="1143"/>
      <c r="AA4" s="1143"/>
      <c r="AB4" s="1143"/>
      <c r="AC4" s="1143"/>
      <c r="AD4" s="1128" t="s">
        <v>53</v>
      </c>
      <c r="AE4" s="1143" t="s">
        <v>54</v>
      </c>
      <c r="AF4" s="1501" t="s">
        <v>53</v>
      </c>
      <c r="AG4" s="1129" t="s">
        <v>55</v>
      </c>
      <c r="AH4" s="1143"/>
      <c r="AI4" s="1143"/>
      <c r="AJ4" s="1143"/>
      <c r="AK4" s="1143"/>
      <c r="AL4" s="1143"/>
      <c r="AM4" s="1143" t="s">
        <v>56</v>
      </c>
      <c r="AN4" s="1143"/>
      <c r="AO4" s="1143"/>
      <c r="AP4" s="1143"/>
      <c r="AQ4" s="1143"/>
      <c r="AR4" s="1143"/>
      <c r="AS4" s="1477" t="s">
        <v>50</v>
      </c>
    </row>
    <row r="5" spans="1:45" s="215" customFormat="1" ht="45" customHeight="1">
      <c r="A5" s="1143"/>
      <c r="B5" s="1143"/>
      <c r="C5" s="18" t="s">
        <v>57</v>
      </c>
      <c r="D5" s="18" t="s">
        <v>58</v>
      </c>
      <c r="E5" s="18" t="s">
        <v>59</v>
      </c>
      <c r="F5" s="18" t="s">
        <v>60</v>
      </c>
      <c r="G5" s="18" t="s">
        <v>61</v>
      </c>
      <c r="H5" s="18" t="s">
        <v>62</v>
      </c>
      <c r="I5" s="18" t="s">
        <v>57</v>
      </c>
      <c r="J5" s="18" t="s">
        <v>58</v>
      </c>
      <c r="K5" s="18" t="s">
        <v>59</v>
      </c>
      <c r="L5" s="18" t="s">
        <v>60</v>
      </c>
      <c r="M5" s="18" t="s">
        <v>61</v>
      </c>
      <c r="N5" s="18" t="s">
        <v>62</v>
      </c>
      <c r="O5" s="1143"/>
      <c r="P5" s="1126"/>
      <c r="Q5" s="1126"/>
      <c r="R5" s="630" t="s">
        <v>57</v>
      </c>
      <c r="S5" s="630" t="s">
        <v>58</v>
      </c>
      <c r="T5" s="630" t="s">
        <v>59</v>
      </c>
      <c r="U5" s="630" t="s">
        <v>60</v>
      </c>
      <c r="V5" s="630" t="s">
        <v>61</v>
      </c>
      <c r="W5" s="630" t="s">
        <v>62</v>
      </c>
      <c r="X5" s="630" t="s">
        <v>57</v>
      </c>
      <c r="Y5" s="630" t="s">
        <v>58</v>
      </c>
      <c r="Z5" s="630" t="s">
        <v>59</v>
      </c>
      <c r="AA5" s="630" t="s">
        <v>60</v>
      </c>
      <c r="AB5" s="630" t="s">
        <v>61</v>
      </c>
      <c r="AC5" s="630" t="s">
        <v>62</v>
      </c>
      <c r="AD5" s="1287"/>
      <c r="AE5" s="1126"/>
      <c r="AF5" s="1501"/>
      <c r="AG5" s="1052" t="s">
        <v>63</v>
      </c>
      <c r="AH5" s="630" t="s">
        <v>64</v>
      </c>
      <c r="AI5" s="630" t="s">
        <v>65</v>
      </c>
      <c r="AJ5" s="630" t="s">
        <v>66</v>
      </c>
      <c r="AK5" s="630" t="s">
        <v>67</v>
      </c>
      <c r="AL5" s="630" t="s">
        <v>68</v>
      </c>
      <c r="AM5" s="630" t="s">
        <v>63</v>
      </c>
      <c r="AN5" s="630" t="s">
        <v>64</v>
      </c>
      <c r="AO5" s="630" t="s">
        <v>65</v>
      </c>
      <c r="AP5" s="630" t="s">
        <v>66</v>
      </c>
      <c r="AQ5" s="630" t="s">
        <v>67</v>
      </c>
      <c r="AR5" s="630" t="s">
        <v>68</v>
      </c>
      <c r="AS5" s="1500"/>
    </row>
    <row r="6" spans="1:45" ht="25" customHeight="1">
      <c r="A6" s="11">
        <v>1</v>
      </c>
      <c r="B6" s="11" t="s">
        <v>69</v>
      </c>
      <c r="C6" s="1055">
        <v>0</v>
      </c>
      <c r="D6" s="977">
        <v>1090.24</v>
      </c>
      <c r="E6" s="22">
        <v>11057.75</v>
      </c>
      <c r="F6" s="22">
        <v>3454.9</v>
      </c>
      <c r="G6" s="22">
        <v>72.03</v>
      </c>
      <c r="H6" s="22">
        <v>301207.93</v>
      </c>
      <c r="I6" s="1055">
        <v>0</v>
      </c>
      <c r="J6" s="977">
        <v>126.82</v>
      </c>
      <c r="K6" s="22">
        <v>161.55000000000001</v>
      </c>
      <c r="L6" s="22">
        <v>46.2</v>
      </c>
      <c r="M6" s="22">
        <v>2.68</v>
      </c>
      <c r="N6" s="22">
        <v>443.35</v>
      </c>
      <c r="O6" s="1056" t="s">
        <v>70</v>
      </c>
      <c r="P6" s="11">
        <v>1</v>
      </c>
      <c r="Q6" s="11" t="s">
        <v>69</v>
      </c>
      <c r="R6" s="1055">
        <v>0</v>
      </c>
      <c r="S6" s="977">
        <v>1110.7085000000002</v>
      </c>
      <c r="T6" s="22">
        <v>13198.876999999999</v>
      </c>
      <c r="U6" s="22">
        <v>3835.134</v>
      </c>
      <c r="V6" s="22">
        <v>47.634</v>
      </c>
      <c r="W6" s="22">
        <v>320257.02490999998</v>
      </c>
      <c r="X6" s="1055">
        <v>0</v>
      </c>
      <c r="Y6" s="977">
        <v>125.93307741850001</v>
      </c>
      <c r="Z6" s="22">
        <v>192.79133628508535</v>
      </c>
      <c r="AA6" s="22">
        <v>51.5002904153</v>
      </c>
      <c r="AB6" s="22">
        <v>1.7924844734527503</v>
      </c>
      <c r="AC6" s="22">
        <v>478.37541755317994</v>
      </c>
      <c r="AD6" s="1056" t="s">
        <v>70</v>
      </c>
      <c r="AE6" s="138">
        <v>1</v>
      </c>
      <c r="AF6" s="642" t="s">
        <v>70</v>
      </c>
      <c r="AG6" s="913">
        <v>148.25</v>
      </c>
      <c r="AH6" s="22">
        <v>1454.54</v>
      </c>
      <c r="AI6" s="22">
        <v>26513.99</v>
      </c>
      <c r="AJ6" s="22">
        <v>6657.6</v>
      </c>
      <c r="AK6" s="22">
        <v>75.239999999999995</v>
      </c>
      <c r="AL6" s="22">
        <v>270004.09000000003</v>
      </c>
      <c r="AM6" s="22">
        <v>24.35</v>
      </c>
      <c r="AN6" s="22">
        <v>163.78</v>
      </c>
      <c r="AO6" s="22">
        <v>393.54</v>
      </c>
      <c r="AP6" s="22">
        <v>102.78</v>
      </c>
      <c r="AQ6" s="22">
        <v>1.53</v>
      </c>
      <c r="AR6" s="22">
        <v>381.91</v>
      </c>
      <c r="AS6" s="13" t="s">
        <v>69</v>
      </c>
    </row>
    <row r="7" spans="1:45" ht="25" customHeight="1">
      <c r="A7" s="11">
        <v>2</v>
      </c>
      <c r="B7" s="11" t="s">
        <v>71</v>
      </c>
      <c r="C7" s="22">
        <v>100.72</v>
      </c>
      <c r="D7" s="977">
        <v>12.26</v>
      </c>
      <c r="E7" s="22">
        <v>16.850000000000001</v>
      </c>
      <c r="F7" s="22">
        <v>238.19</v>
      </c>
      <c r="G7" s="22">
        <v>96.46</v>
      </c>
      <c r="H7" s="22">
        <v>494.96</v>
      </c>
      <c r="I7" s="22">
        <v>11.23</v>
      </c>
      <c r="J7" s="977">
        <v>1.72</v>
      </c>
      <c r="K7" s="22">
        <v>0.19</v>
      </c>
      <c r="L7" s="22">
        <v>2.65</v>
      </c>
      <c r="M7" s="22">
        <v>5.48</v>
      </c>
      <c r="N7" s="22">
        <v>0.6</v>
      </c>
      <c r="O7" s="1056" t="s">
        <v>72</v>
      </c>
      <c r="P7" s="11">
        <v>2</v>
      </c>
      <c r="Q7" s="11" t="s">
        <v>71</v>
      </c>
      <c r="R7" s="22">
        <v>109.42</v>
      </c>
      <c r="S7" s="977">
        <v>11.195</v>
      </c>
      <c r="T7" s="22">
        <v>15.560000000000002</v>
      </c>
      <c r="U7" s="22">
        <v>242.10499999999996</v>
      </c>
      <c r="V7" s="22">
        <v>99.570000000000007</v>
      </c>
      <c r="W7" s="22">
        <v>497.93</v>
      </c>
      <c r="X7" s="22">
        <v>12.044844749999999</v>
      </c>
      <c r="Y7" s="977">
        <v>1.5678000000000001</v>
      </c>
      <c r="Z7" s="22">
        <v>0.17988000000000001</v>
      </c>
      <c r="AA7" s="22">
        <v>2.6822400000000002</v>
      </c>
      <c r="AB7" s="22">
        <v>5.5996999999999995</v>
      </c>
      <c r="AC7" s="22">
        <v>0.59871599999999991</v>
      </c>
      <c r="AD7" s="1056" t="s">
        <v>72</v>
      </c>
      <c r="AE7" s="11">
        <v>2</v>
      </c>
      <c r="AF7" s="642" t="s">
        <v>72</v>
      </c>
      <c r="AG7" s="913">
        <v>143.96</v>
      </c>
      <c r="AH7" s="22">
        <v>13.84</v>
      </c>
      <c r="AI7" s="22">
        <v>2.48</v>
      </c>
      <c r="AJ7" s="22">
        <v>230.72</v>
      </c>
      <c r="AK7" s="22">
        <v>125.89</v>
      </c>
      <c r="AL7" s="22">
        <v>1133.71</v>
      </c>
      <c r="AM7" s="22">
        <v>9.19</v>
      </c>
      <c r="AN7" s="22">
        <v>1.75</v>
      </c>
      <c r="AO7" s="22">
        <v>0.03</v>
      </c>
      <c r="AP7" s="22">
        <v>2.48</v>
      </c>
      <c r="AQ7" s="22">
        <v>4.8600000000000003</v>
      </c>
      <c r="AR7" s="22">
        <v>1.36</v>
      </c>
      <c r="AS7" s="13" t="s">
        <v>71</v>
      </c>
    </row>
    <row r="8" spans="1:45" ht="25" customHeight="1">
      <c r="A8" s="11">
        <v>3</v>
      </c>
      <c r="B8" s="11" t="s">
        <v>73</v>
      </c>
      <c r="C8" s="22">
        <v>53.76</v>
      </c>
      <c r="D8" s="977">
        <v>2.39</v>
      </c>
      <c r="E8" s="22">
        <v>250.95</v>
      </c>
      <c r="F8" s="22">
        <v>2138.87</v>
      </c>
      <c r="G8" s="22">
        <v>612.12</v>
      </c>
      <c r="H8" s="22">
        <v>8252.56</v>
      </c>
      <c r="I8" s="22">
        <v>3.26</v>
      </c>
      <c r="J8" s="977">
        <v>0.15</v>
      </c>
      <c r="K8" s="22">
        <v>1.68</v>
      </c>
      <c r="L8" s="22">
        <v>15.18</v>
      </c>
      <c r="M8" s="22">
        <v>19.399999999999999</v>
      </c>
      <c r="N8" s="22">
        <v>10.73</v>
      </c>
      <c r="O8" s="1056" t="s">
        <v>74</v>
      </c>
      <c r="P8" s="11">
        <v>3</v>
      </c>
      <c r="Q8" s="11" t="s">
        <v>73</v>
      </c>
      <c r="R8" s="22">
        <v>55.833640000000003</v>
      </c>
      <c r="S8" s="977">
        <v>2.4530000000000003</v>
      </c>
      <c r="T8" s="22">
        <v>281.9828</v>
      </c>
      <c r="U8" s="22">
        <v>2242.3275599999997</v>
      </c>
      <c r="V8" s="22">
        <v>619.50813999999991</v>
      </c>
      <c r="W8" s="22">
        <v>8686.0207599999994</v>
      </c>
      <c r="X8" s="22">
        <v>3.3680213740000005</v>
      </c>
      <c r="Y8" s="977">
        <v>0.15931852299999999</v>
      </c>
      <c r="Z8" s="22">
        <v>1.8778060496799998</v>
      </c>
      <c r="AA8" s="22">
        <v>15.953865366800001</v>
      </c>
      <c r="AB8" s="22">
        <v>20.249966055000002</v>
      </c>
      <c r="AC8" s="22">
        <v>11.35212515668</v>
      </c>
      <c r="AD8" s="1056" t="s">
        <v>74</v>
      </c>
      <c r="AE8" s="11">
        <v>3</v>
      </c>
      <c r="AF8" s="642" t="s">
        <v>74</v>
      </c>
      <c r="AG8" s="913">
        <v>66.41</v>
      </c>
      <c r="AH8" s="22">
        <v>2.67</v>
      </c>
      <c r="AI8" s="22">
        <v>399.71</v>
      </c>
      <c r="AJ8" s="22">
        <v>2707.1</v>
      </c>
      <c r="AK8" s="22">
        <v>721.35</v>
      </c>
      <c r="AL8" s="22">
        <v>9285.4699999999993</v>
      </c>
      <c r="AM8" s="22">
        <v>5.07</v>
      </c>
      <c r="AN8" s="22">
        <v>0.33</v>
      </c>
      <c r="AO8" s="22">
        <v>2.41</v>
      </c>
      <c r="AP8" s="22">
        <v>19.48</v>
      </c>
      <c r="AQ8" s="22">
        <v>25.13</v>
      </c>
      <c r="AR8" s="22">
        <v>16.260000000000002</v>
      </c>
      <c r="AS8" s="13" t="s">
        <v>73</v>
      </c>
    </row>
    <row r="9" spans="1:45" ht="25" customHeight="1">
      <c r="A9" s="11">
        <v>4</v>
      </c>
      <c r="B9" s="11" t="s">
        <v>75</v>
      </c>
      <c r="C9" s="22">
        <v>460.44</v>
      </c>
      <c r="D9" s="977">
        <v>1110.31</v>
      </c>
      <c r="E9" s="22">
        <v>213.22</v>
      </c>
      <c r="F9" s="22">
        <v>9440.52</v>
      </c>
      <c r="G9" s="22">
        <v>3128.67</v>
      </c>
      <c r="H9" s="22">
        <v>82187.62</v>
      </c>
      <c r="I9" s="22">
        <v>27.42</v>
      </c>
      <c r="J9" s="977">
        <v>101.05</v>
      </c>
      <c r="K9" s="22">
        <v>1.72</v>
      </c>
      <c r="L9" s="22">
        <v>94.48</v>
      </c>
      <c r="M9" s="22">
        <v>75.739999999999995</v>
      </c>
      <c r="N9" s="22">
        <v>64.430000000000007</v>
      </c>
      <c r="O9" s="1056" t="s">
        <v>76</v>
      </c>
      <c r="P9" s="11">
        <v>4</v>
      </c>
      <c r="Q9" s="11" t="s">
        <v>75</v>
      </c>
      <c r="R9" s="22">
        <v>0</v>
      </c>
      <c r="S9" s="977">
        <v>1282.1289999999999</v>
      </c>
      <c r="T9" s="22">
        <v>225.81799999999998</v>
      </c>
      <c r="U9" s="22">
        <v>9950.8550000000014</v>
      </c>
      <c r="V9" s="22">
        <v>3302.4959999999996</v>
      </c>
      <c r="W9" s="22">
        <v>87769.947999999989</v>
      </c>
      <c r="X9" s="22">
        <v>0</v>
      </c>
      <c r="Y9" s="977">
        <v>128.40050000000002</v>
      </c>
      <c r="Z9" s="22">
        <v>1.9097500220000003</v>
      </c>
      <c r="AA9" s="22">
        <v>101.04332954749999</v>
      </c>
      <c r="AB9" s="22">
        <v>81.225374116999987</v>
      </c>
      <c r="AC9" s="22">
        <v>70.928000000000011</v>
      </c>
      <c r="AD9" s="1056" t="s">
        <v>76</v>
      </c>
      <c r="AE9" s="11">
        <v>4</v>
      </c>
      <c r="AF9" s="642" t="s">
        <v>76</v>
      </c>
      <c r="AG9" s="913">
        <v>0</v>
      </c>
      <c r="AH9" s="22">
        <v>1376.67</v>
      </c>
      <c r="AI9" s="22">
        <v>126.76</v>
      </c>
      <c r="AJ9" s="22">
        <v>12448.95</v>
      </c>
      <c r="AK9" s="22">
        <v>1358.88</v>
      </c>
      <c r="AL9" s="22">
        <v>105915.37</v>
      </c>
      <c r="AM9" s="22">
        <v>0</v>
      </c>
      <c r="AN9" s="22">
        <v>134.25</v>
      </c>
      <c r="AO9" s="22">
        <v>1.1399999999999999</v>
      </c>
      <c r="AP9" s="22">
        <v>129.88999999999999</v>
      </c>
      <c r="AQ9" s="22">
        <v>37.89</v>
      </c>
      <c r="AR9" s="22">
        <v>101.13</v>
      </c>
      <c r="AS9" s="13" t="s">
        <v>75</v>
      </c>
    </row>
    <row r="10" spans="1:45" ht="25" customHeight="1">
      <c r="A10" s="11">
        <v>5</v>
      </c>
      <c r="B10" s="11" t="s">
        <v>77</v>
      </c>
      <c r="C10" s="1055">
        <v>0</v>
      </c>
      <c r="D10" s="1055">
        <v>0</v>
      </c>
      <c r="E10" s="22">
        <v>137.84</v>
      </c>
      <c r="F10" s="22">
        <v>1207.98</v>
      </c>
      <c r="G10" s="22">
        <v>100.95</v>
      </c>
      <c r="H10" s="22">
        <v>32143.77</v>
      </c>
      <c r="I10" s="1055">
        <v>0</v>
      </c>
      <c r="J10" s="1055">
        <v>0</v>
      </c>
      <c r="K10" s="22">
        <v>2.19</v>
      </c>
      <c r="L10" s="22">
        <v>15.52</v>
      </c>
      <c r="M10" s="22">
        <v>2.88</v>
      </c>
      <c r="N10" s="22">
        <v>40.29</v>
      </c>
      <c r="O10" s="1056" t="s">
        <v>78</v>
      </c>
      <c r="P10" s="11">
        <v>5</v>
      </c>
      <c r="Q10" s="11" t="s">
        <v>77</v>
      </c>
      <c r="R10" s="1055">
        <v>0</v>
      </c>
      <c r="S10" s="1055">
        <v>0</v>
      </c>
      <c r="T10" s="22">
        <v>182.173</v>
      </c>
      <c r="U10" s="22">
        <v>1305.2260000000001</v>
      </c>
      <c r="V10" s="22">
        <v>138.09999999999997</v>
      </c>
      <c r="W10" s="22">
        <v>35021.894</v>
      </c>
      <c r="X10" s="1055">
        <v>0</v>
      </c>
      <c r="Y10" s="1055">
        <v>0</v>
      </c>
      <c r="Z10" s="22">
        <v>2.3639999999999999</v>
      </c>
      <c r="AA10" s="22">
        <v>16.850000000000001</v>
      </c>
      <c r="AB10" s="22">
        <v>3.1539999999999995</v>
      </c>
      <c r="AC10" s="22">
        <v>43.667000000000002</v>
      </c>
      <c r="AD10" s="1056" t="s">
        <v>78</v>
      </c>
      <c r="AE10" s="11">
        <v>5</v>
      </c>
      <c r="AF10" s="642" t="s">
        <v>78</v>
      </c>
      <c r="AG10" s="913">
        <v>0</v>
      </c>
      <c r="AH10" s="22">
        <v>0</v>
      </c>
      <c r="AI10" s="22">
        <v>141.83000000000001</v>
      </c>
      <c r="AJ10" s="22">
        <v>1255.3900000000001</v>
      </c>
      <c r="AK10" s="22">
        <v>124.82</v>
      </c>
      <c r="AL10" s="22">
        <v>31343.32</v>
      </c>
      <c r="AM10" s="22">
        <v>0</v>
      </c>
      <c r="AN10" s="22">
        <v>0</v>
      </c>
      <c r="AO10" s="22">
        <v>1.85</v>
      </c>
      <c r="AP10" s="22">
        <v>16.57</v>
      </c>
      <c r="AQ10" s="22">
        <v>3.62</v>
      </c>
      <c r="AR10" s="22">
        <v>38.89</v>
      </c>
      <c r="AS10" s="13" t="s">
        <v>77</v>
      </c>
    </row>
    <row r="11" spans="1:45" ht="25" customHeight="1">
      <c r="A11" s="11">
        <v>6</v>
      </c>
      <c r="B11" s="11" t="s">
        <v>79</v>
      </c>
      <c r="C11" s="22">
        <v>0</v>
      </c>
      <c r="D11" s="977">
        <v>0</v>
      </c>
      <c r="E11" s="22">
        <v>0</v>
      </c>
      <c r="F11" s="22">
        <v>0</v>
      </c>
      <c r="G11" s="22">
        <v>0</v>
      </c>
      <c r="H11" s="22">
        <v>0</v>
      </c>
      <c r="I11" s="22">
        <v>0</v>
      </c>
      <c r="J11" s="977">
        <v>0</v>
      </c>
      <c r="K11" s="22">
        <v>0</v>
      </c>
      <c r="L11" s="22">
        <v>0</v>
      </c>
      <c r="M11" s="22">
        <v>0</v>
      </c>
      <c r="N11" s="22">
        <v>0</v>
      </c>
      <c r="O11" s="1056" t="s">
        <v>80</v>
      </c>
      <c r="P11" s="11">
        <v>6</v>
      </c>
      <c r="Q11" s="11" t="s">
        <v>81</v>
      </c>
      <c r="R11" s="22">
        <v>0.12</v>
      </c>
      <c r="S11" s="977">
        <v>0</v>
      </c>
      <c r="T11" s="22">
        <v>0</v>
      </c>
      <c r="U11" s="22">
        <v>241.31258333333335</v>
      </c>
      <c r="V11" s="22">
        <v>46.495666666666665</v>
      </c>
      <c r="W11" s="22">
        <v>2515.2527500000001</v>
      </c>
      <c r="X11" s="22">
        <v>1.4399999999999998E-2</v>
      </c>
      <c r="Y11" s="977">
        <v>0</v>
      </c>
      <c r="Z11" s="22">
        <v>0</v>
      </c>
      <c r="AA11" s="22">
        <v>3.1370635833333331</v>
      </c>
      <c r="AB11" s="22">
        <v>0.79042633333333334</v>
      </c>
      <c r="AC11" s="22">
        <v>3.2698285750000005</v>
      </c>
      <c r="AD11" s="1056" t="s">
        <v>82</v>
      </c>
      <c r="AE11" s="11">
        <v>6</v>
      </c>
      <c r="AF11" s="642" t="s">
        <v>82</v>
      </c>
      <c r="AG11" s="913">
        <v>0</v>
      </c>
      <c r="AH11" s="22">
        <v>2.68</v>
      </c>
      <c r="AI11" s="22">
        <v>0</v>
      </c>
      <c r="AJ11" s="22">
        <v>178.9</v>
      </c>
      <c r="AK11" s="22">
        <v>37.22</v>
      </c>
      <c r="AL11" s="22">
        <v>3349.92</v>
      </c>
      <c r="AM11" s="22">
        <v>0</v>
      </c>
      <c r="AN11" s="22">
        <v>0.36</v>
      </c>
      <c r="AO11" s="22">
        <v>0</v>
      </c>
      <c r="AP11" s="22">
        <v>2.33</v>
      </c>
      <c r="AQ11" s="22">
        <v>0.63</v>
      </c>
      <c r="AR11" s="22">
        <v>4.4800000000000004</v>
      </c>
      <c r="AS11" s="13" t="s">
        <v>81</v>
      </c>
    </row>
    <row r="12" spans="1:45" ht="25" customHeight="1">
      <c r="A12" s="11">
        <v>7</v>
      </c>
      <c r="B12" s="11" t="s">
        <v>81</v>
      </c>
      <c r="C12" s="22">
        <v>2.7</v>
      </c>
      <c r="D12" s="1055">
        <v>0</v>
      </c>
      <c r="E12" s="1055">
        <v>0</v>
      </c>
      <c r="F12" s="22">
        <v>245.59</v>
      </c>
      <c r="G12" s="22">
        <v>47.47</v>
      </c>
      <c r="H12" s="22">
        <v>2836.6</v>
      </c>
      <c r="I12" s="22">
        <v>0.24</v>
      </c>
      <c r="J12" s="1055">
        <v>0</v>
      </c>
      <c r="K12" s="22">
        <v>0</v>
      </c>
      <c r="L12" s="22">
        <v>3.19</v>
      </c>
      <c r="M12" s="22">
        <v>0.8</v>
      </c>
      <c r="N12" s="22">
        <v>3.69</v>
      </c>
      <c r="O12" s="1056" t="s">
        <v>82</v>
      </c>
      <c r="P12" s="11">
        <v>7</v>
      </c>
      <c r="Q12" s="11" t="s">
        <v>83</v>
      </c>
      <c r="R12" s="22">
        <v>0</v>
      </c>
      <c r="S12" s="1055">
        <v>11.734999999999999</v>
      </c>
      <c r="T12" s="1055">
        <v>30.123000000000001</v>
      </c>
      <c r="U12" s="22">
        <v>56.981000000000002</v>
      </c>
      <c r="V12" s="22">
        <v>5.59</v>
      </c>
      <c r="W12" s="22">
        <v>30048.8295</v>
      </c>
      <c r="X12" s="22">
        <v>0</v>
      </c>
      <c r="Y12" s="1055">
        <v>1.079245112</v>
      </c>
      <c r="Z12" s="22">
        <v>0.32457460000000005</v>
      </c>
      <c r="AA12" s="22">
        <v>0.63624951200000002</v>
      </c>
      <c r="AB12" s="22">
        <v>0.12577500000000003</v>
      </c>
      <c r="AC12" s="22">
        <v>31.302796215493341</v>
      </c>
      <c r="AD12" s="1056" t="s">
        <v>84</v>
      </c>
      <c r="AE12" s="11">
        <v>7</v>
      </c>
      <c r="AF12" s="642" t="s">
        <v>84</v>
      </c>
      <c r="AG12" s="913">
        <v>0</v>
      </c>
      <c r="AH12" s="22">
        <v>12.22</v>
      </c>
      <c r="AI12" s="22">
        <v>31.1</v>
      </c>
      <c r="AJ12" s="22">
        <v>56.18</v>
      </c>
      <c r="AK12" s="22">
        <v>7.93</v>
      </c>
      <c r="AL12" s="22">
        <v>33053.699999999997</v>
      </c>
      <c r="AM12" s="22">
        <v>0</v>
      </c>
      <c r="AN12" s="22">
        <v>1.1200000000000001</v>
      </c>
      <c r="AO12" s="22">
        <v>0.34</v>
      </c>
      <c r="AP12" s="22">
        <v>0.63</v>
      </c>
      <c r="AQ12" s="22">
        <v>0.18</v>
      </c>
      <c r="AR12" s="22">
        <v>35.19</v>
      </c>
      <c r="AS12" s="13" t="s">
        <v>83</v>
      </c>
    </row>
    <row r="13" spans="1:45" ht="25" customHeight="1">
      <c r="A13" s="11">
        <v>8</v>
      </c>
      <c r="B13" s="11" t="s">
        <v>83</v>
      </c>
      <c r="C13" s="1055">
        <v>0</v>
      </c>
      <c r="D13" s="977">
        <v>9.43</v>
      </c>
      <c r="E13" s="22">
        <v>39.729999999999997</v>
      </c>
      <c r="F13" s="22">
        <v>70.05</v>
      </c>
      <c r="G13" s="22">
        <v>5.35</v>
      </c>
      <c r="H13" s="22">
        <v>29863.02</v>
      </c>
      <c r="I13" s="1055">
        <v>0</v>
      </c>
      <c r="J13" s="977">
        <v>0.87</v>
      </c>
      <c r="K13" s="22">
        <v>0.43</v>
      </c>
      <c r="L13" s="22">
        <v>0.78</v>
      </c>
      <c r="M13" s="22">
        <v>0.12</v>
      </c>
      <c r="N13" s="22">
        <v>31.13</v>
      </c>
      <c r="O13" s="1056" t="s">
        <v>84</v>
      </c>
      <c r="P13" s="11">
        <v>8</v>
      </c>
      <c r="Q13" s="11" t="s">
        <v>85</v>
      </c>
      <c r="R13" s="1055">
        <v>0</v>
      </c>
      <c r="S13" s="977">
        <v>30.440999999999999</v>
      </c>
      <c r="T13" s="22">
        <v>1000.8151489862901</v>
      </c>
      <c r="U13" s="22">
        <v>438.44981340819601</v>
      </c>
      <c r="V13" s="22">
        <v>162.66200000000001</v>
      </c>
      <c r="W13" s="22">
        <v>394162.09716361837</v>
      </c>
      <c r="X13" s="1055">
        <v>0</v>
      </c>
      <c r="Y13" s="977">
        <v>4.0625482999999996</v>
      </c>
      <c r="Z13" s="22">
        <v>11.842970102001555</v>
      </c>
      <c r="AA13" s="22">
        <v>7.1795037283773446</v>
      </c>
      <c r="AB13" s="22">
        <v>7.4367221376699995</v>
      </c>
      <c r="AC13" s="22">
        <v>523.34852613146609</v>
      </c>
      <c r="AD13" s="1056" t="s">
        <v>86</v>
      </c>
      <c r="AE13" s="11">
        <v>8</v>
      </c>
      <c r="AF13" s="642" t="s">
        <v>86</v>
      </c>
      <c r="AG13" s="913">
        <v>0</v>
      </c>
      <c r="AH13" s="22">
        <v>183.82</v>
      </c>
      <c r="AI13" s="22">
        <v>1019.64</v>
      </c>
      <c r="AJ13" s="22">
        <v>381.45</v>
      </c>
      <c r="AK13" s="22">
        <v>156.83000000000001</v>
      </c>
      <c r="AL13" s="22">
        <v>467932.47</v>
      </c>
      <c r="AM13" s="22">
        <v>0</v>
      </c>
      <c r="AN13" s="22">
        <v>22.45</v>
      </c>
      <c r="AO13" s="22">
        <v>14.44</v>
      </c>
      <c r="AP13" s="22">
        <v>7.24</v>
      </c>
      <c r="AQ13" s="22">
        <v>9.82</v>
      </c>
      <c r="AR13" s="22">
        <v>636.64</v>
      </c>
      <c r="AS13" s="13" t="s">
        <v>85</v>
      </c>
    </row>
    <row r="14" spans="1:45" ht="25" customHeight="1">
      <c r="A14" s="11">
        <v>9</v>
      </c>
      <c r="B14" s="11" t="s">
        <v>85</v>
      </c>
      <c r="C14" s="1055">
        <v>0</v>
      </c>
      <c r="D14" s="1055">
        <v>51.91</v>
      </c>
      <c r="E14" s="22">
        <v>1074.6300000000001</v>
      </c>
      <c r="F14" s="22">
        <v>375.37</v>
      </c>
      <c r="G14" s="22">
        <v>153.77000000000001</v>
      </c>
      <c r="H14" s="22">
        <v>365498.91</v>
      </c>
      <c r="I14" s="1055">
        <v>0</v>
      </c>
      <c r="J14" s="1055">
        <v>7.32</v>
      </c>
      <c r="K14" s="22">
        <v>12.52</v>
      </c>
      <c r="L14" s="22">
        <v>6.5</v>
      </c>
      <c r="M14" s="22">
        <v>7.02</v>
      </c>
      <c r="N14" s="22">
        <v>478.63</v>
      </c>
      <c r="O14" s="1056" t="s">
        <v>86</v>
      </c>
      <c r="P14" s="11">
        <v>9</v>
      </c>
      <c r="Q14" s="11" t="s">
        <v>87</v>
      </c>
      <c r="R14" s="1055">
        <v>0</v>
      </c>
      <c r="S14" s="1055">
        <v>0</v>
      </c>
      <c r="T14" s="22">
        <v>51.690659348959713</v>
      </c>
      <c r="U14" s="22">
        <v>122.39516668374358</v>
      </c>
      <c r="V14" s="22">
        <v>2.9359999999999999</v>
      </c>
      <c r="W14" s="22">
        <v>853.86799999999994</v>
      </c>
      <c r="X14" s="1055">
        <v>0</v>
      </c>
      <c r="Y14" s="1055">
        <v>0</v>
      </c>
      <c r="Z14" s="22">
        <v>0.98589502045054966</v>
      </c>
      <c r="AA14" s="22">
        <v>2.3350810145549454</v>
      </c>
      <c r="AB14" s="22">
        <v>9.1116259000000005E-2</v>
      </c>
      <c r="AC14" s="22">
        <v>1.3511888890000001</v>
      </c>
      <c r="AD14" s="1056" t="s">
        <v>88</v>
      </c>
      <c r="AE14" s="11">
        <v>9</v>
      </c>
      <c r="AF14" s="642" t="s">
        <v>88</v>
      </c>
      <c r="AG14" s="913">
        <v>0</v>
      </c>
      <c r="AH14" s="22">
        <v>0</v>
      </c>
      <c r="AI14" s="22">
        <v>34.86</v>
      </c>
      <c r="AJ14" s="22">
        <v>92.49</v>
      </c>
      <c r="AK14" s="22">
        <v>2.12</v>
      </c>
      <c r="AL14" s="22">
        <v>2286.6</v>
      </c>
      <c r="AM14" s="22">
        <v>0</v>
      </c>
      <c r="AN14" s="22">
        <v>0</v>
      </c>
      <c r="AO14" s="22">
        <v>0.66</v>
      </c>
      <c r="AP14" s="22">
        <v>1.78</v>
      </c>
      <c r="AQ14" s="22">
        <v>0.08</v>
      </c>
      <c r="AR14" s="22">
        <v>3.02</v>
      </c>
      <c r="AS14" s="13" t="s">
        <v>87</v>
      </c>
    </row>
    <row r="15" spans="1:45" ht="25" customHeight="1">
      <c r="A15" s="11">
        <v>10</v>
      </c>
      <c r="B15" s="11" t="s">
        <v>87</v>
      </c>
      <c r="C15" s="1055">
        <v>0</v>
      </c>
      <c r="D15" s="1055">
        <v>0</v>
      </c>
      <c r="E15" s="22">
        <v>49.32</v>
      </c>
      <c r="F15" s="22">
        <v>123.74</v>
      </c>
      <c r="G15" s="22">
        <v>3.2</v>
      </c>
      <c r="H15" s="22">
        <v>876.43</v>
      </c>
      <c r="I15" s="1055">
        <v>0</v>
      </c>
      <c r="J15" s="1055">
        <v>0</v>
      </c>
      <c r="K15" s="22">
        <v>0.92</v>
      </c>
      <c r="L15" s="22">
        <v>2.3199999999999998</v>
      </c>
      <c r="M15" s="22">
        <v>0.11</v>
      </c>
      <c r="N15" s="22">
        <v>1.25</v>
      </c>
      <c r="O15" s="1056" t="s">
        <v>88</v>
      </c>
      <c r="P15" s="11">
        <v>10</v>
      </c>
      <c r="Q15" s="11" t="s">
        <v>89</v>
      </c>
      <c r="R15" s="1055">
        <v>0</v>
      </c>
      <c r="S15" s="1055">
        <v>34.489794444444442</v>
      </c>
      <c r="T15" s="22">
        <v>1370.2415998501499</v>
      </c>
      <c r="U15" s="22">
        <v>816.06317115384604</v>
      </c>
      <c r="V15" s="22">
        <v>0</v>
      </c>
      <c r="W15" s="22">
        <v>51191.74962664835</v>
      </c>
      <c r="X15" s="1055">
        <v>0</v>
      </c>
      <c r="Y15" s="1055">
        <v>4.8093741444444449</v>
      </c>
      <c r="Z15" s="22">
        <v>20.651557544837747</v>
      </c>
      <c r="AA15" s="22">
        <v>13.06358006706477</v>
      </c>
      <c r="AB15" s="22">
        <v>0</v>
      </c>
      <c r="AC15" s="22">
        <v>56.918267266623936</v>
      </c>
      <c r="AD15" s="1056" t="s">
        <v>90</v>
      </c>
      <c r="AE15" s="11">
        <v>10</v>
      </c>
      <c r="AF15" s="642" t="s">
        <v>90</v>
      </c>
      <c r="AG15" s="913">
        <v>0</v>
      </c>
      <c r="AH15" s="22">
        <v>6051</v>
      </c>
      <c r="AI15" s="22">
        <v>1346.31</v>
      </c>
      <c r="AJ15" s="22">
        <v>818.13</v>
      </c>
      <c r="AK15" s="22">
        <v>0</v>
      </c>
      <c r="AL15" s="22">
        <v>42000.23</v>
      </c>
      <c r="AM15" s="22">
        <v>0</v>
      </c>
      <c r="AN15" s="22">
        <v>6.42</v>
      </c>
      <c r="AO15" s="22">
        <v>21.66</v>
      </c>
      <c r="AP15" s="22">
        <v>11.01</v>
      </c>
      <c r="AQ15" s="22">
        <v>0</v>
      </c>
      <c r="AR15" s="22">
        <v>52.21</v>
      </c>
      <c r="AS15" s="13" t="s">
        <v>91</v>
      </c>
    </row>
    <row r="16" spans="1:45" ht="25" customHeight="1">
      <c r="A16" s="11">
        <v>11</v>
      </c>
      <c r="B16" s="11" t="s">
        <v>91</v>
      </c>
      <c r="C16" s="1055">
        <v>0</v>
      </c>
      <c r="D16" s="977">
        <v>30.55</v>
      </c>
      <c r="E16" s="22">
        <v>1432.45</v>
      </c>
      <c r="F16" s="22">
        <v>777.93</v>
      </c>
      <c r="G16" s="1055">
        <v>0</v>
      </c>
      <c r="H16" s="22">
        <v>45116.13</v>
      </c>
      <c r="I16" s="1055">
        <v>0</v>
      </c>
      <c r="J16" s="977">
        <v>5.4</v>
      </c>
      <c r="K16" s="22">
        <v>21.37</v>
      </c>
      <c r="L16" s="22">
        <v>12.33</v>
      </c>
      <c r="M16" s="1055">
        <v>0</v>
      </c>
      <c r="N16" s="22">
        <v>52.5</v>
      </c>
      <c r="O16" s="1056" t="s">
        <v>90</v>
      </c>
      <c r="P16" s="11">
        <v>11</v>
      </c>
      <c r="Q16" s="11" t="s">
        <v>92</v>
      </c>
      <c r="R16" s="1055">
        <v>0</v>
      </c>
      <c r="S16" s="977">
        <v>2.242</v>
      </c>
      <c r="T16" s="22">
        <v>146.31181310422122</v>
      </c>
      <c r="U16" s="22">
        <v>2528.6744414710488</v>
      </c>
      <c r="V16" s="1055">
        <v>608.37283699556383</v>
      </c>
      <c r="W16" s="22">
        <v>18611.35738922422</v>
      </c>
      <c r="X16" s="1055">
        <v>0</v>
      </c>
      <c r="Y16" s="977">
        <v>0.23959560999999999</v>
      </c>
      <c r="Z16" s="22">
        <v>1.0489921665908579</v>
      </c>
      <c r="AA16" s="22">
        <v>23.166062041971344</v>
      </c>
      <c r="AB16" s="1055">
        <v>24.847461928388832</v>
      </c>
      <c r="AC16" s="22">
        <v>17.869319547650981</v>
      </c>
      <c r="AD16" s="1056" t="s">
        <v>93</v>
      </c>
      <c r="AE16" s="11">
        <v>11</v>
      </c>
      <c r="AF16" s="642" t="s">
        <v>93</v>
      </c>
      <c r="AG16" s="913">
        <v>0</v>
      </c>
      <c r="AH16" s="22">
        <v>2.7</v>
      </c>
      <c r="AI16" s="22">
        <v>173.04</v>
      </c>
      <c r="AJ16" s="22">
        <v>4257.6899999999996</v>
      </c>
      <c r="AK16" s="22">
        <v>621.86</v>
      </c>
      <c r="AL16" s="22">
        <v>23676.87</v>
      </c>
      <c r="AM16" s="22">
        <v>0</v>
      </c>
      <c r="AN16" s="22">
        <v>0.24</v>
      </c>
      <c r="AO16" s="22">
        <v>1.26</v>
      </c>
      <c r="AP16" s="22">
        <v>37.81</v>
      </c>
      <c r="AQ16" s="22">
        <v>27.05</v>
      </c>
      <c r="AR16" s="22">
        <v>24.7</v>
      </c>
      <c r="AS16" s="13" t="s">
        <v>92</v>
      </c>
    </row>
    <row r="17" spans="1:45" ht="25" customHeight="1">
      <c r="A17" s="11">
        <v>12</v>
      </c>
      <c r="B17" s="11" t="s">
        <v>92</v>
      </c>
      <c r="C17" s="1055">
        <v>0</v>
      </c>
      <c r="D17" s="977">
        <v>2.08</v>
      </c>
      <c r="E17" s="22">
        <v>142.11000000000001</v>
      </c>
      <c r="F17" s="22">
        <v>2362.5100000000002</v>
      </c>
      <c r="G17" s="22">
        <v>570.64</v>
      </c>
      <c r="H17" s="22">
        <v>17096.14</v>
      </c>
      <c r="I17" s="1055">
        <v>0</v>
      </c>
      <c r="J17" s="977">
        <v>0.22</v>
      </c>
      <c r="K17" s="22">
        <v>1.03</v>
      </c>
      <c r="L17" s="22">
        <v>21.68</v>
      </c>
      <c r="M17" s="22">
        <v>23.05</v>
      </c>
      <c r="N17" s="22">
        <v>16.41</v>
      </c>
      <c r="O17" s="1056" t="s">
        <v>93</v>
      </c>
      <c r="P17" s="11">
        <v>12</v>
      </c>
      <c r="Q17" s="11" t="s">
        <v>94</v>
      </c>
      <c r="R17" s="1055">
        <v>181.67273833111335</v>
      </c>
      <c r="S17" s="977">
        <v>56.33190592185592</v>
      </c>
      <c r="T17" s="22">
        <v>4817.0268923759568</v>
      </c>
      <c r="U17" s="22">
        <v>3639.0880315954469</v>
      </c>
      <c r="V17" s="22">
        <v>126.81432681547247</v>
      </c>
      <c r="W17" s="22">
        <v>99305.461498982651</v>
      </c>
      <c r="X17" s="1055">
        <v>20.831944010473137</v>
      </c>
      <c r="Y17" s="977">
        <v>6.1311295459548232</v>
      </c>
      <c r="Z17" s="22">
        <v>71.598324504794604</v>
      </c>
      <c r="AA17" s="22">
        <v>53.569191340972203</v>
      </c>
      <c r="AB17" s="22">
        <v>7.4081843685085742</v>
      </c>
      <c r="AC17" s="22">
        <v>145.30741198645765</v>
      </c>
      <c r="AD17" s="1056" t="s">
        <v>95</v>
      </c>
      <c r="AE17" s="11">
        <v>12</v>
      </c>
      <c r="AF17" s="642" t="s">
        <v>95</v>
      </c>
      <c r="AG17" s="913">
        <v>0</v>
      </c>
      <c r="AH17" s="22">
        <v>38.82</v>
      </c>
      <c r="AI17" s="22">
        <v>10073.31</v>
      </c>
      <c r="AJ17" s="22">
        <v>7008.71</v>
      </c>
      <c r="AK17" s="22">
        <v>120.52576999999999</v>
      </c>
      <c r="AL17" s="22">
        <v>124366.8</v>
      </c>
      <c r="AM17" s="22">
        <v>0</v>
      </c>
      <c r="AN17" s="22">
        <v>5.89</v>
      </c>
      <c r="AO17" s="22">
        <v>156.91</v>
      </c>
      <c r="AP17" s="22">
        <v>100.51</v>
      </c>
      <c r="AQ17" s="22">
        <v>7.24</v>
      </c>
      <c r="AR17" s="22">
        <v>183.45</v>
      </c>
      <c r="AS17" s="13" t="s">
        <v>94</v>
      </c>
    </row>
    <row r="18" spans="1:45" ht="25" customHeight="1">
      <c r="A18" s="11">
        <v>13</v>
      </c>
      <c r="B18" s="11" t="s">
        <v>94</v>
      </c>
      <c r="C18" s="22">
        <v>150.47999999999999</v>
      </c>
      <c r="D18" s="977">
        <v>88.08</v>
      </c>
      <c r="E18" s="22">
        <v>3163.64</v>
      </c>
      <c r="F18" s="22">
        <v>2270.7800000000002</v>
      </c>
      <c r="G18" s="22">
        <v>116.7</v>
      </c>
      <c r="H18" s="22">
        <v>93000.31</v>
      </c>
      <c r="I18" s="22">
        <v>16.91</v>
      </c>
      <c r="J18" s="977">
        <v>11.59</v>
      </c>
      <c r="K18" s="22">
        <v>47.42</v>
      </c>
      <c r="L18" s="22">
        <v>32.4</v>
      </c>
      <c r="M18" s="22">
        <v>6.1</v>
      </c>
      <c r="N18" s="22">
        <v>139.18</v>
      </c>
      <c r="O18" s="1056" t="s">
        <v>95</v>
      </c>
      <c r="P18" s="11">
        <v>13</v>
      </c>
      <c r="Q18" s="11" t="s">
        <v>96</v>
      </c>
      <c r="R18" s="22">
        <v>1424.8798039999999</v>
      </c>
      <c r="S18" s="977">
        <v>945.57984650000003</v>
      </c>
      <c r="T18" s="22">
        <v>0</v>
      </c>
      <c r="U18" s="22">
        <v>1197.021201</v>
      </c>
      <c r="V18" s="22">
        <v>114.131</v>
      </c>
      <c r="W18" s="22">
        <v>113416.15764285714</v>
      </c>
      <c r="X18" s="22">
        <v>152.73412398000002</v>
      </c>
      <c r="Y18" s="977">
        <v>106.08183479799999</v>
      </c>
      <c r="Z18" s="22">
        <v>0</v>
      </c>
      <c r="AA18" s="22">
        <v>15.745246809000001</v>
      </c>
      <c r="AB18" s="22">
        <v>8.0988224999999989</v>
      </c>
      <c r="AC18" s="22">
        <v>170.049891</v>
      </c>
      <c r="AD18" s="1056" t="s">
        <v>97</v>
      </c>
      <c r="AE18" s="11">
        <v>13</v>
      </c>
      <c r="AF18" s="642" t="s">
        <v>97</v>
      </c>
      <c r="AG18" s="913">
        <v>900.43</v>
      </c>
      <c r="AH18" s="22">
        <v>1293.05</v>
      </c>
      <c r="AI18" s="22">
        <v>3.85</v>
      </c>
      <c r="AJ18" s="22">
        <v>882.82</v>
      </c>
      <c r="AK18" s="22">
        <v>135.02000000000001</v>
      </c>
      <c r="AL18" s="22">
        <v>155743.39000000001</v>
      </c>
      <c r="AM18" s="22">
        <v>100.3</v>
      </c>
      <c r="AN18" s="22">
        <v>148.59</v>
      </c>
      <c r="AO18" s="22">
        <v>0.04</v>
      </c>
      <c r="AP18" s="22">
        <v>14.1</v>
      </c>
      <c r="AQ18" s="22">
        <v>10.5</v>
      </c>
      <c r="AR18" s="22">
        <v>244.44</v>
      </c>
      <c r="AS18" s="13" t="s">
        <v>96</v>
      </c>
    </row>
    <row r="19" spans="1:45" ht="25" customHeight="1">
      <c r="A19" s="11">
        <v>14</v>
      </c>
      <c r="B19" s="11" t="s">
        <v>96</v>
      </c>
      <c r="C19" s="22">
        <v>1254.98</v>
      </c>
      <c r="D19" s="977">
        <v>855.87</v>
      </c>
      <c r="E19" s="22">
        <v>0</v>
      </c>
      <c r="F19" s="22">
        <v>1691.68</v>
      </c>
      <c r="G19" s="22">
        <v>98.33</v>
      </c>
      <c r="H19" s="22">
        <v>118789.09</v>
      </c>
      <c r="I19" s="22">
        <v>152.57</v>
      </c>
      <c r="J19" s="977">
        <v>97.51</v>
      </c>
      <c r="K19" s="1055">
        <v>0</v>
      </c>
      <c r="L19" s="22">
        <v>22.18</v>
      </c>
      <c r="M19" s="22">
        <v>7.11</v>
      </c>
      <c r="N19" s="22">
        <v>178.03</v>
      </c>
      <c r="O19" s="1056" t="s">
        <v>97</v>
      </c>
      <c r="P19" s="11">
        <v>14</v>
      </c>
      <c r="Q19" s="11" t="s">
        <v>98</v>
      </c>
      <c r="R19" s="22">
        <v>0</v>
      </c>
      <c r="S19" s="977">
        <v>263.41699999999997</v>
      </c>
      <c r="T19" s="22">
        <v>93.652999999999992</v>
      </c>
      <c r="U19" s="22">
        <v>2028.097</v>
      </c>
      <c r="V19" s="22">
        <v>77.198000000000008</v>
      </c>
      <c r="W19" s="22">
        <v>48719.574999999997</v>
      </c>
      <c r="X19" s="22">
        <v>0</v>
      </c>
      <c r="Y19" s="977">
        <v>30.2592</v>
      </c>
      <c r="Z19" s="1055">
        <v>1.3083999999999998</v>
      </c>
      <c r="AA19" s="22">
        <v>30.870899999999999</v>
      </c>
      <c r="AB19" s="22">
        <v>2.5027999999999997</v>
      </c>
      <c r="AC19" s="22">
        <v>41.554900000000004</v>
      </c>
      <c r="AD19" s="1056" t="s">
        <v>99</v>
      </c>
      <c r="AE19" s="11">
        <v>14</v>
      </c>
      <c r="AF19" s="642" t="s">
        <v>99</v>
      </c>
      <c r="AG19" s="913">
        <v>0</v>
      </c>
      <c r="AH19" s="22">
        <v>305.81</v>
      </c>
      <c r="AI19" s="22">
        <v>119.85</v>
      </c>
      <c r="AJ19" s="22">
        <v>2648.1</v>
      </c>
      <c r="AK19" s="22">
        <v>93.93</v>
      </c>
      <c r="AL19" s="22">
        <v>73460.45</v>
      </c>
      <c r="AM19" s="22">
        <v>0</v>
      </c>
      <c r="AN19" s="22">
        <v>38.74</v>
      </c>
      <c r="AO19" s="22">
        <v>1.7</v>
      </c>
      <c r="AP19" s="22">
        <v>42.63</v>
      </c>
      <c r="AQ19" s="22">
        <v>3.17</v>
      </c>
      <c r="AR19" s="22">
        <v>66.010000000000005</v>
      </c>
      <c r="AS19" s="13" t="s">
        <v>98</v>
      </c>
    </row>
    <row r="20" spans="1:45" ht="25" customHeight="1">
      <c r="A20" s="11">
        <v>15</v>
      </c>
      <c r="B20" s="11" t="s">
        <v>98</v>
      </c>
      <c r="C20" s="1055">
        <v>0</v>
      </c>
      <c r="D20" s="977">
        <v>253.27</v>
      </c>
      <c r="E20" s="22">
        <v>81.33</v>
      </c>
      <c r="F20" s="22">
        <v>1826</v>
      </c>
      <c r="G20" s="22">
        <v>68.900000000000006</v>
      </c>
      <c r="H20" s="22">
        <v>43504.41</v>
      </c>
      <c r="I20" s="1055">
        <v>0</v>
      </c>
      <c r="J20" s="977">
        <v>29.02</v>
      </c>
      <c r="K20" s="22">
        <v>1.1200000000000001</v>
      </c>
      <c r="L20" s="22">
        <v>27.91</v>
      </c>
      <c r="M20" s="22">
        <v>2.2400000000000002</v>
      </c>
      <c r="N20" s="22">
        <v>37.07</v>
      </c>
      <c r="O20" s="1056" t="s">
        <v>99</v>
      </c>
      <c r="P20" s="11">
        <v>15</v>
      </c>
      <c r="Q20" s="11" t="s">
        <v>100</v>
      </c>
      <c r="R20" s="1055">
        <v>0</v>
      </c>
      <c r="S20" s="977">
        <v>1210.259</v>
      </c>
      <c r="T20" s="22">
        <v>934.77100000000007</v>
      </c>
      <c r="U20" s="22">
        <v>9475.235999999999</v>
      </c>
      <c r="V20" s="22">
        <v>1240.7349999999999</v>
      </c>
      <c r="W20" s="22">
        <v>299596.42268100003</v>
      </c>
      <c r="X20" s="1055">
        <v>0</v>
      </c>
      <c r="Y20" s="977">
        <v>224.59889421000003</v>
      </c>
      <c r="Z20" s="22">
        <v>11.6473567</v>
      </c>
      <c r="AA20" s="22">
        <v>127.140804</v>
      </c>
      <c r="AB20" s="22">
        <v>52.415053</v>
      </c>
      <c r="AC20" s="22">
        <v>724.07651999885047</v>
      </c>
      <c r="AD20" s="1056" t="s">
        <v>101</v>
      </c>
      <c r="AE20" s="11">
        <v>15</v>
      </c>
      <c r="AF20" s="642" t="s">
        <v>101</v>
      </c>
      <c r="AG20" s="913">
        <v>0</v>
      </c>
      <c r="AH20" s="22">
        <v>1234.93</v>
      </c>
      <c r="AI20" s="22">
        <v>1079.57</v>
      </c>
      <c r="AJ20" s="22">
        <v>10201.620000000001</v>
      </c>
      <c r="AK20" s="22">
        <v>1156.31</v>
      </c>
      <c r="AL20" s="22">
        <v>475731.94</v>
      </c>
      <c r="AM20" s="22">
        <v>0</v>
      </c>
      <c r="AN20" s="22">
        <v>229.74</v>
      </c>
      <c r="AO20" s="22">
        <v>11.89</v>
      </c>
      <c r="AP20" s="22">
        <v>131.91</v>
      </c>
      <c r="AQ20" s="22">
        <v>27.3</v>
      </c>
      <c r="AR20" s="22">
        <v>756.14</v>
      </c>
      <c r="AS20" s="13" t="s">
        <v>100</v>
      </c>
    </row>
    <row r="21" spans="1:45" ht="25" customHeight="1">
      <c r="A21" s="11">
        <v>16</v>
      </c>
      <c r="B21" s="11" t="s">
        <v>100</v>
      </c>
      <c r="C21" s="1055">
        <v>0</v>
      </c>
      <c r="D21" s="977">
        <v>1087.58</v>
      </c>
      <c r="E21" s="22">
        <v>1149.92</v>
      </c>
      <c r="F21" s="22">
        <v>10211.49</v>
      </c>
      <c r="G21" s="22">
        <v>1252.28</v>
      </c>
      <c r="H21" s="22">
        <v>357297.57</v>
      </c>
      <c r="I21" s="1055">
        <v>0</v>
      </c>
      <c r="J21" s="977">
        <v>197.75</v>
      </c>
      <c r="K21" s="22">
        <v>12.73</v>
      </c>
      <c r="L21" s="22">
        <v>124.78</v>
      </c>
      <c r="M21" s="22">
        <v>53.02</v>
      </c>
      <c r="N21" s="22">
        <v>632.32000000000005</v>
      </c>
      <c r="O21" s="1056" t="s">
        <v>101</v>
      </c>
      <c r="P21" s="11">
        <v>16</v>
      </c>
      <c r="Q21" s="11" t="s">
        <v>102</v>
      </c>
      <c r="R21" s="1055">
        <v>97.635738095238096</v>
      </c>
      <c r="S21" s="977">
        <v>49.236595238095234</v>
      </c>
      <c r="T21" s="22">
        <v>12.911635714285715</v>
      </c>
      <c r="U21" s="22">
        <v>37.255335714285714</v>
      </c>
      <c r="V21" s="22">
        <v>142.84667142857143</v>
      </c>
      <c r="W21" s="22">
        <v>4185.5251833333341</v>
      </c>
      <c r="X21" s="1055">
        <v>8.7760997991428589</v>
      </c>
      <c r="Y21" s="977">
        <v>4.9656975046666672</v>
      </c>
      <c r="Z21" s="22">
        <v>0.12687899821428569</v>
      </c>
      <c r="AA21" s="22">
        <v>0.35982809126190468</v>
      </c>
      <c r="AB21" s="22">
        <v>6.3337986306666663</v>
      </c>
      <c r="AC21" s="22">
        <v>8.1365713995238078</v>
      </c>
      <c r="AD21" s="1056" t="s">
        <v>103</v>
      </c>
      <c r="AE21" s="11">
        <v>16</v>
      </c>
      <c r="AF21" s="642" t="s">
        <v>103</v>
      </c>
      <c r="AG21" s="913">
        <v>102.3</v>
      </c>
      <c r="AH21" s="22">
        <v>56.16</v>
      </c>
      <c r="AI21" s="22">
        <v>51.91</v>
      </c>
      <c r="AJ21" s="22">
        <v>80.41</v>
      </c>
      <c r="AK21" s="22">
        <v>170.61</v>
      </c>
      <c r="AL21" s="22">
        <v>4437.8100000000004</v>
      </c>
      <c r="AM21" s="22">
        <v>8.08</v>
      </c>
      <c r="AN21" s="22">
        <v>5.41</v>
      </c>
      <c r="AO21" s="22">
        <v>0.49</v>
      </c>
      <c r="AP21" s="22">
        <v>0.71</v>
      </c>
      <c r="AQ21" s="22">
        <v>7.96</v>
      </c>
      <c r="AR21" s="22">
        <v>8.59</v>
      </c>
      <c r="AS21" s="13" t="s">
        <v>102</v>
      </c>
    </row>
    <row r="22" spans="1:45" ht="25" customHeight="1">
      <c r="A22" s="11">
        <v>17</v>
      </c>
      <c r="B22" s="11" t="s">
        <v>102</v>
      </c>
      <c r="C22" s="22">
        <v>86.88</v>
      </c>
      <c r="D22" s="977">
        <v>48.52</v>
      </c>
      <c r="E22" s="22">
        <v>11.06</v>
      </c>
      <c r="F22" s="22">
        <v>40.549999999999997</v>
      </c>
      <c r="G22" s="22">
        <v>143.06</v>
      </c>
      <c r="H22" s="22">
        <v>4259.08</v>
      </c>
      <c r="I22" s="22">
        <v>7.91</v>
      </c>
      <c r="J22" s="977">
        <v>4.9400000000000004</v>
      </c>
      <c r="K22" s="22">
        <v>0.11</v>
      </c>
      <c r="L22" s="22">
        <v>0.4</v>
      </c>
      <c r="M22" s="22">
        <v>6.62</v>
      </c>
      <c r="N22" s="22">
        <v>8.07</v>
      </c>
      <c r="O22" s="1056" t="s">
        <v>103</v>
      </c>
      <c r="P22" s="11">
        <v>17</v>
      </c>
      <c r="Q22" s="11" t="s">
        <v>104</v>
      </c>
      <c r="R22" s="22">
        <v>275.04699999999997</v>
      </c>
      <c r="S22" s="977">
        <v>5.32</v>
      </c>
      <c r="T22" s="22">
        <v>0</v>
      </c>
      <c r="U22" s="22"/>
      <c r="V22" s="22">
        <v>334.58499999999998</v>
      </c>
      <c r="W22" s="22">
        <v>3262.3429999999998</v>
      </c>
      <c r="X22" s="22">
        <v>24.7</v>
      </c>
      <c r="Y22" s="977">
        <v>0.62799999999999989</v>
      </c>
      <c r="Z22" s="22">
        <v>0</v>
      </c>
      <c r="AA22" s="22">
        <v>1.2389700000000001</v>
      </c>
      <c r="AB22" s="22">
        <v>15.27164</v>
      </c>
      <c r="AC22" s="22">
        <v>4.5099699999999991</v>
      </c>
      <c r="AD22" s="1056" t="s">
        <v>105</v>
      </c>
      <c r="AE22" s="11">
        <v>17</v>
      </c>
      <c r="AF22" s="642" t="s">
        <v>105</v>
      </c>
      <c r="AG22" s="913">
        <v>322.48</v>
      </c>
      <c r="AH22" s="22">
        <v>6.23</v>
      </c>
      <c r="AI22" s="22">
        <v>0</v>
      </c>
      <c r="AJ22" s="22">
        <v>170.57</v>
      </c>
      <c r="AK22" s="22">
        <v>417.87</v>
      </c>
      <c r="AL22" s="22">
        <v>2717.99</v>
      </c>
      <c r="AM22" s="22">
        <v>29.42</v>
      </c>
      <c r="AN22" s="22">
        <v>0.62</v>
      </c>
      <c r="AO22" s="22">
        <v>0</v>
      </c>
      <c r="AP22" s="22">
        <v>1.49</v>
      </c>
      <c r="AQ22" s="22">
        <v>19.52</v>
      </c>
      <c r="AR22" s="22">
        <v>3.86</v>
      </c>
      <c r="AS22" s="13" t="s">
        <v>104</v>
      </c>
    </row>
    <row r="23" spans="1:45" ht="25" customHeight="1">
      <c r="A23" s="11">
        <v>18</v>
      </c>
      <c r="B23" s="11" t="s">
        <v>104</v>
      </c>
      <c r="C23" s="22">
        <v>265.02999999999997</v>
      </c>
      <c r="D23" s="977">
        <v>5.52</v>
      </c>
      <c r="E23" s="1055">
        <v>0</v>
      </c>
      <c r="F23" s="22">
        <v>128.94</v>
      </c>
      <c r="G23" s="22">
        <v>336.23</v>
      </c>
      <c r="H23" s="22">
        <v>3344.68</v>
      </c>
      <c r="I23" s="22">
        <v>23.77</v>
      </c>
      <c r="J23" s="977">
        <v>0.66</v>
      </c>
      <c r="K23" s="1055">
        <v>0</v>
      </c>
      <c r="L23" s="22">
        <v>1.25</v>
      </c>
      <c r="M23" s="22">
        <v>14.93</v>
      </c>
      <c r="N23" s="22">
        <v>4.6399999999999997</v>
      </c>
      <c r="O23" s="1056" t="s">
        <v>105</v>
      </c>
      <c r="P23" s="11">
        <v>18</v>
      </c>
      <c r="Q23" s="11" t="s">
        <v>106</v>
      </c>
      <c r="R23" s="22">
        <v>44.664999999999999</v>
      </c>
      <c r="S23" s="977">
        <v>1.7119999999999997</v>
      </c>
      <c r="T23" s="1055">
        <v>1.2749999999999999</v>
      </c>
      <c r="U23" s="22">
        <v>18.177000000000003</v>
      </c>
      <c r="V23" s="22">
        <v>93.49499999999999</v>
      </c>
      <c r="W23" s="22">
        <v>1142.778</v>
      </c>
      <c r="X23" s="22">
        <v>5.7238199999999999</v>
      </c>
      <c r="Y23" s="977">
        <v>0.23481000000000002</v>
      </c>
      <c r="Z23" s="1055">
        <v>1.0620000000000001E-2</v>
      </c>
      <c r="AA23" s="22">
        <v>0.15205000000000002</v>
      </c>
      <c r="AB23" s="22">
        <v>8.0599500000000006</v>
      </c>
      <c r="AC23" s="22">
        <v>2.2282800000000003</v>
      </c>
      <c r="AD23" s="1056" t="s">
        <v>107</v>
      </c>
      <c r="AE23" s="11">
        <v>18</v>
      </c>
      <c r="AF23" s="642" t="s">
        <v>107</v>
      </c>
      <c r="AG23" s="913">
        <v>35.01</v>
      </c>
      <c r="AH23" s="22">
        <v>1.29</v>
      </c>
      <c r="AI23" s="22">
        <v>3.05</v>
      </c>
      <c r="AJ23" s="22">
        <v>25.88</v>
      </c>
      <c r="AK23" s="22">
        <v>58.59</v>
      </c>
      <c r="AL23" s="22">
        <v>2583.65</v>
      </c>
      <c r="AM23" s="22">
        <v>4.62</v>
      </c>
      <c r="AN23" s="22">
        <v>0.18</v>
      </c>
      <c r="AO23" s="22">
        <v>0.03</v>
      </c>
      <c r="AP23" s="22">
        <v>0.22</v>
      </c>
      <c r="AQ23" s="22">
        <v>5.18</v>
      </c>
      <c r="AR23" s="22">
        <v>6.08</v>
      </c>
      <c r="AS23" s="13" t="s">
        <v>106</v>
      </c>
    </row>
    <row r="24" spans="1:45" ht="25" customHeight="1">
      <c r="A24" s="11">
        <v>19</v>
      </c>
      <c r="B24" s="11" t="s">
        <v>106</v>
      </c>
      <c r="C24" s="22">
        <v>43.75</v>
      </c>
      <c r="D24" s="977">
        <v>1.66</v>
      </c>
      <c r="E24" s="1055">
        <v>0</v>
      </c>
      <c r="F24" s="22">
        <v>18.5</v>
      </c>
      <c r="G24" s="22">
        <v>92.26</v>
      </c>
      <c r="H24" s="22">
        <v>1127.18</v>
      </c>
      <c r="I24" s="22">
        <v>5.61</v>
      </c>
      <c r="J24" s="977">
        <v>0.19</v>
      </c>
      <c r="K24" s="1055">
        <v>0</v>
      </c>
      <c r="L24" s="22">
        <v>0.19</v>
      </c>
      <c r="M24" s="22">
        <v>7.95</v>
      </c>
      <c r="N24" s="22">
        <v>2.1800000000000002</v>
      </c>
      <c r="O24" s="1056" t="s">
        <v>107</v>
      </c>
      <c r="P24" s="11">
        <v>19</v>
      </c>
      <c r="Q24" s="11" t="s">
        <v>108</v>
      </c>
      <c r="R24" s="22">
        <v>247.27749999999997</v>
      </c>
      <c r="S24" s="977"/>
      <c r="T24" s="1055">
        <v>0</v>
      </c>
      <c r="U24" s="22">
        <v>42.841470000000001</v>
      </c>
      <c r="V24" s="22">
        <v>212.05189999999999</v>
      </c>
      <c r="W24" s="22">
        <v>518.82650000000001</v>
      </c>
      <c r="X24" s="22">
        <v>9.7053343499999993</v>
      </c>
      <c r="Y24" s="977">
        <v>4.3657859999999999</v>
      </c>
      <c r="Z24" s="1055">
        <v>0</v>
      </c>
      <c r="AA24" s="22">
        <v>0.66561799999999993</v>
      </c>
      <c r="AB24" s="22">
        <v>16.939207500000002</v>
      </c>
      <c r="AC24" s="22">
        <v>0.41704735000000004</v>
      </c>
      <c r="AD24" s="1056" t="s">
        <v>109</v>
      </c>
      <c r="AE24" s="11">
        <v>19</v>
      </c>
      <c r="AF24" s="642" t="s">
        <v>109</v>
      </c>
      <c r="AG24" s="913">
        <v>52.81</v>
      </c>
      <c r="AH24" s="22">
        <v>22.53</v>
      </c>
      <c r="AI24" s="22">
        <v>0</v>
      </c>
      <c r="AJ24" s="22">
        <v>38.99</v>
      </c>
      <c r="AK24" s="22">
        <v>172.68</v>
      </c>
      <c r="AL24" s="22">
        <v>727.16</v>
      </c>
      <c r="AM24" s="22">
        <v>6.51</v>
      </c>
      <c r="AN24" s="22">
        <v>2.83</v>
      </c>
      <c r="AO24" s="22">
        <v>0</v>
      </c>
      <c r="AP24" s="22">
        <v>0.61</v>
      </c>
      <c r="AQ24" s="22">
        <v>13.69</v>
      </c>
      <c r="AR24" s="22">
        <v>0.57999999999999996</v>
      </c>
      <c r="AS24" s="13" t="s">
        <v>108</v>
      </c>
    </row>
    <row r="25" spans="1:45" ht="25" customHeight="1">
      <c r="A25" s="11">
        <v>20</v>
      </c>
      <c r="B25" s="11" t="s">
        <v>108</v>
      </c>
      <c r="C25" s="22">
        <v>78.150000000000006</v>
      </c>
      <c r="D25" s="977">
        <v>26.84</v>
      </c>
      <c r="E25" s="1055">
        <v>0</v>
      </c>
      <c r="F25" s="22">
        <v>42.19</v>
      </c>
      <c r="G25" s="22">
        <v>199.46</v>
      </c>
      <c r="H25" s="22">
        <v>687.92</v>
      </c>
      <c r="I25" s="22">
        <v>9.67</v>
      </c>
      <c r="J25" s="977">
        <v>4.3499999999999996</v>
      </c>
      <c r="K25" s="1055">
        <v>0</v>
      </c>
      <c r="L25" s="22">
        <v>0.66</v>
      </c>
      <c r="M25" s="22">
        <v>15.77</v>
      </c>
      <c r="N25" s="22">
        <v>1.83</v>
      </c>
      <c r="O25" s="1056" t="s">
        <v>109</v>
      </c>
      <c r="P25" s="11">
        <v>20</v>
      </c>
      <c r="Q25" s="11" t="s">
        <v>110</v>
      </c>
      <c r="R25" s="22">
        <v>0</v>
      </c>
      <c r="S25" s="977">
        <v>0</v>
      </c>
      <c r="T25" s="1055">
        <v>1542.668705</v>
      </c>
      <c r="U25" s="22">
        <v>6491.8980000000001</v>
      </c>
      <c r="V25" s="22">
        <v>148.39150000000001</v>
      </c>
      <c r="W25" s="22">
        <v>66274.173999999999</v>
      </c>
      <c r="X25" s="22">
        <v>0</v>
      </c>
      <c r="Y25" s="977">
        <v>0</v>
      </c>
      <c r="Z25" s="1055">
        <v>17.917918544999999</v>
      </c>
      <c r="AA25" s="22">
        <v>79.92890217499999</v>
      </c>
      <c r="AB25" s="22">
        <v>5.3620582500000005</v>
      </c>
      <c r="AC25" s="22">
        <v>101.47168059999998</v>
      </c>
      <c r="AD25" s="1056" t="s">
        <v>111</v>
      </c>
      <c r="AE25" s="11">
        <v>20</v>
      </c>
      <c r="AF25" s="642" t="s">
        <v>111</v>
      </c>
      <c r="AG25" s="913">
        <v>0</v>
      </c>
      <c r="AH25" s="22">
        <v>0</v>
      </c>
      <c r="AI25" s="22">
        <v>1324.63</v>
      </c>
      <c r="AJ25" s="22">
        <v>6864.46</v>
      </c>
      <c r="AK25" s="22">
        <v>98.36</v>
      </c>
      <c r="AL25" s="22">
        <v>84811.62</v>
      </c>
      <c r="AM25" s="22">
        <v>0</v>
      </c>
      <c r="AN25" s="22">
        <v>0</v>
      </c>
      <c r="AO25" s="22">
        <v>15.697581313977034</v>
      </c>
      <c r="AP25" s="22">
        <v>86.589746032999614</v>
      </c>
      <c r="AQ25" s="22">
        <v>3.653458331208264</v>
      </c>
      <c r="AR25" s="22">
        <v>136.3592143218151</v>
      </c>
      <c r="AS25" s="13" t="s">
        <v>110</v>
      </c>
    </row>
    <row r="26" spans="1:45" ht="25" customHeight="1">
      <c r="A26" s="11">
        <v>21</v>
      </c>
      <c r="B26" s="11" t="s">
        <v>110</v>
      </c>
      <c r="C26" s="1055">
        <v>0</v>
      </c>
      <c r="D26" s="1055">
        <v>0</v>
      </c>
      <c r="E26" s="22">
        <v>1518.56</v>
      </c>
      <c r="F26" s="22">
        <v>6207.23</v>
      </c>
      <c r="G26" s="22">
        <v>249.57</v>
      </c>
      <c r="H26" s="22">
        <v>62056.3</v>
      </c>
      <c r="I26" s="1055">
        <v>0</v>
      </c>
      <c r="J26" s="1055">
        <v>0</v>
      </c>
      <c r="K26" s="22">
        <v>17.55</v>
      </c>
      <c r="L26" s="22">
        <v>77.010000000000005</v>
      </c>
      <c r="M26" s="22">
        <v>9.02</v>
      </c>
      <c r="N26" s="22">
        <v>98.25</v>
      </c>
      <c r="O26" s="1056" t="s">
        <v>111</v>
      </c>
      <c r="P26" s="11">
        <v>21</v>
      </c>
      <c r="Q26" s="11" t="s">
        <v>112</v>
      </c>
      <c r="R26" s="1055">
        <v>0</v>
      </c>
      <c r="S26" s="1055">
        <v>798.92399999999998</v>
      </c>
      <c r="T26" s="22">
        <v>253.87200000000001</v>
      </c>
      <c r="U26" s="22">
        <v>579.86950000000002</v>
      </c>
      <c r="V26" s="22">
        <v>20.555500000000002</v>
      </c>
      <c r="W26" s="22">
        <v>96885.895700000008</v>
      </c>
      <c r="X26" s="1055">
        <v>0</v>
      </c>
      <c r="Y26" s="1055">
        <v>110.04547917899997</v>
      </c>
      <c r="Z26" s="22">
        <v>3.8984487414000002</v>
      </c>
      <c r="AA26" s="22">
        <v>9.0994122925000003</v>
      </c>
      <c r="AB26" s="22">
        <v>1.156973174</v>
      </c>
      <c r="AC26" s="22">
        <v>124.17482367299999</v>
      </c>
      <c r="AD26" s="1056" t="s">
        <v>113</v>
      </c>
      <c r="AE26" s="11">
        <v>21</v>
      </c>
      <c r="AF26" s="642" t="s">
        <v>113</v>
      </c>
      <c r="AG26" s="913">
        <v>0</v>
      </c>
      <c r="AH26" s="22">
        <v>832.88</v>
      </c>
      <c r="AI26" s="22">
        <v>352.97</v>
      </c>
      <c r="AJ26" s="22">
        <v>617.59</v>
      </c>
      <c r="AK26" s="22">
        <v>14.27</v>
      </c>
      <c r="AL26" s="22">
        <v>138805.54999999999</v>
      </c>
      <c r="AM26" s="22">
        <v>0</v>
      </c>
      <c r="AN26" s="22">
        <v>117.06</v>
      </c>
      <c r="AO26" s="22">
        <v>5.22</v>
      </c>
      <c r="AP26" s="22">
        <v>9.82</v>
      </c>
      <c r="AQ26" s="22">
        <v>0.9</v>
      </c>
      <c r="AR26" s="22">
        <v>130.25</v>
      </c>
      <c r="AS26" s="13" t="s">
        <v>112</v>
      </c>
    </row>
    <row r="27" spans="1:45" ht="25" customHeight="1">
      <c r="A27" s="11">
        <v>22</v>
      </c>
      <c r="B27" s="11" t="s">
        <v>112</v>
      </c>
      <c r="C27" s="1055">
        <v>0</v>
      </c>
      <c r="D27" s="977">
        <v>672.92</v>
      </c>
      <c r="E27" s="22">
        <v>246.85</v>
      </c>
      <c r="F27" s="22">
        <v>563.67999999999995</v>
      </c>
      <c r="G27" s="22">
        <v>19.329999999999998</v>
      </c>
      <c r="H27" s="22">
        <v>133822.15</v>
      </c>
      <c r="I27" s="1055">
        <v>0</v>
      </c>
      <c r="J27" s="977">
        <v>92.58</v>
      </c>
      <c r="K27" s="22">
        <v>3.79</v>
      </c>
      <c r="L27" s="22">
        <v>8.84</v>
      </c>
      <c r="M27" s="22">
        <v>1.0900000000000001</v>
      </c>
      <c r="N27" s="22">
        <v>125.03</v>
      </c>
      <c r="O27" s="1056" t="s">
        <v>113</v>
      </c>
      <c r="P27" s="11">
        <v>22</v>
      </c>
      <c r="Q27" s="11" t="s">
        <v>114</v>
      </c>
      <c r="R27" s="1055">
        <v>0</v>
      </c>
      <c r="S27" s="977">
        <v>987.63066785714295</v>
      </c>
      <c r="T27" s="22">
        <v>2984.1388000000002</v>
      </c>
      <c r="U27" s="22">
        <v>7086.0768196428571</v>
      </c>
      <c r="V27" s="22">
        <v>229.19710833333332</v>
      </c>
      <c r="W27" s="22">
        <v>7565.4594374999997</v>
      </c>
      <c r="X27" s="1055">
        <v>0</v>
      </c>
      <c r="Y27" s="977">
        <v>48.588374398376104</v>
      </c>
      <c r="Z27" s="22">
        <v>39.62321030721597</v>
      </c>
      <c r="AA27" s="22">
        <v>92.031360846031049</v>
      </c>
      <c r="AB27" s="22">
        <v>8.8108099276959315</v>
      </c>
      <c r="AC27" s="22">
        <v>10.53375941958895</v>
      </c>
      <c r="AD27" s="1056" t="s">
        <v>115</v>
      </c>
      <c r="AE27" s="11">
        <v>22</v>
      </c>
      <c r="AF27" s="642" t="s">
        <v>115</v>
      </c>
      <c r="AG27" s="913">
        <v>0</v>
      </c>
      <c r="AH27" s="22">
        <v>1189.72</v>
      </c>
      <c r="AI27" s="22">
        <v>4735.2700000000004</v>
      </c>
      <c r="AJ27" s="22">
        <v>7736.74</v>
      </c>
      <c r="AK27" s="22">
        <v>484.36</v>
      </c>
      <c r="AL27" s="22">
        <v>10937.85</v>
      </c>
      <c r="AM27" s="22">
        <v>0</v>
      </c>
      <c r="AN27" s="22">
        <v>55.48</v>
      </c>
      <c r="AO27" s="22">
        <v>56.75</v>
      </c>
      <c r="AP27" s="22">
        <v>99.32</v>
      </c>
      <c r="AQ27" s="22">
        <v>20.8</v>
      </c>
      <c r="AR27" s="22">
        <v>15.64</v>
      </c>
      <c r="AS27" s="13" t="s">
        <v>114</v>
      </c>
    </row>
    <row r="28" spans="1:45" ht="25" customHeight="1">
      <c r="A28" s="11">
        <v>23</v>
      </c>
      <c r="B28" s="11" t="s">
        <v>114</v>
      </c>
      <c r="C28" s="1055">
        <v>0</v>
      </c>
      <c r="D28" s="977">
        <v>838.24</v>
      </c>
      <c r="E28" s="22">
        <v>3910.08</v>
      </c>
      <c r="F28" s="22">
        <v>6003.01</v>
      </c>
      <c r="G28" s="22">
        <v>241.5</v>
      </c>
      <c r="H28" s="22">
        <v>7424.22</v>
      </c>
      <c r="I28" s="1055">
        <v>0</v>
      </c>
      <c r="J28" s="977">
        <v>41.52</v>
      </c>
      <c r="K28" s="22">
        <v>51.47</v>
      </c>
      <c r="L28" s="22">
        <v>78.66</v>
      </c>
      <c r="M28" s="22">
        <v>9.17</v>
      </c>
      <c r="N28" s="22">
        <v>10.85</v>
      </c>
      <c r="O28" s="1056" t="s">
        <v>115</v>
      </c>
      <c r="P28" s="11">
        <v>23</v>
      </c>
      <c r="Q28" s="11" t="s">
        <v>116</v>
      </c>
      <c r="R28" s="1055">
        <v>15.224450000000003</v>
      </c>
      <c r="S28" s="977">
        <v>1.899</v>
      </c>
      <c r="T28" s="22">
        <v>0</v>
      </c>
      <c r="U28" s="22">
        <v>4.1602250000000005</v>
      </c>
      <c r="V28" s="22">
        <v>15.022908333333334</v>
      </c>
      <c r="W28" s="22">
        <v>231.81062500000002</v>
      </c>
      <c r="X28" s="1055">
        <v>1.62510165</v>
      </c>
      <c r="Y28" s="977">
        <v>0.30466662999999994</v>
      </c>
      <c r="Z28" s="22">
        <v>0</v>
      </c>
      <c r="AA28" s="22">
        <v>7.6997246000000019E-2</v>
      </c>
      <c r="AB28" s="22">
        <v>1.0683928970833334</v>
      </c>
      <c r="AC28" s="22">
        <v>0.68972408625000003</v>
      </c>
      <c r="AD28" s="1056" t="s">
        <v>117</v>
      </c>
      <c r="AE28" s="11">
        <v>23</v>
      </c>
      <c r="AF28" s="642" t="s">
        <v>117</v>
      </c>
      <c r="AG28" s="913">
        <v>16.84</v>
      </c>
      <c r="AH28" s="22">
        <v>2.2200000000000002</v>
      </c>
      <c r="AI28" s="22">
        <v>0.66</v>
      </c>
      <c r="AJ28" s="22">
        <v>12.75</v>
      </c>
      <c r="AK28" s="22">
        <v>22.6</v>
      </c>
      <c r="AL28" s="22">
        <v>916.72</v>
      </c>
      <c r="AM28" s="22">
        <v>1.3</v>
      </c>
      <c r="AN28" s="22">
        <v>0.32</v>
      </c>
      <c r="AO28" s="22">
        <v>0.01</v>
      </c>
      <c r="AP28" s="22">
        <v>0.47</v>
      </c>
      <c r="AQ28" s="22">
        <v>1.46</v>
      </c>
      <c r="AR28" s="22">
        <v>1.49</v>
      </c>
      <c r="AS28" s="13" t="s">
        <v>116</v>
      </c>
    </row>
    <row r="29" spans="1:45" ht="25" customHeight="1">
      <c r="A29" s="11">
        <v>24</v>
      </c>
      <c r="B29" s="11" t="s">
        <v>116</v>
      </c>
      <c r="C29" s="22">
        <v>15.02</v>
      </c>
      <c r="D29" s="977">
        <v>1.81</v>
      </c>
      <c r="E29" s="1055">
        <v>0</v>
      </c>
      <c r="F29" s="22">
        <v>6.34</v>
      </c>
      <c r="G29" s="22">
        <v>14.42</v>
      </c>
      <c r="H29" s="22">
        <v>809.25</v>
      </c>
      <c r="I29" s="22">
        <v>1.56</v>
      </c>
      <c r="J29" s="977">
        <v>0.28999999999999998</v>
      </c>
      <c r="K29" s="1055">
        <v>0</v>
      </c>
      <c r="L29" s="22">
        <v>0.1</v>
      </c>
      <c r="M29" s="22">
        <v>1.06</v>
      </c>
      <c r="N29" s="22">
        <v>0.7</v>
      </c>
      <c r="O29" s="1056" t="s">
        <v>117</v>
      </c>
      <c r="P29" s="11">
        <v>24</v>
      </c>
      <c r="Q29" s="11" t="s">
        <v>118</v>
      </c>
      <c r="R29" s="22">
        <v>414.40913673271177</v>
      </c>
      <c r="S29" s="977">
        <v>22.376999999999999</v>
      </c>
      <c r="T29" s="1055">
        <v>5182.9413999958379</v>
      </c>
      <c r="U29" s="22">
        <v>6019.9620514874023</v>
      </c>
      <c r="V29" s="22">
        <v>99.01911677350428</v>
      </c>
      <c r="W29" s="22">
        <v>300486.89505686366</v>
      </c>
      <c r="X29" s="22">
        <v>50.864996872354759</v>
      </c>
      <c r="Y29" s="977">
        <v>3.0832796500000001</v>
      </c>
      <c r="Z29" s="1055">
        <v>63.984681111223594</v>
      </c>
      <c r="AA29" s="22">
        <v>65.876999743513295</v>
      </c>
      <c r="AB29" s="22">
        <v>3.9366445259077225</v>
      </c>
      <c r="AC29" s="22">
        <v>475.7127857914229</v>
      </c>
      <c r="AD29" s="1056" t="s">
        <v>119</v>
      </c>
      <c r="AE29" s="11">
        <v>24</v>
      </c>
      <c r="AF29" s="642" t="s">
        <v>119</v>
      </c>
      <c r="AG29" s="913">
        <v>497.3</v>
      </c>
      <c r="AH29" s="22">
        <v>17.05</v>
      </c>
      <c r="AI29" s="22">
        <v>5684.74</v>
      </c>
      <c r="AJ29" s="22">
        <v>7709.25</v>
      </c>
      <c r="AK29" s="22">
        <v>65.91</v>
      </c>
      <c r="AL29" s="22">
        <v>331093.7</v>
      </c>
      <c r="AM29" s="22">
        <v>58.11</v>
      </c>
      <c r="AN29" s="22">
        <v>1.91</v>
      </c>
      <c r="AO29" s="22">
        <v>65.95</v>
      </c>
      <c r="AP29" s="22">
        <v>80.11</v>
      </c>
      <c r="AQ29" s="22">
        <v>2.7</v>
      </c>
      <c r="AR29" s="22">
        <v>558.91</v>
      </c>
      <c r="AS29" s="13" t="s">
        <v>118</v>
      </c>
    </row>
    <row r="30" spans="1:45" ht="25" customHeight="1">
      <c r="A30" s="11">
        <v>25</v>
      </c>
      <c r="B30" s="11" t="s">
        <v>118</v>
      </c>
      <c r="C30" s="22">
        <v>396.93</v>
      </c>
      <c r="D30" s="977">
        <v>21.54</v>
      </c>
      <c r="E30" s="22">
        <v>5011.71</v>
      </c>
      <c r="F30" s="22">
        <v>5757.45</v>
      </c>
      <c r="G30" s="22">
        <v>94.09</v>
      </c>
      <c r="H30" s="22">
        <v>289666.59999999998</v>
      </c>
      <c r="I30" s="22">
        <v>48.63</v>
      </c>
      <c r="J30" s="977">
        <v>2.97</v>
      </c>
      <c r="K30" s="22">
        <v>60.64</v>
      </c>
      <c r="L30" s="22">
        <v>62.33</v>
      </c>
      <c r="M30" s="22">
        <v>3.72</v>
      </c>
      <c r="N30" s="22">
        <v>455.51</v>
      </c>
      <c r="O30" s="1056" t="s">
        <v>119</v>
      </c>
      <c r="P30" s="11">
        <v>25</v>
      </c>
      <c r="Q30" s="11" t="s">
        <v>120</v>
      </c>
      <c r="R30" s="22">
        <v>0</v>
      </c>
      <c r="S30" s="977">
        <v>1076.1394999999998</v>
      </c>
      <c r="T30" s="22">
        <v>20639.964500000002</v>
      </c>
      <c r="U30" s="22">
        <v>5570.5984999999991</v>
      </c>
      <c r="V30" s="22">
        <v>150.31049999999999</v>
      </c>
      <c r="W30" s="22">
        <v>264593.75349999999</v>
      </c>
      <c r="X30" s="22">
        <v>0</v>
      </c>
      <c r="Y30" s="977">
        <v>122.34399999999999</v>
      </c>
      <c r="Z30" s="22">
        <v>288.37750000000005</v>
      </c>
      <c r="AA30" s="22">
        <v>69.64500000000001</v>
      </c>
      <c r="AB30" s="22">
        <v>3.944</v>
      </c>
      <c r="AC30" s="22">
        <v>363.84550000000002</v>
      </c>
      <c r="AD30" s="1056" t="s">
        <v>121</v>
      </c>
      <c r="AE30" s="11">
        <v>25</v>
      </c>
      <c r="AF30" s="642" t="s">
        <v>121</v>
      </c>
      <c r="AG30" s="913">
        <v>0</v>
      </c>
      <c r="AH30" s="22">
        <v>1335.3</v>
      </c>
      <c r="AI30" s="22">
        <v>24675</v>
      </c>
      <c r="AJ30" s="22">
        <v>6918.3</v>
      </c>
      <c r="AK30" s="22">
        <v>191.57</v>
      </c>
      <c r="AL30" s="22">
        <v>367760.38</v>
      </c>
      <c r="AM30" s="22">
        <v>0</v>
      </c>
      <c r="AN30" s="22">
        <v>158.29</v>
      </c>
      <c r="AO30" s="22">
        <v>351.44</v>
      </c>
      <c r="AP30" s="22">
        <v>87.72</v>
      </c>
      <c r="AQ30" s="22">
        <v>5.12</v>
      </c>
      <c r="AR30" s="22">
        <v>510.17</v>
      </c>
      <c r="AS30" s="13" t="s">
        <v>120</v>
      </c>
    </row>
    <row r="31" spans="1:45" ht="25" customHeight="1">
      <c r="A31" s="11">
        <v>26</v>
      </c>
      <c r="B31" s="11" t="s">
        <v>120</v>
      </c>
      <c r="C31" s="1055">
        <v>0.04</v>
      </c>
      <c r="D31" s="977">
        <v>1030.77</v>
      </c>
      <c r="E31" s="22">
        <v>17723.91</v>
      </c>
      <c r="F31" s="22">
        <v>5277.47</v>
      </c>
      <c r="G31" s="22">
        <v>149.69999999999999</v>
      </c>
      <c r="H31" s="22">
        <v>259061.64</v>
      </c>
      <c r="I31" s="1055">
        <v>0</v>
      </c>
      <c r="J31" s="977">
        <v>112.4</v>
      </c>
      <c r="K31" s="22">
        <v>236.59</v>
      </c>
      <c r="L31" s="22">
        <v>64.989999999999995</v>
      </c>
      <c r="M31" s="22">
        <v>3.75</v>
      </c>
      <c r="N31" s="22">
        <v>336.33</v>
      </c>
      <c r="O31" s="1056" t="s">
        <v>121</v>
      </c>
      <c r="P31" s="11">
        <v>26</v>
      </c>
      <c r="Q31" s="11" t="s">
        <v>122</v>
      </c>
      <c r="R31" s="1055">
        <v>0</v>
      </c>
      <c r="S31" s="977">
        <v>0</v>
      </c>
      <c r="T31" s="22">
        <v>0</v>
      </c>
      <c r="U31" s="22">
        <v>419.577697</v>
      </c>
      <c r="V31" s="22">
        <v>235.60619</v>
      </c>
      <c r="W31" s="22">
        <v>21988.827499999999</v>
      </c>
      <c r="X31" s="1055">
        <v>0</v>
      </c>
      <c r="Y31" s="977">
        <v>0</v>
      </c>
      <c r="Z31" s="22">
        <v>0</v>
      </c>
      <c r="AA31" s="22">
        <v>1.9329828980468946</v>
      </c>
      <c r="AB31" s="22">
        <v>14.890552744034473</v>
      </c>
      <c r="AC31" s="22">
        <v>33.749312273525398</v>
      </c>
      <c r="AD31" s="1056" t="s">
        <v>123</v>
      </c>
      <c r="AE31" s="11">
        <v>26</v>
      </c>
      <c r="AF31" s="642" t="s">
        <v>123</v>
      </c>
      <c r="AG31" s="913">
        <v>0</v>
      </c>
      <c r="AH31" s="22">
        <v>0</v>
      </c>
      <c r="AI31" s="22">
        <v>0</v>
      </c>
      <c r="AJ31" s="22">
        <v>302.25</v>
      </c>
      <c r="AK31" s="22">
        <v>304.77999999999997</v>
      </c>
      <c r="AL31" s="22">
        <v>19755.71</v>
      </c>
      <c r="AM31" s="22">
        <v>0</v>
      </c>
      <c r="AN31" s="22">
        <v>0</v>
      </c>
      <c r="AO31" s="22">
        <v>0</v>
      </c>
      <c r="AP31" s="22">
        <v>1.23</v>
      </c>
      <c r="AQ31" s="22">
        <v>20.55</v>
      </c>
      <c r="AR31" s="22">
        <v>37.93</v>
      </c>
      <c r="AS31" s="13" t="s">
        <v>122</v>
      </c>
    </row>
    <row r="32" spans="1:45" ht="25" customHeight="1">
      <c r="A32" s="11">
        <v>27</v>
      </c>
      <c r="B32" s="11" t="s">
        <v>122</v>
      </c>
      <c r="C32" s="1055">
        <v>0</v>
      </c>
      <c r="D32" s="1055">
        <v>0</v>
      </c>
      <c r="E32" s="1055">
        <v>0</v>
      </c>
      <c r="F32" s="22">
        <v>403.99</v>
      </c>
      <c r="G32" s="22">
        <v>247.43</v>
      </c>
      <c r="H32" s="22">
        <v>19605.62</v>
      </c>
      <c r="I32" s="1055">
        <v>0</v>
      </c>
      <c r="J32" s="1055">
        <v>0</v>
      </c>
      <c r="K32" s="1055">
        <v>0</v>
      </c>
      <c r="L32" s="22">
        <v>1.85</v>
      </c>
      <c r="M32" s="22">
        <v>13.89</v>
      </c>
      <c r="N32" s="22">
        <v>32.08</v>
      </c>
      <c r="O32" s="1056" t="s">
        <v>123</v>
      </c>
      <c r="P32" s="11">
        <v>27</v>
      </c>
      <c r="Q32" s="11" t="s">
        <v>124</v>
      </c>
      <c r="R32" s="1055">
        <v>0</v>
      </c>
      <c r="S32" s="1055">
        <v>4129.2470000000003</v>
      </c>
      <c r="T32" s="1055">
        <v>925.22900000000004</v>
      </c>
      <c r="U32" s="22">
        <v>5923.0610000000006</v>
      </c>
      <c r="V32" s="22">
        <v>1711.55</v>
      </c>
      <c r="W32" s="22">
        <v>300390.22699999996</v>
      </c>
      <c r="X32" s="1055">
        <v>0</v>
      </c>
      <c r="Y32" s="1055">
        <v>640.779</v>
      </c>
      <c r="Z32" s="1055">
        <v>11.442</v>
      </c>
      <c r="AA32" s="22">
        <v>87.681000000000012</v>
      </c>
      <c r="AB32" s="22">
        <v>72.364999999999995</v>
      </c>
      <c r="AC32" s="22">
        <v>353.73750000000001</v>
      </c>
      <c r="AD32" s="1056" t="s">
        <v>125</v>
      </c>
      <c r="AE32" s="11">
        <v>27</v>
      </c>
      <c r="AF32" s="642" t="s">
        <v>125</v>
      </c>
      <c r="AG32" s="913">
        <v>0</v>
      </c>
      <c r="AH32" s="22">
        <v>4988.2</v>
      </c>
      <c r="AI32" s="22">
        <v>596.89</v>
      </c>
      <c r="AJ32" s="22">
        <v>5553.74</v>
      </c>
      <c r="AK32" s="22">
        <v>1195.05</v>
      </c>
      <c r="AL32" s="22">
        <v>303052.3</v>
      </c>
      <c r="AM32" s="22">
        <v>0</v>
      </c>
      <c r="AN32" s="22">
        <v>745.65</v>
      </c>
      <c r="AO32" s="22">
        <v>8.94</v>
      </c>
      <c r="AP32" s="22">
        <v>81.5</v>
      </c>
      <c r="AQ32" s="22">
        <v>62.34</v>
      </c>
      <c r="AR32" s="22">
        <v>361.33</v>
      </c>
      <c r="AS32" s="13" t="s">
        <v>124</v>
      </c>
    </row>
    <row r="33" spans="1:47" ht="25" customHeight="1">
      <c r="A33" s="11">
        <v>28</v>
      </c>
      <c r="B33" s="11" t="s">
        <v>124</v>
      </c>
      <c r="C33" s="1055">
        <v>0</v>
      </c>
      <c r="D33" s="977">
        <v>4550.43</v>
      </c>
      <c r="E33" s="22">
        <v>1124.27</v>
      </c>
      <c r="F33" s="22">
        <v>4548.59</v>
      </c>
      <c r="G33" s="22">
        <v>1438.61</v>
      </c>
      <c r="H33" s="22">
        <v>306164.68</v>
      </c>
      <c r="I33" s="1055">
        <v>0</v>
      </c>
      <c r="J33" s="977">
        <v>688.86</v>
      </c>
      <c r="K33" s="22">
        <v>18.78</v>
      </c>
      <c r="L33" s="22">
        <v>86.7</v>
      </c>
      <c r="M33" s="22">
        <v>73.290000000000006</v>
      </c>
      <c r="N33" s="22">
        <v>359.44</v>
      </c>
      <c r="O33" s="1056" t="s">
        <v>125</v>
      </c>
      <c r="P33" s="11">
        <v>28</v>
      </c>
      <c r="Q33" s="11" t="s">
        <v>126</v>
      </c>
      <c r="R33" s="1055">
        <v>0</v>
      </c>
      <c r="S33" s="977">
        <v>6.6</v>
      </c>
      <c r="T33" s="22">
        <v>133.05662802197801</v>
      </c>
      <c r="U33" s="22">
        <v>628.05828351648347</v>
      </c>
      <c r="V33" s="22">
        <v>64.373604761904758</v>
      </c>
      <c r="W33" s="22">
        <v>8205.9885360805856</v>
      </c>
      <c r="X33" s="1055">
        <v>0</v>
      </c>
      <c r="Y33" s="977">
        <v>0.82352756500000002</v>
      </c>
      <c r="Z33" s="22">
        <v>2.0451180920450547</v>
      </c>
      <c r="AA33" s="22">
        <v>9.5767497084082436</v>
      </c>
      <c r="AB33" s="22">
        <v>3.022391733919048</v>
      </c>
      <c r="AC33" s="22">
        <v>9.7926222244589738</v>
      </c>
      <c r="AD33" s="1056" t="s">
        <v>127</v>
      </c>
      <c r="AE33" s="11">
        <v>28</v>
      </c>
      <c r="AF33" s="642" t="s">
        <v>127</v>
      </c>
      <c r="AG33" s="913">
        <v>0</v>
      </c>
      <c r="AH33" s="22">
        <v>9.5299999999999994</v>
      </c>
      <c r="AI33" s="22">
        <v>105.69</v>
      </c>
      <c r="AJ33" s="22">
        <v>400.4</v>
      </c>
      <c r="AK33" s="22">
        <v>26.25</v>
      </c>
      <c r="AL33" s="22">
        <v>9904.41</v>
      </c>
      <c r="AM33" s="22">
        <v>0</v>
      </c>
      <c r="AN33" s="22">
        <v>1.24</v>
      </c>
      <c r="AO33" s="22">
        <v>1.75</v>
      </c>
      <c r="AP33" s="22">
        <v>5.86</v>
      </c>
      <c r="AQ33" s="22">
        <v>1.28</v>
      </c>
      <c r="AR33" s="22">
        <v>14.44</v>
      </c>
      <c r="AS33" s="13" t="s">
        <v>126</v>
      </c>
    </row>
    <row r="34" spans="1:47" ht="25" customHeight="1">
      <c r="A34" s="11">
        <v>29</v>
      </c>
      <c r="B34" s="11" t="s">
        <v>126</v>
      </c>
      <c r="C34" s="1055">
        <v>0</v>
      </c>
      <c r="D34" s="977">
        <v>24.42</v>
      </c>
      <c r="E34" s="22">
        <v>150.82</v>
      </c>
      <c r="F34" s="22">
        <v>720.04</v>
      </c>
      <c r="G34" s="22">
        <v>70.290000000000006</v>
      </c>
      <c r="H34" s="22">
        <v>8101.15</v>
      </c>
      <c r="I34" s="1055">
        <v>0</v>
      </c>
      <c r="J34" s="977">
        <v>3.03</v>
      </c>
      <c r="K34" s="22">
        <v>2.3199999999999998</v>
      </c>
      <c r="L34" s="22">
        <v>11.02</v>
      </c>
      <c r="M34" s="22">
        <v>3.31</v>
      </c>
      <c r="N34" s="22">
        <v>9.5</v>
      </c>
      <c r="O34" s="1056" t="s">
        <v>127</v>
      </c>
      <c r="P34" s="11">
        <v>29</v>
      </c>
      <c r="Q34" s="11" t="s">
        <v>128</v>
      </c>
      <c r="R34" s="1055">
        <v>136.18938</v>
      </c>
      <c r="S34" s="977">
        <v>112.27944000000001</v>
      </c>
      <c r="T34" s="22">
        <v>2363.5235000000002</v>
      </c>
      <c r="U34" s="22">
        <v>31827.741500000004</v>
      </c>
      <c r="V34" s="22">
        <v>1160.4680000000001</v>
      </c>
      <c r="W34" s="22">
        <v>226208.3455</v>
      </c>
      <c r="X34" s="1055">
        <v>17.095869017331665</v>
      </c>
      <c r="Y34" s="977">
        <v>15.000748662321467</v>
      </c>
      <c r="Z34" s="22">
        <v>22.001887427884263</v>
      </c>
      <c r="AA34" s="22">
        <v>290.67772176504519</v>
      </c>
      <c r="AB34" s="22">
        <v>36.420193030829495</v>
      </c>
      <c r="AC34" s="22">
        <v>521.66274541616895</v>
      </c>
      <c r="AD34" s="1056" t="s">
        <v>129</v>
      </c>
      <c r="AE34" s="11">
        <v>29</v>
      </c>
      <c r="AF34" s="642" t="s">
        <v>129</v>
      </c>
      <c r="AG34" s="913">
        <v>141.04</v>
      </c>
      <c r="AH34" s="22">
        <v>87.12</v>
      </c>
      <c r="AI34" s="22">
        <v>1950.82</v>
      </c>
      <c r="AJ34" s="22">
        <v>48188.85</v>
      </c>
      <c r="AK34" s="22">
        <v>1648.08</v>
      </c>
      <c r="AL34" s="22">
        <v>250110.45</v>
      </c>
      <c r="AM34" s="22">
        <v>18.2</v>
      </c>
      <c r="AN34" s="22">
        <v>11.83</v>
      </c>
      <c r="AO34" s="22">
        <v>25.33</v>
      </c>
      <c r="AP34" s="22">
        <v>505.97</v>
      </c>
      <c r="AQ34" s="22">
        <v>56.82</v>
      </c>
      <c r="AR34" s="22">
        <v>675.7</v>
      </c>
      <c r="AS34" s="13" t="s">
        <v>128</v>
      </c>
    </row>
    <row r="35" spans="1:47" ht="34" customHeight="1">
      <c r="A35" s="11">
        <v>30</v>
      </c>
      <c r="B35" s="11" t="s">
        <v>128</v>
      </c>
      <c r="C35" s="22">
        <v>131.41999999999999</v>
      </c>
      <c r="D35" s="977">
        <v>108.47</v>
      </c>
      <c r="E35" s="22">
        <v>2228.58</v>
      </c>
      <c r="F35" s="22">
        <v>30342.63</v>
      </c>
      <c r="G35" s="22">
        <v>1096.05</v>
      </c>
      <c r="H35" s="22">
        <v>210395.05</v>
      </c>
      <c r="I35" s="22">
        <v>16.399999999999999</v>
      </c>
      <c r="J35" s="977">
        <v>14.46</v>
      </c>
      <c r="K35" s="22">
        <v>20.56</v>
      </c>
      <c r="L35" s="22">
        <v>270.08999999999997</v>
      </c>
      <c r="M35" s="22">
        <v>34.35</v>
      </c>
      <c r="N35" s="22">
        <v>475.42</v>
      </c>
      <c r="O35" s="1056" t="s">
        <v>129</v>
      </c>
      <c r="P35" s="11">
        <v>30</v>
      </c>
      <c r="Q35" s="11" t="s">
        <v>130</v>
      </c>
      <c r="R35" s="22">
        <v>0.52408333333333323</v>
      </c>
      <c r="S35" s="977">
        <v>0.32737499999999997</v>
      </c>
      <c r="T35" s="22">
        <v>0</v>
      </c>
      <c r="U35" s="22">
        <v>10.880750000000001</v>
      </c>
      <c r="V35" s="22">
        <v>10.953625000000001</v>
      </c>
      <c r="W35" s="22">
        <v>2799.228125000001</v>
      </c>
      <c r="X35" s="22">
        <v>0.11791874999999999</v>
      </c>
      <c r="Y35" s="977">
        <v>8.1843749999999993E-2</v>
      </c>
      <c r="Z35" s="22">
        <v>0</v>
      </c>
      <c r="AA35" s="22">
        <v>0.14725725625000002</v>
      </c>
      <c r="AB35" s="22">
        <v>0.60696539999999999</v>
      </c>
      <c r="AC35" s="22">
        <v>4.6728409062499994</v>
      </c>
      <c r="AD35" s="912" t="s">
        <v>131</v>
      </c>
      <c r="AE35" s="11">
        <v>30</v>
      </c>
      <c r="AF35" s="82" t="s">
        <v>131</v>
      </c>
      <c r="AG35" s="913">
        <v>0.48</v>
      </c>
      <c r="AH35" s="22">
        <v>0.32</v>
      </c>
      <c r="AI35" s="22">
        <v>0</v>
      </c>
      <c r="AJ35" s="22">
        <v>12.94</v>
      </c>
      <c r="AK35" s="22">
        <v>11.72</v>
      </c>
      <c r="AL35" s="22">
        <v>2731.64</v>
      </c>
      <c r="AM35" s="22">
        <v>0.1</v>
      </c>
      <c r="AN35" s="22">
        <v>0.08</v>
      </c>
      <c r="AO35" s="22">
        <v>0</v>
      </c>
      <c r="AP35" s="22">
        <v>0.18</v>
      </c>
      <c r="AQ35" s="22">
        <v>0.65</v>
      </c>
      <c r="AR35" s="22">
        <v>4.7699999999999996</v>
      </c>
      <c r="AS35" s="13" t="s">
        <v>130</v>
      </c>
    </row>
    <row r="36" spans="1:47" ht="25" customHeight="1">
      <c r="A36" s="30">
        <v>31</v>
      </c>
      <c r="B36" s="30" t="s">
        <v>132</v>
      </c>
      <c r="C36" s="977">
        <v>0.52</v>
      </c>
      <c r="D36" s="977">
        <v>0.23</v>
      </c>
      <c r="E36" s="1057">
        <v>0</v>
      </c>
      <c r="F36" s="977">
        <v>10.08</v>
      </c>
      <c r="G36" s="977">
        <v>10.19</v>
      </c>
      <c r="H36" s="977">
        <v>2726.67</v>
      </c>
      <c r="I36" s="977">
        <v>0.12</v>
      </c>
      <c r="J36" s="977">
        <v>0.06</v>
      </c>
      <c r="K36" s="1057">
        <v>0</v>
      </c>
      <c r="L36" s="977">
        <v>0.14000000000000001</v>
      </c>
      <c r="M36" s="977">
        <v>0.56000000000000005</v>
      </c>
      <c r="N36" s="977">
        <v>4.55</v>
      </c>
      <c r="O36" s="912" t="s">
        <v>133</v>
      </c>
      <c r="P36" s="30">
        <v>31</v>
      </c>
      <c r="Q36" s="30" t="s">
        <v>134</v>
      </c>
      <c r="R36" s="977">
        <v>0</v>
      </c>
      <c r="S36" s="977">
        <v>0</v>
      </c>
      <c r="T36" s="1057">
        <v>23.995000000000001</v>
      </c>
      <c r="U36" s="977">
        <v>27.484999999999999</v>
      </c>
      <c r="V36" s="977">
        <v>4.3719999999999999</v>
      </c>
      <c r="W36" s="977">
        <v>57.08</v>
      </c>
      <c r="X36" s="977">
        <v>0</v>
      </c>
      <c r="Y36" s="977">
        <v>0</v>
      </c>
      <c r="Z36" s="1057">
        <v>0.23995000000000002</v>
      </c>
      <c r="AA36" s="977">
        <v>0.27485000000000004</v>
      </c>
      <c r="AB36" s="977">
        <v>0.19673999999999994</v>
      </c>
      <c r="AC36" s="977">
        <v>8.4612500000000007E-2</v>
      </c>
      <c r="AD36" s="1056" t="s">
        <v>135</v>
      </c>
      <c r="AE36" s="30">
        <v>31</v>
      </c>
      <c r="AF36" s="642" t="s">
        <v>135</v>
      </c>
      <c r="AG36" s="913">
        <v>0</v>
      </c>
      <c r="AH36" s="22">
        <v>0</v>
      </c>
      <c r="AI36" s="22">
        <v>9.94</v>
      </c>
      <c r="AJ36" s="22">
        <v>26.06</v>
      </c>
      <c r="AK36" s="22">
        <v>2.98</v>
      </c>
      <c r="AL36" s="22">
        <v>47.17</v>
      </c>
      <c r="AM36" s="22">
        <v>0</v>
      </c>
      <c r="AN36" s="22">
        <v>0</v>
      </c>
      <c r="AO36" s="22">
        <v>0.13</v>
      </c>
      <c r="AP36" s="22">
        <v>0.26</v>
      </c>
      <c r="AQ36" s="22">
        <v>0.15</v>
      </c>
      <c r="AR36" s="22">
        <v>0.11</v>
      </c>
      <c r="AS36" s="847" t="s">
        <v>134</v>
      </c>
    </row>
    <row r="37" spans="1:47" ht="25" customHeight="1">
      <c r="A37" s="11">
        <v>32</v>
      </c>
      <c r="B37" s="11" t="s">
        <v>134</v>
      </c>
      <c r="C37" s="1055">
        <v>0</v>
      </c>
      <c r="D37" s="1055">
        <v>0</v>
      </c>
      <c r="E37" s="22">
        <v>26.81</v>
      </c>
      <c r="F37" s="22">
        <v>36.68</v>
      </c>
      <c r="G37" s="22">
        <v>5.16</v>
      </c>
      <c r="H37" s="1055">
        <v>54.89</v>
      </c>
      <c r="I37" s="1055">
        <v>0</v>
      </c>
      <c r="J37" s="1055">
        <v>0</v>
      </c>
      <c r="K37" s="22">
        <v>0.27</v>
      </c>
      <c r="L37" s="22">
        <v>0.37</v>
      </c>
      <c r="M37" s="22">
        <v>0.23</v>
      </c>
      <c r="N37" s="22">
        <v>0.08</v>
      </c>
      <c r="O37" s="1056" t="s">
        <v>135</v>
      </c>
      <c r="P37" s="11">
        <v>32</v>
      </c>
      <c r="Q37" s="11" t="s">
        <v>136</v>
      </c>
      <c r="R37" s="1055" t="s">
        <v>137</v>
      </c>
      <c r="S37" s="1055" t="s">
        <v>137</v>
      </c>
      <c r="T37" s="22" t="s">
        <v>137</v>
      </c>
      <c r="U37" s="22" t="s">
        <v>137</v>
      </c>
      <c r="V37" s="22" t="s">
        <v>137</v>
      </c>
      <c r="W37" s="1055" t="s">
        <v>137</v>
      </c>
      <c r="X37" s="1055" t="s">
        <v>137</v>
      </c>
      <c r="Y37" s="1055" t="s">
        <v>137</v>
      </c>
      <c r="Z37" s="22" t="s">
        <v>137</v>
      </c>
      <c r="AA37" s="22" t="s">
        <v>137</v>
      </c>
      <c r="AB37" s="22" t="s">
        <v>137</v>
      </c>
      <c r="AC37" s="22" t="s">
        <v>137</v>
      </c>
      <c r="AD37" s="1056" t="s">
        <v>138</v>
      </c>
      <c r="AE37" s="11">
        <v>32</v>
      </c>
      <c r="AF37" s="642" t="s">
        <v>139</v>
      </c>
      <c r="AG37" s="913">
        <v>0</v>
      </c>
      <c r="AH37" s="22">
        <v>0</v>
      </c>
      <c r="AI37" s="22">
        <v>45.54</v>
      </c>
      <c r="AJ37" s="22">
        <v>26.45</v>
      </c>
      <c r="AK37" s="22">
        <v>0</v>
      </c>
      <c r="AL37" s="22">
        <v>10.91</v>
      </c>
      <c r="AM37" s="22">
        <v>0</v>
      </c>
      <c r="AN37" s="22">
        <v>0</v>
      </c>
      <c r="AO37" s="22">
        <v>0.87</v>
      </c>
      <c r="AP37" s="22">
        <v>0.56000000000000005</v>
      </c>
      <c r="AQ37" s="22">
        <v>0</v>
      </c>
      <c r="AR37" s="22">
        <v>0.03</v>
      </c>
      <c r="AS37" s="13" t="s">
        <v>140</v>
      </c>
    </row>
    <row r="38" spans="1:47" ht="35.25" customHeight="1">
      <c r="A38" s="11">
        <v>33</v>
      </c>
      <c r="B38" s="11" t="s">
        <v>141</v>
      </c>
      <c r="C38" s="22" t="s">
        <v>142</v>
      </c>
      <c r="D38" s="977" t="s">
        <v>142</v>
      </c>
      <c r="E38" s="22" t="s">
        <v>142</v>
      </c>
      <c r="F38" s="22" t="s">
        <v>142</v>
      </c>
      <c r="G38" s="22">
        <v>0</v>
      </c>
      <c r="H38" s="22">
        <v>0</v>
      </c>
      <c r="I38" s="22">
        <v>0</v>
      </c>
      <c r="J38" s="977">
        <v>0</v>
      </c>
      <c r="K38" s="22">
        <v>0</v>
      </c>
      <c r="L38" s="22">
        <v>0</v>
      </c>
      <c r="M38" s="22">
        <v>0</v>
      </c>
      <c r="N38" s="1055">
        <v>0</v>
      </c>
      <c r="O38" s="1056" t="s">
        <v>138</v>
      </c>
      <c r="P38" s="11">
        <v>33</v>
      </c>
      <c r="Q38" s="11" t="s">
        <v>143</v>
      </c>
      <c r="R38" s="22">
        <v>0</v>
      </c>
      <c r="S38" s="977">
        <v>0</v>
      </c>
      <c r="T38" s="22">
        <v>0</v>
      </c>
      <c r="U38" s="22">
        <v>26.592749999999999</v>
      </c>
      <c r="V38" s="22">
        <v>0</v>
      </c>
      <c r="W38" s="22">
        <v>0</v>
      </c>
      <c r="X38" s="22">
        <v>0</v>
      </c>
      <c r="Y38" s="977">
        <v>0</v>
      </c>
      <c r="Z38" s="22">
        <v>0</v>
      </c>
      <c r="AA38" s="22">
        <v>0.21565495940000001</v>
      </c>
      <c r="AB38" s="22">
        <v>0</v>
      </c>
      <c r="AC38" s="1055">
        <v>0</v>
      </c>
      <c r="AD38" s="1056" t="s">
        <v>144</v>
      </c>
      <c r="AE38" s="11">
        <v>33</v>
      </c>
      <c r="AF38" s="82" t="s">
        <v>2039</v>
      </c>
      <c r="AG38" s="913">
        <v>0</v>
      </c>
      <c r="AH38" s="22">
        <v>0</v>
      </c>
      <c r="AI38" s="22">
        <v>0</v>
      </c>
      <c r="AJ38" s="22">
        <v>13.96</v>
      </c>
      <c r="AK38" s="22">
        <v>0</v>
      </c>
      <c r="AL38" s="22">
        <v>0</v>
      </c>
      <c r="AM38" s="22">
        <v>0</v>
      </c>
      <c r="AN38" s="22">
        <v>0</v>
      </c>
      <c r="AO38" s="22">
        <v>0</v>
      </c>
      <c r="AP38" s="22">
        <v>5.5E-2</v>
      </c>
      <c r="AQ38" s="22">
        <v>0</v>
      </c>
      <c r="AR38" s="22">
        <v>0</v>
      </c>
      <c r="AS38" s="847" t="s">
        <v>1985</v>
      </c>
    </row>
    <row r="39" spans="1:47" ht="25" customHeight="1">
      <c r="A39" s="11">
        <v>35</v>
      </c>
      <c r="B39" s="11" t="s">
        <v>146</v>
      </c>
      <c r="C39" s="22">
        <v>0.56999999999999995</v>
      </c>
      <c r="D39" s="1055">
        <v>0</v>
      </c>
      <c r="E39" s="1055">
        <v>0</v>
      </c>
      <c r="F39" s="22">
        <v>10.3</v>
      </c>
      <c r="G39" s="1055">
        <v>0</v>
      </c>
      <c r="H39" s="22">
        <v>226.09</v>
      </c>
      <c r="I39" s="22">
        <v>0.03</v>
      </c>
      <c r="J39" s="1055">
        <v>0</v>
      </c>
      <c r="K39" s="1055">
        <v>0</v>
      </c>
      <c r="L39" s="22">
        <v>0.05</v>
      </c>
      <c r="M39" s="1055">
        <v>0</v>
      </c>
      <c r="N39" s="22">
        <v>0.34</v>
      </c>
      <c r="O39" s="1056" t="s">
        <v>147</v>
      </c>
      <c r="P39" s="11">
        <v>35</v>
      </c>
      <c r="Q39" s="11" t="s">
        <v>146</v>
      </c>
      <c r="R39" s="22">
        <v>0.496</v>
      </c>
      <c r="S39" s="1055">
        <v>4.0000000000000001E-3</v>
      </c>
      <c r="T39" s="1055">
        <v>0</v>
      </c>
      <c r="U39" s="22">
        <v>7.0049999999999999</v>
      </c>
      <c r="V39" s="1055">
        <v>0</v>
      </c>
      <c r="W39" s="22">
        <v>230.31200000000001</v>
      </c>
      <c r="X39" s="22">
        <v>4.446E-2</v>
      </c>
      <c r="Y39" s="1055">
        <v>4.0000000000000002E-4</v>
      </c>
      <c r="Z39" s="1055">
        <v>0</v>
      </c>
      <c r="AA39" s="22">
        <v>3.5025000000000001E-2</v>
      </c>
      <c r="AB39" s="1055">
        <v>0</v>
      </c>
      <c r="AC39" s="22">
        <v>0.345468</v>
      </c>
      <c r="AD39" s="1056" t="s">
        <v>147</v>
      </c>
      <c r="AE39" s="11">
        <v>34</v>
      </c>
      <c r="AF39" s="642" t="s">
        <v>80</v>
      </c>
      <c r="AG39" s="913" t="s">
        <v>137</v>
      </c>
      <c r="AH39" s="913" t="s">
        <v>137</v>
      </c>
      <c r="AI39" s="913" t="s">
        <v>137</v>
      </c>
      <c r="AJ39" s="913" t="s">
        <v>137</v>
      </c>
      <c r="AK39" s="913" t="s">
        <v>137</v>
      </c>
      <c r="AL39" s="913" t="s">
        <v>137</v>
      </c>
      <c r="AM39" s="913" t="s">
        <v>137</v>
      </c>
      <c r="AN39" s="913" t="s">
        <v>137</v>
      </c>
      <c r="AO39" s="913" t="s">
        <v>137</v>
      </c>
      <c r="AP39" s="913" t="s">
        <v>137</v>
      </c>
      <c r="AQ39" s="913" t="s">
        <v>137</v>
      </c>
      <c r="AR39" s="913" t="s">
        <v>137</v>
      </c>
      <c r="AS39" s="13" t="s">
        <v>79</v>
      </c>
    </row>
    <row r="40" spans="1:47" ht="25" customHeight="1">
      <c r="A40" s="11">
        <v>36</v>
      </c>
      <c r="B40" s="11" t="s">
        <v>148</v>
      </c>
      <c r="C40" s="22">
        <v>14.44</v>
      </c>
      <c r="D40" s="977">
        <v>0.95</v>
      </c>
      <c r="E40" s="22">
        <v>101.19</v>
      </c>
      <c r="F40" s="22">
        <v>621.1</v>
      </c>
      <c r="G40" s="22">
        <v>0.65</v>
      </c>
      <c r="H40" s="22">
        <v>5140.51</v>
      </c>
      <c r="I40" s="22">
        <v>1.1499999999999999</v>
      </c>
      <c r="J40" s="977">
        <v>0.09</v>
      </c>
      <c r="K40" s="22">
        <v>1.02</v>
      </c>
      <c r="L40" s="22">
        <v>4.9800000000000004</v>
      </c>
      <c r="M40" s="22">
        <v>0.02</v>
      </c>
      <c r="N40" s="22">
        <v>7.37</v>
      </c>
      <c r="O40" s="1056" t="s">
        <v>149</v>
      </c>
      <c r="P40" s="11">
        <v>36</v>
      </c>
      <c r="Q40" s="11" t="s">
        <v>148</v>
      </c>
      <c r="R40" s="22">
        <v>14.337999999999999</v>
      </c>
      <c r="S40" s="977">
        <v>0.88900000000000001</v>
      </c>
      <c r="T40" s="22">
        <v>102.816</v>
      </c>
      <c r="U40" s="22">
        <v>635.48400000000004</v>
      </c>
      <c r="V40" s="22">
        <v>0.6399999999999999</v>
      </c>
      <c r="W40" s="22">
        <v>5153.5030000000006</v>
      </c>
      <c r="X40" s="22">
        <v>1.1360000000000001</v>
      </c>
      <c r="Y40" s="977">
        <v>7.9999999999999988E-2</v>
      </c>
      <c r="Z40" s="22">
        <v>1.014</v>
      </c>
      <c r="AA40" s="22">
        <v>4.9970000000000008</v>
      </c>
      <c r="AB40" s="22">
        <v>1.9E-2</v>
      </c>
      <c r="AC40" s="22">
        <v>7.3913945000000005</v>
      </c>
      <c r="AD40" s="1056" t="s">
        <v>149</v>
      </c>
      <c r="AE40" s="11">
        <v>35</v>
      </c>
      <c r="AF40" s="642" t="s">
        <v>147</v>
      </c>
      <c r="AG40" s="913">
        <v>0.1</v>
      </c>
      <c r="AH40" s="22">
        <v>0</v>
      </c>
      <c r="AI40" s="22">
        <v>0</v>
      </c>
      <c r="AJ40" s="22">
        <v>1.7</v>
      </c>
      <c r="AK40" s="22">
        <v>0</v>
      </c>
      <c r="AL40" s="22">
        <v>66.739999999999995</v>
      </c>
      <c r="AM40" s="22">
        <v>0.01</v>
      </c>
      <c r="AN40" s="22">
        <v>0</v>
      </c>
      <c r="AO40" s="22">
        <v>0</v>
      </c>
      <c r="AP40" s="22">
        <v>0.01</v>
      </c>
      <c r="AQ40" s="22">
        <v>0</v>
      </c>
      <c r="AR40" s="22">
        <v>0.1</v>
      </c>
      <c r="AS40" s="13" t="s">
        <v>146</v>
      </c>
    </row>
    <row r="41" spans="1:47" ht="23.25" customHeight="1">
      <c r="A41" s="1308" t="s">
        <v>150</v>
      </c>
      <c r="B41" s="1308"/>
      <c r="C41" s="1058">
        <f>SUM(C6:C40)</f>
        <v>3055.83</v>
      </c>
      <c r="D41" s="1058">
        <f>SUM(D6:D40)</f>
        <v>11926.29</v>
      </c>
      <c r="E41" s="1058">
        <f t="shared" ref="E41:N41" si="0">SUM(E6:E40)</f>
        <v>50863.58</v>
      </c>
      <c r="F41" s="1058">
        <f t="shared" si="0"/>
        <v>97174.37000000001</v>
      </c>
      <c r="G41" s="1058">
        <f>SUM(G6:G40)</f>
        <v>10734.87</v>
      </c>
      <c r="H41" s="1058">
        <f t="shared" si="0"/>
        <v>2812839.13</v>
      </c>
      <c r="I41" s="1058">
        <f t="shared" si="0"/>
        <v>326.47999999999996</v>
      </c>
      <c r="J41" s="1058">
        <f t="shared" si="0"/>
        <v>1545.8200000000002</v>
      </c>
      <c r="K41" s="1058">
        <f>SUM(K6:K40)</f>
        <v>677.97</v>
      </c>
      <c r="L41" s="1058">
        <f t="shared" si="0"/>
        <v>1097.73</v>
      </c>
      <c r="M41" s="1058">
        <f t="shared" si="0"/>
        <v>404.48000000000008</v>
      </c>
      <c r="N41" s="1058">
        <f t="shared" si="0"/>
        <v>4061.78</v>
      </c>
      <c r="O41" s="792" t="s">
        <v>151</v>
      </c>
      <c r="P41" s="1492" t="s">
        <v>150</v>
      </c>
      <c r="Q41" s="1493"/>
      <c r="R41" s="328">
        <v>3017.7324704923967</v>
      </c>
      <c r="S41" s="328">
        <v>12181.012674961537</v>
      </c>
      <c r="T41" s="328">
        <v>56515.436082397689</v>
      </c>
      <c r="U41" s="328">
        <v>103605.23285100664</v>
      </c>
      <c r="V41" s="328">
        <v>11225.681595108352</v>
      </c>
      <c r="W41" s="328">
        <v>2820834.5615861085</v>
      </c>
      <c r="X41" s="328">
        <v>308.78293455330243</v>
      </c>
      <c r="Y41" s="328">
        <v>1584.6481310012637</v>
      </c>
      <c r="Z41" s="328">
        <v>769.21305621842407</v>
      </c>
      <c r="AA41" s="328">
        <v>1179.4867874083307</v>
      </c>
      <c r="AB41" s="328">
        <v>414.14220398649019</v>
      </c>
      <c r="AC41" s="328">
        <v>4343.1265464605913</v>
      </c>
      <c r="AD41" s="448" t="s">
        <v>151</v>
      </c>
      <c r="AE41" s="11">
        <v>36</v>
      </c>
      <c r="AF41" s="642" t="s">
        <v>149</v>
      </c>
      <c r="AG41" s="913">
        <v>14.82</v>
      </c>
      <c r="AH41" s="22">
        <v>0.87</v>
      </c>
      <c r="AI41" s="22">
        <v>100.75</v>
      </c>
      <c r="AJ41" s="22">
        <v>661.25</v>
      </c>
      <c r="AK41" s="22">
        <v>1.04</v>
      </c>
      <c r="AL41" s="22">
        <v>5213.9799999999996</v>
      </c>
      <c r="AM41" s="22">
        <v>1.1399999999999999</v>
      </c>
      <c r="AN41" s="22">
        <v>0.08</v>
      </c>
      <c r="AO41" s="22">
        <v>0.97</v>
      </c>
      <c r="AP41" s="22">
        <v>5.1100000000000003</v>
      </c>
      <c r="AQ41" s="22">
        <v>0.02</v>
      </c>
      <c r="AR41" s="22">
        <v>7.34</v>
      </c>
      <c r="AS41" s="13" t="s">
        <v>148</v>
      </c>
    </row>
    <row r="42" spans="1:47" ht="20.5" customHeight="1">
      <c r="A42" s="766"/>
      <c r="B42" s="766"/>
      <c r="C42" s="1059"/>
      <c r="D42" s="1059"/>
      <c r="E42" s="1059"/>
      <c r="F42" s="1059"/>
      <c r="G42" s="1059"/>
      <c r="H42" s="1059"/>
      <c r="I42" s="1059"/>
      <c r="J42" s="1059"/>
      <c r="K42" s="1059"/>
      <c r="L42" s="1059"/>
      <c r="M42" s="1059"/>
      <c r="N42" s="1059"/>
      <c r="O42" s="766"/>
      <c r="P42" s="766"/>
      <c r="Q42" s="766"/>
      <c r="R42" s="1059"/>
      <c r="S42" s="1059"/>
      <c r="T42" s="1059"/>
      <c r="U42" s="1059"/>
      <c r="V42" s="1059"/>
      <c r="W42" s="1059"/>
      <c r="X42" s="1059"/>
      <c r="Y42" s="1059"/>
      <c r="Z42" s="1059"/>
      <c r="AA42" s="1059"/>
      <c r="AB42" s="1059"/>
      <c r="AC42" s="1059"/>
      <c r="AD42" s="766"/>
      <c r="AE42" s="1492" t="s">
        <v>152</v>
      </c>
      <c r="AF42" s="1493"/>
      <c r="AG42" s="328">
        <v>2442.23</v>
      </c>
      <c r="AH42" s="328">
        <v>14531.57</v>
      </c>
      <c r="AI42" s="328">
        <v>80704.160000000003</v>
      </c>
      <c r="AJ42" s="328">
        <v>135174.43000000002</v>
      </c>
      <c r="AK42" s="328">
        <v>9624.6457699999992</v>
      </c>
      <c r="AL42" s="328">
        <v>3354970.0700000003</v>
      </c>
      <c r="AM42" s="328">
        <v>266.40000000000003</v>
      </c>
      <c r="AN42" s="328">
        <v>1854.6399999999996</v>
      </c>
      <c r="AO42" s="328">
        <v>1141.447581313977</v>
      </c>
      <c r="AP42" s="328">
        <v>1588.9447460329995</v>
      </c>
      <c r="AQ42" s="328">
        <v>381.79345833120823</v>
      </c>
      <c r="AR42" s="328">
        <v>5019.5092143218153</v>
      </c>
      <c r="AS42" s="963" t="s">
        <v>153</v>
      </c>
    </row>
    <row r="43" spans="1:47" ht="20.5" customHeight="1">
      <c r="A43" s="766"/>
      <c r="B43" s="766"/>
      <c r="C43" s="1059"/>
      <c r="D43" s="1059"/>
      <c r="E43" s="1059"/>
      <c r="F43" s="1059"/>
      <c r="G43" s="1059"/>
      <c r="H43" s="1059"/>
      <c r="I43" s="1059"/>
      <c r="J43" s="1059"/>
      <c r="K43" s="1059"/>
      <c r="L43" s="1059"/>
      <c r="M43" s="1059"/>
      <c r="N43" s="1059"/>
      <c r="O43" s="766"/>
      <c r="P43" s="766"/>
      <c r="Q43" s="766"/>
      <c r="R43" s="1059"/>
      <c r="S43" s="1059"/>
      <c r="T43" s="1059"/>
      <c r="U43" s="1059"/>
      <c r="V43" s="1059"/>
      <c r="W43" s="1059"/>
      <c r="X43" s="1059"/>
      <c r="Y43" s="1059"/>
      <c r="Z43" s="1059"/>
      <c r="AA43" s="1059"/>
      <c r="AB43" s="1059"/>
      <c r="AC43" s="1059"/>
      <c r="AD43" s="766"/>
      <c r="AE43" s="1309" t="s">
        <v>154</v>
      </c>
      <c r="AF43" s="1495"/>
      <c r="AG43" s="1495"/>
      <c r="AH43" s="1495"/>
      <c r="AI43" s="1495"/>
      <c r="AJ43" s="1495"/>
      <c r="AK43" s="1495"/>
      <c r="AL43" s="1495"/>
      <c r="AM43" s="1495"/>
      <c r="AN43" s="1495"/>
      <c r="AO43" s="1495"/>
      <c r="AP43" s="1495"/>
      <c r="AQ43" s="1495"/>
      <c r="AR43" s="1495"/>
      <c r="AS43" s="1060"/>
    </row>
    <row r="44" spans="1:47" s="215" customFormat="1" ht="16.5" customHeight="1">
      <c r="A44" s="1390" t="s">
        <v>155</v>
      </c>
      <c r="B44" s="1494"/>
      <c r="C44" s="1494"/>
      <c r="D44" s="1494"/>
      <c r="E44" s="1494"/>
      <c r="F44" s="1494"/>
      <c r="G44" s="1494"/>
      <c r="H44" s="1494"/>
      <c r="I44" s="1494"/>
      <c r="J44" s="1494"/>
      <c r="K44" s="1494"/>
      <c r="L44" s="1494"/>
      <c r="M44" s="1494"/>
      <c r="N44" s="1494"/>
      <c r="O44" s="760"/>
      <c r="P44" s="1390" t="s">
        <v>154</v>
      </c>
      <c r="Q44" s="1494"/>
      <c r="R44" s="1494"/>
      <c r="S44" s="1494"/>
      <c r="T44" s="1494"/>
      <c r="U44" s="1494"/>
      <c r="V44" s="1494"/>
      <c r="W44" s="1494"/>
      <c r="X44" s="1494"/>
      <c r="Y44" s="1494"/>
      <c r="Z44" s="1494"/>
      <c r="AA44" s="1494"/>
      <c r="AB44" s="1494"/>
      <c r="AC44" s="1494"/>
      <c r="AD44" s="1061"/>
      <c r="AE44" s="1309" t="s">
        <v>156</v>
      </c>
      <c r="AF44" s="1310"/>
      <c r="AG44" s="1310"/>
      <c r="AH44" s="1310"/>
      <c r="AI44" s="1310"/>
      <c r="AJ44" s="1310"/>
      <c r="AK44" s="1310"/>
      <c r="AL44" s="1310"/>
      <c r="AM44" s="1310"/>
      <c r="AN44" s="1310"/>
      <c r="AO44" s="1310"/>
      <c r="AP44" s="1310"/>
      <c r="AQ44" s="1310"/>
      <c r="AR44" s="1310"/>
      <c r="AS44" s="1311"/>
    </row>
    <row r="45" spans="1:47">
      <c r="P45" s="687" t="s">
        <v>157</v>
      </c>
      <c r="AE45" s="1312" t="s">
        <v>2038</v>
      </c>
      <c r="AF45" s="1313"/>
      <c r="AG45" s="1313"/>
      <c r="AH45" s="1313"/>
      <c r="AI45" s="1313"/>
      <c r="AJ45" s="1313"/>
      <c r="AK45" s="1313"/>
      <c r="AL45" s="1313"/>
      <c r="AM45" s="1313"/>
      <c r="AN45" s="1313"/>
      <c r="AO45" s="1313"/>
      <c r="AP45" s="1313"/>
      <c r="AQ45" s="1313"/>
      <c r="AR45" s="1313"/>
      <c r="AS45" s="1314"/>
    </row>
    <row r="47" spans="1:47" hidden="1">
      <c r="AE47" s="1491"/>
      <c r="AF47" s="1491"/>
      <c r="AG47" s="1491"/>
      <c r="AH47" s="1491"/>
      <c r="AI47" s="1491"/>
      <c r="AJ47" s="1491"/>
      <c r="AK47" s="1491"/>
      <c r="AL47" s="1491"/>
      <c r="AM47" s="1491"/>
      <c r="AN47" s="1491"/>
      <c r="AO47" s="1491"/>
      <c r="AP47" s="1491"/>
      <c r="AQ47" s="1491"/>
      <c r="AR47" s="1491"/>
      <c r="AS47" s="1491"/>
      <c r="AT47" s="1491"/>
      <c r="AU47" s="1491"/>
    </row>
    <row r="54" spans="2:16" hidden="1">
      <c r="B54" s="414"/>
      <c r="C54" s="414"/>
      <c r="D54" s="414"/>
      <c r="E54" s="414"/>
      <c r="F54" s="414"/>
      <c r="G54" s="414"/>
      <c r="H54" s="414"/>
      <c r="I54" s="414"/>
      <c r="J54" s="414"/>
      <c r="K54" s="414"/>
      <c r="L54" s="414"/>
      <c r="M54" s="414"/>
      <c r="N54" s="414"/>
      <c r="O54" s="414"/>
      <c r="P54" s="414"/>
    </row>
    <row r="55" spans="2:16" hidden="1">
      <c r="B55" s="414"/>
      <c r="C55" s="414"/>
      <c r="D55" s="414"/>
      <c r="E55" s="414"/>
      <c r="F55" s="414"/>
      <c r="G55" s="414"/>
      <c r="H55" s="414"/>
      <c r="I55" s="414"/>
      <c r="J55" s="414"/>
      <c r="K55" s="414"/>
      <c r="L55" s="414"/>
      <c r="M55" s="414"/>
      <c r="N55" s="414"/>
      <c r="O55" s="414"/>
      <c r="P55" s="414"/>
    </row>
    <row r="170" spans="7:7" hidden="1">
      <c r="G170" s="790" t="s">
        <v>44</v>
      </c>
    </row>
  </sheetData>
  <mergeCells count="33">
    <mergeCell ref="A1:O1"/>
    <mergeCell ref="P1:AD1"/>
    <mergeCell ref="AE1:AS1"/>
    <mergeCell ref="A2:O2"/>
    <mergeCell ref="P2:AD2"/>
    <mergeCell ref="AE2:AS2"/>
    <mergeCell ref="A4:A5"/>
    <mergeCell ref="B4:B5"/>
    <mergeCell ref="C4:H4"/>
    <mergeCell ref="I4:N4"/>
    <mergeCell ref="O4:O5"/>
    <mergeCell ref="AG4:AL4"/>
    <mergeCell ref="AM4:AR4"/>
    <mergeCell ref="M3:O3"/>
    <mergeCell ref="AB3:AD3"/>
    <mergeCell ref="AE3:AS3"/>
    <mergeCell ref="P4:P5"/>
    <mergeCell ref="Q4:Q5"/>
    <mergeCell ref="AS4:AS5"/>
    <mergeCell ref="R4:W4"/>
    <mergeCell ref="X4:AC4"/>
    <mergeCell ref="AD4:AD5"/>
    <mergeCell ref="AE4:AE5"/>
    <mergeCell ref="AF4:AF5"/>
    <mergeCell ref="AE45:AS45"/>
    <mergeCell ref="AE47:AU47"/>
    <mergeCell ref="A41:B41"/>
    <mergeCell ref="P41:Q41"/>
    <mergeCell ref="AE42:AF42"/>
    <mergeCell ref="A44:N44"/>
    <mergeCell ref="P44:AC44"/>
    <mergeCell ref="AE44:AS44"/>
    <mergeCell ref="AE43:AR4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08FAF-65C8-43FB-AD2D-8500DF045F75}">
  <dimension ref="A1:S56"/>
  <sheetViews>
    <sheetView view="pageBreakPreview" topLeftCell="B11" zoomScale="80" zoomScaleNormal="50" zoomScaleSheetLayoutView="80" workbookViewId="0">
      <selection activeCell="B16" sqref="A16:XFD1048576"/>
    </sheetView>
  </sheetViews>
  <sheetFormatPr defaultColWidth="9.1796875" defaultRowHeight="14.5" zeroHeight="1"/>
  <cols>
    <col min="1" max="1" width="41.81640625" style="1063" customWidth="1"/>
    <col min="2" max="2" width="11.26953125" style="1063" customWidth="1"/>
    <col min="3" max="3" width="11" style="1063" customWidth="1"/>
    <col min="4" max="4" width="11.54296875" style="1063" customWidth="1"/>
    <col min="5" max="5" width="11.7265625" style="1063" customWidth="1"/>
    <col min="6" max="6" width="11.453125" style="1063" customWidth="1"/>
    <col min="7" max="7" width="11.54296875" style="1063" customWidth="1"/>
    <col min="8" max="8" width="11.1796875" style="1063" customWidth="1"/>
    <col min="9" max="9" width="11.26953125" style="1063" customWidth="1"/>
    <col min="10" max="10" width="11" style="1063" customWidth="1"/>
    <col min="11" max="11" width="11.26953125" style="1063" customWidth="1"/>
    <col min="12" max="12" width="13.1796875" style="1063" customWidth="1"/>
    <col min="13" max="13" width="11.54296875" style="1063" customWidth="1"/>
    <col min="14" max="14" width="12.54296875" style="1063" customWidth="1"/>
    <col min="15" max="15" width="13.54296875" style="1063" customWidth="1"/>
    <col min="16" max="17" width="10.7265625" style="1063" customWidth="1"/>
    <col min="18" max="18" width="10.81640625" style="1063" customWidth="1"/>
    <col min="19" max="19" width="10.7265625" style="1063" customWidth="1"/>
    <col min="20" max="16384" width="9.1796875" style="1063"/>
  </cols>
  <sheetData>
    <row r="1" spans="1:19" ht="27.75" customHeight="1">
      <c r="A1" s="1508" t="s">
        <v>158</v>
      </c>
      <c r="B1" s="1509"/>
      <c r="C1" s="1509"/>
      <c r="D1" s="1509"/>
      <c r="E1" s="1509"/>
      <c r="F1" s="1509"/>
      <c r="G1" s="1509"/>
      <c r="H1" s="1509"/>
      <c r="I1" s="1509"/>
      <c r="J1" s="1509"/>
      <c r="K1" s="1509"/>
      <c r="L1" s="1509"/>
      <c r="M1" s="1509"/>
      <c r="N1" s="1509"/>
      <c r="O1" s="1509"/>
      <c r="P1" s="1509"/>
      <c r="Q1" s="1509"/>
      <c r="R1" s="1509"/>
      <c r="S1" s="1510"/>
    </row>
    <row r="2" spans="1:19" ht="20.149999999999999" customHeight="1">
      <c r="A2" s="1511" t="s">
        <v>159</v>
      </c>
      <c r="B2" s="1512"/>
      <c r="C2" s="1512"/>
      <c r="D2" s="1512"/>
      <c r="E2" s="1512"/>
      <c r="F2" s="1512"/>
      <c r="G2" s="1512"/>
      <c r="H2" s="1512"/>
      <c r="I2" s="1512"/>
      <c r="J2" s="1512"/>
      <c r="K2" s="1512"/>
      <c r="L2" s="1512"/>
      <c r="M2" s="1512"/>
      <c r="N2" s="1512"/>
      <c r="O2" s="1512"/>
      <c r="P2" s="1512"/>
      <c r="Q2" s="1512"/>
      <c r="R2" s="1512"/>
      <c r="S2" s="1513"/>
    </row>
    <row r="3" spans="1:19" ht="1.5" customHeight="1">
      <c r="A3" s="1514" t="s">
        <v>160</v>
      </c>
      <c r="B3" s="1515"/>
      <c r="C3" s="1515"/>
      <c r="D3" s="1515"/>
      <c r="E3" s="1515"/>
      <c r="F3" s="1515"/>
      <c r="G3" s="1515"/>
      <c r="H3" s="1515"/>
      <c r="I3" s="1515"/>
      <c r="J3" s="1515"/>
      <c r="K3" s="1515"/>
      <c r="L3" s="1515"/>
      <c r="M3" s="1515"/>
      <c r="N3" s="1515"/>
      <c r="O3" s="1515"/>
      <c r="P3" s="1515"/>
      <c r="Q3" s="1515"/>
      <c r="R3" s="1515"/>
      <c r="S3" s="1516"/>
    </row>
    <row r="4" spans="1:19" ht="20.149999999999999" customHeight="1">
      <c r="A4" s="1053"/>
      <c r="B4" s="1502" t="s">
        <v>161</v>
      </c>
      <c r="C4" s="1503"/>
      <c r="D4" s="1502" t="s">
        <v>162</v>
      </c>
      <c r="E4" s="1503"/>
      <c r="F4" s="1502" t="s">
        <v>163</v>
      </c>
      <c r="G4" s="1503"/>
      <c r="H4" s="1502" t="s">
        <v>164</v>
      </c>
      <c r="I4" s="1503"/>
      <c r="J4" s="1502" t="s">
        <v>165</v>
      </c>
      <c r="K4" s="1503"/>
      <c r="L4" s="1502" t="s">
        <v>166</v>
      </c>
      <c r="M4" s="1503"/>
      <c r="N4" s="1502" t="s">
        <v>167</v>
      </c>
      <c r="O4" s="1503"/>
      <c r="P4" s="1502" t="s">
        <v>168</v>
      </c>
      <c r="Q4" s="1503"/>
      <c r="R4" s="1502" t="s">
        <v>169</v>
      </c>
      <c r="S4" s="1503"/>
    </row>
    <row r="5" spans="1:19" ht="30" customHeight="1">
      <c r="A5" s="1064" t="s">
        <v>170</v>
      </c>
      <c r="B5" s="661" t="s">
        <v>171</v>
      </c>
      <c r="C5" s="661" t="s">
        <v>172</v>
      </c>
      <c r="D5" s="661" t="s">
        <v>171</v>
      </c>
      <c r="E5" s="661" t="s">
        <v>172</v>
      </c>
      <c r="F5" s="661" t="s">
        <v>171</v>
      </c>
      <c r="G5" s="661" t="s">
        <v>172</v>
      </c>
      <c r="H5" s="661" t="s">
        <v>171</v>
      </c>
      <c r="I5" s="661" t="s">
        <v>172</v>
      </c>
      <c r="J5" s="661" t="s">
        <v>171</v>
      </c>
      <c r="K5" s="661" t="s">
        <v>172</v>
      </c>
      <c r="L5" s="661" t="s">
        <v>171</v>
      </c>
      <c r="M5" s="1065" t="s">
        <v>172</v>
      </c>
      <c r="N5" s="1065" t="s">
        <v>171</v>
      </c>
      <c r="O5" s="1065" t="s">
        <v>172</v>
      </c>
      <c r="P5" s="1065" t="s">
        <v>171</v>
      </c>
      <c r="Q5" s="661" t="s">
        <v>172</v>
      </c>
      <c r="R5" s="1065" t="s">
        <v>171</v>
      </c>
      <c r="S5" s="661" t="s">
        <v>172</v>
      </c>
    </row>
    <row r="6" spans="1:19" ht="30" customHeight="1">
      <c r="A6" s="669" t="s">
        <v>173</v>
      </c>
      <c r="B6" s="22">
        <v>61.23</v>
      </c>
      <c r="C6" s="22">
        <v>465.98</v>
      </c>
      <c r="D6" s="22">
        <v>62.03</v>
      </c>
      <c r="E6" s="22">
        <v>527.4</v>
      </c>
      <c r="F6" s="22">
        <v>56.55</v>
      </c>
      <c r="G6" s="22">
        <v>411.48</v>
      </c>
      <c r="H6" s="22">
        <v>62.62</v>
      </c>
      <c r="I6" s="22">
        <v>298.08999999999997</v>
      </c>
      <c r="J6" s="22">
        <v>87.125455500000001</v>
      </c>
      <c r="K6" s="22">
        <v>238.0139686</v>
      </c>
      <c r="L6" s="1066">
        <v>76.876706299999995</v>
      </c>
      <c r="M6" s="22">
        <v>63.241126899999998</v>
      </c>
      <c r="N6" s="22">
        <f>7777/100</f>
        <v>77.77</v>
      </c>
      <c r="O6" s="22">
        <f>7392/100</f>
        <v>73.92</v>
      </c>
      <c r="P6" s="22">
        <f>8828/100</f>
        <v>88.28</v>
      </c>
      <c r="Q6" s="913">
        <f>4098/100</f>
        <v>40.98</v>
      </c>
      <c r="R6" s="22">
        <f>15833/100</f>
        <v>158.33000000000001</v>
      </c>
      <c r="S6" s="913">
        <f>10247/100</f>
        <v>102.47</v>
      </c>
    </row>
    <row r="7" spans="1:19" ht="30" customHeight="1">
      <c r="A7" s="669" t="s">
        <v>174</v>
      </c>
      <c r="B7" s="22">
        <v>5.36</v>
      </c>
      <c r="C7" s="22">
        <v>27603.919999999998</v>
      </c>
      <c r="D7" s="22">
        <v>20.99</v>
      </c>
      <c r="E7" s="22">
        <v>27060.86</v>
      </c>
      <c r="F7" s="22">
        <v>29.99</v>
      </c>
      <c r="G7" s="22">
        <v>26921.5</v>
      </c>
      <c r="H7" s="22">
        <v>31.79</v>
      </c>
      <c r="I7" s="22">
        <v>26033.919999999998</v>
      </c>
      <c r="J7" s="22">
        <v>38.871152600000002</v>
      </c>
      <c r="K7" s="22">
        <v>23375.0398776</v>
      </c>
      <c r="L7" s="1066">
        <v>13.1777137</v>
      </c>
      <c r="M7" s="22">
        <v>23845.795920199998</v>
      </c>
      <c r="N7" s="22">
        <f>3072/100</f>
        <v>30.72</v>
      </c>
      <c r="O7" s="22">
        <f>2515619/100</f>
        <v>25156.19</v>
      </c>
      <c r="P7" s="22">
        <f>4849/100</f>
        <v>48.49</v>
      </c>
      <c r="Q7" s="913">
        <f>2627895/100</f>
        <v>26278.95</v>
      </c>
      <c r="R7" s="22">
        <f>5500/100</f>
        <v>55</v>
      </c>
      <c r="S7" s="913">
        <f>3174670/100</f>
        <v>31746.7</v>
      </c>
    </row>
    <row r="8" spans="1:19" ht="30" customHeight="1">
      <c r="A8" s="669" t="s">
        <v>175</v>
      </c>
      <c r="B8" s="22">
        <v>340.45</v>
      </c>
      <c r="C8" s="22">
        <v>2145.79</v>
      </c>
      <c r="D8" s="22">
        <v>243.83</v>
      </c>
      <c r="E8" s="22">
        <v>1963.53</v>
      </c>
      <c r="F8" s="22">
        <v>302.88</v>
      </c>
      <c r="G8" s="22">
        <v>2363.7600000000002</v>
      </c>
      <c r="H8" s="22">
        <v>228.69</v>
      </c>
      <c r="I8" s="22">
        <v>3773.24</v>
      </c>
      <c r="J8" s="22">
        <v>266.63031319999999</v>
      </c>
      <c r="K8" s="22">
        <v>2503.0807909</v>
      </c>
      <c r="L8" s="1066">
        <v>248.74186889999999</v>
      </c>
      <c r="M8" s="22">
        <v>2606.3161500000001</v>
      </c>
      <c r="N8" s="22">
        <v>224.68</v>
      </c>
      <c r="O8" s="22">
        <f>463126/100</f>
        <v>4631.26</v>
      </c>
      <c r="P8" s="22">
        <f>36428/100</f>
        <v>364.28</v>
      </c>
      <c r="Q8" s="913">
        <f>489873/100</f>
        <v>4898.7299999999996</v>
      </c>
      <c r="R8" s="22">
        <f>50084/100</f>
        <v>500.84</v>
      </c>
      <c r="S8" s="913">
        <f>517436/100</f>
        <v>5174.3599999999997</v>
      </c>
    </row>
    <row r="9" spans="1:19" ht="30" customHeight="1">
      <c r="A9" s="669" t="s">
        <v>176</v>
      </c>
      <c r="B9" s="22">
        <v>2499.9899999999998</v>
      </c>
      <c r="C9" s="22">
        <v>5236.62</v>
      </c>
      <c r="D9" s="22">
        <v>3316.53</v>
      </c>
      <c r="E9" s="22">
        <v>7457.27</v>
      </c>
      <c r="F9" s="22">
        <v>3558.11</v>
      </c>
      <c r="G9" s="22">
        <v>9405.7000000000007</v>
      </c>
      <c r="H9" s="22">
        <v>4479.34</v>
      </c>
      <c r="I9" s="22">
        <v>13413.35</v>
      </c>
      <c r="J9" s="22">
        <v>5065.6268724000001</v>
      </c>
      <c r="K9" s="22">
        <v>8263.0367640000004</v>
      </c>
      <c r="L9" s="1066">
        <v>4973.4756434999999</v>
      </c>
      <c r="M9" s="22">
        <v>14910.5425944</v>
      </c>
      <c r="N9" s="22">
        <f>929115/100</f>
        <v>9291.15</v>
      </c>
      <c r="O9" s="22">
        <f>1180853/100</f>
        <v>11808.53</v>
      </c>
      <c r="P9" s="22">
        <f>633305/100</f>
        <v>6333.05</v>
      </c>
      <c r="Q9" s="913">
        <f>2024084/100</f>
        <v>20240.84</v>
      </c>
      <c r="R9" s="22">
        <f>533981/100</f>
        <v>5339.81</v>
      </c>
      <c r="S9" s="913">
        <f>2304111/100</f>
        <v>23041.11</v>
      </c>
    </row>
    <row r="10" spans="1:19" ht="30" customHeight="1">
      <c r="A10" s="669" t="s">
        <v>177</v>
      </c>
      <c r="B10" s="22">
        <v>4311.17</v>
      </c>
      <c r="C10" s="22">
        <v>6852.7</v>
      </c>
      <c r="D10" s="22">
        <v>4085.29</v>
      </c>
      <c r="E10" s="22">
        <v>5947.45</v>
      </c>
      <c r="F10" s="22">
        <v>3967.71</v>
      </c>
      <c r="G10" s="22">
        <v>5636.69</v>
      </c>
      <c r="H10" s="22">
        <v>4065.58</v>
      </c>
      <c r="I10" s="22">
        <v>5048.37</v>
      </c>
      <c r="J10" s="22">
        <v>3892.5690768999998</v>
      </c>
      <c r="K10" s="22">
        <v>3717.6263545000002</v>
      </c>
      <c r="L10" s="1066">
        <v>2378.5175992999998</v>
      </c>
      <c r="M10" s="22">
        <v>2801.4184719999998</v>
      </c>
      <c r="N10" s="22">
        <f>316488/100</f>
        <v>3164.88</v>
      </c>
      <c r="O10" s="22">
        <f>340743/100</f>
        <v>3407.43</v>
      </c>
      <c r="P10" s="22">
        <f>386928/100</f>
        <v>3869.28</v>
      </c>
      <c r="Q10" s="913">
        <f>346837/100</f>
        <v>3468.37</v>
      </c>
      <c r="R10" s="22">
        <f>331891/100</f>
        <v>3318.91</v>
      </c>
      <c r="S10" s="913">
        <f>371487/100</f>
        <v>3714.87</v>
      </c>
    </row>
    <row r="11" spans="1:19" ht="30" customHeight="1">
      <c r="A11" s="669" t="s">
        <v>178</v>
      </c>
      <c r="B11" s="22">
        <v>2368.79</v>
      </c>
      <c r="C11" s="22">
        <v>1165.32</v>
      </c>
      <c r="D11" s="22">
        <v>2173.1</v>
      </c>
      <c r="E11" s="22">
        <v>1075.9000000000001</v>
      </c>
      <c r="F11" s="22">
        <v>2223.96</v>
      </c>
      <c r="G11" s="22">
        <v>1059.76</v>
      </c>
      <c r="H11" s="22">
        <v>2679.21</v>
      </c>
      <c r="I11" s="22">
        <v>1390.17</v>
      </c>
      <c r="J11" s="22">
        <v>2056.6298609</v>
      </c>
      <c r="K11" s="22">
        <v>1134.2890976000001</v>
      </c>
      <c r="L11" s="1066">
        <v>1220.2675454</v>
      </c>
      <c r="M11" s="22">
        <v>656.32343219999996</v>
      </c>
      <c r="N11" s="22">
        <f>208429/100</f>
        <v>2084.29</v>
      </c>
      <c r="O11" s="22">
        <f>100635/100</f>
        <v>1006.35</v>
      </c>
      <c r="P11" s="22">
        <f>255920/100</f>
        <v>2559.1999999999998</v>
      </c>
      <c r="Q11" s="913">
        <f>137726/100</f>
        <v>1377.26</v>
      </c>
      <c r="R11" s="22">
        <f>254471/100</f>
        <v>2544.71</v>
      </c>
      <c r="S11" s="913">
        <f>136831/100</f>
        <v>1368.31</v>
      </c>
    </row>
    <row r="12" spans="1:19" ht="30" customHeight="1">
      <c r="A12" s="1064" t="s">
        <v>179</v>
      </c>
      <c r="B12" s="328">
        <f t="shared" ref="B12:I12" si="0">SUM(B6:B11)</f>
        <v>9586.99</v>
      </c>
      <c r="C12" s="328">
        <f t="shared" si="0"/>
        <v>43470.329999999994</v>
      </c>
      <c r="D12" s="328">
        <f t="shared" si="0"/>
        <v>9901.77</v>
      </c>
      <c r="E12" s="328">
        <f t="shared" si="0"/>
        <v>44032.409999999996</v>
      </c>
      <c r="F12" s="328">
        <f t="shared" si="0"/>
        <v>10139.200000000001</v>
      </c>
      <c r="G12" s="328">
        <f t="shared" si="0"/>
        <v>45798.890000000007</v>
      </c>
      <c r="H12" s="328">
        <f t="shared" si="0"/>
        <v>11547.23</v>
      </c>
      <c r="I12" s="328">
        <f t="shared" si="0"/>
        <v>49957.14</v>
      </c>
      <c r="J12" s="328">
        <v>11407.4527315</v>
      </c>
      <c r="K12" s="328">
        <v>39231.086853200002</v>
      </c>
      <c r="L12" s="448">
        <f>SUM(L6:L11)</f>
        <v>8911.0570771000002</v>
      </c>
      <c r="M12" s="328">
        <v>44883.637695699996</v>
      </c>
      <c r="N12" s="328">
        <f>1487349/100</f>
        <v>14873.49</v>
      </c>
      <c r="O12" s="328">
        <f>4608368/100</f>
        <v>46083.68</v>
      </c>
      <c r="P12" s="328">
        <f>1326258/100</f>
        <v>13262.58</v>
      </c>
      <c r="Q12" s="965">
        <f>5630513/100</f>
        <v>56305.13</v>
      </c>
      <c r="R12" s="328">
        <f>1191760/100</f>
        <v>11917.6</v>
      </c>
      <c r="S12" s="965">
        <f>6514782/100</f>
        <v>65147.82</v>
      </c>
    </row>
    <row r="13" spans="1:19" ht="30" customHeight="1">
      <c r="A13" s="1504" t="s">
        <v>180</v>
      </c>
      <c r="B13" s="1505"/>
      <c r="C13" s="1505"/>
      <c r="D13" s="1505"/>
      <c r="E13" s="1505"/>
      <c r="F13" s="1505"/>
      <c r="G13" s="1505"/>
      <c r="H13" s="1505"/>
      <c r="I13" s="1067"/>
      <c r="J13" s="1067"/>
      <c r="K13" s="1068"/>
      <c r="L13" s="1068"/>
      <c r="M13" s="1069"/>
      <c r="N13" s="1069"/>
      <c r="O13" s="1068"/>
      <c r="P13" s="1067"/>
      <c r="Q13" s="57"/>
      <c r="R13" s="1067"/>
      <c r="S13" s="57"/>
    </row>
    <row r="14" spans="1:19" ht="30" customHeight="1">
      <c r="A14" s="1070" t="s">
        <v>181</v>
      </c>
      <c r="B14" s="1071">
        <v>639.77</v>
      </c>
      <c r="C14" s="31">
        <v>30420.83</v>
      </c>
      <c r="D14" s="1071">
        <v>633.39</v>
      </c>
      <c r="E14" s="31">
        <v>37870.9</v>
      </c>
      <c r="F14" s="1072">
        <v>793.3</v>
      </c>
      <c r="G14" s="31">
        <v>45106.89</v>
      </c>
      <c r="H14" s="1071">
        <v>1088.1300000000001</v>
      </c>
      <c r="I14" s="31">
        <v>46589.37</v>
      </c>
      <c r="J14" s="1071" t="s">
        <v>137</v>
      </c>
      <c r="K14" s="31">
        <v>46662.85</v>
      </c>
      <c r="L14" s="1073" t="s">
        <v>137</v>
      </c>
      <c r="M14" s="17">
        <v>43720.98</v>
      </c>
      <c r="N14" s="17" t="s">
        <v>137</v>
      </c>
      <c r="O14" s="37">
        <v>57586.48</v>
      </c>
      <c r="P14" s="17" t="s">
        <v>137</v>
      </c>
      <c r="Q14" s="17">
        <v>63969.14</v>
      </c>
      <c r="R14" s="17" t="s">
        <v>137</v>
      </c>
      <c r="S14" s="17">
        <v>60523.89</v>
      </c>
    </row>
    <row r="15" spans="1:19" ht="37.5" customHeight="1">
      <c r="A15" s="1506" t="s">
        <v>182</v>
      </c>
      <c r="B15" s="1507"/>
      <c r="C15" s="1507"/>
      <c r="D15" s="1507"/>
      <c r="E15" s="1507"/>
      <c r="F15" s="1507"/>
      <c r="G15" s="1507"/>
      <c r="H15" s="1507"/>
      <c r="I15" s="1507"/>
      <c r="J15" s="1507"/>
      <c r="K15" s="1507"/>
      <c r="L15" s="1507"/>
      <c r="M15" s="1074"/>
      <c r="N15" s="1074"/>
      <c r="O15" s="1075"/>
      <c r="P15" s="1075"/>
      <c r="Q15" s="1075"/>
      <c r="R15" s="1075"/>
      <c r="S15" s="1076"/>
    </row>
    <row r="16" spans="1:19" ht="20.149999999999999" hidden="1" customHeight="1">
      <c r="J16" s="1077"/>
      <c r="K16" s="1077"/>
      <c r="L16" s="1077"/>
      <c r="M16" s="1077"/>
      <c r="N16" s="1077"/>
      <c r="O16" s="1077"/>
      <c r="P16" s="1077"/>
      <c r="Q16" s="1077"/>
      <c r="R16" s="1077"/>
      <c r="S16" s="1077"/>
    </row>
    <row r="55" spans="2:18" hidden="1">
      <c r="B55" s="57"/>
      <c r="C55" s="57"/>
      <c r="D55" s="57"/>
      <c r="E55" s="57"/>
      <c r="F55" s="57"/>
      <c r="G55" s="57"/>
      <c r="H55" s="57"/>
      <c r="I55" s="57"/>
      <c r="J55" s="57"/>
      <c r="K55" s="57"/>
      <c r="L55" s="57"/>
      <c r="M55" s="57"/>
      <c r="N55" s="57"/>
      <c r="O55" s="57"/>
      <c r="P55" s="57"/>
      <c r="Q55" s="57"/>
      <c r="R55" s="57"/>
    </row>
    <row r="56" spans="2:18" hidden="1">
      <c r="B56" s="57"/>
      <c r="C56" s="57"/>
      <c r="D56" s="57"/>
      <c r="E56" s="57"/>
      <c r="F56" s="57"/>
      <c r="G56" s="57"/>
      <c r="H56" s="57"/>
      <c r="I56" s="57"/>
      <c r="J56" s="57"/>
      <c r="K56" s="57"/>
      <c r="L56" s="57"/>
      <c r="M56" s="57"/>
      <c r="N56" s="57"/>
      <c r="O56" s="57"/>
      <c r="P56" s="57"/>
      <c r="Q56" s="57"/>
      <c r="R56" s="57"/>
    </row>
  </sheetData>
  <mergeCells count="14">
    <mergeCell ref="P4:Q4"/>
    <mergeCell ref="R4:S4"/>
    <mergeCell ref="A13:H13"/>
    <mergeCell ref="A15:L15"/>
    <mergeCell ref="A1:S1"/>
    <mergeCell ref="A2:S2"/>
    <mergeCell ref="A3:S3"/>
    <mergeCell ref="B4:C4"/>
    <mergeCell ref="D4:E4"/>
    <mergeCell ref="F4:G4"/>
    <mergeCell ref="H4:I4"/>
    <mergeCell ref="J4:K4"/>
    <mergeCell ref="L4:M4"/>
    <mergeCell ref="N4:O4"/>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4A96C-5D9F-4FDF-8649-CD0F8580DC37}">
  <sheetPr codeName="Sheet29"/>
  <dimension ref="A1:Z1000"/>
  <sheetViews>
    <sheetView topLeftCell="A19" workbookViewId="0">
      <selection activeCell="E25" sqref="E25"/>
    </sheetView>
  </sheetViews>
  <sheetFormatPr defaultColWidth="0" defaultRowHeight="15.5" zeroHeight="1"/>
  <cols>
    <col min="1" max="1" width="12.26953125" style="477" customWidth="1"/>
    <col min="2" max="5" width="22.26953125" style="477" customWidth="1"/>
    <col min="6" max="26" width="8.7265625" style="477" hidden="1" customWidth="1"/>
    <col min="27" max="16384" width="14.453125" style="477" hidden="1"/>
  </cols>
  <sheetData>
    <row r="1" spans="1:26" ht="25.5" customHeight="1">
      <c r="A1" s="1150" t="s">
        <v>356</v>
      </c>
      <c r="B1" s="1520"/>
      <c r="C1" s="1520"/>
      <c r="D1" s="1520"/>
      <c r="E1" s="1521"/>
      <c r="F1" s="476"/>
      <c r="G1" s="476"/>
      <c r="H1" s="476"/>
      <c r="I1" s="476"/>
      <c r="J1" s="476"/>
      <c r="K1" s="476"/>
      <c r="L1" s="476"/>
      <c r="M1" s="476"/>
      <c r="N1" s="476"/>
      <c r="O1" s="476"/>
      <c r="P1" s="476"/>
      <c r="Q1" s="476"/>
      <c r="R1" s="476"/>
      <c r="S1" s="476"/>
      <c r="T1" s="476"/>
      <c r="U1" s="476"/>
      <c r="V1" s="476"/>
      <c r="W1" s="476"/>
      <c r="X1" s="476"/>
      <c r="Y1" s="476"/>
      <c r="Z1" s="476"/>
    </row>
    <row r="2" spans="1:26" ht="25.5" customHeight="1">
      <c r="A2" s="1153" t="s">
        <v>357</v>
      </c>
      <c r="B2" s="1522"/>
      <c r="C2" s="1522"/>
      <c r="D2" s="1522"/>
      <c r="E2" s="1523"/>
      <c r="F2" s="476"/>
      <c r="G2" s="476"/>
      <c r="H2" s="476"/>
      <c r="I2" s="476"/>
      <c r="J2" s="476"/>
      <c r="K2" s="476"/>
      <c r="L2" s="476"/>
      <c r="M2" s="476"/>
      <c r="N2" s="476"/>
      <c r="O2" s="476"/>
      <c r="P2" s="476"/>
      <c r="Q2" s="476"/>
      <c r="R2" s="476"/>
      <c r="S2" s="476"/>
      <c r="T2" s="476"/>
      <c r="U2" s="476"/>
      <c r="V2" s="476"/>
      <c r="W2" s="476"/>
      <c r="X2" s="476"/>
      <c r="Y2" s="476"/>
      <c r="Z2" s="476"/>
    </row>
    <row r="3" spans="1:26" ht="25.5" customHeight="1">
      <c r="A3" s="478"/>
      <c r="B3" s="479"/>
      <c r="C3" s="479"/>
      <c r="D3" s="1524" t="s">
        <v>358</v>
      </c>
      <c r="E3" s="1523"/>
      <c r="F3" s="476"/>
      <c r="G3" s="476"/>
      <c r="H3" s="476"/>
      <c r="I3" s="476"/>
      <c r="J3" s="476"/>
      <c r="K3" s="476"/>
      <c r="L3" s="476"/>
      <c r="M3" s="476"/>
      <c r="N3" s="476"/>
      <c r="O3" s="476"/>
      <c r="P3" s="476"/>
      <c r="Q3" s="476"/>
      <c r="R3" s="476"/>
      <c r="S3" s="480">
        <v>2.5</v>
      </c>
      <c r="T3" s="476"/>
      <c r="U3" s="476"/>
      <c r="V3" s="476"/>
      <c r="W3" s="476"/>
      <c r="X3" s="476"/>
      <c r="Y3" s="476"/>
      <c r="Z3" s="476"/>
    </row>
    <row r="4" spans="1:26" ht="30.75" customHeight="1">
      <c r="A4" s="1200" t="s">
        <v>54</v>
      </c>
      <c r="B4" s="1200" t="s">
        <v>359</v>
      </c>
      <c r="C4" s="1200" t="s">
        <v>360</v>
      </c>
      <c r="D4" s="1200" t="s">
        <v>361</v>
      </c>
      <c r="E4" s="1200" t="s">
        <v>362</v>
      </c>
      <c r="F4" s="453"/>
      <c r="G4" s="453"/>
      <c r="H4" s="453"/>
      <c r="I4" s="453"/>
      <c r="J4" s="453"/>
      <c r="K4" s="453"/>
      <c r="L4" s="453"/>
      <c r="M4" s="453"/>
      <c r="N4" s="453"/>
      <c r="O4" s="453"/>
      <c r="P4" s="453"/>
      <c r="Q4" s="453"/>
      <c r="R4" s="453"/>
      <c r="S4" s="453"/>
      <c r="T4" s="453"/>
      <c r="U4" s="453"/>
      <c r="V4" s="453"/>
      <c r="W4" s="453"/>
      <c r="X4" s="453"/>
      <c r="Y4" s="453"/>
      <c r="Z4" s="453"/>
    </row>
    <row r="5" spans="1:26" ht="30.75" customHeight="1">
      <c r="A5" s="1525"/>
      <c r="B5" s="1525"/>
      <c r="C5" s="1525"/>
      <c r="D5" s="1525"/>
      <c r="E5" s="1525"/>
      <c r="F5" s="453"/>
      <c r="G5" s="453"/>
      <c r="H5" s="453"/>
      <c r="I5" s="453"/>
      <c r="J5" s="453"/>
      <c r="K5" s="453"/>
      <c r="L5" s="453"/>
      <c r="M5" s="453"/>
      <c r="N5" s="453"/>
      <c r="O5" s="453"/>
      <c r="P5" s="453"/>
      <c r="Q5" s="453"/>
      <c r="R5" s="453"/>
      <c r="S5" s="453"/>
      <c r="T5" s="453"/>
      <c r="U5" s="453"/>
      <c r="V5" s="453"/>
      <c r="W5" s="453"/>
      <c r="X5" s="453"/>
      <c r="Y5" s="453"/>
      <c r="Z5" s="453"/>
    </row>
    <row r="6" spans="1:26" ht="30.75" customHeight="1">
      <c r="A6" s="481">
        <v>1</v>
      </c>
      <c r="B6" s="481" t="s">
        <v>363</v>
      </c>
      <c r="C6" s="482">
        <v>5.34</v>
      </c>
      <c r="D6" s="482">
        <v>2.1800000000000002</v>
      </c>
      <c r="E6" s="482">
        <v>7.52</v>
      </c>
      <c r="F6" s="483"/>
      <c r="G6" s="483"/>
      <c r="H6" s="483"/>
      <c r="I6" s="483"/>
      <c r="J6" s="483"/>
      <c r="K6" s="483"/>
      <c r="L6" s="484"/>
      <c r="M6" s="484"/>
      <c r="N6" s="484"/>
      <c r="O6" s="484"/>
      <c r="P6" s="484"/>
      <c r="Q6" s="484"/>
      <c r="R6" s="484"/>
      <c r="S6" s="484"/>
      <c r="T6" s="484"/>
      <c r="U6" s="484"/>
      <c r="V6" s="484"/>
      <c r="W6" s="484"/>
      <c r="X6" s="484"/>
      <c r="Y6" s="484"/>
      <c r="Z6" s="484"/>
    </row>
    <row r="7" spans="1:26" ht="30.75" customHeight="1">
      <c r="A7" s="463">
        <v>2</v>
      </c>
      <c r="B7" s="463" t="s">
        <v>364</v>
      </c>
      <c r="C7" s="485">
        <v>8.8000000000000007</v>
      </c>
      <c r="D7" s="485">
        <v>2.8</v>
      </c>
      <c r="E7" s="485">
        <v>11.6</v>
      </c>
      <c r="F7" s="483"/>
      <c r="G7" s="483"/>
      <c r="H7" s="483"/>
      <c r="I7" s="483"/>
      <c r="J7" s="483"/>
      <c r="K7" s="483"/>
      <c r="L7" s="483"/>
      <c r="M7" s="483"/>
      <c r="N7" s="483"/>
      <c r="O7" s="483"/>
      <c r="P7" s="483"/>
      <c r="Q7" s="483"/>
      <c r="R7" s="483"/>
      <c r="S7" s="483"/>
      <c r="T7" s="483"/>
      <c r="U7" s="483"/>
      <c r="V7" s="483"/>
      <c r="W7" s="483"/>
      <c r="X7" s="483"/>
      <c r="Y7" s="483"/>
      <c r="Z7" s="483"/>
    </row>
    <row r="8" spans="1:26" ht="30.75" customHeight="1">
      <c r="A8" s="354">
        <v>3</v>
      </c>
      <c r="B8" s="354" t="s">
        <v>365</v>
      </c>
      <c r="C8" s="486">
        <v>10.86</v>
      </c>
      <c r="D8" s="486">
        <v>6.7</v>
      </c>
      <c r="E8" s="486">
        <v>17.559999999999999</v>
      </c>
      <c r="F8" s="483"/>
      <c r="G8" s="483"/>
      <c r="H8" s="483"/>
      <c r="I8" s="483"/>
      <c r="J8" s="483"/>
      <c r="K8" s="483"/>
      <c r="L8" s="483"/>
      <c r="M8" s="483"/>
      <c r="N8" s="483"/>
      <c r="O8" s="483"/>
      <c r="P8" s="483"/>
      <c r="Q8" s="483"/>
      <c r="R8" s="483"/>
      <c r="S8" s="483"/>
      <c r="T8" s="483"/>
      <c r="U8" s="483"/>
      <c r="V8" s="483"/>
      <c r="W8" s="483"/>
      <c r="X8" s="483"/>
      <c r="Y8" s="483"/>
      <c r="Z8" s="483"/>
    </row>
    <row r="9" spans="1:26" ht="30.75" customHeight="1">
      <c r="A9" s="463">
        <v>4</v>
      </c>
      <c r="B9" s="463" t="s">
        <v>366</v>
      </c>
      <c r="C9" s="485">
        <v>15.55</v>
      </c>
      <c r="D9" s="485">
        <v>8.8699999999999992</v>
      </c>
      <c r="E9" s="485">
        <v>24.42</v>
      </c>
      <c r="F9" s="483"/>
      <c r="G9" s="483"/>
      <c r="H9" s="483"/>
      <c r="I9" s="483"/>
      <c r="J9" s="483"/>
      <c r="K9" s="483"/>
      <c r="L9" s="483"/>
      <c r="M9" s="483"/>
      <c r="N9" s="483"/>
      <c r="O9" s="483"/>
      <c r="P9" s="483"/>
      <c r="Q9" s="483"/>
      <c r="R9" s="483"/>
      <c r="S9" s="483"/>
      <c r="T9" s="483"/>
      <c r="U9" s="483"/>
      <c r="V9" s="483"/>
      <c r="W9" s="483"/>
      <c r="X9" s="483"/>
      <c r="Y9" s="483"/>
      <c r="Z9" s="483"/>
    </row>
    <row r="10" spans="1:26" ht="30.75" customHeight="1">
      <c r="A10" s="481">
        <v>5</v>
      </c>
      <c r="B10" s="354" t="s">
        <v>367</v>
      </c>
      <c r="C10" s="486">
        <v>23</v>
      </c>
      <c r="D10" s="486">
        <v>15.36</v>
      </c>
      <c r="E10" s="486">
        <v>38.36</v>
      </c>
      <c r="F10" s="483"/>
      <c r="G10" s="483"/>
      <c r="H10" s="483"/>
      <c r="I10" s="483"/>
      <c r="J10" s="483"/>
      <c r="K10" s="483"/>
      <c r="L10" s="483"/>
      <c r="M10" s="483"/>
      <c r="N10" s="483"/>
      <c r="O10" s="483"/>
      <c r="P10" s="483"/>
      <c r="Q10" s="483"/>
      <c r="R10" s="483"/>
      <c r="S10" s="483"/>
      <c r="T10" s="483"/>
      <c r="U10" s="483"/>
      <c r="V10" s="483"/>
      <c r="W10" s="483"/>
      <c r="X10" s="483"/>
      <c r="Y10" s="483"/>
      <c r="Z10" s="483"/>
    </row>
    <row r="11" spans="1:26" ht="30.75" customHeight="1">
      <c r="A11" s="463">
        <v>6</v>
      </c>
      <c r="B11" s="463" t="s">
        <v>368</v>
      </c>
      <c r="C11" s="485">
        <v>28.11</v>
      </c>
      <c r="D11" s="485">
        <v>28.45</v>
      </c>
      <c r="E11" s="485">
        <v>56.56</v>
      </c>
      <c r="F11" s="483"/>
      <c r="G11" s="483"/>
      <c r="H11" s="483"/>
      <c r="I11" s="483"/>
      <c r="J11" s="483"/>
      <c r="K11" s="483"/>
      <c r="L11" s="483"/>
      <c r="M11" s="483"/>
      <c r="N11" s="483"/>
      <c r="O11" s="483"/>
      <c r="P11" s="483"/>
      <c r="Q11" s="483"/>
      <c r="R11" s="483"/>
      <c r="S11" s="483"/>
      <c r="T11" s="483"/>
      <c r="U11" s="483"/>
      <c r="V11" s="483"/>
      <c r="W11" s="483"/>
      <c r="X11" s="483"/>
      <c r="Y11" s="483"/>
      <c r="Z11" s="483"/>
    </row>
    <row r="12" spans="1:26" ht="30.75" customHeight="1">
      <c r="A12" s="354">
        <v>7</v>
      </c>
      <c r="B12" s="354" t="s">
        <v>369</v>
      </c>
      <c r="C12" s="486">
        <v>28.3</v>
      </c>
      <c r="D12" s="486">
        <v>31.26</v>
      </c>
      <c r="E12" s="486">
        <v>59.56</v>
      </c>
      <c r="F12" s="483"/>
      <c r="G12" s="483"/>
      <c r="H12" s="483"/>
      <c r="I12" s="483"/>
      <c r="J12" s="483"/>
      <c r="K12" s="483"/>
      <c r="L12" s="483"/>
      <c r="M12" s="483"/>
      <c r="N12" s="483"/>
      <c r="O12" s="483"/>
      <c r="P12" s="483"/>
      <c r="Q12" s="483"/>
      <c r="R12" s="483"/>
      <c r="S12" s="483"/>
      <c r="T12" s="483"/>
      <c r="U12" s="483"/>
      <c r="V12" s="483"/>
      <c r="W12" s="483"/>
      <c r="X12" s="483"/>
      <c r="Y12" s="483"/>
      <c r="Z12" s="483"/>
    </row>
    <row r="13" spans="1:26" ht="30.75" customHeight="1">
      <c r="A13" s="463">
        <v>8</v>
      </c>
      <c r="B13" s="463" t="s">
        <v>370</v>
      </c>
      <c r="C13" s="485">
        <v>29.9</v>
      </c>
      <c r="D13" s="485">
        <v>32.1</v>
      </c>
      <c r="E13" s="485">
        <v>62</v>
      </c>
      <c r="F13" s="483"/>
      <c r="G13" s="483"/>
      <c r="H13" s="483"/>
      <c r="I13" s="483"/>
      <c r="J13" s="483"/>
      <c r="K13" s="483"/>
      <c r="L13" s="483"/>
      <c r="M13" s="483"/>
      <c r="N13" s="483"/>
      <c r="O13" s="483"/>
      <c r="P13" s="483"/>
      <c r="Q13" s="483"/>
      <c r="R13" s="483"/>
      <c r="S13" s="483"/>
      <c r="T13" s="483"/>
      <c r="U13" s="483"/>
      <c r="V13" s="483"/>
      <c r="W13" s="483"/>
      <c r="X13" s="483"/>
      <c r="Y13" s="483"/>
      <c r="Z13" s="483"/>
    </row>
    <row r="14" spans="1:26" ht="30.75" customHeight="1">
      <c r="A14" s="481">
        <v>9</v>
      </c>
      <c r="B14" s="354" t="s">
        <v>371</v>
      </c>
      <c r="C14" s="486">
        <v>29.41</v>
      </c>
      <c r="D14" s="486">
        <v>34.58</v>
      </c>
      <c r="E14" s="486">
        <v>63.989999999999995</v>
      </c>
      <c r="F14" s="483"/>
      <c r="G14" s="483"/>
      <c r="H14" s="483"/>
      <c r="I14" s="483"/>
      <c r="J14" s="483"/>
      <c r="K14" s="483"/>
      <c r="L14" s="483"/>
      <c r="M14" s="483"/>
      <c r="N14" s="483"/>
      <c r="O14" s="483"/>
      <c r="P14" s="483"/>
      <c r="Q14" s="483"/>
      <c r="R14" s="483"/>
      <c r="S14" s="483"/>
      <c r="T14" s="483"/>
      <c r="U14" s="483"/>
      <c r="V14" s="483"/>
      <c r="W14" s="483"/>
      <c r="X14" s="483"/>
      <c r="Y14" s="483"/>
      <c r="Z14" s="483"/>
    </row>
    <row r="15" spans="1:26" ht="30.75" customHeight="1">
      <c r="A15" s="463">
        <v>10</v>
      </c>
      <c r="B15" s="463" t="s">
        <v>372</v>
      </c>
      <c r="C15" s="485">
        <v>27.79</v>
      </c>
      <c r="D15" s="485">
        <v>35.26</v>
      </c>
      <c r="E15" s="485">
        <v>63.05</v>
      </c>
      <c r="F15" s="483"/>
      <c r="G15" s="483"/>
      <c r="H15" s="483"/>
      <c r="I15" s="483"/>
      <c r="J15" s="483"/>
      <c r="K15" s="483"/>
      <c r="L15" s="483"/>
      <c r="M15" s="483"/>
      <c r="N15" s="483"/>
      <c r="O15" s="483"/>
      <c r="P15" s="483"/>
      <c r="Q15" s="483"/>
      <c r="R15" s="483"/>
      <c r="S15" s="483"/>
      <c r="T15" s="483"/>
      <c r="U15" s="483"/>
      <c r="V15" s="483"/>
      <c r="W15" s="483"/>
      <c r="X15" s="483"/>
      <c r="Y15" s="483"/>
      <c r="Z15" s="483"/>
    </row>
    <row r="16" spans="1:26" ht="30.75" customHeight="1">
      <c r="A16" s="354">
        <v>11</v>
      </c>
      <c r="B16" s="354" t="s">
        <v>187</v>
      </c>
      <c r="C16" s="486">
        <v>28.16</v>
      </c>
      <c r="D16" s="486">
        <v>37.56</v>
      </c>
      <c r="E16" s="486">
        <v>65.72</v>
      </c>
      <c r="F16" s="483"/>
      <c r="G16" s="483"/>
      <c r="H16" s="483"/>
      <c r="I16" s="483"/>
      <c r="J16" s="483"/>
      <c r="K16" s="483"/>
      <c r="L16" s="483"/>
      <c r="M16" s="483"/>
      <c r="N16" s="483"/>
      <c r="O16" s="483"/>
      <c r="P16" s="483"/>
      <c r="Q16" s="483"/>
      <c r="R16" s="483"/>
      <c r="S16" s="483"/>
      <c r="T16" s="483"/>
      <c r="U16" s="483"/>
      <c r="V16" s="483"/>
      <c r="W16" s="483"/>
      <c r="X16" s="483"/>
      <c r="Y16" s="483"/>
      <c r="Z16" s="483"/>
    </row>
    <row r="17" spans="1:26" ht="30.75" customHeight="1">
      <c r="A17" s="463">
        <v>12</v>
      </c>
      <c r="B17" s="463" t="s">
        <v>188</v>
      </c>
      <c r="C17" s="485">
        <v>30.24</v>
      </c>
      <c r="D17" s="485">
        <v>38.450000000000003</v>
      </c>
      <c r="E17" s="485">
        <v>68.69</v>
      </c>
      <c r="F17" s="483"/>
      <c r="G17" s="483"/>
      <c r="H17" s="483"/>
      <c r="I17" s="483"/>
      <c r="J17" s="483"/>
      <c r="K17" s="483"/>
      <c r="L17" s="483"/>
      <c r="M17" s="483"/>
      <c r="N17" s="483"/>
      <c r="O17" s="483"/>
      <c r="P17" s="483"/>
      <c r="Q17" s="483"/>
      <c r="R17" s="483"/>
      <c r="S17" s="483"/>
      <c r="T17" s="483"/>
      <c r="U17" s="483"/>
      <c r="V17" s="483"/>
      <c r="W17" s="483"/>
      <c r="X17" s="483"/>
      <c r="Y17" s="483"/>
      <c r="Z17" s="483"/>
    </row>
    <row r="18" spans="1:26" ht="30.75" customHeight="1">
      <c r="A18" s="481">
        <v>13</v>
      </c>
      <c r="B18" s="354" t="s">
        <v>189</v>
      </c>
      <c r="C18" s="486">
        <v>29.2</v>
      </c>
      <c r="D18" s="486">
        <v>42.07</v>
      </c>
      <c r="E18" s="486">
        <v>71.27</v>
      </c>
      <c r="F18" s="483"/>
      <c r="G18" s="483"/>
      <c r="H18" s="483"/>
      <c r="I18" s="483"/>
      <c r="J18" s="483"/>
      <c r="K18" s="483"/>
      <c r="L18" s="483"/>
      <c r="M18" s="483"/>
      <c r="N18" s="483"/>
      <c r="O18" s="483"/>
      <c r="P18" s="483"/>
      <c r="Q18" s="483"/>
      <c r="R18" s="483"/>
      <c r="S18" s="483"/>
      <c r="T18" s="483"/>
      <c r="U18" s="483"/>
      <c r="V18" s="483"/>
      <c r="W18" s="483"/>
      <c r="X18" s="483"/>
      <c r="Y18" s="483"/>
      <c r="Z18" s="483"/>
    </row>
    <row r="19" spans="1:26" ht="30.75" customHeight="1">
      <c r="A19" s="463">
        <v>14</v>
      </c>
      <c r="B19" s="463" t="s">
        <v>190</v>
      </c>
      <c r="C19" s="485">
        <v>29.78</v>
      </c>
      <c r="D19" s="485">
        <v>46.38</v>
      </c>
      <c r="E19" s="485">
        <v>76.16</v>
      </c>
      <c r="F19" s="483"/>
      <c r="G19" s="483"/>
      <c r="H19" s="483"/>
      <c r="I19" s="483"/>
      <c r="J19" s="483"/>
      <c r="K19" s="483"/>
      <c r="L19" s="483"/>
      <c r="M19" s="483"/>
      <c r="N19" s="483"/>
      <c r="O19" s="483"/>
      <c r="P19" s="483"/>
      <c r="Q19" s="483"/>
      <c r="R19" s="483"/>
      <c r="S19" s="483"/>
      <c r="T19" s="483"/>
      <c r="U19" s="483"/>
      <c r="V19" s="483"/>
      <c r="W19" s="483"/>
      <c r="X19" s="483"/>
      <c r="Y19" s="483"/>
      <c r="Z19" s="483"/>
    </row>
    <row r="20" spans="1:26" ht="30.75" customHeight="1">
      <c r="A20" s="354">
        <v>15</v>
      </c>
      <c r="B20" s="354" t="s">
        <v>373</v>
      </c>
      <c r="C20" s="486">
        <v>31.04</v>
      </c>
      <c r="D20" s="486">
        <v>48.94</v>
      </c>
      <c r="E20" s="486">
        <v>79.97999999999999</v>
      </c>
      <c r="F20" s="483"/>
      <c r="G20" s="483"/>
      <c r="H20" s="483"/>
      <c r="I20" s="483"/>
      <c r="J20" s="483"/>
      <c r="K20" s="483"/>
      <c r="L20" s="483"/>
      <c r="M20" s="483"/>
      <c r="N20" s="483"/>
      <c r="O20" s="483"/>
      <c r="P20" s="483"/>
      <c r="Q20" s="483"/>
      <c r="R20" s="483"/>
      <c r="S20" s="483"/>
      <c r="T20" s="483"/>
      <c r="U20" s="483"/>
      <c r="V20" s="483"/>
      <c r="W20" s="483"/>
      <c r="X20" s="483"/>
      <c r="Y20" s="483"/>
      <c r="Z20" s="483"/>
    </row>
    <row r="21" spans="1:26" ht="30.75" customHeight="1">
      <c r="A21" s="463">
        <v>16</v>
      </c>
      <c r="B21" s="463" t="s">
        <v>192</v>
      </c>
      <c r="C21" s="485">
        <v>32.5</v>
      </c>
      <c r="D21" s="485">
        <v>49.81</v>
      </c>
      <c r="E21" s="485">
        <v>82.31</v>
      </c>
      <c r="F21" s="483"/>
      <c r="G21" s="483"/>
      <c r="H21" s="483"/>
      <c r="I21" s="483"/>
      <c r="J21" s="483"/>
      <c r="K21" s="483"/>
      <c r="L21" s="483"/>
      <c r="M21" s="483"/>
      <c r="N21" s="483"/>
      <c r="O21" s="483"/>
      <c r="P21" s="483"/>
      <c r="Q21" s="483"/>
      <c r="R21" s="483"/>
      <c r="S21" s="483"/>
      <c r="T21" s="483"/>
      <c r="U21" s="483"/>
      <c r="V21" s="483"/>
      <c r="W21" s="483"/>
      <c r="X21" s="483"/>
      <c r="Y21" s="483"/>
      <c r="Z21" s="483"/>
    </row>
    <row r="22" spans="1:26" ht="30.75" customHeight="1">
      <c r="A22" s="481">
        <v>17</v>
      </c>
      <c r="B22" s="354" t="s">
        <v>193</v>
      </c>
      <c r="C22" s="486">
        <v>33.72</v>
      </c>
      <c r="D22" s="486">
        <v>52.95</v>
      </c>
      <c r="E22" s="486">
        <v>86.67</v>
      </c>
      <c r="F22" s="483"/>
      <c r="G22" s="483"/>
      <c r="H22" s="483"/>
      <c r="I22" s="483"/>
      <c r="J22" s="483"/>
      <c r="K22" s="483"/>
      <c r="L22" s="483"/>
      <c r="M22" s="483"/>
      <c r="N22" s="483"/>
      <c r="O22" s="483"/>
      <c r="P22" s="483"/>
      <c r="Q22" s="483"/>
      <c r="R22" s="483"/>
      <c r="S22" s="483"/>
      <c r="T22" s="483"/>
      <c r="U22" s="483"/>
      <c r="V22" s="483"/>
      <c r="W22" s="483"/>
      <c r="X22" s="483"/>
      <c r="Y22" s="483"/>
      <c r="Z22" s="483"/>
    </row>
    <row r="23" spans="1:26" ht="30.75" customHeight="1">
      <c r="A23" s="463">
        <v>18</v>
      </c>
      <c r="B23" s="463" t="s">
        <v>194</v>
      </c>
      <c r="C23" s="485">
        <v>33.21</v>
      </c>
      <c r="D23" s="485">
        <v>57.19</v>
      </c>
      <c r="E23" s="485">
        <f t="shared" ref="E23:E30" si="0">SUM(C23:D23)</f>
        <v>90.4</v>
      </c>
      <c r="F23" s="483"/>
      <c r="G23" s="483"/>
      <c r="H23" s="483"/>
      <c r="I23" s="483"/>
      <c r="J23" s="483"/>
      <c r="K23" s="483"/>
      <c r="L23" s="483"/>
      <c r="M23" s="483"/>
      <c r="N23" s="483"/>
      <c r="O23" s="483"/>
      <c r="P23" s="483"/>
      <c r="Q23" s="483"/>
      <c r="R23" s="483"/>
      <c r="S23" s="483"/>
      <c r="T23" s="483"/>
      <c r="U23" s="483"/>
      <c r="V23" s="483"/>
      <c r="W23" s="483"/>
      <c r="X23" s="483"/>
      <c r="Y23" s="483"/>
      <c r="Z23" s="483"/>
    </row>
    <row r="24" spans="1:26" ht="30.75" customHeight="1">
      <c r="A24" s="354">
        <v>19</v>
      </c>
      <c r="B24" s="354" t="s">
        <v>195</v>
      </c>
      <c r="C24" s="486">
        <v>34.43</v>
      </c>
      <c r="D24" s="486">
        <v>61.36</v>
      </c>
      <c r="E24" s="486">
        <f t="shared" si="0"/>
        <v>95.789999999999992</v>
      </c>
      <c r="F24" s="483"/>
      <c r="G24" s="483"/>
      <c r="H24" s="483"/>
      <c r="I24" s="483"/>
      <c r="J24" s="483"/>
      <c r="K24" s="483"/>
      <c r="L24" s="483"/>
      <c r="M24" s="483"/>
      <c r="N24" s="483"/>
      <c r="O24" s="483"/>
      <c r="P24" s="483"/>
      <c r="Q24" s="483"/>
      <c r="R24" s="483"/>
      <c r="S24" s="483"/>
      <c r="T24" s="483"/>
      <c r="U24" s="483"/>
      <c r="V24" s="483"/>
      <c r="W24" s="483"/>
      <c r="X24" s="483"/>
      <c r="Y24" s="483"/>
      <c r="Z24" s="483"/>
    </row>
    <row r="25" spans="1:26" ht="30.75" customHeight="1">
      <c r="A25" s="463">
        <v>20</v>
      </c>
      <c r="B25" s="463" t="s">
        <v>374</v>
      </c>
      <c r="C25" s="485">
        <v>35.69</v>
      </c>
      <c r="D25" s="485">
        <v>66.91</v>
      </c>
      <c r="E25" s="485">
        <f t="shared" si="0"/>
        <v>102.6</v>
      </c>
      <c r="F25" s="483"/>
      <c r="G25" s="483"/>
      <c r="H25" s="483"/>
      <c r="I25" s="483"/>
      <c r="J25" s="483"/>
      <c r="K25" s="483"/>
      <c r="L25" s="483"/>
      <c r="M25" s="483"/>
      <c r="N25" s="483"/>
      <c r="O25" s="483"/>
      <c r="P25" s="483"/>
      <c r="Q25" s="483"/>
      <c r="R25" s="483"/>
      <c r="S25" s="483"/>
      <c r="T25" s="483"/>
      <c r="U25" s="483"/>
      <c r="V25" s="483"/>
      <c r="W25" s="483"/>
      <c r="X25" s="483"/>
      <c r="Y25" s="483"/>
      <c r="Z25" s="483"/>
    </row>
    <row r="26" spans="1:26" ht="30.75" customHeight="1">
      <c r="A26" s="481">
        <v>21</v>
      </c>
      <c r="B26" s="354" t="s">
        <v>161</v>
      </c>
      <c r="C26" s="486">
        <v>36</v>
      </c>
      <c r="D26" s="486">
        <v>71.62</v>
      </c>
      <c r="E26" s="486">
        <f t="shared" si="0"/>
        <v>107.62</v>
      </c>
      <c r="F26" s="483"/>
      <c r="G26" s="483"/>
      <c r="H26" s="483"/>
      <c r="I26" s="483"/>
      <c r="J26" s="483"/>
      <c r="K26" s="483"/>
      <c r="L26" s="483"/>
      <c r="M26" s="483"/>
      <c r="N26" s="483"/>
      <c r="O26" s="483"/>
      <c r="P26" s="483"/>
      <c r="Q26" s="483"/>
      <c r="R26" s="483"/>
      <c r="S26" s="483"/>
      <c r="T26" s="483"/>
      <c r="U26" s="483"/>
      <c r="V26" s="483"/>
      <c r="W26" s="483"/>
      <c r="X26" s="483"/>
      <c r="Y26" s="483"/>
      <c r="Z26" s="483"/>
    </row>
    <row r="27" spans="1:26" ht="30.75" customHeight="1">
      <c r="A27" s="463">
        <v>22</v>
      </c>
      <c r="B27" s="463" t="s">
        <v>375</v>
      </c>
      <c r="C27" s="485">
        <v>36.25</v>
      </c>
      <c r="D27" s="485">
        <v>78.06</v>
      </c>
      <c r="E27" s="485">
        <f t="shared" si="0"/>
        <v>114.31</v>
      </c>
      <c r="F27" s="483"/>
      <c r="G27" s="483"/>
      <c r="H27" s="483"/>
      <c r="I27" s="483"/>
      <c r="J27" s="483"/>
      <c r="K27" s="483"/>
      <c r="L27" s="483"/>
      <c r="M27" s="483"/>
      <c r="N27" s="483"/>
      <c r="O27" s="483"/>
      <c r="P27" s="483"/>
      <c r="Q27" s="483"/>
      <c r="R27" s="483"/>
      <c r="S27" s="483"/>
      <c r="T27" s="483"/>
      <c r="U27" s="483"/>
      <c r="V27" s="483"/>
      <c r="W27" s="483"/>
      <c r="X27" s="483"/>
      <c r="Y27" s="483"/>
      <c r="Z27" s="483"/>
    </row>
    <row r="28" spans="1:26" ht="30.75" customHeight="1">
      <c r="A28" s="354">
        <v>23</v>
      </c>
      <c r="B28" s="354" t="s">
        <v>163</v>
      </c>
      <c r="C28" s="486">
        <v>37.56</v>
      </c>
      <c r="D28" s="486">
        <v>89.48</v>
      </c>
      <c r="E28" s="486">
        <f t="shared" si="0"/>
        <v>127.04</v>
      </c>
      <c r="F28" s="483"/>
      <c r="G28" s="483"/>
      <c r="H28" s="483"/>
      <c r="I28" s="483"/>
      <c r="J28" s="483"/>
      <c r="K28" s="483"/>
      <c r="L28" s="483"/>
      <c r="M28" s="483"/>
      <c r="N28" s="483"/>
      <c r="O28" s="483"/>
      <c r="P28" s="483"/>
      <c r="Q28" s="483"/>
      <c r="R28" s="483"/>
      <c r="S28" s="483"/>
      <c r="T28" s="483"/>
      <c r="U28" s="483"/>
      <c r="V28" s="483"/>
      <c r="W28" s="483"/>
      <c r="X28" s="483"/>
      <c r="Y28" s="483"/>
      <c r="Z28" s="483"/>
    </row>
    <row r="29" spans="1:26" ht="30.75" customHeight="1">
      <c r="A29" s="463">
        <v>24</v>
      </c>
      <c r="B29" s="463" t="s">
        <v>164</v>
      </c>
      <c r="C29" s="485">
        <v>38.53</v>
      </c>
      <c r="D29" s="485">
        <v>97.2</v>
      </c>
      <c r="E29" s="485">
        <f t="shared" si="0"/>
        <v>135.73000000000002</v>
      </c>
      <c r="F29" s="483"/>
      <c r="G29" s="483"/>
      <c r="H29" s="483"/>
      <c r="I29" s="483"/>
      <c r="J29" s="483"/>
      <c r="K29" s="483"/>
      <c r="L29" s="483"/>
      <c r="M29" s="483"/>
      <c r="N29" s="483"/>
      <c r="O29" s="483"/>
      <c r="P29" s="483"/>
      <c r="Q29" s="483"/>
      <c r="R29" s="483"/>
      <c r="S29" s="483"/>
      <c r="T29" s="483"/>
      <c r="U29" s="483"/>
      <c r="V29" s="483"/>
      <c r="W29" s="483"/>
      <c r="X29" s="483"/>
      <c r="Y29" s="483"/>
      <c r="Z29" s="483"/>
    </row>
    <row r="30" spans="1:26" ht="30.75" customHeight="1">
      <c r="A30" s="354">
        <v>25</v>
      </c>
      <c r="B30" s="354" t="s">
        <v>165</v>
      </c>
      <c r="C30" s="486">
        <v>37.270000000000003</v>
      </c>
      <c r="D30" s="486">
        <v>104.37</v>
      </c>
      <c r="E30" s="486">
        <f t="shared" si="0"/>
        <v>141.64000000000001</v>
      </c>
      <c r="F30" s="483"/>
      <c r="G30" s="483"/>
      <c r="H30" s="483"/>
      <c r="I30" s="483"/>
      <c r="J30" s="483"/>
      <c r="K30" s="483"/>
      <c r="L30" s="483"/>
      <c r="M30" s="483"/>
      <c r="N30" s="483"/>
      <c r="O30" s="483"/>
      <c r="P30" s="483"/>
      <c r="Q30" s="483"/>
      <c r="R30" s="483"/>
      <c r="S30" s="483"/>
      <c r="T30" s="483"/>
      <c r="U30" s="483"/>
      <c r="V30" s="483"/>
      <c r="W30" s="483"/>
      <c r="X30" s="483"/>
      <c r="Y30" s="483"/>
      <c r="Z30" s="483"/>
    </row>
    <row r="31" spans="1:26" ht="30.75" customHeight="1">
      <c r="A31" s="463">
        <v>26</v>
      </c>
      <c r="B31" s="463" t="s">
        <v>166</v>
      </c>
      <c r="C31" s="485">
        <v>34.78</v>
      </c>
      <c r="D31" s="485">
        <v>112.48</v>
      </c>
      <c r="E31" s="485">
        <v>147.26</v>
      </c>
      <c r="F31" s="483"/>
      <c r="G31" s="483"/>
      <c r="H31" s="483"/>
      <c r="I31" s="483"/>
      <c r="J31" s="483"/>
      <c r="K31" s="483"/>
      <c r="L31" s="483"/>
      <c r="M31" s="483"/>
      <c r="N31" s="483"/>
      <c r="O31" s="483"/>
      <c r="P31" s="483"/>
      <c r="Q31" s="483"/>
      <c r="R31" s="483"/>
      <c r="S31" s="483"/>
      <c r="T31" s="483"/>
      <c r="U31" s="483"/>
      <c r="V31" s="483"/>
      <c r="W31" s="483"/>
      <c r="X31" s="483"/>
      <c r="Y31" s="483"/>
      <c r="Z31" s="483"/>
    </row>
    <row r="32" spans="1:26" ht="25.5" customHeight="1">
      <c r="A32" s="354">
        <v>27</v>
      </c>
      <c r="B32" s="354" t="s">
        <v>167</v>
      </c>
      <c r="C32" s="486">
        <v>41.28</v>
      </c>
      <c r="D32" s="486">
        <v>121.22</v>
      </c>
      <c r="E32" s="486">
        <v>162.5</v>
      </c>
      <c r="F32" s="476"/>
      <c r="G32" s="476"/>
      <c r="H32" s="476"/>
      <c r="I32" s="476"/>
      <c r="J32" s="476"/>
      <c r="K32" s="476"/>
      <c r="L32" s="476"/>
      <c r="M32" s="476"/>
      <c r="N32" s="476"/>
      <c r="O32" s="476"/>
      <c r="P32" s="476"/>
      <c r="Q32" s="476"/>
      <c r="R32" s="476"/>
      <c r="S32" s="476"/>
      <c r="T32" s="476"/>
      <c r="U32" s="476"/>
      <c r="V32" s="476"/>
      <c r="W32" s="476"/>
      <c r="X32" s="476"/>
      <c r="Y32" s="476"/>
      <c r="Z32" s="476"/>
    </row>
    <row r="33" spans="1:26" ht="25.5" customHeight="1">
      <c r="A33" s="463">
        <v>28</v>
      </c>
      <c r="B33" s="463" t="s">
        <v>168</v>
      </c>
      <c r="C33" s="485">
        <v>44.32</v>
      </c>
      <c r="D33" s="485">
        <v>131.13</v>
      </c>
      <c r="E33" s="485">
        <v>175.45</v>
      </c>
      <c r="F33" s="476"/>
      <c r="G33" s="476"/>
      <c r="H33" s="476"/>
      <c r="I33" s="476"/>
      <c r="J33" s="476"/>
      <c r="K33" s="476"/>
      <c r="L33" s="476"/>
      <c r="M33" s="476"/>
      <c r="N33" s="476"/>
      <c r="O33" s="476"/>
      <c r="P33" s="476"/>
      <c r="Q33" s="476"/>
      <c r="R33" s="476"/>
      <c r="S33" s="476"/>
      <c r="T33" s="476"/>
      <c r="U33" s="476"/>
      <c r="V33" s="476"/>
      <c r="W33" s="476"/>
      <c r="X33" s="476"/>
      <c r="Y33" s="476"/>
      <c r="Z33" s="476"/>
    </row>
    <row r="34" spans="1:26" ht="25.5" customHeight="1">
      <c r="A34" s="354">
        <v>29</v>
      </c>
      <c r="B34" s="354" t="s">
        <v>169</v>
      </c>
      <c r="C34" s="486">
        <v>44.95</v>
      </c>
      <c r="D34" s="486">
        <v>139.07</v>
      </c>
      <c r="E34" s="486">
        <v>184.02</v>
      </c>
      <c r="F34" s="476"/>
      <c r="G34" s="476"/>
      <c r="H34" s="476"/>
      <c r="I34" s="476"/>
      <c r="J34" s="476"/>
      <c r="K34" s="476"/>
      <c r="L34" s="476"/>
      <c r="M34" s="476"/>
      <c r="N34" s="476"/>
      <c r="O34" s="476"/>
      <c r="P34" s="476"/>
      <c r="Q34" s="476"/>
      <c r="R34" s="476"/>
      <c r="S34" s="476"/>
      <c r="T34" s="476"/>
      <c r="U34" s="476"/>
      <c r="V34" s="476"/>
      <c r="W34" s="476"/>
      <c r="X34" s="476"/>
      <c r="Y34" s="476"/>
      <c r="Z34" s="476"/>
    </row>
    <row r="35" spans="1:26" ht="46.5" customHeight="1">
      <c r="A35" s="1517" t="s">
        <v>376</v>
      </c>
      <c r="B35" s="1518"/>
      <c r="C35" s="1518"/>
      <c r="D35" s="1518"/>
      <c r="E35" s="1519"/>
      <c r="F35" s="476"/>
      <c r="G35" s="476"/>
      <c r="H35" s="476"/>
      <c r="I35" s="476"/>
      <c r="J35" s="476"/>
      <c r="K35" s="476"/>
      <c r="L35" s="476"/>
      <c r="M35" s="476"/>
      <c r="N35" s="476"/>
      <c r="O35" s="476"/>
      <c r="P35" s="476"/>
      <c r="Q35" s="476"/>
      <c r="R35" s="476"/>
      <c r="S35" s="476"/>
      <c r="T35" s="476"/>
      <c r="U35" s="476"/>
      <c r="V35" s="476"/>
      <c r="W35" s="476"/>
      <c r="X35" s="476"/>
      <c r="Y35" s="476"/>
      <c r="Z35" s="476"/>
    </row>
    <row r="36" spans="1:26" ht="15.75" hidden="1" customHeight="1">
      <c r="A36" s="483"/>
      <c r="B36" s="483"/>
      <c r="C36" s="483"/>
      <c r="D36" s="483"/>
      <c r="E36" s="483"/>
      <c r="F36" s="483"/>
      <c r="G36" s="483"/>
      <c r="H36" s="483"/>
      <c r="I36" s="483"/>
      <c r="J36" s="483"/>
      <c r="K36" s="483"/>
      <c r="L36" s="483"/>
      <c r="M36" s="483"/>
      <c r="N36" s="483"/>
      <c r="O36" s="483"/>
      <c r="P36" s="483"/>
      <c r="Q36" s="483"/>
      <c r="R36" s="483"/>
      <c r="S36" s="483"/>
      <c r="T36" s="483"/>
      <c r="U36" s="483"/>
      <c r="V36" s="483"/>
      <c r="W36" s="483"/>
      <c r="X36" s="483"/>
      <c r="Y36" s="483"/>
      <c r="Z36" s="483"/>
    </row>
    <row r="37" spans="1:26" ht="15.75" hidden="1" customHeight="1">
      <c r="A37" s="483"/>
      <c r="B37" s="483"/>
      <c r="C37" s="483"/>
      <c r="D37" s="483"/>
      <c r="E37" s="483"/>
      <c r="F37" s="483"/>
      <c r="G37" s="483"/>
      <c r="H37" s="483"/>
      <c r="I37" s="483"/>
      <c r="J37" s="483"/>
      <c r="K37" s="483"/>
      <c r="L37" s="483"/>
      <c r="M37" s="483"/>
      <c r="N37" s="483"/>
      <c r="O37" s="483"/>
      <c r="P37" s="483"/>
      <c r="Q37" s="483"/>
      <c r="R37" s="483"/>
      <c r="S37" s="483"/>
      <c r="T37" s="483"/>
      <c r="U37" s="483"/>
      <c r="V37" s="483"/>
      <c r="W37" s="483"/>
      <c r="X37" s="483"/>
      <c r="Y37" s="483"/>
      <c r="Z37" s="483"/>
    </row>
    <row r="38" spans="1:26" ht="15.75" hidden="1" customHeight="1">
      <c r="A38" s="483"/>
      <c r="B38" s="483"/>
      <c r="C38" s="483"/>
      <c r="D38" s="483"/>
      <c r="E38" s="483"/>
      <c r="F38" s="483"/>
      <c r="G38" s="483"/>
      <c r="H38" s="483"/>
      <c r="I38" s="483"/>
      <c r="J38" s="483"/>
      <c r="K38" s="483"/>
      <c r="L38" s="483"/>
      <c r="M38" s="483"/>
      <c r="N38" s="483"/>
      <c r="O38" s="483"/>
      <c r="P38" s="483"/>
      <c r="Q38" s="483"/>
      <c r="R38" s="483"/>
      <c r="S38" s="483"/>
      <c r="T38" s="483"/>
      <c r="U38" s="483"/>
      <c r="V38" s="483"/>
      <c r="W38" s="483"/>
      <c r="X38" s="483"/>
      <c r="Y38" s="483"/>
      <c r="Z38" s="483"/>
    </row>
    <row r="39" spans="1:26" ht="15.75" hidden="1" customHeight="1">
      <c r="A39" s="483"/>
      <c r="B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row>
    <row r="40" spans="1:26" ht="15.75" hidden="1" customHeight="1">
      <c r="A40" s="483"/>
      <c r="B40" s="483"/>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row>
    <row r="41" spans="1:26" ht="15.75" hidden="1" customHeight="1">
      <c r="A41" s="483"/>
      <c r="B41" s="483"/>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row>
    <row r="42" spans="1:26" ht="15.75" hidden="1" customHeight="1">
      <c r="A42" s="483"/>
      <c r="B42" s="483"/>
      <c r="C42" s="483"/>
      <c r="D42" s="483"/>
      <c r="E42" s="483"/>
      <c r="F42" s="483"/>
      <c r="G42" s="483"/>
      <c r="H42" s="483"/>
      <c r="I42" s="483"/>
      <c r="J42" s="483"/>
      <c r="K42" s="483"/>
      <c r="L42" s="483"/>
      <c r="M42" s="483"/>
      <c r="N42" s="483"/>
      <c r="O42" s="483"/>
      <c r="P42" s="483"/>
      <c r="Q42" s="483"/>
      <c r="R42" s="483"/>
      <c r="S42" s="483"/>
      <c r="T42" s="483"/>
      <c r="U42" s="483"/>
      <c r="V42" s="483"/>
      <c r="W42" s="483"/>
      <c r="X42" s="483"/>
      <c r="Y42" s="483"/>
      <c r="Z42" s="483"/>
    </row>
    <row r="43" spans="1:26" ht="15.75" hidden="1" customHeight="1">
      <c r="A43" s="483"/>
      <c r="B43" s="483"/>
      <c r="C43" s="483"/>
      <c r="D43" s="483"/>
      <c r="E43" s="483"/>
      <c r="F43" s="483"/>
      <c r="G43" s="483"/>
      <c r="H43" s="483"/>
      <c r="I43" s="483"/>
      <c r="J43" s="483"/>
      <c r="K43" s="483"/>
      <c r="L43" s="483"/>
      <c r="M43" s="483"/>
      <c r="N43" s="483"/>
      <c r="O43" s="483"/>
      <c r="P43" s="483"/>
      <c r="Q43" s="483"/>
      <c r="R43" s="483"/>
      <c r="S43" s="483"/>
      <c r="T43" s="483"/>
      <c r="U43" s="483"/>
      <c r="V43" s="483"/>
      <c r="W43" s="483"/>
      <c r="X43" s="483"/>
      <c r="Y43" s="483"/>
      <c r="Z43" s="483"/>
    </row>
    <row r="44" spans="1:26" ht="15.75" hidden="1" customHeight="1">
      <c r="A44" s="483"/>
      <c r="B44" s="483"/>
      <c r="C44" s="483"/>
      <c r="D44" s="483"/>
      <c r="E44" s="483"/>
      <c r="F44" s="483"/>
      <c r="G44" s="483"/>
      <c r="H44" s="483"/>
      <c r="I44" s="483"/>
      <c r="J44" s="483"/>
      <c r="K44" s="483"/>
      <c r="L44" s="483"/>
      <c r="M44" s="483"/>
      <c r="N44" s="483"/>
      <c r="O44" s="483"/>
      <c r="P44" s="483"/>
      <c r="Q44" s="483"/>
      <c r="R44" s="483"/>
      <c r="S44" s="483"/>
      <c r="T44" s="483"/>
      <c r="U44" s="483"/>
      <c r="V44" s="483"/>
      <c r="W44" s="483"/>
      <c r="X44" s="483"/>
      <c r="Y44" s="483"/>
      <c r="Z44" s="483"/>
    </row>
    <row r="45" spans="1:26" ht="15.75" hidden="1" customHeight="1">
      <c r="A45" s="483"/>
      <c r="B45" s="483"/>
      <c r="C45" s="483"/>
      <c r="D45" s="483"/>
      <c r="E45" s="483"/>
      <c r="F45" s="483"/>
      <c r="G45" s="483"/>
      <c r="H45" s="483"/>
      <c r="I45" s="483"/>
      <c r="J45" s="483"/>
      <c r="K45" s="483"/>
      <c r="L45" s="483"/>
      <c r="M45" s="483"/>
      <c r="N45" s="483"/>
      <c r="O45" s="483"/>
      <c r="P45" s="483"/>
      <c r="Q45" s="483"/>
      <c r="R45" s="483"/>
      <c r="S45" s="483"/>
      <c r="T45" s="483"/>
      <c r="U45" s="483"/>
      <c r="V45" s="483"/>
      <c r="W45" s="483"/>
      <c r="X45" s="483"/>
      <c r="Y45" s="483"/>
      <c r="Z45" s="483"/>
    </row>
    <row r="46" spans="1:26" ht="15.75" hidden="1" customHeight="1">
      <c r="A46" s="483"/>
      <c r="B46" s="483"/>
      <c r="C46" s="483"/>
      <c r="D46" s="483"/>
      <c r="E46" s="483"/>
      <c r="F46" s="483"/>
      <c r="G46" s="483"/>
      <c r="H46" s="483"/>
      <c r="I46" s="483"/>
      <c r="J46" s="483"/>
      <c r="K46" s="483"/>
      <c r="L46" s="483"/>
      <c r="M46" s="483"/>
      <c r="N46" s="483"/>
      <c r="O46" s="483"/>
      <c r="P46" s="483"/>
      <c r="Q46" s="483"/>
      <c r="R46" s="483"/>
      <c r="S46" s="483"/>
      <c r="T46" s="483"/>
      <c r="U46" s="483"/>
      <c r="V46" s="483"/>
      <c r="W46" s="483"/>
      <c r="X46" s="483"/>
      <c r="Y46" s="483"/>
      <c r="Z46" s="483"/>
    </row>
    <row r="47" spans="1:26" ht="15.75" hidden="1" customHeight="1">
      <c r="A47" s="483"/>
      <c r="B47" s="483"/>
      <c r="C47" s="483"/>
      <c r="D47" s="483"/>
      <c r="E47" s="483"/>
      <c r="F47" s="483"/>
      <c r="G47" s="483"/>
      <c r="H47" s="483"/>
      <c r="I47" s="483"/>
      <c r="J47" s="483"/>
      <c r="K47" s="483"/>
      <c r="L47" s="483"/>
      <c r="M47" s="483"/>
      <c r="N47" s="483"/>
      <c r="O47" s="483"/>
      <c r="P47" s="483"/>
      <c r="Q47" s="483"/>
      <c r="R47" s="483"/>
      <c r="S47" s="483"/>
      <c r="T47" s="483"/>
      <c r="U47" s="483"/>
      <c r="V47" s="483"/>
      <c r="W47" s="483"/>
      <c r="X47" s="483"/>
      <c r="Y47" s="483"/>
      <c r="Z47" s="483"/>
    </row>
    <row r="48" spans="1:26" ht="15.75" hidden="1" customHeight="1">
      <c r="A48" s="483"/>
      <c r="B48" s="483"/>
      <c r="C48" s="483"/>
      <c r="D48" s="483"/>
      <c r="E48" s="483"/>
      <c r="F48" s="483"/>
      <c r="G48" s="483"/>
      <c r="H48" s="483"/>
      <c r="I48" s="483"/>
      <c r="J48" s="483"/>
      <c r="K48" s="483"/>
      <c r="L48" s="483"/>
      <c r="M48" s="483"/>
      <c r="N48" s="483"/>
      <c r="O48" s="483"/>
      <c r="P48" s="483"/>
      <c r="Q48" s="483"/>
      <c r="R48" s="483"/>
      <c r="S48" s="483"/>
      <c r="T48" s="483"/>
      <c r="U48" s="483"/>
      <c r="V48" s="483"/>
      <c r="W48" s="483"/>
      <c r="X48" s="483"/>
      <c r="Y48" s="483"/>
      <c r="Z48" s="483"/>
    </row>
    <row r="49" spans="1:26" ht="15.75" hidden="1" customHeight="1">
      <c r="A49" s="483"/>
      <c r="B49" s="483"/>
      <c r="C49" s="483"/>
      <c r="D49" s="483"/>
      <c r="E49" s="483"/>
      <c r="F49" s="483"/>
      <c r="G49" s="483"/>
      <c r="H49" s="483"/>
      <c r="I49" s="483"/>
      <c r="J49" s="483"/>
      <c r="K49" s="483"/>
      <c r="L49" s="483"/>
      <c r="M49" s="483"/>
      <c r="N49" s="483"/>
      <c r="O49" s="483"/>
      <c r="P49" s="483"/>
      <c r="Q49" s="483"/>
      <c r="R49" s="483"/>
      <c r="S49" s="483"/>
      <c r="T49" s="483"/>
      <c r="U49" s="483"/>
      <c r="V49" s="483"/>
      <c r="W49" s="483"/>
      <c r="X49" s="483"/>
      <c r="Y49" s="483"/>
      <c r="Z49" s="483"/>
    </row>
    <row r="50" spans="1:26" ht="15.75" hidden="1" customHeight="1">
      <c r="A50" s="483"/>
      <c r="B50" s="483"/>
      <c r="C50" s="483"/>
      <c r="D50" s="483"/>
      <c r="E50" s="483"/>
      <c r="F50" s="483"/>
      <c r="G50" s="483"/>
      <c r="H50" s="483"/>
      <c r="I50" s="483"/>
      <c r="J50" s="483"/>
      <c r="K50" s="483"/>
      <c r="L50" s="483"/>
      <c r="M50" s="483"/>
      <c r="N50" s="483"/>
      <c r="O50" s="483"/>
      <c r="P50" s="483"/>
      <c r="Q50" s="483"/>
      <c r="R50" s="483"/>
      <c r="S50" s="483"/>
      <c r="T50" s="483"/>
      <c r="U50" s="483"/>
      <c r="V50" s="483"/>
      <c r="W50" s="483"/>
      <c r="X50" s="483"/>
      <c r="Y50" s="483"/>
      <c r="Z50" s="483"/>
    </row>
    <row r="51" spans="1:26" ht="15.75" hidden="1" customHeight="1">
      <c r="A51" s="483"/>
      <c r="B51" s="483"/>
      <c r="C51" s="483"/>
      <c r="D51" s="483"/>
      <c r="E51" s="483"/>
      <c r="F51" s="483"/>
      <c r="G51" s="483"/>
      <c r="H51" s="483"/>
      <c r="I51" s="483"/>
      <c r="J51" s="483"/>
      <c r="K51" s="483"/>
      <c r="L51" s="483"/>
      <c r="M51" s="483"/>
      <c r="N51" s="483"/>
      <c r="O51" s="483"/>
      <c r="P51" s="483"/>
      <c r="Q51" s="483"/>
      <c r="R51" s="483"/>
      <c r="S51" s="483"/>
      <c r="T51" s="483"/>
      <c r="U51" s="483"/>
      <c r="V51" s="483"/>
      <c r="W51" s="483"/>
      <c r="X51" s="483"/>
      <c r="Y51" s="483"/>
      <c r="Z51" s="483"/>
    </row>
    <row r="52" spans="1:26" ht="15.75" hidden="1" customHeight="1">
      <c r="A52" s="483"/>
      <c r="B52" s="483"/>
      <c r="C52" s="483"/>
      <c r="D52" s="483"/>
      <c r="E52" s="483"/>
      <c r="F52" s="483"/>
      <c r="G52" s="483"/>
      <c r="H52" s="483"/>
      <c r="I52" s="483"/>
      <c r="J52" s="483"/>
      <c r="K52" s="483"/>
      <c r="L52" s="483"/>
      <c r="M52" s="483"/>
      <c r="N52" s="483"/>
      <c r="O52" s="483"/>
      <c r="P52" s="483"/>
      <c r="Q52" s="483"/>
      <c r="R52" s="483"/>
      <c r="S52" s="483"/>
      <c r="T52" s="483"/>
      <c r="U52" s="483"/>
      <c r="V52" s="483"/>
      <c r="W52" s="483"/>
      <c r="X52" s="483"/>
      <c r="Y52" s="483"/>
      <c r="Z52" s="483"/>
    </row>
    <row r="53" spans="1:26" ht="15.75" hidden="1" customHeight="1">
      <c r="A53" s="483"/>
      <c r="B53" s="483"/>
      <c r="C53" s="483"/>
      <c r="D53" s="483"/>
      <c r="E53" s="483"/>
      <c r="F53" s="483"/>
      <c r="G53" s="483"/>
      <c r="H53" s="483"/>
      <c r="I53" s="483"/>
      <c r="J53" s="483"/>
      <c r="K53" s="483"/>
      <c r="L53" s="483"/>
      <c r="M53" s="483"/>
      <c r="N53" s="483"/>
      <c r="O53" s="483"/>
      <c r="P53" s="483"/>
      <c r="Q53" s="483"/>
      <c r="R53" s="483"/>
      <c r="S53" s="483"/>
      <c r="T53" s="483"/>
      <c r="U53" s="483"/>
      <c r="V53" s="483"/>
      <c r="W53" s="483"/>
      <c r="X53" s="483"/>
      <c r="Y53" s="483"/>
      <c r="Z53" s="483"/>
    </row>
    <row r="54" spans="1:26" ht="15.75" hidden="1" customHeight="1">
      <c r="A54" s="483"/>
      <c r="B54" s="483"/>
      <c r="C54" s="483"/>
      <c r="D54" s="483"/>
      <c r="E54" s="483"/>
      <c r="F54" s="483"/>
      <c r="G54" s="483"/>
      <c r="H54" s="483"/>
      <c r="I54" s="483"/>
      <c r="J54" s="483"/>
      <c r="K54" s="483"/>
      <c r="L54" s="483"/>
      <c r="M54" s="483"/>
      <c r="N54" s="483"/>
      <c r="O54" s="483"/>
      <c r="P54" s="483"/>
      <c r="Q54" s="483"/>
      <c r="R54" s="483"/>
      <c r="S54" s="483"/>
      <c r="T54" s="483"/>
      <c r="U54" s="483"/>
      <c r="V54" s="483"/>
      <c r="W54" s="483"/>
      <c r="X54" s="483"/>
      <c r="Y54" s="483"/>
      <c r="Z54" s="483"/>
    </row>
    <row r="55" spans="1:26" ht="15.75" hidden="1" customHeight="1">
      <c r="A55" s="483"/>
      <c r="B55" s="483"/>
      <c r="C55" s="483"/>
      <c r="D55" s="483"/>
      <c r="E55" s="483"/>
      <c r="F55" s="483"/>
      <c r="G55" s="483"/>
      <c r="H55" s="483"/>
      <c r="I55" s="483"/>
      <c r="J55" s="483"/>
      <c r="K55" s="483"/>
      <c r="L55" s="483"/>
      <c r="M55" s="483"/>
      <c r="N55" s="483"/>
      <c r="O55" s="483"/>
      <c r="P55" s="483"/>
      <c r="Q55" s="483"/>
      <c r="R55" s="483"/>
      <c r="S55" s="483"/>
      <c r="T55" s="483"/>
      <c r="U55" s="483"/>
      <c r="V55" s="483"/>
      <c r="W55" s="483"/>
      <c r="X55" s="483"/>
      <c r="Y55" s="483"/>
      <c r="Z55" s="483"/>
    </row>
    <row r="56" spans="1:26" ht="15.75" hidden="1" customHeight="1">
      <c r="A56" s="483"/>
      <c r="B56" s="487"/>
      <c r="C56" s="487"/>
      <c r="D56" s="487"/>
      <c r="E56" s="487"/>
      <c r="F56" s="487"/>
      <c r="G56" s="487"/>
      <c r="H56" s="487"/>
      <c r="I56" s="487"/>
      <c r="J56" s="487"/>
      <c r="K56" s="487"/>
      <c r="L56" s="487"/>
      <c r="M56" s="487"/>
      <c r="N56" s="487"/>
      <c r="O56" s="487"/>
      <c r="P56" s="487"/>
      <c r="Q56" s="483"/>
      <c r="R56" s="483"/>
      <c r="S56" s="483"/>
      <c r="T56" s="483"/>
      <c r="U56" s="483"/>
      <c r="V56" s="483"/>
      <c r="W56" s="483"/>
      <c r="X56" s="483"/>
      <c r="Y56" s="483"/>
      <c r="Z56" s="483"/>
    </row>
    <row r="57" spans="1:26" ht="15.75" hidden="1" customHeight="1">
      <c r="A57" s="483"/>
      <c r="B57" s="487"/>
      <c r="C57" s="487"/>
      <c r="D57" s="487"/>
      <c r="E57" s="487"/>
      <c r="F57" s="487"/>
      <c r="G57" s="487"/>
      <c r="H57" s="487"/>
      <c r="I57" s="487"/>
      <c r="J57" s="487"/>
      <c r="K57" s="487"/>
      <c r="L57" s="487"/>
      <c r="M57" s="487"/>
      <c r="N57" s="487"/>
      <c r="O57" s="487"/>
      <c r="P57" s="487"/>
      <c r="Q57" s="483"/>
      <c r="R57" s="483"/>
      <c r="S57" s="483"/>
      <c r="T57" s="483"/>
      <c r="U57" s="483"/>
      <c r="V57" s="483"/>
      <c r="W57" s="483"/>
      <c r="X57" s="483"/>
      <c r="Y57" s="483"/>
      <c r="Z57" s="483"/>
    </row>
    <row r="58" spans="1:26" ht="15.75" hidden="1" customHeight="1">
      <c r="A58" s="483"/>
      <c r="B58" s="483"/>
      <c r="C58" s="483"/>
      <c r="D58" s="483"/>
      <c r="E58" s="483"/>
      <c r="F58" s="483"/>
      <c r="G58" s="483"/>
      <c r="H58" s="483"/>
      <c r="I58" s="483"/>
      <c r="J58" s="483"/>
      <c r="K58" s="483"/>
      <c r="L58" s="483"/>
      <c r="M58" s="483"/>
      <c r="N58" s="483"/>
      <c r="O58" s="483"/>
      <c r="P58" s="483"/>
      <c r="Q58" s="483"/>
      <c r="R58" s="483"/>
      <c r="S58" s="483"/>
      <c r="T58" s="483"/>
      <c r="U58" s="483"/>
      <c r="V58" s="483"/>
      <c r="W58" s="483"/>
      <c r="X58" s="483"/>
      <c r="Y58" s="483"/>
      <c r="Z58" s="483"/>
    </row>
    <row r="59" spans="1:26" ht="15.75" hidden="1" customHeight="1">
      <c r="A59" s="483"/>
      <c r="B59" s="483"/>
      <c r="C59" s="483"/>
      <c r="D59" s="483"/>
      <c r="E59" s="483"/>
      <c r="F59" s="483"/>
      <c r="G59" s="483"/>
      <c r="H59" s="483"/>
      <c r="I59" s="483"/>
      <c r="J59" s="483"/>
      <c r="K59" s="483"/>
      <c r="L59" s="483"/>
      <c r="M59" s="483"/>
      <c r="N59" s="483"/>
      <c r="O59" s="483"/>
      <c r="P59" s="483"/>
      <c r="Q59" s="483"/>
      <c r="R59" s="483"/>
      <c r="S59" s="483"/>
      <c r="T59" s="483"/>
      <c r="U59" s="483"/>
      <c r="V59" s="483"/>
      <c r="W59" s="483"/>
      <c r="X59" s="483"/>
      <c r="Y59" s="483"/>
      <c r="Z59" s="483"/>
    </row>
    <row r="60" spans="1:26" ht="15.75" hidden="1" customHeight="1">
      <c r="A60" s="483"/>
      <c r="B60" s="483"/>
      <c r="C60" s="483"/>
      <c r="D60" s="483"/>
      <c r="E60" s="483"/>
      <c r="F60" s="483"/>
      <c r="G60" s="483"/>
      <c r="H60" s="483"/>
      <c r="I60" s="483"/>
      <c r="J60" s="483"/>
      <c r="K60" s="483"/>
      <c r="L60" s="483"/>
      <c r="M60" s="483"/>
      <c r="N60" s="483"/>
      <c r="O60" s="483"/>
      <c r="P60" s="483"/>
      <c r="Q60" s="483"/>
      <c r="R60" s="483"/>
      <c r="S60" s="483"/>
      <c r="T60" s="483"/>
      <c r="U60" s="483"/>
      <c r="V60" s="483"/>
      <c r="W60" s="483"/>
      <c r="X60" s="483"/>
      <c r="Y60" s="483"/>
      <c r="Z60" s="483"/>
    </row>
    <row r="61" spans="1:26" ht="15.75" hidden="1" customHeight="1">
      <c r="A61" s="483"/>
      <c r="B61" s="483"/>
      <c r="C61" s="483"/>
      <c r="D61" s="483"/>
      <c r="E61" s="483"/>
      <c r="F61" s="483"/>
      <c r="G61" s="483"/>
      <c r="H61" s="483"/>
      <c r="I61" s="483"/>
      <c r="J61" s="483"/>
      <c r="K61" s="483"/>
      <c r="L61" s="483"/>
      <c r="M61" s="483"/>
      <c r="N61" s="483"/>
      <c r="O61" s="483"/>
      <c r="P61" s="483"/>
      <c r="Q61" s="483"/>
      <c r="R61" s="483"/>
      <c r="S61" s="483"/>
      <c r="T61" s="483"/>
      <c r="U61" s="483"/>
      <c r="V61" s="483"/>
      <c r="W61" s="483"/>
      <c r="X61" s="483"/>
      <c r="Y61" s="483"/>
      <c r="Z61" s="483"/>
    </row>
    <row r="62" spans="1:26" ht="15.75" hidden="1" customHeight="1">
      <c r="A62" s="483"/>
      <c r="B62" s="483"/>
      <c r="C62" s="483"/>
      <c r="D62" s="483"/>
      <c r="E62" s="483"/>
      <c r="F62" s="483"/>
      <c r="G62" s="483"/>
      <c r="H62" s="483"/>
      <c r="I62" s="483"/>
      <c r="J62" s="483"/>
      <c r="K62" s="483"/>
      <c r="L62" s="483"/>
      <c r="M62" s="483"/>
      <c r="N62" s="483"/>
      <c r="O62" s="483"/>
      <c r="P62" s="483"/>
      <c r="Q62" s="483"/>
      <c r="R62" s="483"/>
      <c r="S62" s="483"/>
      <c r="T62" s="483"/>
      <c r="U62" s="483"/>
      <c r="V62" s="483"/>
      <c r="W62" s="483"/>
      <c r="X62" s="483"/>
      <c r="Y62" s="483"/>
      <c r="Z62" s="483"/>
    </row>
    <row r="63" spans="1:26" ht="15.75" hidden="1" customHeight="1">
      <c r="A63" s="483"/>
      <c r="B63" s="483"/>
      <c r="C63" s="483"/>
      <c r="D63" s="483"/>
      <c r="E63" s="483"/>
      <c r="F63" s="483"/>
      <c r="G63" s="483"/>
      <c r="H63" s="483"/>
      <c r="I63" s="483"/>
      <c r="J63" s="483"/>
      <c r="K63" s="483"/>
      <c r="L63" s="483"/>
      <c r="M63" s="483"/>
      <c r="N63" s="483"/>
      <c r="O63" s="483"/>
      <c r="P63" s="483"/>
      <c r="Q63" s="483"/>
      <c r="R63" s="483"/>
      <c r="S63" s="483"/>
      <c r="T63" s="483"/>
      <c r="U63" s="483"/>
      <c r="V63" s="483"/>
      <c r="W63" s="483"/>
      <c r="X63" s="483"/>
      <c r="Y63" s="483"/>
      <c r="Z63" s="483"/>
    </row>
    <row r="64" spans="1:26" ht="15.75" hidden="1" customHeight="1">
      <c r="A64" s="483"/>
      <c r="B64" s="483"/>
      <c r="C64" s="483"/>
      <c r="D64" s="483"/>
      <c r="E64" s="483"/>
      <c r="F64" s="483"/>
      <c r="G64" s="483"/>
      <c r="H64" s="483"/>
      <c r="I64" s="483"/>
      <c r="J64" s="483"/>
      <c r="K64" s="483"/>
      <c r="L64" s="483"/>
      <c r="M64" s="483"/>
      <c r="N64" s="483"/>
      <c r="O64" s="483"/>
      <c r="P64" s="483"/>
      <c r="Q64" s="483"/>
      <c r="R64" s="483"/>
      <c r="S64" s="483"/>
      <c r="T64" s="483"/>
      <c r="U64" s="483"/>
      <c r="V64" s="483"/>
      <c r="W64" s="483"/>
      <c r="X64" s="483"/>
      <c r="Y64" s="483"/>
      <c r="Z64" s="483"/>
    </row>
    <row r="65" spans="1:26" ht="15.75" hidden="1" customHeight="1">
      <c r="A65" s="483"/>
      <c r="B65" s="483"/>
      <c r="C65" s="483"/>
      <c r="D65" s="483"/>
      <c r="E65" s="483"/>
      <c r="F65" s="483"/>
      <c r="G65" s="483"/>
      <c r="H65" s="483"/>
      <c r="I65" s="483"/>
      <c r="J65" s="483"/>
      <c r="K65" s="483"/>
      <c r="L65" s="483"/>
      <c r="M65" s="483"/>
      <c r="N65" s="483"/>
      <c r="O65" s="483"/>
      <c r="P65" s="483"/>
      <c r="Q65" s="483"/>
      <c r="R65" s="483"/>
      <c r="S65" s="483"/>
      <c r="T65" s="483"/>
      <c r="U65" s="483"/>
      <c r="V65" s="483"/>
      <c r="W65" s="483"/>
      <c r="X65" s="483"/>
      <c r="Y65" s="483"/>
      <c r="Z65" s="483"/>
    </row>
    <row r="66" spans="1:26" ht="15.75" hidden="1" customHeight="1">
      <c r="A66" s="483"/>
      <c r="B66" s="483"/>
      <c r="C66" s="483"/>
      <c r="D66" s="483"/>
      <c r="E66" s="483"/>
      <c r="F66" s="483"/>
      <c r="G66" s="483"/>
      <c r="H66" s="483"/>
      <c r="I66" s="483"/>
      <c r="J66" s="483"/>
      <c r="K66" s="483"/>
      <c r="L66" s="483"/>
      <c r="M66" s="483"/>
      <c r="N66" s="483"/>
      <c r="O66" s="483"/>
      <c r="P66" s="483"/>
      <c r="Q66" s="483"/>
      <c r="R66" s="483"/>
      <c r="S66" s="483"/>
      <c r="T66" s="483"/>
      <c r="U66" s="483"/>
      <c r="V66" s="483"/>
      <c r="W66" s="483"/>
      <c r="X66" s="483"/>
      <c r="Y66" s="483"/>
      <c r="Z66" s="483"/>
    </row>
    <row r="67" spans="1:26" ht="15.75" hidden="1" customHeight="1">
      <c r="A67" s="483"/>
      <c r="B67" s="483"/>
      <c r="C67" s="483"/>
      <c r="D67" s="483"/>
      <c r="E67" s="483"/>
      <c r="F67" s="483"/>
      <c r="G67" s="483"/>
      <c r="H67" s="483"/>
      <c r="I67" s="483"/>
      <c r="J67" s="483"/>
      <c r="K67" s="483"/>
      <c r="L67" s="483"/>
      <c r="M67" s="483"/>
      <c r="N67" s="483"/>
      <c r="O67" s="483"/>
      <c r="P67" s="483"/>
      <c r="Q67" s="483"/>
      <c r="R67" s="483"/>
      <c r="S67" s="483"/>
      <c r="T67" s="483"/>
      <c r="U67" s="483"/>
      <c r="V67" s="483"/>
      <c r="W67" s="483"/>
      <c r="X67" s="483"/>
      <c r="Y67" s="483"/>
      <c r="Z67" s="483"/>
    </row>
    <row r="68" spans="1:26" ht="15.75" hidden="1" customHeight="1">
      <c r="A68" s="483"/>
      <c r="B68" s="483"/>
      <c r="C68" s="483"/>
      <c r="D68" s="483"/>
      <c r="E68" s="483"/>
      <c r="F68" s="483"/>
      <c r="G68" s="483"/>
      <c r="H68" s="483"/>
      <c r="I68" s="483"/>
      <c r="J68" s="483"/>
      <c r="K68" s="483"/>
      <c r="L68" s="483"/>
      <c r="M68" s="483"/>
      <c r="N68" s="483"/>
      <c r="O68" s="483"/>
      <c r="P68" s="483"/>
      <c r="Q68" s="483"/>
      <c r="R68" s="483"/>
      <c r="S68" s="483"/>
      <c r="T68" s="483"/>
      <c r="U68" s="483"/>
      <c r="V68" s="483"/>
      <c r="W68" s="483"/>
      <c r="X68" s="483"/>
      <c r="Y68" s="483"/>
      <c r="Z68" s="483"/>
    </row>
    <row r="69" spans="1:26" ht="15.75" hidden="1" customHeight="1">
      <c r="A69" s="483"/>
      <c r="B69" s="483"/>
      <c r="C69" s="483"/>
      <c r="D69" s="483"/>
      <c r="E69" s="483"/>
      <c r="F69" s="483"/>
      <c r="G69" s="483"/>
      <c r="H69" s="483"/>
      <c r="I69" s="483"/>
      <c r="J69" s="483"/>
      <c r="K69" s="483"/>
      <c r="L69" s="483"/>
      <c r="M69" s="483"/>
      <c r="N69" s="483"/>
      <c r="O69" s="483"/>
      <c r="P69" s="483"/>
      <c r="Q69" s="483"/>
      <c r="R69" s="483"/>
      <c r="S69" s="483"/>
      <c r="T69" s="483"/>
      <c r="U69" s="483"/>
      <c r="V69" s="483"/>
      <c r="W69" s="483"/>
      <c r="X69" s="483"/>
      <c r="Y69" s="483"/>
      <c r="Z69" s="483"/>
    </row>
    <row r="70" spans="1:26" ht="15.75" hidden="1" customHeight="1">
      <c r="A70" s="483"/>
      <c r="B70" s="483"/>
      <c r="C70" s="483"/>
      <c r="D70" s="483"/>
      <c r="E70" s="483"/>
      <c r="F70" s="483"/>
      <c r="G70" s="483"/>
      <c r="H70" s="483"/>
      <c r="I70" s="483"/>
      <c r="J70" s="483"/>
      <c r="K70" s="483"/>
      <c r="L70" s="483"/>
      <c r="M70" s="483"/>
      <c r="N70" s="483"/>
      <c r="O70" s="483"/>
      <c r="P70" s="483"/>
      <c r="Q70" s="483"/>
      <c r="R70" s="483"/>
      <c r="S70" s="483"/>
      <c r="T70" s="483"/>
      <c r="U70" s="483"/>
      <c r="V70" s="483"/>
      <c r="W70" s="483"/>
      <c r="X70" s="483"/>
      <c r="Y70" s="483"/>
      <c r="Z70" s="483"/>
    </row>
    <row r="71" spans="1:26" ht="15.75" hidden="1" customHeight="1">
      <c r="A71" s="483"/>
      <c r="B71" s="483"/>
      <c r="C71" s="483"/>
      <c r="D71" s="483"/>
      <c r="E71" s="483"/>
      <c r="F71" s="483"/>
      <c r="G71" s="483"/>
      <c r="H71" s="483"/>
      <c r="I71" s="483"/>
      <c r="J71" s="483"/>
      <c r="K71" s="483"/>
      <c r="L71" s="483"/>
      <c r="M71" s="483"/>
      <c r="N71" s="483"/>
      <c r="O71" s="483"/>
      <c r="P71" s="483"/>
      <c r="Q71" s="483"/>
      <c r="R71" s="483"/>
      <c r="S71" s="483"/>
      <c r="T71" s="483"/>
      <c r="U71" s="483"/>
      <c r="V71" s="483"/>
      <c r="W71" s="483"/>
      <c r="X71" s="483"/>
      <c r="Y71" s="483"/>
      <c r="Z71" s="483"/>
    </row>
    <row r="72" spans="1:26" ht="15.75" hidden="1" customHeight="1">
      <c r="A72" s="483"/>
      <c r="B72" s="483"/>
      <c r="C72" s="483"/>
      <c r="D72" s="483"/>
      <c r="E72" s="483"/>
      <c r="F72" s="483"/>
      <c r="G72" s="483"/>
      <c r="H72" s="483"/>
      <c r="I72" s="483"/>
      <c r="J72" s="483"/>
      <c r="K72" s="483"/>
      <c r="L72" s="483"/>
      <c r="M72" s="483"/>
      <c r="N72" s="483"/>
      <c r="O72" s="483"/>
      <c r="P72" s="483"/>
      <c r="Q72" s="483"/>
      <c r="R72" s="483"/>
      <c r="S72" s="483"/>
      <c r="T72" s="483"/>
      <c r="U72" s="483"/>
      <c r="V72" s="483"/>
      <c r="W72" s="483"/>
      <c r="X72" s="483"/>
      <c r="Y72" s="483"/>
      <c r="Z72" s="483"/>
    </row>
    <row r="73" spans="1:26" ht="15.75" hidden="1" customHeight="1">
      <c r="A73" s="483"/>
      <c r="B73" s="483"/>
      <c r="C73" s="483"/>
      <c r="D73" s="483"/>
      <c r="E73" s="483"/>
      <c r="F73" s="483"/>
      <c r="G73" s="483"/>
      <c r="H73" s="483"/>
      <c r="I73" s="483"/>
      <c r="J73" s="483"/>
      <c r="K73" s="483"/>
      <c r="L73" s="483"/>
      <c r="M73" s="483"/>
      <c r="N73" s="483"/>
      <c r="O73" s="483"/>
      <c r="P73" s="483"/>
      <c r="Q73" s="483"/>
      <c r="R73" s="483"/>
      <c r="S73" s="483"/>
      <c r="T73" s="483"/>
      <c r="U73" s="483"/>
      <c r="V73" s="483"/>
      <c r="W73" s="483"/>
      <c r="X73" s="483"/>
      <c r="Y73" s="483"/>
      <c r="Z73" s="483"/>
    </row>
    <row r="74" spans="1:26" ht="15.75" hidden="1" customHeight="1">
      <c r="A74" s="483"/>
      <c r="B74" s="483"/>
      <c r="C74" s="483"/>
      <c r="D74" s="483"/>
      <c r="E74" s="483"/>
      <c r="F74" s="483"/>
      <c r="G74" s="483"/>
      <c r="H74" s="483"/>
      <c r="I74" s="483"/>
      <c r="J74" s="483"/>
      <c r="K74" s="483"/>
      <c r="L74" s="483"/>
      <c r="M74" s="483"/>
      <c r="N74" s="483"/>
      <c r="O74" s="483"/>
      <c r="P74" s="483"/>
      <c r="Q74" s="483"/>
      <c r="R74" s="483"/>
      <c r="S74" s="483"/>
      <c r="T74" s="483"/>
      <c r="U74" s="483"/>
      <c r="V74" s="483"/>
      <c r="W74" s="483"/>
      <c r="X74" s="483"/>
      <c r="Y74" s="483"/>
      <c r="Z74" s="483"/>
    </row>
    <row r="75" spans="1:26" ht="15.75" hidden="1" customHeight="1">
      <c r="A75" s="483"/>
      <c r="B75" s="483"/>
      <c r="C75" s="483"/>
      <c r="D75" s="483"/>
      <c r="E75" s="483"/>
      <c r="F75" s="483"/>
      <c r="G75" s="483"/>
      <c r="H75" s="483"/>
      <c r="I75" s="483"/>
      <c r="J75" s="483"/>
      <c r="K75" s="483"/>
      <c r="L75" s="483"/>
      <c r="M75" s="483"/>
      <c r="N75" s="483"/>
      <c r="O75" s="483"/>
      <c r="P75" s="483"/>
      <c r="Q75" s="483"/>
      <c r="R75" s="483"/>
      <c r="S75" s="483"/>
      <c r="T75" s="483"/>
      <c r="U75" s="483"/>
      <c r="V75" s="483"/>
      <c r="W75" s="483"/>
      <c r="X75" s="483"/>
      <c r="Y75" s="483"/>
      <c r="Z75" s="483"/>
    </row>
    <row r="76" spans="1:26" ht="15.75" hidden="1" customHeight="1">
      <c r="A76" s="483"/>
      <c r="B76" s="483"/>
      <c r="C76" s="483"/>
      <c r="D76" s="483"/>
      <c r="E76" s="483"/>
      <c r="F76" s="483"/>
      <c r="G76" s="483"/>
      <c r="H76" s="483"/>
      <c r="I76" s="483"/>
      <c r="J76" s="483"/>
      <c r="K76" s="483"/>
      <c r="L76" s="483"/>
      <c r="M76" s="483"/>
      <c r="N76" s="483"/>
      <c r="O76" s="483"/>
      <c r="P76" s="483"/>
      <c r="Q76" s="483"/>
      <c r="R76" s="483"/>
      <c r="S76" s="483"/>
      <c r="T76" s="483"/>
      <c r="U76" s="483"/>
      <c r="V76" s="483"/>
      <c r="W76" s="483"/>
      <c r="X76" s="483"/>
      <c r="Y76" s="483"/>
      <c r="Z76" s="483"/>
    </row>
    <row r="77" spans="1:26" ht="15.75" hidden="1" customHeight="1">
      <c r="A77" s="483"/>
      <c r="B77" s="483"/>
      <c r="C77" s="483"/>
      <c r="D77" s="483"/>
      <c r="E77" s="483"/>
      <c r="F77" s="483"/>
      <c r="G77" s="483"/>
      <c r="H77" s="483"/>
      <c r="I77" s="483"/>
      <c r="J77" s="483"/>
      <c r="K77" s="483"/>
      <c r="L77" s="483"/>
      <c r="M77" s="483"/>
      <c r="N77" s="483"/>
      <c r="O77" s="483"/>
      <c r="P77" s="483"/>
      <c r="Q77" s="483"/>
      <c r="R77" s="483"/>
      <c r="S77" s="483"/>
      <c r="T77" s="483"/>
      <c r="U77" s="483"/>
      <c r="V77" s="483"/>
      <c r="W77" s="483"/>
      <c r="X77" s="483"/>
      <c r="Y77" s="483"/>
      <c r="Z77" s="483"/>
    </row>
    <row r="78" spans="1:26" ht="15.75" hidden="1" customHeight="1">
      <c r="A78" s="483"/>
      <c r="B78" s="483"/>
      <c r="C78" s="483"/>
      <c r="D78" s="483"/>
      <c r="E78" s="483"/>
      <c r="F78" s="483"/>
      <c r="G78" s="483"/>
      <c r="H78" s="483"/>
      <c r="I78" s="483"/>
      <c r="J78" s="483"/>
      <c r="K78" s="483"/>
      <c r="L78" s="483"/>
      <c r="M78" s="483"/>
      <c r="N78" s="483"/>
      <c r="O78" s="483"/>
      <c r="P78" s="483"/>
      <c r="Q78" s="483"/>
      <c r="R78" s="483"/>
      <c r="S78" s="483"/>
      <c r="T78" s="483"/>
      <c r="U78" s="483"/>
      <c r="V78" s="483"/>
      <c r="W78" s="483"/>
      <c r="X78" s="483"/>
      <c r="Y78" s="483"/>
      <c r="Z78" s="483"/>
    </row>
    <row r="79" spans="1:26" ht="15.75" hidden="1" customHeight="1">
      <c r="A79" s="483"/>
      <c r="B79" s="483"/>
      <c r="C79" s="483"/>
      <c r="D79" s="483"/>
      <c r="E79" s="483"/>
      <c r="F79" s="483"/>
      <c r="G79" s="483"/>
      <c r="H79" s="483"/>
      <c r="I79" s="483"/>
      <c r="J79" s="483"/>
      <c r="K79" s="483"/>
      <c r="L79" s="483"/>
      <c r="M79" s="483"/>
      <c r="N79" s="483"/>
      <c r="O79" s="483"/>
      <c r="P79" s="483"/>
      <c r="Q79" s="483"/>
      <c r="R79" s="483"/>
      <c r="S79" s="483"/>
      <c r="T79" s="483"/>
      <c r="U79" s="483"/>
      <c r="V79" s="483"/>
      <c r="W79" s="483"/>
      <c r="X79" s="483"/>
      <c r="Y79" s="483"/>
      <c r="Z79" s="483"/>
    </row>
    <row r="80" spans="1:26" ht="15.75" hidden="1" customHeight="1">
      <c r="A80" s="483"/>
      <c r="B80" s="483"/>
      <c r="C80" s="483"/>
      <c r="D80" s="483"/>
      <c r="E80" s="483"/>
      <c r="F80" s="483"/>
      <c r="G80" s="483"/>
      <c r="H80" s="483"/>
      <c r="I80" s="483"/>
      <c r="J80" s="483"/>
      <c r="K80" s="483"/>
      <c r="L80" s="483"/>
      <c r="M80" s="483"/>
      <c r="N80" s="483"/>
      <c r="O80" s="483"/>
      <c r="P80" s="483"/>
      <c r="Q80" s="483"/>
      <c r="R80" s="483"/>
      <c r="S80" s="483"/>
      <c r="T80" s="483"/>
      <c r="U80" s="483"/>
      <c r="V80" s="483"/>
      <c r="W80" s="483"/>
      <c r="X80" s="483"/>
      <c r="Y80" s="483"/>
      <c r="Z80" s="483"/>
    </row>
    <row r="81" spans="1:26" ht="15.75" hidden="1" customHeight="1">
      <c r="A81" s="483"/>
      <c r="B81" s="483"/>
      <c r="C81" s="483"/>
      <c r="D81" s="483"/>
      <c r="E81" s="483"/>
      <c r="F81" s="483"/>
      <c r="G81" s="483"/>
      <c r="H81" s="483"/>
      <c r="I81" s="483"/>
      <c r="J81" s="483"/>
      <c r="K81" s="483"/>
      <c r="L81" s="483"/>
      <c r="M81" s="483"/>
      <c r="N81" s="483"/>
      <c r="O81" s="483"/>
      <c r="P81" s="483"/>
      <c r="Q81" s="483"/>
      <c r="R81" s="483"/>
      <c r="S81" s="483"/>
      <c r="T81" s="483"/>
      <c r="U81" s="483"/>
      <c r="V81" s="483"/>
      <c r="W81" s="483"/>
      <c r="X81" s="483"/>
      <c r="Y81" s="483"/>
      <c r="Z81" s="483"/>
    </row>
    <row r="82" spans="1:26" ht="15.75" hidden="1" customHeight="1">
      <c r="A82" s="483"/>
      <c r="B82" s="483"/>
      <c r="C82" s="483"/>
      <c r="D82" s="483"/>
      <c r="E82" s="483"/>
      <c r="F82" s="483"/>
      <c r="G82" s="483"/>
      <c r="H82" s="483"/>
      <c r="I82" s="483"/>
      <c r="J82" s="483"/>
      <c r="K82" s="483"/>
      <c r="L82" s="483"/>
      <c r="M82" s="483"/>
      <c r="N82" s="483"/>
      <c r="O82" s="483"/>
      <c r="P82" s="483"/>
      <c r="Q82" s="483"/>
      <c r="R82" s="483"/>
      <c r="S82" s="483"/>
      <c r="T82" s="483"/>
      <c r="U82" s="483"/>
      <c r="V82" s="483"/>
      <c r="W82" s="483"/>
      <c r="X82" s="483"/>
      <c r="Y82" s="483"/>
      <c r="Z82" s="483"/>
    </row>
    <row r="83" spans="1:26" ht="15.75" hidden="1" customHeight="1">
      <c r="A83" s="483"/>
      <c r="B83" s="483"/>
      <c r="C83" s="483"/>
      <c r="D83" s="483"/>
      <c r="E83" s="483"/>
      <c r="F83" s="483"/>
      <c r="G83" s="483"/>
      <c r="H83" s="483"/>
      <c r="I83" s="483"/>
      <c r="J83" s="483"/>
      <c r="K83" s="483"/>
      <c r="L83" s="483"/>
      <c r="M83" s="483"/>
      <c r="N83" s="483"/>
      <c r="O83" s="483"/>
      <c r="P83" s="483"/>
      <c r="Q83" s="483"/>
      <c r="R83" s="483"/>
      <c r="S83" s="483"/>
      <c r="T83" s="483"/>
      <c r="U83" s="483"/>
      <c r="V83" s="483"/>
      <c r="W83" s="483"/>
      <c r="X83" s="483"/>
      <c r="Y83" s="483"/>
      <c r="Z83" s="483"/>
    </row>
    <row r="84" spans="1:26" ht="15.75" hidden="1" customHeight="1">
      <c r="A84" s="483"/>
      <c r="B84" s="483"/>
      <c r="C84" s="483"/>
      <c r="D84" s="483"/>
      <c r="E84" s="483"/>
      <c r="F84" s="483"/>
      <c r="G84" s="483"/>
      <c r="H84" s="483"/>
      <c r="I84" s="483"/>
      <c r="J84" s="483"/>
      <c r="K84" s="483"/>
      <c r="L84" s="483"/>
      <c r="M84" s="483"/>
      <c r="N84" s="483"/>
      <c r="O84" s="483"/>
      <c r="P84" s="483"/>
      <c r="Q84" s="483"/>
      <c r="R84" s="483"/>
      <c r="S84" s="483"/>
      <c r="T84" s="483"/>
      <c r="U84" s="483"/>
      <c r="V84" s="483"/>
      <c r="W84" s="483"/>
      <c r="X84" s="483"/>
      <c r="Y84" s="483"/>
      <c r="Z84" s="483"/>
    </row>
    <row r="85" spans="1:26" ht="15.75" hidden="1" customHeight="1">
      <c r="A85" s="483"/>
      <c r="B85" s="483"/>
      <c r="C85" s="483"/>
      <c r="D85" s="483"/>
      <c r="E85" s="483"/>
      <c r="F85" s="483"/>
      <c r="G85" s="483"/>
      <c r="H85" s="483"/>
      <c r="I85" s="483"/>
      <c r="J85" s="483"/>
      <c r="K85" s="483"/>
      <c r="L85" s="483"/>
      <c r="M85" s="483"/>
      <c r="N85" s="483"/>
      <c r="O85" s="483"/>
      <c r="P85" s="483"/>
      <c r="Q85" s="483"/>
      <c r="R85" s="483"/>
      <c r="S85" s="483"/>
      <c r="T85" s="483"/>
      <c r="U85" s="483"/>
      <c r="V85" s="483"/>
      <c r="W85" s="483"/>
      <c r="X85" s="483"/>
      <c r="Y85" s="483"/>
      <c r="Z85" s="483"/>
    </row>
    <row r="86" spans="1:26" ht="15.75" hidden="1" customHeight="1">
      <c r="A86" s="483"/>
      <c r="B86" s="483"/>
      <c r="C86" s="483"/>
      <c r="D86" s="483"/>
      <c r="E86" s="483"/>
      <c r="F86" s="483"/>
      <c r="G86" s="483"/>
      <c r="H86" s="483"/>
      <c r="I86" s="483"/>
      <c r="J86" s="483"/>
      <c r="K86" s="483"/>
      <c r="L86" s="483"/>
      <c r="M86" s="483"/>
      <c r="N86" s="483"/>
      <c r="O86" s="483"/>
      <c r="P86" s="483"/>
      <c r="Q86" s="483"/>
      <c r="R86" s="483"/>
      <c r="S86" s="483"/>
      <c r="T86" s="483"/>
      <c r="U86" s="483"/>
      <c r="V86" s="483"/>
      <c r="W86" s="483"/>
      <c r="X86" s="483"/>
      <c r="Y86" s="483"/>
      <c r="Z86" s="483"/>
    </row>
    <row r="87" spans="1:26" ht="15.75" hidden="1" customHeight="1">
      <c r="A87" s="483"/>
      <c r="B87" s="483"/>
      <c r="C87" s="483"/>
      <c r="D87" s="483"/>
      <c r="E87" s="483"/>
      <c r="F87" s="483"/>
      <c r="G87" s="483"/>
      <c r="H87" s="483"/>
      <c r="I87" s="483"/>
      <c r="J87" s="483"/>
      <c r="K87" s="483"/>
      <c r="L87" s="483"/>
      <c r="M87" s="483"/>
      <c r="N87" s="483"/>
      <c r="O87" s="483"/>
      <c r="P87" s="483"/>
      <c r="Q87" s="483"/>
      <c r="R87" s="483"/>
      <c r="S87" s="483"/>
      <c r="T87" s="483"/>
      <c r="U87" s="483"/>
      <c r="V87" s="483"/>
      <c r="W87" s="483"/>
      <c r="X87" s="483"/>
      <c r="Y87" s="483"/>
      <c r="Z87" s="483"/>
    </row>
    <row r="88" spans="1:26" ht="15.75" hidden="1" customHeight="1">
      <c r="A88" s="483"/>
      <c r="B88" s="483"/>
      <c r="C88" s="483"/>
      <c r="D88" s="483"/>
      <c r="E88" s="483"/>
      <c r="F88" s="483"/>
      <c r="G88" s="483"/>
      <c r="H88" s="483"/>
      <c r="I88" s="483"/>
      <c r="J88" s="483"/>
      <c r="K88" s="483"/>
      <c r="L88" s="483"/>
      <c r="M88" s="483"/>
      <c r="N88" s="483"/>
      <c r="O88" s="483"/>
      <c r="P88" s="483"/>
      <c r="Q88" s="483"/>
      <c r="R88" s="483"/>
      <c r="S88" s="483"/>
      <c r="T88" s="483"/>
      <c r="U88" s="483"/>
      <c r="V88" s="483"/>
      <c r="W88" s="483"/>
      <c r="X88" s="483"/>
      <c r="Y88" s="483"/>
      <c r="Z88" s="483"/>
    </row>
    <row r="89" spans="1:26" ht="15.75" hidden="1" customHeight="1">
      <c r="A89" s="483"/>
      <c r="B89" s="483"/>
      <c r="C89" s="483"/>
      <c r="D89" s="483"/>
      <c r="E89" s="483"/>
      <c r="F89" s="483"/>
      <c r="G89" s="483"/>
      <c r="H89" s="483"/>
      <c r="I89" s="483"/>
      <c r="J89" s="483"/>
      <c r="K89" s="483"/>
      <c r="L89" s="483"/>
      <c r="M89" s="483"/>
      <c r="N89" s="483"/>
      <c r="O89" s="483"/>
      <c r="P89" s="483"/>
      <c r="Q89" s="483"/>
      <c r="R89" s="483"/>
      <c r="S89" s="483"/>
      <c r="T89" s="483"/>
      <c r="U89" s="483"/>
      <c r="V89" s="483"/>
      <c r="W89" s="483"/>
      <c r="X89" s="483"/>
      <c r="Y89" s="483"/>
      <c r="Z89" s="483"/>
    </row>
    <row r="90" spans="1:26" ht="15.75" hidden="1" customHeight="1">
      <c r="A90" s="483"/>
      <c r="B90" s="483"/>
      <c r="C90" s="483"/>
      <c r="D90" s="483"/>
      <c r="E90" s="483"/>
      <c r="F90" s="483"/>
      <c r="G90" s="483"/>
      <c r="H90" s="483"/>
      <c r="I90" s="483"/>
      <c r="J90" s="483"/>
      <c r="K90" s="483"/>
      <c r="L90" s="483"/>
      <c r="M90" s="483"/>
      <c r="N90" s="483"/>
      <c r="O90" s="483"/>
      <c r="P90" s="483"/>
      <c r="Q90" s="483"/>
      <c r="R90" s="483"/>
      <c r="S90" s="483"/>
      <c r="T90" s="483"/>
      <c r="U90" s="483"/>
      <c r="V90" s="483"/>
      <c r="W90" s="483"/>
      <c r="X90" s="483"/>
      <c r="Y90" s="483"/>
      <c r="Z90" s="483"/>
    </row>
    <row r="91" spans="1:26" ht="15.75" hidden="1" customHeight="1">
      <c r="A91" s="483"/>
      <c r="B91" s="483"/>
      <c r="C91" s="483"/>
      <c r="D91" s="483"/>
      <c r="E91" s="483"/>
      <c r="F91" s="483"/>
      <c r="G91" s="483"/>
      <c r="H91" s="483"/>
      <c r="I91" s="483"/>
      <c r="J91" s="483"/>
      <c r="K91" s="483"/>
      <c r="L91" s="483"/>
      <c r="M91" s="483"/>
      <c r="N91" s="483"/>
      <c r="O91" s="483"/>
      <c r="P91" s="483"/>
      <c r="Q91" s="483"/>
      <c r="R91" s="483"/>
      <c r="S91" s="483"/>
      <c r="T91" s="483"/>
      <c r="U91" s="483"/>
      <c r="V91" s="483"/>
      <c r="W91" s="483"/>
      <c r="X91" s="483"/>
      <c r="Y91" s="483"/>
      <c r="Z91" s="483"/>
    </row>
    <row r="92" spans="1:26" ht="15.75" hidden="1" customHeight="1">
      <c r="A92" s="483"/>
      <c r="B92" s="483"/>
      <c r="C92" s="483"/>
      <c r="D92" s="483"/>
      <c r="E92" s="483"/>
      <c r="F92" s="483"/>
      <c r="G92" s="483"/>
      <c r="H92" s="483"/>
      <c r="I92" s="483"/>
      <c r="J92" s="483"/>
      <c r="K92" s="483"/>
      <c r="L92" s="483"/>
      <c r="M92" s="483"/>
      <c r="N92" s="483"/>
      <c r="O92" s="483"/>
      <c r="P92" s="483"/>
      <c r="Q92" s="483"/>
      <c r="R92" s="483"/>
      <c r="S92" s="483"/>
      <c r="T92" s="483"/>
      <c r="U92" s="483"/>
      <c r="V92" s="483"/>
      <c r="W92" s="483"/>
      <c r="X92" s="483"/>
      <c r="Y92" s="483"/>
      <c r="Z92" s="483"/>
    </row>
    <row r="93" spans="1:26" ht="15.75" hidden="1" customHeight="1">
      <c r="A93" s="483"/>
      <c r="B93" s="483"/>
      <c r="C93" s="483"/>
      <c r="D93" s="483"/>
      <c r="E93" s="483"/>
      <c r="F93" s="483"/>
      <c r="G93" s="483"/>
      <c r="H93" s="483"/>
      <c r="I93" s="483"/>
      <c r="J93" s="483"/>
      <c r="K93" s="483"/>
      <c r="L93" s="483"/>
      <c r="M93" s="483"/>
      <c r="N93" s="483"/>
      <c r="O93" s="483"/>
      <c r="P93" s="483"/>
      <c r="Q93" s="483"/>
      <c r="R93" s="483"/>
      <c r="S93" s="483"/>
      <c r="T93" s="483"/>
      <c r="U93" s="483"/>
      <c r="V93" s="483"/>
      <c r="W93" s="483"/>
      <c r="X93" s="483"/>
      <c r="Y93" s="483"/>
      <c r="Z93" s="483"/>
    </row>
    <row r="94" spans="1:26" ht="15.75" hidden="1" customHeight="1">
      <c r="A94" s="483"/>
      <c r="B94" s="483"/>
      <c r="C94" s="483"/>
      <c r="D94" s="483"/>
      <c r="E94" s="483"/>
      <c r="F94" s="483"/>
      <c r="G94" s="483"/>
      <c r="H94" s="483"/>
      <c r="I94" s="483"/>
      <c r="J94" s="483"/>
      <c r="K94" s="483"/>
      <c r="L94" s="483"/>
      <c r="M94" s="483"/>
      <c r="N94" s="483"/>
      <c r="O94" s="483"/>
      <c r="P94" s="483"/>
      <c r="Q94" s="483"/>
      <c r="R94" s="483"/>
      <c r="S94" s="483"/>
      <c r="T94" s="483"/>
      <c r="U94" s="483"/>
      <c r="V94" s="483"/>
      <c r="W94" s="483"/>
      <c r="X94" s="483"/>
      <c r="Y94" s="483"/>
      <c r="Z94" s="483"/>
    </row>
    <row r="95" spans="1:26" ht="15.75" hidden="1" customHeight="1">
      <c r="A95" s="483"/>
      <c r="B95" s="483"/>
      <c r="C95" s="483"/>
      <c r="D95" s="483"/>
      <c r="E95" s="483"/>
      <c r="F95" s="483"/>
      <c r="G95" s="483"/>
      <c r="H95" s="483"/>
      <c r="I95" s="483"/>
      <c r="J95" s="483"/>
      <c r="K95" s="483"/>
      <c r="L95" s="483"/>
      <c r="M95" s="483"/>
      <c r="N95" s="483"/>
      <c r="O95" s="483"/>
      <c r="P95" s="483"/>
      <c r="Q95" s="483"/>
      <c r="R95" s="483"/>
      <c r="S95" s="483"/>
      <c r="T95" s="483"/>
      <c r="U95" s="483"/>
      <c r="V95" s="483"/>
      <c r="W95" s="483"/>
      <c r="X95" s="483"/>
      <c r="Y95" s="483"/>
      <c r="Z95" s="483"/>
    </row>
    <row r="96" spans="1:26" ht="15.75" hidden="1" customHeight="1">
      <c r="A96" s="483"/>
      <c r="B96" s="483"/>
      <c r="C96" s="483"/>
      <c r="D96" s="483"/>
      <c r="E96" s="483"/>
      <c r="F96" s="483"/>
      <c r="G96" s="483"/>
      <c r="H96" s="483"/>
      <c r="I96" s="483"/>
      <c r="J96" s="483"/>
      <c r="K96" s="483"/>
      <c r="L96" s="483"/>
      <c r="M96" s="483"/>
      <c r="N96" s="483"/>
      <c r="O96" s="483"/>
      <c r="P96" s="483"/>
      <c r="Q96" s="483"/>
      <c r="R96" s="483"/>
      <c r="S96" s="483"/>
      <c r="T96" s="483"/>
      <c r="U96" s="483"/>
      <c r="V96" s="483"/>
      <c r="W96" s="483"/>
      <c r="X96" s="483"/>
      <c r="Y96" s="483"/>
      <c r="Z96" s="483"/>
    </row>
    <row r="97" spans="1:26" ht="15.75" hidden="1" customHeight="1">
      <c r="A97" s="483"/>
      <c r="B97" s="483"/>
      <c r="C97" s="483"/>
      <c r="D97" s="483"/>
      <c r="E97" s="483"/>
      <c r="F97" s="483"/>
      <c r="G97" s="483"/>
      <c r="H97" s="483"/>
      <c r="I97" s="483"/>
      <c r="J97" s="483"/>
      <c r="K97" s="483"/>
      <c r="L97" s="483"/>
      <c r="M97" s="483"/>
      <c r="N97" s="483"/>
      <c r="O97" s="483"/>
      <c r="P97" s="483"/>
      <c r="Q97" s="483"/>
      <c r="R97" s="483"/>
      <c r="S97" s="483"/>
      <c r="T97" s="483"/>
      <c r="U97" s="483"/>
      <c r="V97" s="483"/>
      <c r="W97" s="483"/>
      <c r="X97" s="483"/>
      <c r="Y97" s="483"/>
      <c r="Z97" s="483"/>
    </row>
    <row r="98" spans="1:26" ht="15.75" hidden="1" customHeight="1">
      <c r="A98" s="483"/>
      <c r="B98" s="483"/>
      <c r="C98" s="483"/>
      <c r="D98" s="483"/>
      <c r="E98" s="483"/>
      <c r="F98" s="483"/>
      <c r="G98" s="483"/>
      <c r="H98" s="483"/>
      <c r="I98" s="483"/>
      <c r="J98" s="483"/>
      <c r="K98" s="483"/>
      <c r="L98" s="483"/>
      <c r="M98" s="483"/>
      <c r="N98" s="483"/>
      <c r="O98" s="483"/>
      <c r="P98" s="483"/>
      <c r="Q98" s="483"/>
      <c r="R98" s="483"/>
      <c r="S98" s="483"/>
      <c r="T98" s="483"/>
      <c r="U98" s="483"/>
      <c r="V98" s="483"/>
      <c r="W98" s="483"/>
      <c r="X98" s="483"/>
      <c r="Y98" s="483"/>
      <c r="Z98" s="483"/>
    </row>
    <row r="99" spans="1:26" ht="15.75" hidden="1" customHeight="1">
      <c r="A99" s="483"/>
      <c r="B99" s="483"/>
      <c r="C99" s="483"/>
      <c r="D99" s="483"/>
      <c r="E99" s="483"/>
      <c r="F99" s="483"/>
      <c r="G99" s="483"/>
      <c r="H99" s="483"/>
      <c r="I99" s="483"/>
      <c r="J99" s="483"/>
      <c r="K99" s="483"/>
      <c r="L99" s="483"/>
      <c r="M99" s="483"/>
      <c r="N99" s="483"/>
      <c r="O99" s="483"/>
      <c r="P99" s="483"/>
      <c r="Q99" s="483"/>
      <c r="R99" s="483"/>
      <c r="S99" s="483"/>
      <c r="T99" s="483"/>
      <c r="U99" s="483"/>
      <c r="V99" s="483"/>
      <c r="W99" s="483"/>
      <c r="X99" s="483"/>
      <c r="Y99" s="483"/>
      <c r="Z99" s="483"/>
    </row>
    <row r="100" spans="1:26" ht="15.75" hidden="1" customHeight="1">
      <c r="A100" s="483"/>
      <c r="B100" s="483"/>
      <c r="C100" s="483"/>
      <c r="D100" s="483"/>
      <c r="E100" s="483"/>
      <c r="F100" s="483"/>
      <c r="G100" s="483"/>
      <c r="H100" s="483"/>
      <c r="I100" s="483"/>
      <c r="J100" s="483"/>
      <c r="K100" s="483"/>
      <c r="L100" s="483"/>
      <c r="M100" s="483"/>
      <c r="N100" s="483"/>
      <c r="O100" s="483"/>
      <c r="P100" s="483"/>
      <c r="Q100" s="483"/>
      <c r="R100" s="483"/>
      <c r="S100" s="483"/>
      <c r="T100" s="483"/>
      <c r="U100" s="483"/>
      <c r="V100" s="483"/>
      <c r="W100" s="483"/>
      <c r="X100" s="483"/>
      <c r="Y100" s="483"/>
      <c r="Z100" s="483"/>
    </row>
    <row r="101" spans="1:26" ht="15.75" hidden="1" customHeight="1">
      <c r="A101" s="483"/>
      <c r="B101" s="483"/>
      <c r="C101" s="483"/>
      <c r="D101" s="483"/>
      <c r="E101" s="483"/>
      <c r="F101" s="483"/>
      <c r="G101" s="483"/>
      <c r="H101" s="483"/>
      <c r="I101" s="483"/>
      <c r="J101" s="483"/>
      <c r="K101" s="483"/>
      <c r="L101" s="483"/>
      <c r="M101" s="483"/>
      <c r="N101" s="483"/>
      <c r="O101" s="483"/>
      <c r="P101" s="483"/>
      <c r="Q101" s="483"/>
      <c r="R101" s="483"/>
      <c r="S101" s="483"/>
      <c r="T101" s="483"/>
      <c r="U101" s="483"/>
      <c r="V101" s="483"/>
      <c r="W101" s="483"/>
      <c r="X101" s="483"/>
      <c r="Y101" s="483"/>
      <c r="Z101" s="483"/>
    </row>
    <row r="102" spans="1:26" ht="15.75" hidden="1" customHeight="1">
      <c r="A102" s="483"/>
      <c r="B102" s="483"/>
      <c r="C102" s="483"/>
      <c r="D102" s="483"/>
      <c r="E102" s="483"/>
      <c r="F102" s="483"/>
      <c r="G102" s="483"/>
      <c r="H102" s="483"/>
      <c r="I102" s="483"/>
      <c r="J102" s="483"/>
      <c r="K102" s="483"/>
      <c r="L102" s="483"/>
      <c r="M102" s="483"/>
      <c r="N102" s="483"/>
      <c r="O102" s="483"/>
      <c r="P102" s="483"/>
      <c r="Q102" s="483"/>
      <c r="R102" s="483"/>
      <c r="S102" s="483"/>
      <c r="T102" s="483"/>
      <c r="U102" s="483"/>
      <c r="V102" s="483"/>
      <c r="W102" s="483"/>
      <c r="X102" s="483"/>
      <c r="Y102" s="483"/>
      <c r="Z102" s="483"/>
    </row>
    <row r="103" spans="1:26" ht="15.75" hidden="1" customHeight="1">
      <c r="A103" s="483"/>
      <c r="B103" s="483"/>
      <c r="C103" s="483"/>
      <c r="D103" s="483"/>
      <c r="E103" s="483"/>
      <c r="F103" s="483"/>
      <c r="G103" s="483"/>
      <c r="H103" s="483"/>
      <c r="I103" s="483"/>
      <c r="J103" s="483"/>
      <c r="K103" s="483"/>
      <c r="L103" s="483"/>
      <c r="M103" s="483"/>
      <c r="N103" s="483"/>
      <c r="O103" s="483"/>
      <c r="P103" s="483"/>
      <c r="Q103" s="483"/>
      <c r="R103" s="483"/>
      <c r="S103" s="483"/>
      <c r="T103" s="483"/>
      <c r="U103" s="483"/>
      <c r="V103" s="483"/>
      <c r="W103" s="483"/>
      <c r="X103" s="483"/>
      <c r="Y103" s="483"/>
      <c r="Z103" s="483"/>
    </row>
    <row r="104" spans="1:26" ht="15.75" hidden="1" customHeight="1">
      <c r="A104" s="483"/>
      <c r="B104" s="483"/>
      <c r="C104" s="483"/>
      <c r="D104" s="483"/>
      <c r="E104" s="483"/>
      <c r="F104" s="483"/>
      <c r="G104" s="483"/>
      <c r="H104" s="483"/>
      <c r="I104" s="483"/>
      <c r="J104" s="483"/>
      <c r="K104" s="483"/>
      <c r="L104" s="483"/>
      <c r="M104" s="483"/>
      <c r="N104" s="483"/>
      <c r="O104" s="483"/>
      <c r="P104" s="483"/>
      <c r="Q104" s="483"/>
      <c r="R104" s="483"/>
      <c r="S104" s="483"/>
      <c r="T104" s="483"/>
      <c r="U104" s="483"/>
      <c r="V104" s="483"/>
      <c r="W104" s="483"/>
      <c r="X104" s="483"/>
      <c r="Y104" s="483"/>
      <c r="Z104" s="483"/>
    </row>
    <row r="105" spans="1:26" ht="15.75" hidden="1" customHeight="1">
      <c r="A105" s="483"/>
      <c r="B105" s="483"/>
      <c r="C105" s="483"/>
      <c r="D105" s="483"/>
      <c r="E105" s="483"/>
      <c r="F105" s="483"/>
      <c r="G105" s="483"/>
      <c r="H105" s="483"/>
      <c r="I105" s="483"/>
      <c r="J105" s="483"/>
      <c r="K105" s="483"/>
      <c r="L105" s="483"/>
      <c r="M105" s="483"/>
      <c r="N105" s="483"/>
      <c r="O105" s="483"/>
      <c r="P105" s="483"/>
      <c r="Q105" s="483"/>
      <c r="R105" s="483"/>
      <c r="S105" s="483"/>
      <c r="T105" s="483"/>
      <c r="U105" s="483"/>
      <c r="V105" s="483"/>
      <c r="W105" s="483"/>
      <c r="X105" s="483"/>
      <c r="Y105" s="483"/>
      <c r="Z105" s="483"/>
    </row>
    <row r="106" spans="1:26" ht="15.75" hidden="1" customHeight="1">
      <c r="A106" s="483"/>
      <c r="B106" s="483"/>
      <c r="C106" s="483"/>
      <c r="D106" s="483"/>
      <c r="E106" s="483"/>
      <c r="F106" s="483"/>
      <c r="G106" s="483"/>
      <c r="H106" s="483"/>
      <c r="I106" s="483"/>
      <c r="J106" s="483"/>
      <c r="K106" s="483"/>
      <c r="L106" s="483"/>
      <c r="M106" s="483"/>
      <c r="N106" s="483"/>
      <c r="O106" s="483"/>
      <c r="P106" s="483"/>
      <c r="Q106" s="483"/>
      <c r="R106" s="483"/>
      <c r="S106" s="483"/>
      <c r="T106" s="483"/>
      <c r="U106" s="483"/>
      <c r="V106" s="483"/>
      <c r="W106" s="483"/>
      <c r="X106" s="483"/>
      <c r="Y106" s="483"/>
      <c r="Z106" s="483"/>
    </row>
    <row r="107" spans="1:26" ht="15.75" hidden="1" customHeight="1">
      <c r="A107" s="483"/>
      <c r="B107" s="483"/>
      <c r="C107" s="483"/>
      <c r="D107" s="483"/>
      <c r="E107" s="483"/>
      <c r="F107" s="483"/>
      <c r="G107" s="483"/>
      <c r="H107" s="483"/>
      <c r="I107" s="483"/>
      <c r="J107" s="483"/>
      <c r="K107" s="483"/>
      <c r="L107" s="483"/>
      <c r="M107" s="483"/>
      <c r="N107" s="483"/>
      <c r="O107" s="483"/>
      <c r="P107" s="483"/>
      <c r="Q107" s="483"/>
      <c r="R107" s="483"/>
      <c r="S107" s="483"/>
      <c r="T107" s="483"/>
      <c r="U107" s="483"/>
      <c r="V107" s="483"/>
      <c r="W107" s="483"/>
      <c r="X107" s="483"/>
      <c r="Y107" s="483"/>
      <c r="Z107" s="483"/>
    </row>
    <row r="108" spans="1:26" ht="15.75" hidden="1" customHeight="1">
      <c r="A108" s="483"/>
      <c r="B108" s="483"/>
      <c r="C108" s="483"/>
      <c r="D108" s="483"/>
      <c r="E108" s="483"/>
      <c r="F108" s="483"/>
      <c r="G108" s="483"/>
      <c r="H108" s="483"/>
      <c r="I108" s="483"/>
      <c r="J108" s="483"/>
      <c r="K108" s="483"/>
      <c r="L108" s="483"/>
      <c r="M108" s="483"/>
      <c r="N108" s="483"/>
      <c r="O108" s="483"/>
      <c r="P108" s="483"/>
      <c r="Q108" s="483"/>
      <c r="R108" s="483"/>
      <c r="S108" s="483"/>
      <c r="T108" s="483"/>
      <c r="U108" s="483"/>
      <c r="V108" s="483"/>
      <c r="W108" s="483"/>
      <c r="X108" s="483"/>
      <c r="Y108" s="483"/>
      <c r="Z108" s="483"/>
    </row>
    <row r="109" spans="1:26" ht="15.75" hidden="1" customHeight="1">
      <c r="A109" s="483"/>
      <c r="B109" s="483"/>
      <c r="C109" s="483"/>
      <c r="D109" s="483"/>
      <c r="E109" s="483"/>
      <c r="F109" s="483"/>
      <c r="G109" s="483"/>
      <c r="H109" s="483"/>
      <c r="I109" s="483"/>
      <c r="J109" s="483"/>
      <c r="K109" s="483"/>
      <c r="L109" s="483"/>
      <c r="M109" s="483"/>
      <c r="N109" s="483"/>
      <c r="O109" s="483"/>
      <c r="P109" s="483"/>
      <c r="Q109" s="483"/>
      <c r="R109" s="483"/>
      <c r="S109" s="483"/>
      <c r="T109" s="483"/>
      <c r="U109" s="483"/>
      <c r="V109" s="483"/>
      <c r="W109" s="483"/>
      <c r="X109" s="483"/>
      <c r="Y109" s="483"/>
      <c r="Z109" s="483"/>
    </row>
    <row r="110" spans="1:26" ht="15.75" hidden="1" customHeight="1">
      <c r="A110" s="483"/>
      <c r="B110" s="483"/>
      <c r="C110" s="483"/>
      <c r="D110" s="483"/>
      <c r="E110" s="483"/>
      <c r="F110" s="483"/>
      <c r="G110" s="483"/>
      <c r="H110" s="483"/>
      <c r="I110" s="483"/>
      <c r="J110" s="483"/>
      <c r="K110" s="483"/>
      <c r="L110" s="483"/>
      <c r="M110" s="483"/>
      <c r="N110" s="483"/>
      <c r="O110" s="483"/>
      <c r="P110" s="483"/>
      <c r="Q110" s="483"/>
      <c r="R110" s="483"/>
      <c r="S110" s="483"/>
      <c r="T110" s="483"/>
      <c r="U110" s="483"/>
      <c r="V110" s="483"/>
      <c r="W110" s="483"/>
      <c r="X110" s="483"/>
      <c r="Y110" s="483"/>
      <c r="Z110" s="483"/>
    </row>
    <row r="111" spans="1:26" ht="15.75" hidden="1" customHeight="1">
      <c r="A111" s="483"/>
      <c r="B111" s="483"/>
      <c r="C111" s="483"/>
      <c r="D111" s="483"/>
      <c r="E111" s="483"/>
      <c r="F111" s="483"/>
      <c r="G111" s="483"/>
      <c r="H111" s="483"/>
      <c r="I111" s="483"/>
      <c r="J111" s="483"/>
      <c r="K111" s="483"/>
      <c r="L111" s="483"/>
      <c r="M111" s="483"/>
      <c r="N111" s="483"/>
      <c r="O111" s="483"/>
      <c r="P111" s="483"/>
      <c r="Q111" s="483"/>
      <c r="R111" s="483"/>
      <c r="S111" s="483"/>
      <c r="T111" s="483"/>
      <c r="U111" s="483"/>
      <c r="V111" s="483"/>
      <c r="W111" s="483"/>
      <c r="X111" s="483"/>
      <c r="Y111" s="483"/>
      <c r="Z111" s="483"/>
    </row>
    <row r="112" spans="1:26" ht="15.75" hidden="1" customHeight="1">
      <c r="A112" s="483"/>
      <c r="B112" s="483"/>
      <c r="C112" s="483"/>
      <c r="D112" s="483"/>
      <c r="E112" s="483"/>
      <c r="F112" s="483"/>
      <c r="G112" s="483"/>
      <c r="H112" s="483"/>
      <c r="I112" s="483"/>
      <c r="J112" s="483"/>
      <c r="K112" s="483"/>
      <c r="L112" s="483"/>
      <c r="M112" s="483"/>
      <c r="N112" s="483"/>
      <c r="O112" s="483"/>
      <c r="P112" s="483"/>
      <c r="Q112" s="483"/>
      <c r="R112" s="483"/>
      <c r="S112" s="483"/>
      <c r="T112" s="483"/>
      <c r="U112" s="483"/>
      <c r="V112" s="483"/>
      <c r="W112" s="483"/>
      <c r="X112" s="483"/>
      <c r="Y112" s="483"/>
      <c r="Z112" s="483"/>
    </row>
    <row r="113" spans="1:26" ht="15.75" hidden="1" customHeight="1">
      <c r="A113" s="483"/>
      <c r="B113" s="483"/>
      <c r="C113" s="483"/>
      <c r="D113" s="483"/>
      <c r="E113" s="483"/>
      <c r="F113" s="483"/>
      <c r="G113" s="483"/>
      <c r="H113" s="483"/>
      <c r="I113" s="483"/>
      <c r="J113" s="483"/>
      <c r="K113" s="483"/>
      <c r="L113" s="483"/>
      <c r="M113" s="483"/>
      <c r="N113" s="483"/>
      <c r="O113" s="483"/>
      <c r="P113" s="483"/>
      <c r="Q113" s="483"/>
      <c r="R113" s="483"/>
      <c r="S113" s="483"/>
      <c r="T113" s="483"/>
      <c r="U113" s="483"/>
      <c r="V113" s="483"/>
      <c r="W113" s="483"/>
      <c r="X113" s="483"/>
      <c r="Y113" s="483"/>
      <c r="Z113" s="483"/>
    </row>
    <row r="114" spans="1:26" ht="15.75" hidden="1" customHeight="1">
      <c r="A114" s="483"/>
      <c r="B114" s="483"/>
      <c r="C114" s="483"/>
      <c r="D114" s="483"/>
      <c r="E114" s="483"/>
      <c r="F114" s="483"/>
      <c r="G114" s="483"/>
      <c r="H114" s="483"/>
      <c r="I114" s="483"/>
      <c r="J114" s="483"/>
      <c r="K114" s="483"/>
      <c r="L114" s="483"/>
      <c r="M114" s="483"/>
      <c r="N114" s="483"/>
      <c r="O114" s="483"/>
      <c r="P114" s="483"/>
      <c r="Q114" s="483"/>
      <c r="R114" s="483"/>
      <c r="S114" s="483"/>
      <c r="T114" s="483"/>
      <c r="U114" s="483"/>
      <c r="V114" s="483"/>
      <c r="W114" s="483"/>
      <c r="X114" s="483"/>
      <c r="Y114" s="483"/>
      <c r="Z114" s="483"/>
    </row>
    <row r="115" spans="1:26" ht="15.75" hidden="1" customHeight="1">
      <c r="A115" s="483"/>
      <c r="B115" s="483"/>
      <c r="C115" s="483"/>
      <c r="D115" s="483"/>
      <c r="E115" s="483"/>
      <c r="F115" s="483"/>
      <c r="G115" s="483"/>
      <c r="H115" s="483"/>
      <c r="I115" s="483"/>
      <c r="J115" s="483"/>
      <c r="K115" s="483"/>
      <c r="L115" s="483"/>
      <c r="M115" s="483"/>
      <c r="N115" s="483"/>
      <c r="O115" s="483"/>
      <c r="P115" s="483"/>
      <c r="Q115" s="483"/>
      <c r="R115" s="483"/>
      <c r="S115" s="483"/>
      <c r="T115" s="483"/>
      <c r="U115" s="483"/>
      <c r="V115" s="483"/>
      <c r="W115" s="483"/>
      <c r="X115" s="483"/>
      <c r="Y115" s="483"/>
      <c r="Z115" s="483"/>
    </row>
    <row r="116" spans="1:26" ht="15.75" hidden="1" customHeight="1">
      <c r="A116" s="483"/>
      <c r="B116" s="483"/>
      <c r="C116" s="483"/>
      <c r="D116" s="483"/>
      <c r="E116" s="483"/>
      <c r="F116" s="483"/>
      <c r="G116" s="483"/>
      <c r="H116" s="483"/>
      <c r="I116" s="483"/>
      <c r="J116" s="483"/>
      <c r="K116" s="483"/>
      <c r="L116" s="483"/>
      <c r="M116" s="483"/>
      <c r="N116" s="483"/>
      <c r="O116" s="483"/>
      <c r="P116" s="483"/>
      <c r="Q116" s="483"/>
      <c r="R116" s="483"/>
      <c r="S116" s="483"/>
      <c r="T116" s="483"/>
      <c r="U116" s="483"/>
      <c r="V116" s="483"/>
      <c r="W116" s="483"/>
      <c r="X116" s="483"/>
      <c r="Y116" s="483"/>
      <c r="Z116" s="483"/>
    </row>
    <row r="117" spans="1:26" ht="15.75" hidden="1" customHeight="1">
      <c r="A117" s="483"/>
      <c r="B117" s="483"/>
      <c r="C117" s="483"/>
      <c r="D117" s="483"/>
      <c r="E117" s="483"/>
      <c r="F117" s="483"/>
      <c r="G117" s="483"/>
      <c r="H117" s="483"/>
      <c r="I117" s="483"/>
      <c r="J117" s="483"/>
      <c r="K117" s="483"/>
      <c r="L117" s="483"/>
      <c r="M117" s="483"/>
      <c r="N117" s="483"/>
      <c r="O117" s="483"/>
      <c r="P117" s="483"/>
      <c r="Q117" s="483"/>
      <c r="R117" s="483"/>
      <c r="S117" s="483"/>
      <c r="T117" s="483"/>
      <c r="U117" s="483"/>
      <c r="V117" s="483"/>
      <c r="W117" s="483"/>
      <c r="X117" s="483"/>
      <c r="Y117" s="483"/>
      <c r="Z117" s="483"/>
    </row>
    <row r="118" spans="1:26" ht="15.75" hidden="1" customHeight="1">
      <c r="A118" s="483"/>
      <c r="B118" s="483"/>
      <c r="C118" s="483"/>
      <c r="D118" s="483"/>
      <c r="E118" s="483"/>
      <c r="F118" s="483"/>
      <c r="G118" s="483"/>
      <c r="H118" s="483"/>
      <c r="I118" s="483"/>
      <c r="J118" s="483"/>
      <c r="K118" s="483"/>
      <c r="L118" s="483"/>
      <c r="M118" s="483"/>
      <c r="N118" s="483"/>
      <c r="O118" s="483"/>
      <c r="P118" s="483"/>
      <c r="Q118" s="483"/>
      <c r="R118" s="483"/>
      <c r="S118" s="483"/>
      <c r="T118" s="483"/>
      <c r="U118" s="483"/>
      <c r="V118" s="483"/>
      <c r="W118" s="483"/>
      <c r="X118" s="483"/>
      <c r="Y118" s="483"/>
      <c r="Z118" s="483"/>
    </row>
    <row r="119" spans="1:26" ht="15.75" hidden="1" customHeight="1">
      <c r="A119" s="483"/>
      <c r="B119" s="483"/>
      <c r="C119" s="483"/>
      <c r="D119" s="483"/>
      <c r="E119" s="483"/>
      <c r="F119" s="483"/>
      <c r="G119" s="483"/>
      <c r="H119" s="483"/>
      <c r="I119" s="483"/>
      <c r="J119" s="483"/>
      <c r="K119" s="483"/>
      <c r="L119" s="483"/>
      <c r="M119" s="483"/>
      <c r="N119" s="483"/>
      <c r="O119" s="483"/>
      <c r="P119" s="483"/>
      <c r="Q119" s="483"/>
      <c r="R119" s="483"/>
      <c r="S119" s="483"/>
      <c r="T119" s="483"/>
      <c r="U119" s="483"/>
      <c r="V119" s="483"/>
      <c r="W119" s="483"/>
      <c r="X119" s="483"/>
      <c r="Y119" s="483"/>
      <c r="Z119" s="483"/>
    </row>
    <row r="120" spans="1:26" ht="15.75" hidden="1" customHeight="1">
      <c r="A120" s="483"/>
      <c r="B120" s="483"/>
      <c r="C120" s="483"/>
      <c r="D120" s="483"/>
      <c r="E120" s="483"/>
      <c r="F120" s="483"/>
      <c r="G120" s="483"/>
      <c r="H120" s="483"/>
      <c r="I120" s="483"/>
      <c r="J120" s="483"/>
      <c r="K120" s="483"/>
      <c r="L120" s="483"/>
      <c r="M120" s="483"/>
      <c r="N120" s="483"/>
      <c r="O120" s="483"/>
      <c r="P120" s="483"/>
      <c r="Q120" s="483"/>
      <c r="R120" s="483"/>
      <c r="S120" s="483"/>
      <c r="T120" s="483"/>
      <c r="U120" s="483"/>
      <c r="V120" s="483"/>
      <c r="W120" s="483"/>
      <c r="X120" s="483"/>
      <c r="Y120" s="483"/>
      <c r="Z120" s="483"/>
    </row>
    <row r="121" spans="1:26" ht="15.75" hidden="1" customHeight="1">
      <c r="A121" s="483"/>
      <c r="B121" s="483"/>
      <c r="C121" s="483"/>
      <c r="D121" s="483"/>
      <c r="E121" s="483"/>
      <c r="F121" s="483"/>
      <c r="G121" s="483"/>
      <c r="H121" s="483"/>
      <c r="I121" s="483"/>
      <c r="J121" s="483"/>
      <c r="K121" s="483"/>
      <c r="L121" s="483"/>
      <c r="M121" s="483"/>
      <c r="N121" s="483"/>
      <c r="O121" s="483"/>
      <c r="P121" s="483"/>
      <c r="Q121" s="483"/>
      <c r="R121" s="483"/>
      <c r="S121" s="483"/>
      <c r="T121" s="483"/>
      <c r="U121" s="483"/>
      <c r="V121" s="483"/>
      <c r="W121" s="483"/>
      <c r="X121" s="483"/>
      <c r="Y121" s="483"/>
      <c r="Z121" s="483"/>
    </row>
    <row r="122" spans="1:26" ht="15.75" hidden="1" customHeight="1">
      <c r="A122" s="483"/>
      <c r="B122" s="483"/>
      <c r="C122" s="483"/>
      <c r="D122" s="483"/>
      <c r="E122" s="483"/>
      <c r="F122" s="483"/>
      <c r="G122" s="483"/>
      <c r="H122" s="483"/>
      <c r="I122" s="483"/>
      <c r="J122" s="483"/>
      <c r="K122" s="483"/>
      <c r="L122" s="483"/>
      <c r="M122" s="483"/>
      <c r="N122" s="483"/>
      <c r="O122" s="483"/>
      <c r="P122" s="483"/>
      <c r="Q122" s="483"/>
      <c r="R122" s="483"/>
      <c r="S122" s="483"/>
      <c r="T122" s="483"/>
      <c r="U122" s="483"/>
      <c r="V122" s="483"/>
      <c r="W122" s="483"/>
      <c r="X122" s="483"/>
      <c r="Y122" s="483"/>
      <c r="Z122" s="483"/>
    </row>
    <row r="123" spans="1:26" ht="15.75" hidden="1" customHeight="1">
      <c r="A123" s="483"/>
      <c r="B123" s="483"/>
      <c r="C123" s="483"/>
      <c r="D123" s="483"/>
      <c r="E123" s="483"/>
      <c r="F123" s="483"/>
      <c r="G123" s="483"/>
      <c r="H123" s="483"/>
      <c r="I123" s="483"/>
      <c r="J123" s="483"/>
      <c r="K123" s="483"/>
      <c r="L123" s="483"/>
      <c r="M123" s="483"/>
      <c r="N123" s="483"/>
      <c r="O123" s="483"/>
      <c r="P123" s="483"/>
      <c r="Q123" s="483"/>
      <c r="R123" s="483"/>
      <c r="S123" s="483"/>
      <c r="T123" s="483"/>
      <c r="U123" s="483"/>
      <c r="V123" s="483"/>
      <c r="W123" s="483"/>
      <c r="X123" s="483"/>
      <c r="Y123" s="483"/>
      <c r="Z123" s="483"/>
    </row>
    <row r="124" spans="1:26" ht="15.75" hidden="1" customHeight="1">
      <c r="A124" s="483"/>
      <c r="B124" s="483"/>
      <c r="C124" s="483"/>
      <c r="D124" s="483"/>
      <c r="E124" s="483"/>
      <c r="F124" s="483"/>
      <c r="G124" s="483"/>
      <c r="H124" s="483"/>
      <c r="I124" s="483"/>
      <c r="J124" s="483"/>
      <c r="K124" s="483"/>
      <c r="L124" s="483"/>
      <c r="M124" s="483"/>
      <c r="N124" s="483"/>
      <c r="O124" s="483"/>
      <c r="P124" s="483"/>
      <c r="Q124" s="483"/>
      <c r="R124" s="483"/>
      <c r="S124" s="483"/>
      <c r="T124" s="483"/>
      <c r="U124" s="483"/>
      <c r="V124" s="483"/>
      <c r="W124" s="483"/>
      <c r="X124" s="483"/>
      <c r="Y124" s="483"/>
      <c r="Z124" s="483"/>
    </row>
    <row r="125" spans="1:26" ht="15.75" hidden="1" customHeight="1">
      <c r="A125" s="483"/>
      <c r="B125" s="483"/>
      <c r="C125" s="483"/>
      <c r="D125" s="483"/>
      <c r="E125" s="483"/>
      <c r="F125" s="483"/>
      <c r="G125" s="483"/>
      <c r="H125" s="483"/>
      <c r="I125" s="483"/>
      <c r="J125" s="483"/>
      <c r="K125" s="483"/>
      <c r="L125" s="483"/>
      <c r="M125" s="483"/>
      <c r="N125" s="483"/>
      <c r="O125" s="483"/>
      <c r="P125" s="483"/>
      <c r="Q125" s="483"/>
      <c r="R125" s="483"/>
      <c r="S125" s="483"/>
      <c r="T125" s="483"/>
      <c r="U125" s="483"/>
      <c r="V125" s="483"/>
      <c r="W125" s="483"/>
      <c r="X125" s="483"/>
      <c r="Y125" s="483"/>
      <c r="Z125" s="483"/>
    </row>
    <row r="126" spans="1:26" ht="15.75" hidden="1" customHeight="1">
      <c r="A126" s="483"/>
      <c r="B126" s="483"/>
      <c r="C126" s="483"/>
      <c r="D126" s="483"/>
      <c r="E126" s="483"/>
      <c r="F126" s="483"/>
      <c r="G126" s="483"/>
      <c r="H126" s="483"/>
      <c r="I126" s="483"/>
      <c r="J126" s="483"/>
      <c r="K126" s="483"/>
      <c r="L126" s="483"/>
      <c r="M126" s="483"/>
      <c r="N126" s="483"/>
      <c r="O126" s="483"/>
      <c r="P126" s="483"/>
      <c r="Q126" s="483"/>
      <c r="R126" s="483"/>
      <c r="S126" s="483"/>
      <c r="T126" s="483"/>
      <c r="U126" s="483"/>
      <c r="V126" s="483"/>
      <c r="W126" s="483"/>
      <c r="X126" s="483"/>
      <c r="Y126" s="483"/>
      <c r="Z126" s="483"/>
    </row>
    <row r="127" spans="1:26" ht="15.75" hidden="1" customHeight="1">
      <c r="A127" s="483"/>
      <c r="B127" s="483"/>
      <c r="C127" s="483"/>
      <c r="D127" s="483"/>
      <c r="E127" s="483"/>
      <c r="F127" s="483"/>
      <c r="G127" s="483"/>
      <c r="H127" s="483"/>
      <c r="I127" s="483"/>
      <c r="J127" s="483"/>
      <c r="K127" s="483"/>
      <c r="L127" s="483"/>
      <c r="M127" s="483"/>
      <c r="N127" s="483"/>
      <c r="O127" s="483"/>
      <c r="P127" s="483"/>
      <c r="Q127" s="483"/>
      <c r="R127" s="483"/>
      <c r="S127" s="483"/>
      <c r="T127" s="483"/>
      <c r="U127" s="483"/>
      <c r="V127" s="483"/>
      <c r="W127" s="483"/>
      <c r="X127" s="483"/>
      <c r="Y127" s="483"/>
      <c r="Z127" s="483"/>
    </row>
    <row r="128" spans="1:26" ht="15.75" hidden="1" customHeight="1">
      <c r="A128" s="483"/>
      <c r="B128" s="483"/>
      <c r="C128" s="483"/>
      <c r="D128" s="483"/>
      <c r="E128" s="483"/>
      <c r="F128" s="483"/>
      <c r="G128" s="483"/>
      <c r="H128" s="483"/>
      <c r="I128" s="483"/>
      <c r="J128" s="483"/>
      <c r="K128" s="483"/>
      <c r="L128" s="483"/>
      <c r="M128" s="483"/>
      <c r="N128" s="483"/>
      <c r="O128" s="483"/>
      <c r="P128" s="483"/>
      <c r="Q128" s="483"/>
      <c r="R128" s="483"/>
      <c r="S128" s="483"/>
      <c r="T128" s="483"/>
      <c r="U128" s="483"/>
      <c r="V128" s="483"/>
      <c r="W128" s="483"/>
      <c r="X128" s="483"/>
      <c r="Y128" s="483"/>
      <c r="Z128" s="483"/>
    </row>
    <row r="129" spans="1:26" ht="15.75" hidden="1" customHeight="1">
      <c r="A129" s="483"/>
      <c r="B129" s="483"/>
      <c r="C129" s="483"/>
      <c r="D129" s="483"/>
      <c r="E129" s="483"/>
      <c r="F129" s="483"/>
      <c r="G129" s="483"/>
      <c r="H129" s="483"/>
      <c r="I129" s="483"/>
      <c r="J129" s="483"/>
      <c r="K129" s="483"/>
      <c r="L129" s="483"/>
      <c r="M129" s="483"/>
      <c r="N129" s="483"/>
      <c r="O129" s="483"/>
      <c r="P129" s="483"/>
      <c r="Q129" s="483"/>
      <c r="R129" s="483"/>
      <c r="S129" s="483"/>
      <c r="T129" s="483"/>
      <c r="U129" s="483"/>
      <c r="V129" s="483"/>
      <c r="W129" s="483"/>
      <c r="X129" s="483"/>
      <c r="Y129" s="483"/>
      <c r="Z129" s="483"/>
    </row>
    <row r="130" spans="1:26" ht="15.75" hidden="1" customHeight="1">
      <c r="A130" s="483"/>
      <c r="B130" s="483"/>
      <c r="C130" s="483"/>
      <c r="D130" s="483"/>
      <c r="E130" s="483"/>
      <c r="F130" s="483"/>
      <c r="G130" s="483"/>
      <c r="H130" s="483"/>
      <c r="I130" s="483"/>
      <c r="J130" s="483"/>
      <c r="K130" s="483"/>
      <c r="L130" s="483"/>
      <c r="M130" s="483"/>
      <c r="N130" s="483"/>
      <c r="O130" s="483"/>
      <c r="P130" s="483"/>
      <c r="Q130" s="483"/>
      <c r="R130" s="483"/>
      <c r="S130" s="483"/>
      <c r="T130" s="483"/>
      <c r="U130" s="483"/>
      <c r="V130" s="483"/>
      <c r="W130" s="483"/>
      <c r="X130" s="483"/>
      <c r="Y130" s="483"/>
      <c r="Z130" s="483"/>
    </row>
    <row r="131" spans="1:26" ht="15.75" hidden="1" customHeight="1">
      <c r="A131" s="483"/>
      <c r="B131" s="483"/>
      <c r="C131" s="483"/>
      <c r="D131" s="483"/>
      <c r="E131" s="483"/>
      <c r="F131" s="483"/>
      <c r="G131" s="483"/>
      <c r="H131" s="483"/>
      <c r="I131" s="483"/>
      <c r="J131" s="483"/>
      <c r="K131" s="483"/>
      <c r="L131" s="483"/>
      <c r="M131" s="483"/>
      <c r="N131" s="483"/>
      <c r="O131" s="483"/>
      <c r="P131" s="483"/>
      <c r="Q131" s="483"/>
      <c r="R131" s="483"/>
      <c r="S131" s="483"/>
      <c r="T131" s="483"/>
      <c r="U131" s="483"/>
      <c r="V131" s="483"/>
      <c r="W131" s="483"/>
      <c r="X131" s="483"/>
      <c r="Y131" s="483"/>
      <c r="Z131" s="483"/>
    </row>
    <row r="132" spans="1:26" ht="15.75" hidden="1" customHeight="1">
      <c r="A132" s="483"/>
      <c r="B132" s="483"/>
      <c r="C132" s="483"/>
      <c r="D132" s="483"/>
      <c r="E132" s="483"/>
      <c r="F132" s="483"/>
      <c r="G132" s="483"/>
      <c r="H132" s="483"/>
      <c r="I132" s="483"/>
      <c r="J132" s="483"/>
      <c r="K132" s="483"/>
      <c r="L132" s="483"/>
      <c r="M132" s="483"/>
      <c r="N132" s="483"/>
      <c r="O132" s="483"/>
      <c r="P132" s="483"/>
      <c r="Q132" s="483"/>
      <c r="R132" s="483"/>
      <c r="S132" s="483"/>
      <c r="T132" s="483"/>
      <c r="U132" s="483"/>
      <c r="V132" s="483"/>
      <c r="W132" s="483"/>
      <c r="X132" s="483"/>
      <c r="Y132" s="483"/>
      <c r="Z132" s="483"/>
    </row>
    <row r="133" spans="1:26" ht="15.75" hidden="1" customHeight="1">
      <c r="A133" s="483"/>
      <c r="B133" s="483"/>
      <c r="C133" s="483"/>
      <c r="D133" s="483"/>
      <c r="E133" s="483"/>
      <c r="F133" s="483"/>
      <c r="G133" s="483"/>
      <c r="H133" s="483"/>
      <c r="I133" s="483"/>
      <c r="J133" s="483"/>
      <c r="K133" s="483"/>
      <c r="L133" s="483"/>
      <c r="M133" s="483"/>
      <c r="N133" s="483"/>
      <c r="O133" s="483"/>
      <c r="P133" s="483"/>
      <c r="Q133" s="483"/>
      <c r="R133" s="483"/>
      <c r="S133" s="483"/>
      <c r="T133" s="483"/>
      <c r="U133" s="483"/>
      <c r="V133" s="483"/>
      <c r="W133" s="483"/>
      <c r="X133" s="483"/>
      <c r="Y133" s="483"/>
      <c r="Z133" s="483"/>
    </row>
    <row r="134" spans="1:26" ht="15.75" hidden="1" customHeight="1">
      <c r="A134" s="483"/>
      <c r="B134" s="483"/>
      <c r="C134" s="483"/>
      <c r="D134" s="483"/>
      <c r="E134" s="483"/>
      <c r="F134" s="483"/>
      <c r="G134" s="483"/>
      <c r="H134" s="483"/>
      <c r="I134" s="483"/>
      <c r="J134" s="483"/>
      <c r="K134" s="483"/>
      <c r="L134" s="483"/>
      <c r="M134" s="483"/>
      <c r="N134" s="483"/>
      <c r="O134" s="483"/>
      <c r="P134" s="483"/>
      <c r="Q134" s="483"/>
      <c r="R134" s="483"/>
      <c r="S134" s="483"/>
      <c r="T134" s="483"/>
      <c r="U134" s="483"/>
      <c r="V134" s="483"/>
      <c r="W134" s="483"/>
      <c r="X134" s="483"/>
      <c r="Y134" s="483"/>
      <c r="Z134" s="483"/>
    </row>
    <row r="135" spans="1:26" ht="15.75" hidden="1" customHeight="1">
      <c r="A135" s="483"/>
      <c r="B135" s="483"/>
      <c r="C135" s="483"/>
      <c r="D135" s="483"/>
      <c r="E135" s="483"/>
      <c r="F135" s="483"/>
      <c r="G135" s="483"/>
      <c r="H135" s="483"/>
      <c r="I135" s="483"/>
      <c r="J135" s="483"/>
      <c r="K135" s="483"/>
      <c r="L135" s="483"/>
      <c r="M135" s="483"/>
      <c r="N135" s="483"/>
      <c r="O135" s="483"/>
      <c r="P135" s="483"/>
      <c r="Q135" s="483"/>
      <c r="R135" s="483"/>
      <c r="S135" s="483"/>
      <c r="T135" s="483"/>
      <c r="U135" s="483"/>
      <c r="V135" s="483"/>
      <c r="W135" s="483"/>
      <c r="X135" s="483"/>
      <c r="Y135" s="483"/>
      <c r="Z135" s="483"/>
    </row>
    <row r="136" spans="1:26" ht="15.75" hidden="1" customHeight="1">
      <c r="A136" s="483"/>
      <c r="B136" s="483"/>
      <c r="C136" s="483"/>
      <c r="D136" s="483"/>
      <c r="E136" s="483"/>
      <c r="F136" s="483"/>
      <c r="G136" s="483"/>
      <c r="H136" s="483"/>
      <c r="I136" s="483"/>
      <c r="J136" s="483"/>
      <c r="K136" s="483"/>
      <c r="L136" s="483"/>
      <c r="M136" s="483"/>
      <c r="N136" s="483"/>
      <c r="O136" s="483"/>
      <c r="P136" s="483"/>
      <c r="Q136" s="483"/>
      <c r="R136" s="483"/>
      <c r="S136" s="483"/>
      <c r="T136" s="483"/>
      <c r="U136" s="483"/>
      <c r="V136" s="483"/>
      <c r="W136" s="483"/>
      <c r="X136" s="483"/>
      <c r="Y136" s="483"/>
      <c r="Z136" s="483"/>
    </row>
    <row r="137" spans="1:26" ht="15.75" hidden="1" customHeight="1">
      <c r="A137" s="483"/>
      <c r="B137" s="483"/>
      <c r="C137" s="483"/>
      <c r="D137" s="483"/>
      <c r="E137" s="483"/>
      <c r="F137" s="483"/>
      <c r="G137" s="483"/>
      <c r="H137" s="483"/>
      <c r="I137" s="483"/>
      <c r="J137" s="483"/>
      <c r="K137" s="483"/>
      <c r="L137" s="483"/>
      <c r="M137" s="483"/>
      <c r="N137" s="483"/>
      <c r="O137" s="483"/>
      <c r="P137" s="483"/>
      <c r="Q137" s="483"/>
      <c r="R137" s="483"/>
      <c r="S137" s="483"/>
      <c r="T137" s="483"/>
      <c r="U137" s="483"/>
      <c r="V137" s="483"/>
      <c r="W137" s="483"/>
      <c r="X137" s="483"/>
      <c r="Y137" s="483"/>
      <c r="Z137" s="483"/>
    </row>
    <row r="138" spans="1:26" ht="15.75" hidden="1" customHeight="1">
      <c r="A138" s="483"/>
      <c r="B138" s="483"/>
      <c r="C138" s="483"/>
      <c r="D138" s="483"/>
      <c r="E138" s="483"/>
      <c r="F138" s="483"/>
      <c r="G138" s="483"/>
      <c r="H138" s="483"/>
      <c r="I138" s="483"/>
      <c r="J138" s="483"/>
      <c r="K138" s="483"/>
      <c r="L138" s="483"/>
      <c r="M138" s="483"/>
      <c r="N138" s="483"/>
      <c r="O138" s="483"/>
      <c r="P138" s="483"/>
      <c r="Q138" s="483"/>
      <c r="R138" s="483"/>
      <c r="S138" s="483"/>
      <c r="T138" s="483"/>
      <c r="U138" s="483"/>
      <c r="V138" s="483"/>
      <c r="W138" s="483"/>
      <c r="X138" s="483"/>
      <c r="Y138" s="483"/>
      <c r="Z138" s="483"/>
    </row>
    <row r="139" spans="1:26" ht="15.75" hidden="1" customHeight="1">
      <c r="A139" s="483"/>
      <c r="B139" s="483"/>
      <c r="C139" s="483"/>
      <c r="D139" s="483"/>
      <c r="E139" s="483"/>
      <c r="F139" s="483"/>
      <c r="G139" s="483"/>
      <c r="H139" s="483"/>
      <c r="I139" s="483"/>
      <c r="J139" s="483"/>
      <c r="K139" s="483"/>
      <c r="L139" s="483"/>
      <c r="M139" s="483"/>
      <c r="N139" s="483"/>
      <c r="O139" s="483"/>
      <c r="P139" s="483"/>
      <c r="Q139" s="483"/>
      <c r="R139" s="483"/>
      <c r="S139" s="483"/>
      <c r="T139" s="483"/>
      <c r="U139" s="483"/>
      <c r="V139" s="483"/>
      <c r="W139" s="483"/>
      <c r="X139" s="483"/>
      <c r="Y139" s="483"/>
      <c r="Z139" s="483"/>
    </row>
    <row r="140" spans="1:26" ht="15.75" hidden="1" customHeight="1">
      <c r="A140" s="483"/>
      <c r="B140" s="483"/>
      <c r="C140" s="483"/>
      <c r="D140" s="483"/>
      <c r="E140" s="483"/>
      <c r="F140" s="483"/>
      <c r="G140" s="483"/>
      <c r="H140" s="483"/>
      <c r="I140" s="483"/>
      <c r="J140" s="483"/>
      <c r="K140" s="483"/>
      <c r="L140" s="483"/>
      <c r="M140" s="483"/>
      <c r="N140" s="483"/>
      <c r="O140" s="483"/>
      <c r="P140" s="483"/>
      <c r="Q140" s="483"/>
      <c r="R140" s="483"/>
      <c r="S140" s="483"/>
      <c r="T140" s="483"/>
      <c r="U140" s="483"/>
      <c r="V140" s="483"/>
      <c r="W140" s="483"/>
      <c r="X140" s="483"/>
      <c r="Y140" s="483"/>
      <c r="Z140" s="483"/>
    </row>
    <row r="141" spans="1:26" ht="15.75" hidden="1" customHeight="1">
      <c r="A141" s="483"/>
      <c r="B141" s="483"/>
      <c r="C141" s="483"/>
      <c r="D141" s="483"/>
      <c r="E141" s="483"/>
      <c r="F141" s="483"/>
      <c r="G141" s="483"/>
      <c r="H141" s="483"/>
      <c r="I141" s="483"/>
      <c r="J141" s="483"/>
      <c r="K141" s="483"/>
      <c r="L141" s="483"/>
      <c r="M141" s="483"/>
      <c r="N141" s="483"/>
      <c r="O141" s="483"/>
      <c r="P141" s="483"/>
      <c r="Q141" s="483"/>
      <c r="R141" s="483"/>
      <c r="S141" s="483"/>
      <c r="T141" s="483"/>
      <c r="U141" s="483"/>
      <c r="V141" s="483"/>
      <c r="W141" s="483"/>
      <c r="X141" s="483"/>
      <c r="Y141" s="483"/>
      <c r="Z141" s="483"/>
    </row>
    <row r="142" spans="1:26" ht="15.75" hidden="1" customHeight="1">
      <c r="A142" s="483"/>
      <c r="B142" s="483"/>
      <c r="C142" s="483"/>
      <c r="D142" s="483"/>
      <c r="E142" s="483"/>
      <c r="F142" s="483"/>
      <c r="G142" s="483"/>
      <c r="H142" s="483"/>
      <c r="I142" s="483"/>
      <c r="J142" s="483"/>
      <c r="K142" s="483"/>
      <c r="L142" s="483"/>
      <c r="M142" s="483"/>
      <c r="N142" s="483"/>
      <c r="O142" s="483"/>
      <c r="P142" s="483"/>
      <c r="Q142" s="483"/>
      <c r="R142" s="483"/>
      <c r="S142" s="483"/>
      <c r="T142" s="483"/>
      <c r="U142" s="483"/>
      <c r="V142" s="483"/>
      <c r="W142" s="483"/>
      <c r="X142" s="483"/>
      <c r="Y142" s="483"/>
      <c r="Z142" s="483"/>
    </row>
    <row r="143" spans="1:26" ht="15.75" hidden="1" customHeight="1">
      <c r="A143" s="483"/>
      <c r="B143" s="483"/>
      <c r="C143" s="483"/>
      <c r="D143" s="483"/>
      <c r="E143" s="483"/>
      <c r="F143" s="483"/>
      <c r="G143" s="483"/>
      <c r="H143" s="483"/>
      <c r="I143" s="483"/>
      <c r="J143" s="483"/>
      <c r="K143" s="483"/>
      <c r="L143" s="483"/>
      <c r="M143" s="483"/>
      <c r="N143" s="483"/>
      <c r="O143" s="483"/>
      <c r="P143" s="483"/>
      <c r="Q143" s="483"/>
      <c r="R143" s="483"/>
      <c r="S143" s="483"/>
      <c r="T143" s="483"/>
      <c r="U143" s="483"/>
      <c r="V143" s="483"/>
      <c r="W143" s="483"/>
      <c r="X143" s="483"/>
      <c r="Y143" s="483"/>
      <c r="Z143" s="483"/>
    </row>
    <row r="144" spans="1:26" ht="15.75" hidden="1" customHeight="1">
      <c r="A144" s="483"/>
      <c r="B144" s="483"/>
      <c r="C144" s="483"/>
      <c r="D144" s="483"/>
      <c r="E144" s="483"/>
      <c r="F144" s="483"/>
      <c r="G144" s="483"/>
      <c r="H144" s="483"/>
      <c r="I144" s="483"/>
      <c r="J144" s="483"/>
      <c r="K144" s="483"/>
      <c r="L144" s="483"/>
      <c r="M144" s="483"/>
      <c r="N144" s="483"/>
      <c r="O144" s="483"/>
      <c r="P144" s="483"/>
      <c r="Q144" s="483"/>
      <c r="R144" s="483"/>
      <c r="S144" s="483"/>
      <c r="T144" s="483"/>
      <c r="U144" s="483"/>
      <c r="V144" s="483"/>
      <c r="W144" s="483"/>
      <c r="X144" s="483"/>
      <c r="Y144" s="483"/>
      <c r="Z144" s="483"/>
    </row>
    <row r="145" spans="1:26" ht="15.75" hidden="1" customHeight="1">
      <c r="A145" s="483"/>
      <c r="B145" s="483"/>
      <c r="C145" s="483"/>
      <c r="D145" s="483"/>
      <c r="E145" s="483"/>
      <c r="F145" s="483"/>
      <c r="G145" s="483"/>
      <c r="H145" s="483"/>
      <c r="I145" s="483"/>
      <c r="J145" s="483"/>
      <c r="K145" s="483"/>
      <c r="L145" s="483"/>
      <c r="M145" s="483"/>
      <c r="N145" s="483"/>
      <c r="O145" s="483"/>
      <c r="P145" s="483"/>
      <c r="Q145" s="483"/>
      <c r="R145" s="483"/>
      <c r="S145" s="483"/>
      <c r="T145" s="483"/>
      <c r="U145" s="483"/>
      <c r="V145" s="483"/>
      <c r="W145" s="483"/>
      <c r="X145" s="483"/>
      <c r="Y145" s="483"/>
      <c r="Z145" s="483"/>
    </row>
    <row r="146" spans="1:26" ht="15.75" hidden="1" customHeight="1">
      <c r="A146" s="483"/>
      <c r="B146" s="483"/>
      <c r="C146" s="483"/>
      <c r="D146" s="483"/>
      <c r="E146" s="483"/>
      <c r="F146" s="483"/>
      <c r="G146" s="483"/>
      <c r="H146" s="483"/>
      <c r="I146" s="483"/>
      <c r="J146" s="483"/>
      <c r="K146" s="483"/>
      <c r="L146" s="483"/>
      <c r="M146" s="483"/>
      <c r="N146" s="483"/>
      <c r="O146" s="483"/>
      <c r="P146" s="483"/>
      <c r="Q146" s="483"/>
      <c r="R146" s="483"/>
      <c r="S146" s="483"/>
      <c r="T146" s="483"/>
      <c r="U146" s="483"/>
      <c r="V146" s="483"/>
      <c r="W146" s="483"/>
      <c r="X146" s="483"/>
      <c r="Y146" s="483"/>
      <c r="Z146" s="483"/>
    </row>
    <row r="147" spans="1:26" ht="15.75" hidden="1" customHeight="1">
      <c r="A147" s="483"/>
      <c r="B147" s="483"/>
      <c r="C147" s="483"/>
      <c r="D147" s="483"/>
      <c r="E147" s="483"/>
      <c r="F147" s="483"/>
      <c r="G147" s="483"/>
      <c r="H147" s="483"/>
      <c r="I147" s="483"/>
      <c r="J147" s="483"/>
      <c r="K147" s="483"/>
      <c r="L147" s="483"/>
      <c r="M147" s="483"/>
      <c r="N147" s="483"/>
      <c r="O147" s="483"/>
      <c r="P147" s="483"/>
      <c r="Q147" s="483"/>
      <c r="R147" s="483"/>
      <c r="S147" s="483"/>
      <c r="T147" s="483"/>
      <c r="U147" s="483"/>
      <c r="V147" s="483"/>
      <c r="W147" s="483"/>
      <c r="X147" s="483"/>
      <c r="Y147" s="483"/>
      <c r="Z147" s="483"/>
    </row>
    <row r="148" spans="1:26" ht="15.75" hidden="1" customHeight="1">
      <c r="A148" s="483"/>
      <c r="B148" s="483"/>
      <c r="C148" s="483"/>
      <c r="D148" s="483"/>
      <c r="E148" s="483"/>
      <c r="F148" s="483"/>
      <c r="G148" s="483"/>
      <c r="H148" s="483"/>
      <c r="I148" s="483"/>
      <c r="J148" s="483"/>
      <c r="K148" s="483"/>
      <c r="L148" s="483"/>
      <c r="M148" s="483"/>
      <c r="N148" s="483"/>
      <c r="O148" s="483"/>
      <c r="P148" s="483"/>
      <c r="Q148" s="483"/>
      <c r="R148" s="483"/>
      <c r="S148" s="483"/>
      <c r="T148" s="483"/>
      <c r="U148" s="483"/>
      <c r="V148" s="483"/>
      <c r="W148" s="483"/>
      <c r="X148" s="483"/>
      <c r="Y148" s="483"/>
      <c r="Z148" s="483"/>
    </row>
    <row r="149" spans="1:26" ht="15.75" hidden="1" customHeight="1">
      <c r="A149" s="483"/>
      <c r="B149" s="483"/>
      <c r="C149" s="483"/>
      <c r="D149" s="483"/>
      <c r="E149" s="483"/>
      <c r="F149" s="483"/>
      <c r="G149" s="483"/>
      <c r="H149" s="483"/>
      <c r="I149" s="483"/>
      <c r="J149" s="483"/>
      <c r="K149" s="483"/>
      <c r="L149" s="483"/>
      <c r="M149" s="483"/>
      <c r="N149" s="483"/>
      <c r="O149" s="483"/>
      <c r="P149" s="483"/>
      <c r="Q149" s="483"/>
      <c r="R149" s="483"/>
      <c r="S149" s="483"/>
      <c r="T149" s="483"/>
      <c r="U149" s="483"/>
      <c r="V149" s="483"/>
      <c r="W149" s="483"/>
      <c r="X149" s="483"/>
      <c r="Y149" s="483"/>
      <c r="Z149" s="483"/>
    </row>
    <row r="150" spans="1:26" ht="15.75" hidden="1" customHeight="1">
      <c r="A150" s="483"/>
      <c r="B150" s="483"/>
      <c r="C150" s="483"/>
      <c r="D150" s="483"/>
      <c r="E150" s="483"/>
      <c r="F150" s="483"/>
      <c r="G150" s="483"/>
      <c r="H150" s="483"/>
      <c r="I150" s="483"/>
      <c r="J150" s="483"/>
      <c r="K150" s="483"/>
      <c r="L150" s="483"/>
      <c r="M150" s="483"/>
      <c r="N150" s="483"/>
      <c r="O150" s="483"/>
      <c r="P150" s="483"/>
      <c r="Q150" s="483"/>
      <c r="R150" s="483"/>
      <c r="S150" s="483"/>
      <c r="T150" s="483"/>
      <c r="U150" s="483"/>
      <c r="V150" s="483"/>
      <c r="W150" s="483"/>
      <c r="X150" s="483"/>
      <c r="Y150" s="483"/>
      <c r="Z150" s="483"/>
    </row>
    <row r="151" spans="1:26" ht="15.75" hidden="1" customHeight="1">
      <c r="A151" s="483"/>
      <c r="B151" s="483"/>
      <c r="C151" s="483"/>
      <c r="D151" s="483"/>
      <c r="E151" s="483"/>
      <c r="F151" s="483"/>
      <c r="G151" s="483"/>
      <c r="H151" s="483"/>
      <c r="I151" s="483"/>
      <c r="J151" s="483"/>
      <c r="K151" s="483"/>
      <c r="L151" s="483"/>
      <c r="M151" s="483"/>
      <c r="N151" s="483"/>
      <c r="O151" s="483"/>
      <c r="P151" s="483"/>
      <c r="Q151" s="483"/>
      <c r="R151" s="483"/>
      <c r="S151" s="483"/>
      <c r="T151" s="483"/>
      <c r="U151" s="483"/>
      <c r="V151" s="483"/>
      <c r="W151" s="483"/>
      <c r="X151" s="483"/>
      <c r="Y151" s="483"/>
      <c r="Z151" s="483"/>
    </row>
    <row r="152" spans="1:26" ht="15.75" hidden="1" customHeight="1">
      <c r="A152" s="483"/>
      <c r="B152" s="483"/>
      <c r="C152" s="483"/>
      <c r="D152" s="483"/>
      <c r="E152" s="483"/>
      <c r="F152" s="483"/>
      <c r="G152" s="483"/>
      <c r="H152" s="483"/>
      <c r="I152" s="483"/>
      <c r="J152" s="483"/>
      <c r="K152" s="483"/>
      <c r="L152" s="483"/>
      <c r="M152" s="483"/>
      <c r="N152" s="483"/>
      <c r="O152" s="483"/>
      <c r="P152" s="483"/>
      <c r="Q152" s="483"/>
      <c r="R152" s="483"/>
      <c r="S152" s="483"/>
      <c r="T152" s="483"/>
      <c r="U152" s="483"/>
      <c r="V152" s="483"/>
      <c r="W152" s="483"/>
      <c r="X152" s="483"/>
      <c r="Y152" s="483"/>
      <c r="Z152" s="483"/>
    </row>
    <row r="153" spans="1:26" ht="15.75" hidden="1" customHeight="1">
      <c r="A153" s="483"/>
      <c r="B153" s="483"/>
      <c r="C153" s="483"/>
      <c r="D153" s="483"/>
      <c r="E153" s="483"/>
      <c r="F153" s="483"/>
      <c r="G153" s="483"/>
      <c r="H153" s="483"/>
      <c r="I153" s="483"/>
      <c r="J153" s="483"/>
      <c r="K153" s="483"/>
      <c r="L153" s="483"/>
      <c r="M153" s="483"/>
      <c r="N153" s="483"/>
      <c r="O153" s="483"/>
      <c r="P153" s="483"/>
      <c r="Q153" s="483"/>
      <c r="R153" s="483"/>
      <c r="S153" s="483"/>
      <c r="T153" s="483"/>
      <c r="U153" s="483"/>
      <c r="V153" s="483"/>
      <c r="W153" s="483"/>
      <c r="X153" s="483"/>
      <c r="Y153" s="483"/>
      <c r="Z153" s="483"/>
    </row>
    <row r="154" spans="1:26" ht="15.75" hidden="1" customHeight="1">
      <c r="A154" s="483"/>
      <c r="B154" s="483"/>
      <c r="C154" s="483"/>
      <c r="D154" s="483"/>
      <c r="E154" s="483"/>
      <c r="F154" s="483"/>
      <c r="G154" s="483"/>
      <c r="H154" s="483"/>
      <c r="I154" s="483"/>
      <c r="J154" s="483"/>
      <c r="K154" s="483"/>
      <c r="L154" s="483"/>
      <c r="M154" s="483"/>
      <c r="N154" s="483"/>
      <c r="O154" s="483"/>
      <c r="P154" s="483"/>
      <c r="Q154" s="483"/>
      <c r="R154" s="483"/>
      <c r="S154" s="483"/>
      <c r="T154" s="483"/>
      <c r="U154" s="483"/>
      <c r="V154" s="483"/>
      <c r="W154" s="483"/>
      <c r="X154" s="483"/>
      <c r="Y154" s="483"/>
      <c r="Z154" s="483"/>
    </row>
    <row r="155" spans="1:26" ht="15.75" hidden="1" customHeight="1">
      <c r="A155" s="483"/>
      <c r="B155" s="483"/>
      <c r="C155" s="483"/>
      <c r="D155" s="483"/>
      <c r="E155" s="483"/>
      <c r="F155" s="483"/>
      <c r="G155" s="483"/>
      <c r="H155" s="483"/>
      <c r="I155" s="483"/>
      <c r="J155" s="483"/>
      <c r="K155" s="483"/>
      <c r="L155" s="483"/>
      <c r="M155" s="483"/>
      <c r="N155" s="483"/>
      <c r="O155" s="483"/>
      <c r="P155" s="483"/>
      <c r="Q155" s="483"/>
      <c r="R155" s="483"/>
      <c r="S155" s="483"/>
      <c r="T155" s="483"/>
      <c r="U155" s="483"/>
      <c r="V155" s="483"/>
      <c r="W155" s="483"/>
      <c r="X155" s="483"/>
      <c r="Y155" s="483"/>
      <c r="Z155" s="483"/>
    </row>
    <row r="156" spans="1:26" ht="15.75" hidden="1" customHeight="1">
      <c r="A156" s="483"/>
      <c r="B156" s="483"/>
      <c r="C156" s="483"/>
      <c r="D156" s="483"/>
      <c r="E156" s="483"/>
      <c r="F156" s="483"/>
      <c r="G156" s="483"/>
      <c r="H156" s="483"/>
      <c r="I156" s="483"/>
      <c r="J156" s="483"/>
      <c r="K156" s="483"/>
      <c r="L156" s="483"/>
      <c r="M156" s="483"/>
      <c r="N156" s="483"/>
      <c r="O156" s="483"/>
      <c r="P156" s="483"/>
      <c r="Q156" s="483"/>
      <c r="R156" s="483"/>
      <c r="S156" s="483"/>
      <c r="T156" s="483"/>
      <c r="U156" s="483"/>
      <c r="V156" s="483"/>
      <c r="W156" s="483"/>
      <c r="X156" s="483"/>
      <c r="Y156" s="483"/>
      <c r="Z156" s="483"/>
    </row>
    <row r="157" spans="1:26" ht="15.75" hidden="1" customHeight="1">
      <c r="A157" s="483"/>
      <c r="B157" s="483"/>
      <c r="C157" s="483"/>
      <c r="D157" s="483"/>
      <c r="E157" s="483"/>
      <c r="F157" s="483"/>
      <c r="G157" s="483"/>
      <c r="H157" s="483"/>
      <c r="I157" s="483"/>
      <c r="J157" s="483"/>
      <c r="K157" s="483"/>
      <c r="L157" s="483"/>
      <c r="M157" s="483"/>
      <c r="N157" s="483"/>
      <c r="O157" s="483"/>
      <c r="P157" s="483"/>
      <c r="Q157" s="483"/>
      <c r="R157" s="483"/>
      <c r="S157" s="483"/>
      <c r="T157" s="483"/>
      <c r="U157" s="483"/>
      <c r="V157" s="483"/>
      <c r="W157" s="483"/>
      <c r="X157" s="483"/>
      <c r="Y157" s="483"/>
      <c r="Z157" s="483"/>
    </row>
    <row r="158" spans="1:26" ht="15.75" hidden="1" customHeight="1">
      <c r="A158" s="483"/>
      <c r="B158" s="483"/>
      <c r="C158" s="483"/>
      <c r="D158" s="483"/>
      <c r="E158" s="483"/>
      <c r="F158" s="483"/>
      <c r="G158" s="483"/>
      <c r="H158" s="483"/>
      <c r="I158" s="483"/>
      <c r="J158" s="483"/>
      <c r="K158" s="483"/>
      <c r="L158" s="483"/>
      <c r="M158" s="483"/>
      <c r="N158" s="483"/>
      <c r="O158" s="483"/>
      <c r="P158" s="483"/>
      <c r="Q158" s="483"/>
      <c r="R158" s="483"/>
      <c r="S158" s="483"/>
      <c r="T158" s="483"/>
      <c r="U158" s="483"/>
      <c r="V158" s="483"/>
      <c r="W158" s="483"/>
      <c r="X158" s="483"/>
      <c r="Y158" s="483"/>
      <c r="Z158" s="483"/>
    </row>
    <row r="159" spans="1:26" ht="15.75" hidden="1" customHeight="1">
      <c r="A159" s="483"/>
      <c r="B159" s="483"/>
      <c r="C159" s="483"/>
      <c r="D159" s="483"/>
      <c r="E159" s="483"/>
      <c r="F159" s="483"/>
      <c r="G159" s="483"/>
      <c r="H159" s="483"/>
      <c r="I159" s="483"/>
      <c r="J159" s="483"/>
      <c r="K159" s="483"/>
      <c r="L159" s="483"/>
      <c r="M159" s="483"/>
      <c r="N159" s="483"/>
      <c r="O159" s="483"/>
      <c r="P159" s="483"/>
      <c r="Q159" s="483"/>
      <c r="R159" s="483"/>
      <c r="S159" s="483"/>
      <c r="T159" s="483"/>
      <c r="U159" s="483"/>
      <c r="V159" s="483"/>
      <c r="W159" s="483"/>
      <c r="X159" s="483"/>
      <c r="Y159" s="483"/>
      <c r="Z159" s="483"/>
    </row>
    <row r="160" spans="1:26" ht="15.75" hidden="1" customHeight="1">
      <c r="A160" s="483"/>
      <c r="B160" s="483"/>
      <c r="C160" s="483"/>
      <c r="D160" s="483"/>
      <c r="E160" s="483"/>
      <c r="F160" s="483"/>
      <c r="G160" s="483"/>
      <c r="H160" s="483"/>
      <c r="I160" s="483"/>
      <c r="J160" s="483"/>
      <c r="K160" s="483"/>
      <c r="L160" s="483"/>
      <c r="M160" s="483"/>
      <c r="N160" s="483"/>
      <c r="O160" s="483"/>
      <c r="P160" s="483"/>
      <c r="Q160" s="483"/>
      <c r="R160" s="483"/>
      <c r="S160" s="483"/>
      <c r="T160" s="483"/>
      <c r="U160" s="483"/>
      <c r="V160" s="483"/>
      <c r="W160" s="483"/>
      <c r="X160" s="483"/>
      <c r="Y160" s="483"/>
      <c r="Z160" s="483"/>
    </row>
    <row r="161" spans="1:26" ht="15.75" hidden="1" customHeight="1">
      <c r="A161" s="483"/>
      <c r="B161" s="483"/>
      <c r="C161" s="483"/>
      <c r="D161" s="483"/>
      <c r="E161" s="483"/>
      <c r="F161" s="483"/>
      <c r="G161" s="483"/>
      <c r="H161" s="483"/>
      <c r="I161" s="483"/>
      <c r="J161" s="483"/>
      <c r="K161" s="483"/>
      <c r="L161" s="483"/>
      <c r="M161" s="483"/>
      <c r="N161" s="483"/>
      <c r="O161" s="483"/>
      <c r="P161" s="483"/>
      <c r="Q161" s="483"/>
      <c r="R161" s="483"/>
      <c r="S161" s="483"/>
      <c r="T161" s="483"/>
      <c r="U161" s="483"/>
      <c r="V161" s="483"/>
      <c r="W161" s="483"/>
      <c r="X161" s="483"/>
      <c r="Y161" s="483"/>
      <c r="Z161" s="483"/>
    </row>
    <row r="162" spans="1:26" ht="15.75" hidden="1" customHeight="1">
      <c r="A162" s="483"/>
      <c r="B162" s="483"/>
      <c r="C162" s="483"/>
      <c r="D162" s="483"/>
      <c r="E162" s="483"/>
      <c r="F162" s="483"/>
      <c r="G162" s="483"/>
      <c r="H162" s="483"/>
      <c r="I162" s="483"/>
      <c r="J162" s="483"/>
      <c r="K162" s="483"/>
      <c r="L162" s="483"/>
      <c r="M162" s="483"/>
      <c r="N162" s="483"/>
      <c r="O162" s="483"/>
      <c r="P162" s="483"/>
      <c r="Q162" s="483"/>
      <c r="R162" s="483"/>
      <c r="S162" s="483"/>
      <c r="T162" s="483"/>
      <c r="U162" s="483"/>
      <c r="V162" s="483"/>
      <c r="W162" s="483"/>
      <c r="X162" s="483"/>
      <c r="Y162" s="483"/>
      <c r="Z162" s="483"/>
    </row>
    <row r="163" spans="1:26" ht="15.75" hidden="1" customHeight="1">
      <c r="A163" s="483"/>
      <c r="B163" s="483"/>
      <c r="C163" s="483"/>
      <c r="D163" s="483"/>
      <c r="E163" s="483"/>
      <c r="F163" s="483"/>
      <c r="G163" s="483"/>
      <c r="H163" s="483"/>
      <c r="I163" s="483"/>
      <c r="J163" s="483"/>
      <c r="K163" s="483"/>
      <c r="L163" s="483"/>
      <c r="M163" s="483"/>
      <c r="N163" s="483"/>
      <c r="O163" s="483"/>
      <c r="P163" s="483"/>
      <c r="Q163" s="483"/>
      <c r="R163" s="483"/>
      <c r="S163" s="483"/>
      <c r="T163" s="483"/>
      <c r="U163" s="483"/>
      <c r="V163" s="483"/>
      <c r="W163" s="483"/>
      <c r="X163" s="483"/>
      <c r="Y163" s="483"/>
      <c r="Z163" s="483"/>
    </row>
    <row r="164" spans="1:26" ht="15.75" hidden="1" customHeight="1">
      <c r="A164" s="483"/>
      <c r="B164" s="483"/>
      <c r="C164" s="483"/>
      <c r="D164" s="483"/>
      <c r="E164" s="483"/>
      <c r="F164" s="483"/>
      <c r="G164" s="483"/>
      <c r="H164" s="483"/>
      <c r="I164" s="483"/>
      <c r="J164" s="483"/>
      <c r="K164" s="483"/>
      <c r="L164" s="483"/>
      <c r="M164" s="483"/>
      <c r="N164" s="483"/>
      <c r="O164" s="483"/>
      <c r="P164" s="483"/>
      <c r="Q164" s="483"/>
      <c r="R164" s="483"/>
      <c r="S164" s="483"/>
      <c r="T164" s="483"/>
      <c r="U164" s="483"/>
      <c r="V164" s="483"/>
      <c r="W164" s="483"/>
      <c r="X164" s="483"/>
      <c r="Y164" s="483"/>
      <c r="Z164" s="483"/>
    </row>
    <row r="165" spans="1:26" ht="15.75" hidden="1" customHeight="1">
      <c r="A165" s="483"/>
      <c r="B165" s="483"/>
      <c r="C165" s="483"/>
      <c r="D165" s="483"/>
      <c r="E165" s="483"/>
      <c r="F165" s="483"/>
      <c r="G165" s="483"/>
      <c r="H165" s="483"/>
      <c r="I165" s="483"/>
      <c r="J165" s="483"/>
      <c r="K165" s="483"/>
      <c r="L165" s="483"/>
      <c r="M165" s="483"/>
      <c r="N165" s="483"/>
      <c r="O165" s="483"/>
      <c r="P165" s="483"/>
      <c r="Q165" s="483"/>
      <c r="R165" s="483"/>
      <c r="S165" s="483"/>
      <c r="T165" s="483"/>
      <c r="U165" s="483"/>
      <c r="V165" s="483"/>
      <c r="W165" s="483"/>
      <c r="X165" s="483"/>
      <c r="Y165" s="483"/>
      <c r="Z165" s="483"/>
    </row>
    <row r="166" spans="1:26" ht="15.75" hidden="1" customHeight="1">
      <c r="A166" s="483"/>
      <c r="B166" s="483"/>
      <c r="C166" s="483"/>
      <c r="D166" s="483"/>
      <c r="E166" s="483"/>
      <c r="F166" s="483"/>
      <c r="G166" s="483"/>
      <c r="H166" s="483"/>
      <c r="I166" s="483"/>
      <c r="J166" s="483"/>
      <c r="K166" s="483"/>
      <c r="L166" s="483"/>
      <c r="M166" s="483"/>
      <c r="N166" s="483"/>
      <c r="O166" s="483"/>
      <c r="P166" s="483"/>
      <c r="Q166" s="483"/>
      <c r="R166" s="483"/>
      <c r="S166" s="483"/>
      <c r="T166" s="483"/>
      <c r="U166" s="483"/>
      <c r="V166" s="483"/>
      <c r="W166" s="483"/>
      <c r="X166" s="483"/>
      <c r="Y166" s="483"/>
      <c r="Z166" s="483"/>
    </row>
    <row r="167" spans="1:26" ht="15.75" hidden="1" customHeight="1">
      <c r="A167" s="483"/>
      <c r="B167" s="483"/>
      <c r="C167" s="483"/>
      <c r="D167" s="483"/>
      <c r="E167" s="483"/>
      <c r="F167" s="483"/>
      <c r="G167" s="483"/>
      <c r="H167" s="483"/>
      <c r="I167" s="483"/>
      <c r="J167" s="483"/>
      <c r="K167" s="483"/>
      <c r="L167" s="483"/>
      <c r="M167" s="483"/>
      <c r="N167" s="483"/>
      <c r="O167" s="483"/>
      <c r="P167" s="483"/>
      <c r="Q167" s="483"/>
      <c r="R167" s="483"/>
      <c r="S167" s="483"/>
      <c r="T167" s="483"/>
      <c r="U167" s="483"/>
      <c r="V167" s="483"/>
      <c r="W167" s="483"/>
      <c r="X167" s="483"/>
      <c r="Y167" s="483"/>
      <c r="Z167" s="483"/>
    </row>
    <row r="168" spans="1:26" ht="15.75" hidden="1" customHeight="1">
      <c r="A168" s="483"/>
      <c r="B168" s="483"/>
      <c r="C168" s="483"/>
      <c r="D168" s="483"/>
      <c r="E168" s="483"/>
      <c r="F168" s="483"/>
      <c r="G168" s="483"/>
      <c r="H168" s="483"/>
      <c r="I168" s="483"/>
      <c r="J168" s="483"/>
      <c r="K168" s="483"/>
      <c r="L168" s="483"/>
      <c r="M168" s="483"/>
      <c r="N168" s="483"/>
      <c r="O168" s="483"/>
      <c r="P168" s="483"/>
      <c r="Q168" s="483"/>
      <c r="R168" s="483"/>
      <c r="S168" s="483"/>
      <c r="T168" s="483"/>
      <c r="U168" s="483"/>
      <c r="V168" s="483"/>
      <c r="W168" s="483"/>
      <c r="X168" s="483"/>
      <c r="Y168" s="483"/>
      <c r="Z168" s="483"/>
    </row>
    <row r="169" spans="1:26" ht="15.75" hidden="1" customHeight="1">
      <c r="A169" s="483"/>
      <c r="B169" s="483"/>
      <c r="C169" s="483"/>
      <c r="D169" s="483"/>
      <c r="E169" s="483"/>
      <c r="F169" s="483"/>
      <c r="G169" s="483"/>
      <c r="H169" s="483"/>
      <c r="I169" s="483"/>
      <c r="J169" s="483"/>
      <c r="K169" s="483"/>
      <c r="L169" s="483"/>
      <c r="M169" s="483"/>
      <c r="N169" s="483"/>
      <c r="O169" s="483"/>
      <c r="P169" s="483"/>
      <c r="Q169" s="483"/>
      <c r="R169" s="483"/>
      <c r="S169" s="483"/>
      <c r="T169" s="483"/>
      <c r="U169" s="483"/>
      <c r="V169" s="483"/>
      <c r="W169" s="483"/>
      <c r="X169" s="483"/>
      <c r="Y169" s="483"/>
      <c r="Z169" s="483"/>
    </row>
    <row r="170" spans="1:26" ht="15.75" hidden="1" customHeight="1">
      <c r="A170" s="483"/>
      <c r="B170" s="483"/>
      <c r="C170" s="483"/>
      <c r="D170" s="483"/>
      <c r="E170" s="483"/>
      <c r="F170" s="483"/>
      <c r="G170" s="483"/>
      <c r="H170" s="483"/>
      <c r="I170" s="483"/>
      <c r="J170" s="483"/>
      <c r="K170" s="483"/>
      <c r="L170" s="483"/>
      <c r="M170" s="483"/>
      <c r="N170" s="483"/>
      <c r="O170" s="483"/>
      <c r="P170" s="483"/>
      <c r="Q170" s="483"/>
      <c r="R170" s="483"/>
      <c r="S170" s="483"/>
      <c r="T170" s="483"/>
      <c r="U170" s="483"/>
      <c r="V170" s="483"/>
      <c r="W170" s="483"/>
      <c r="X170" s="483"/>
      <c r="Y170" s="483"/>
      <c r="Z170" s="483"/>
    </row>
    <row r="171" spans="1:26" ht="15.75" hidden="1" customHeight="1">
      <c r="A171" s="483"/>
      <c r="B171" s="483"/>
      <c r="C171" s="483"/>
      <c r="D171" s="483"/>
      <c r="E171" s="483"/>
      <c r="F171" s="483"/>
      <c r="G171" s="483"/>
      <c r="H171" s="483"/>
      <c r="I171" s="483"/>
      <c r="J171" s="483"/>
      <c r="K171" s="483"/>
      <c r="L171" s="483"/>
      <c r="M171" s="483"/>
      <c r="N171" s="483"/>
      <c r="O171" s="483"/>
      <c r="P171" s="483"/>
      <c r="Q171" s="483"/>
      <c r="R171" s="483"/>
      <c r="S171" s="483"/>
      <c r="T171" s="483"/>
      <c r="U171" s="483"/>
      <c r="V171" s="483"/>
      <c r="W171" s="483"/>
      <c r="X171" s="483"/>
      <c r="Y171" s="483"/>
      <c r="Z171" s="483"/>
    </row>
    <row r="172" spans="1:26" ht="15.75" hidden="1" customHeight="1">
      <c r="A172" s="483"/>
      <c r="B172" s="483"/>
      <c r="C172" s="483"/>
      <c r="D172" s="483"/>
      <c r="E172" s="483"/>
      <c r="F172" s="483"/>
      <c r="G172" s="483"/>
      <c r="H172" s="483"/>
      <c r="I172" s="483"/>
      <c r="J172" s="483"/>
      <c r="K172" s="483"/>
      <c r="L172" s="483"/>
      <c r="M172" s="483"/>
      <c r="N172" s="483"/>
      <c r="O172" s="483"/>
      <c r="P172" s="483"/>
      <c r="Q172" s="483"/>
      <c r="R172" s="483"/>
      <c r="S172" s="483"/>
      <c r="T172" s="483"/>
      <c r="U172" s="483"/>
      <c r="V172" s="483"/>
      <c r="W172" s="483"/>
      <c r="X172" s="483"/>
      <c r="Y172" s="483"/>
      <c r="Z172" s="483"/>
    </row>
    <row r="173" spans="1:26" ht="15.75" hidden="1" customHeight="1">
      <c r="A173" s="483"/>
      <c r="B173" s="483"/>
      <c r="C173" s="483"/>
      <c r="D173" s="483"/>
      <c r="E173" s="483"/>
      <c r="F173" s="483"/>
      <c r="G173" s="483"/>
      <c r="H173" s="483"/>
      <c r="I173" s="483"/>
      <c r="J173" s="483"/>
      <c r="K173" s="483"/>
      <c r="L173" s="483"/>
      <c r="M173" s="483"/>
      <c r="N173" s="483"/>
      <c r="O173" s="483"/>
      <c r="P173" s="483"/>
      <c r="Q173" s="483"/>
      <c r="R173" s="483"/>
      <c r="S173" s="483"/>
      <c r="T173" s="483"/>
      <c r="U173" s="483"/>
      <c r="V173" s="483"/>
      <c r="W173" s="483"/>
      <c r="X173" s="483"/>
      <c r="Y173" s="483"/>
      <c r="Z173" s="483"/>
    </row>
    <row r="174" spans="1:26" ht="15.75" hidden="1" customHeight="1">
      <c r="A174" s="483"/>
      <c r="B174" s="483"/>
      <c r="C174" s="483"/>
      <c r="D174" s="483"/>
      <c r="E174" s="483"/>
      <c r="F174" s="483"/>
      <c r="G174" s="483"/>
      <c r="H174" s="483"/>
      <c r="I174" s="483"/>
      <c r="J174" s="483"/>
      <c r="K174" s="483"/>
      <c r="L174" s="483"/>
      <c r="M174" s="483"/>
      <c r="N174" s="483"/>
      <c r="O174" s="483"/>
      <c r="P174" s="483"/>
      <c r="Q174" s="483"/>
      <c r="R174" s="483"/>
      <c r="S174" s="483"/>
      <c r="T174" s="483"/>
      <c r="U174" s="483"/>
      <c r="V174" s="483"/>
      <c r="W174" s="483"/>
      <c r="X174" s="483"/>
      <c r="Y174" s="483"/>
      <c r="Z174" s="483"/>
    </row>
    <row r="175" spans="1:26" ht="15.75" hidden="1" customHeight="1">
      <c r="A175" s="483"/>
      <c r="B175" s="483"/>
      <c r="C175" s="483"/>
      <c r="D175" s="483"/>
      <c r="E175" s="483"/>
      <c r="F175" s="483"/>
      <c r="G175" s="483" t="s">
        <v>44</v>
      </c>
      <c r="H175" s="483"/>
      <c r="I175" s="483"/>
      <c r="J175" s="483"/>
      <c r="K175" s="483"/>
      <c r="L175" s="483"/>
      <c r="M175" s="483"/>
      <c r="N175" s="483"/>
      <c r="O175" s="483"/>
      <c r="P175" s="483"/>
      <c r="Q175" s="483"/>
      <c r="R175" s="483"/>
      <c r="S175" s="483"/>
      <c r="T175" s="483"/>
      <c r="U175" s="483"/>
      <c r="V175" s="483"/>
      <c r="W175" s="483"/>
      <c r="X175" s="483"/>
      <c r="Y175" s="483"/>
      <c r="Z175" s="483"/>
    </row>
    <row r="176" spans="1:26" ht="15.75" hidden="1" customHeight="1">
      <c r="A176" s="483"/>
      <c r="B176" s="483"/>
      <c r="C176" s="483"/>
      <c r="D176" s="483"/>
      <c r="E176" s="483"/>
      <c r="F176" s="483"/>
      <c r="G176" s="483"/>
      <c r="H176" s="483"/>
      <c r="I176" s="483"/>
      <c r="J176" s="483"/>
      <c r="K176" s="483"/>
      <c r="L176" s="483"/>
      <c r="M176" s="483"/>
      <c r="N176" s="483"/>
      <c r="O176" s="483"/>
      <c r="P176" s="483"/>
      <c r="Q176" s="483"/>
      <c r="R176" s="483"/>
      <c r="S176" s="483"/>
      <c r="T176" s="483"/>
      <c r="U176" s="483"/>
      <c r="V176" s="483"/>
      <c r="W176" s="483"/>
      <c r="X176" s="483"/>
      <c r="Y176" s="483"/>
      <c r="Z176" s="483"/>
    </row>
    <row r="177" spans="1:26" ht="15.75" hidden="1" customHeight="1">
      <c r="A177" s="483"/>
      <c r="B177" s="483"/>
      <c r="C177" s="483"/>
      <c r="D177" s="483"/>
      <c r="E177" s="483"/>
      <c r="F177" s="483"/>
      <c r="G177" s="483"/>
      <c r="H177" s="483"/>
      <c r="I177" s="483"/>
      <c r="J177" s="483"/>
      <c r="K177" s="483"/>
      <c r="L177" s="483"/>
      <c r="M177" s="483"/>
      <c r="N177" s="483"/>
      <c r="O177" s="483"/>
      <c r="P177" s="483"/>
      <c r="Q177" s="483"/>
      <c r="R177" s="483"/>
      <c r="S177" s="483"/>
      <c r="T177" s="483"/>
      <c r="U177" s="483"/>
      <c r="V177" s="483"/>
      <c r="W177" s="483"/>
      <c r="X177" s="483"/>
      <c r="Y177" s="483"/>
      <c r="Z177" s="483"/>
    </row>
    <row r="178" spans="1:26" ht="15.75" hidden="1" customHeight="1">
      <c r="A178" s="483"/>
      <c r="B178" s="483"/>
      <c r="C178" s="483"/>
      <c r="D178" s="483"/>
      <c r="E178" s="483"/>
      <c r="F178" s="483"/>
      <c r="G178" s="483"/>
      <c r="H178" s="483"/>
      <c r="I178" s="483"/>
      <c r="J178" s="483"/>
      <c r="K178" s="483"/>
      <c r="L178" s="483"/>
      <c r="M178" s="483"/>
      <c r="N178" s="483"/>
      <c r="O178" s="483"/>
      <c r="P178" s="483"/>
      <c r="Q178" s="483"/>
      <c r="R178" s="483"/>
      <c r="S178" s="483"/>
      <c r="T178" s="483"/>
      <c r="U178" s="483"/>
      <c r="V178" s="483"/>
      <c r="W178" s="483"/>
      <c r="X178" s="483"/>
      <c r="Y178" s="483"/>
      <c r="Z178" s="483"/>
    </row>
    <row r="179" spans="1:26" ht="15.75" hidden="1" customHeight="1">
      <c r="A179" s="483"/>
      <c r="B179" s="483"/>
      <c r="C179" s="483"/>
      <c r="D179" s="483"/>
      <c r="E179" s="483"/>
      <c r="F179" s="483"/>
      <c r="G179" s="483"/>
      <c r="H179" s="483"/>
      <c r="I179" s="483"/>
      <c r="J179" s="483"/>
      <c r="K179" s="483"/>
      <c r="L179" s="483"/>
      <c r="M179" s="483"/>
      <c r="N179" s="483"/>
      <c r="O179" s="483"/>
      <c r="P179" s="483"/>
      <c r="Q179" s="483"/>
      <c r="R179" s="483"/>
      <c r="S179" s="483"/>
      <c r="T179" s="483"/>
      <c r="U179" s="483"/>
      <c r="V179" s="483"/>
      <c r="W179" s="483"/>
      <c r="X179" s="483"/>
      <c r="Y179" s="483"/>
      <c r="Z179" s="483"/>
    </row>
    <row r="180" spans="1:26" ht="15.75" hidden="1" customHeight="1">
      <c r="A180" s="483"/>
      <c r="B180" s="483"/>
      <c r="C180" s="483"/>
      <c r="D180" s="483"/>
      <c r="E180" s="483"/>
      <c r="F180" s="483"/>
      <c r="G180" s="483"/>
      <c r="H180" s="483"/>
      <c r="I180" s="483"/>
      <c r="J180" s="483"/>
      <c r="K180" s="483"/>
      <c r="L180" s="483"/>
      <c r="M180" s="483"/>
      <c r="N180" s="483"/>
      <c r="O180" s="483"/>
      <c r="P180" s="483"/>
      <c r="Q180" s="483"/>
      <c r="R180" s="483"/>
      <c r="S180" s="483"/>
      <c r="T180" s="483"/>
      <c r="U180" s="483"/>
      <c r="V180" s="483"/>
      <c r="W180" s="483"/>
      <c r="X180" s="483"/>
      <c r="Y180" s="483"/>
      <c r="Z180" s="483"/>
    </row>
    <row r="181" spans="1:26" ht="15.75" hidden="1" customHeight="1">
      <c r="A181" s="483"/>
      <c r="B181" s="483"/>
      <c r="C181" s="483"/>
      <c r="D181" s="483"/>
      <c r="E181" s="483"/>
      <c r="F181" s="483"/>
      <c r="G181" s="483"/>
      <c r="H181" s="483"/>
      <c r="I181" s="483"/>
      <c r="J181" s="483"/>
      <c r="K181" s="483"/>
      <c r="L181" s="483"/>
      <c r="M181" s="483"/>
      <c r="N181" s="483"/>
      <c r="O181" s="483"/>
      <c r="P181" s="483"/>
      <c r="Q181" s="483"/>
      <c r="R181" s="483"/>
      <c r="S181" s="483"/>
      <c r="T181" s="483"/>
      <c r="U181" s="483"/>
      <c r="V181" s="483"/>
      <c r="W181" s="483"/>
      <c r="X181" s="483"/>
      <c r="Y181" s="483"/>
      <c r="Z181" s="483"/>
    </row>
    <row r="182" spans="1:26" ht="15.75" hidden="1" customHeight="1">
      <c r="A182" s="483"/>
      <c r="B182" s="483"/>
      <c r="C182" s="483"/>
      <c r="D182" s="483"/>
      <c r="E182" s="483"/>
      <c r="F182" s="483"/>
      <c r="G182" s="483"/>
      <c r="H182" s="483"/>
      <c r="I182" s="483"/>
      <c r="J182" s="483"/>
      <c r="K182" s="483"/>
      <c r="L182" s="483"/>
      <c r="M182" s="483"/>
      <c r="N182" s="483"/>
      <c r="O182" s="483"/>
      <c r="P182" s="483"/>
      <c r="Q182" s="483"/>
      <c r="R182" s="483"/>
      <c r="S182" s="483"/>
      <c r="T182" s="483"/>
      <c r="U182" s="483"/>
      <c r="V182" s="483"/>
      <c r="W182" s="483"/>
      <c r="X182" s="483"/>
      <c r="Y182" s="483"/>
      <c r="Z182" s="483"/>
    </row>
    <row r="183" spans="1:26" ht="15.75" hidden="1" customHeight="1">
      <c r="A183" s="483"/>
      <c r="B183" s="483"/>
      <c r="C183" s="483"/>
      <c r="D183" s="483"/>
      <c r="E183" s="483"/>
      <c r="F183" s="483"/>
      <c r="G183" s="483"/>
      <c r="H183" s="483"/>
      <c r="I183" s="483"/>
      <c r="J183" s="483"/>
      <c r="K183" s="483"/>
      <c r="L183" s="483"/>
      <c r="M183" s="483"/>
      <c r="N183" s="483"/>
      <c r="O183" s="483"/>
      <c r="P183" s="483"/>
      <c r="Q183" s="483"/>
      <c r="R183" s="483"/>
      <c r="S183" s="483"/>
      <c r="T183" s="483"/>
      <c r="U183" s="483"/>
      <c r="V183" s="483"/>
      <c r="W183" s="483"/>
      <c r="X183" s="483"/>
      <c r="Y183" s="483"/>
      <c r="Z183" s="483"/>
    </row>
    <row r="184" spans="1:26" ht="15.75" hidden="1" customHeight="1">
      <c r="A184" s="483"/>
      <c r="B184" s="483"/>
      <c r="C184" s="483"/>
      <c r="D184" s="483"/>
      <c r="E184" s="483"/>
      <c r="F184" s="483"/>
      <c r="G184" s="483"/>
      <c r="H184" s="483"/>
      <c r="I184" s="483"/>
      <c r="J184" s="483"/>
      <c r="K184" s="483"/>
      <c r="L184" s="483"/>
      <c r="M184" s="483"/>
      <c r="N184" s="483"/>
      <c r="O184" s="483"/>
      <c r="P184" s="483"/>
      <c r="Q184" s="483"/>
      <c r="R184" s="483"/>
      <c r="S184" s="483"/>
      <c r="T184" s="483"/>
      <c r="U184" s="483"/>
      <c r="V184" s="483"/>
      <c r="W184" s="483"/>
      <c r="X184" s="483"/>
      <c r="Y184" s="483"/>
      <c r="Z184" s="483"/>
    </row>
    <row r="185" spans="1:26" ht="15.75" hidden="1" customHeight="1">
      <c r="A185" s="483"/>
      <c r="B185" s="483"/>
      <c r="C185" s="483"/>
      <c r="D185" s="483"/>
      <c r="E185" s="483"/>
      <c r="F185" s="483"/>
      <c r="G185" s="483"/>
      <c r="H185" s="483"/>
      <c r="I185" s="483"/>
      <c r="J185" s="483"/>
      <c r="K185" s="483"/>
      <c r="L185" s="483"/>
      <c r="M185" s="483"/>
      <c r="N185" s="483"/>
      <c r="O185" s="483"/>
      <c r="P185" s="483"/>
      <c r="Q185" s="483"/>
      <c r="R185" s="483"/>
      <c r="S185" s="483"/>
      <c r="T185" s="483"/>
      <c r="U185" s="483"/>
      <c r="V185" s="483"/>
      <c r="W185" s="483"/>
      <c r="X185" s="483"/>
      <c r="Y185" s="483"/>
      <c r="Z185" s="483"/>
    </row>
    <row r="186" spans="1:26" ht="15.75" hidden="1" customHeight="1">
      <c r="A186" s="483"/>
      <c r="B186" s="483"/>
      <c r="C186" s="483"/>
      <c r="D186" s="483"/>
      <c r="E186" s="483"/>
      <c r="F186" s="483"/>
      <c r="G186" s="483"/>
      <c r="H186" s="483"/>
      <c r="I186" s="483"/>
      <c r="J186" s="483"/>
      <c r="K186" s="483"/>
      <c r="L186" s="483"/>
      <c r="M186" s="483"/>
      <c r="N186" s="483"/>
      <c r="O186" s="483"/>
      <c r="P186" s="483"/>
      <c r="Q186" s="483"/>
      <c r="R186" s="483"/>
      <c r="S186" s="483"/>
      <c r="T186" s="483"/>
      <c r="U186" s="483"/>
      <c r="V186" s="483"/>
      <c r="W186" s="483"/>
      <c r="X186" s="483"/>
      <c r="Y186" s="483"/>
      <c r="Z186" s="483"/>
    </row>
    <row r="187" spans="1:26" ht="15.75" hidden="1" customHeight="1">
      <c r="A187" s="483"/>
      <c r="B187" s="483"/>
      <c r="C187" s="483"/>
      <c r="D187" s="483"/>
      <c r="E187" s="483"/>
      <c r="F187" s="483"/>
      <c r="G187" s="483"/>
      <c r="H187" s="483"/>
      <c r="I187" s="483"/>
      <c r="J187" s="483"/>
      <c r="K187" s="483"/>
      <c r="L187" s="483"/>
      <c r="M187" s="483"/>
      <c r="N187" s="483"/>
      <c r="O187" s="483"/>
      <c r="P187" s="483"/>
      <c r="Q187" s="483"/>
      <c r="R187" s="483"/>
      <c r="S187" s="483"/>
      <c r="T187" s="483"/>
      <c r="U187" s="483"/>
      <c r="V187" s="483"/>
      <c r="W187" s="483"/>
      <c r="X187" s="483"/>
      <c r="Y187" s="483"/>
      <c r="Z187" s="483"/>
    </row>
    <row r="188" spans="1:26" ht="15.75" hidden="1" customHeight="1">
      <c r="A188" s="483"/>
      <c r="B188" s="483"/>
      <c r="C188" s="483"/>
      <c r="D188" s="483"/>
      <c r="E188" s="483"/>
      <c r="F188" s="483"/>
      <c r="G188" s="483"/>
      <c r="H188" s="483"/>
      <c r="I188" s="483"/>
      <c r="J188" s="483"/>
      <c r="K188" s="483"/>
      <c r="L188" s="483"/>
      <c r="M188" s="483"/>
      <c r="N188" s="483"/>
      <c r="O188" s="483"/>
      <c r="P188" s="483"/>
      <c r="Q188" s="483"/>
      <c r="R188" s="483"/>
      <c r="S188" s="483"/>
      <c r="T188" s="483"/>
      <c r="U188" s="483"/>
      <c r="V188" s="483"/>
      <c r="W188" s="483"/>
      <c r="X188" s="483"/>
      <c r="Y188" s="483"/>
      <c r="Z188" s="483"/>
    </row>
    <row r="189" spans="1:26" ht="15.75" hidden="1" customHeight="1">
      <c r="A189" s="483"/>
      <c r="B189" s="483"/>
      <c r="C189" s="483"/>
      <c r="D189" s="483"/>
      <c r="E189" s="483"/>
      <c r="F189" s="483"/>
      <c r="G189" s="483"/>
      <c r="H189" s="483"/>
      <c r="I189" s="483"/>
      <c r="J189" s="483"/>
      <c r="K189" s="483"/>
      <c r="L189" s="483"/>
      <c r="M189" s="483"/>
      <c r="N189" s="483"/>
      <c r="O189" s="483"/>
      <c r="P189" s="483"/>
      <c r="Q189" s="483"/>
      <c r="R189" s="483"/>
      <c r="S189" s="483"/>
      <c r="T189" s="483"/>
      <c r="U189" s="483"/>
      <c r="V189" s="483"/>
      <c r="W189" s="483"/>
      <c r="X189" s="483"/>
      <c r="Y189" s="483"/>
      <c r="Z189" s="483"/>
    </row>
    <row r="190" spans="1:26" ht="15.75" hidden="1" customHeight="1">
      <c r="A190" s="483"/>
      <c r="B190" s="483"/>
      <c r="C190" s="483"/>
      <c r="D190" s="483"/>
      <c r="E190" s="483"/>
      <c r="F190" s="483"/>
      <c r="G190" s="483"/>
      <c r="H190" s="483"/>
      <c r="I190" s="483"/>
      <c r="J190" s="483"/>
      <c r="K190" s="483"/>
      <c r="L190" s="483"/>
      <c r="M190" s="483"/>
      <c r="N190" s="483"/>
      <c r="O190" s="483"/>
      <c r="P190" s="483"/>
      <c r="Q190" s="483"/>
      <c r="R190" s="483"/>
      <c r="S190" s="483"/>
      <c r="T190" s="483"/>
      <c r="U190" s="483"/>
      <c r="V190" s="483"/>
      <c r="W190" s="483"/>
      <c r="X190" s="483"/>
      <c r="Y190" s="483"/>
      <c r="Z190" s="483"/>
    </row>
    <row r="191" spans="1:26" ht="15.75" hidden="1" customHeight="1">
      <c r="A191" s="483"/>
      <c r="B191" s="483"/>
      <c r="C191" s="483"/>
      <c r="D191" s="483"/>
      <c r="E191" s="483"/>
      <c r="F191" s="483"/>
      <c r="G191" s="483"/>
      <c r="H191" s="483"/>
      <c r="I191" s="483"/>
      <c r="J191" s="483"/>
      <c r="K191" s="483"/>
      <c r="L191" s="483"/>
      <c r="M191" s="483"/>
      <c r="N191" s="483"/>
      <c r="O191" s="483"/>
      <c r="P191" s="483"/>
      <c r="Q191" s="483"/>
      <c r="R191" s="483"/>
      <c r="S191" s="483"/>
      <c r="T191" s="483"/>
      <c r="U191" s="483"/>
      <c r="V191" s="483"/>
      <c r="W191" s="483"/>
      <c r="X191" s="483"/>
      <c r="Y191" s="483"/>
      <c r="Z191" s="483"/>
    </row>
    <row r="192" spans="1:26" ht="15.75" hidden="1" customHeight="1">
      <c r="A192" s="483"/>
      <c r="B192" s="483"/>
      <c r="C192" s="483"/>
      <c r="D192" s="483"/>
      <c r="E192" s="483"/>
      <c r="F192" s="483"/>
      <c r="G192" s="483"/>
      <c r="H192" s="483"/>
      <c r="I192" s="483"/>
      <c r="J192" s="483"/>
      <c r="K192" s="483"/>
      <c r="L192" s="483"/>
      <c r="M192" s="483"/>
      <c r="N192" s="483"/>
      <c r="O192" s="483"/>
      <c r="P192" s="483"/>
      <c r="Q192" s="483"/>
      <c r="R192" s="483"/>
      <c r="S192" s="483"/>
      <c r="T192" s="483"/>
      <c r="U192" s="483"/>
      <c r="V192" s="483"/>
      <c r="W192" s="483"/>
      <c r="X192" s="483"/>
      <c r="Y192" s="483"/>
      <c r="Z192" s="483"/>
    </row>
    <row r="193" spans="1:26" ht="15.75" hidden="1" customHeight="1">
      <c r="A193" s="483"/>
      <c r="B193" s="483"/>
      <c r="C193" s="483"/>
      <c r="D193" s="483"/>
      <c r="E193" s="483"/>
      <c r="F193" s="483"/>
      <c r="G193" s="483"/>
      <c r="H193" s="483"/>
      <c r="I193" s="483"/>
      <c r="J193" s="483"/>
      <c r="K193" s="483"/>
      <c r="L193" s="483"/>
      <c r="M193" s="483"/>
      <c r="N193" s="483"/>
      <c r="O193" s="483"/>
      <c r="P193" s="483"/>
      <c r="Q193" s="483"/>
      <c r="R193" s="483"/>
      <c r="S193" s="483"/>
      <c r="T193" s="483"/>
      <c r="U193" s="483"/>
      <c r="V193" s="483"/>
      <c r="W193" s="483"/>
      <c r="X193" s="483"/>
      <c r="Y193" s="483"/>
      <c r="Z193" s="483"/>
    </row>
    <row r="194" spans="1:26" ht="15.75" hidden="1" customHeight="1">
      <c r="A194" s="483"/>
      <c r="B194" s="483"/>
      <c r="C194" s="483"/>
      <c r="D194" s="483"/>
      <c r="E194" s="483"/>
      <c r="F194" s="483"/>
      <c r="G194" s="483"/>
      <c r="H194" s="483"/>
      <c r="I194" s="483"/>
      <c r="J194" s="483"/>
      <c r="K194" s="483"/>
      <c r="L194" s="483"/>
      <c r="M194" s="483"/>
      <c r="N194" s="483"/>
      <c r="O194" s="483"/>
      <c r="P194" s="483"/>
      <c r="Q194" s="483"/>
      <c r="R194" s="483"/>
      <c r="S194" s="483"/>
      <c r="T194" s="483"/>
      <c r="U194" s="483"/>
      <c r="V194" s="483"/>
      <c r="W194" s="483"/>
      <c r="X194" s="483"/>
      <c r="Y194" s="483"/>
      <c r="Z194" s="483"/>
    </row>
    <row r="195" spans="1:26" ht="15.75" hidden="1" customHeight="1">
      <c r="A195" s="483"/>
      <c r="B195" s="483"/>
      <c r="C195" s="483"/>
      <c r="D195" s="483"/>
      <c r="E195" s="483"/>
      <c r="F195" s="483"/>
      <c r="G195" s="483"/>
      <c r="H195" s="483"/>
      <c r="I195" s="483"/>
      <c r="J195" s="483"/>
      <c r="K195" s="483"/>
      <c r="L195" s="483"/>
      <c r="M195" s="483"/>
      <c r="N195" s="483"/>
      <c r="O195" s="483"/>
      <c r="P195" s="483"/>
      <c r="Q195" s="483"/>
      <c r="R195" s="483"/>
      <c r="S195" s="483"/>
      <c r="T195" s="483"/>
      <c r="U195" s="483"/>
      <c r="V195" s="483"/>
      <c r="W195" s="483"/>
      <c r="X195" s="483"/>
      <c r="Y195" s="483"/>
      <c r="Z195" s="483"/>
    </row>
    <row r="196" spans="1:26" ht="15.75" hidden="1" customHeight="1">
      <c r="A196" s="483"/>
      <c r="B196" s="483"/>
      <c r="C196" s="483"/>
      <c r="D196" s="483"/>
      <c r="E196" s="483"/>
      <c r="F196" s="483"/>
      <c r="G196" s="483"/>
      <c r="H196" s="483"/>
      <c r="I196" s="483"/>
      <c r="J196" s="483"/>
      <c r="K196" s="483"/>
      <c r="L196" s="483"/>
      <c r="M196" s="483"/>
      <c r="N196" s="483"/>
      <c r="O196" s="483"/>
      <c r="P196" s="483"/>
      <c r="Q196" s="483"/>
      <c r="R196" s="483"/>
      <c r="S196" s="483"/>
      <c r="T196" s="483"/>
      <c r="U196" s="483"/>
      <c r="V196" s="483"/>
      <c r="W196" s="483"/>
      <c r="X196" s="483"/>
      <c r="Y196" s="483"/>
      <c r="Z196" s="483"/>
    </row>
    <row r="197" spans="1:26" ht="15.75" hidden="1" customHeight="1">
      <c r="A197" s="483"/>
      <c r="B197" s="483"/>
      <c r="C197" s="483"/>
      <c r="D197" s="483"/>
      <c r="E197" s="483"/>
      <c r="F197" s="483"/>
      <c r="G197" s="483"/>
      <c r="H197" s="483"/>
      <c r="I197" s="483"/>
      <c r="J197" s="483"/>
      <c r="K197" s="483"/>
      <c r="L197" s="483"/>
      <c r="M197" s="483"/>
      <c r="N197" s="483"/>
      <c r="O197" s="483"/>
      <c r="P197" s="483"/>
      <c r="Q197" s="483"/>
      <c r="R197" s="483"/>
      <c r="S197" s="483"/>
      <c r="T197" s="483"/>
      <c r="U197" s="483"/>
      <c r="V197" s="483"/>
      <c r="W197" s="483"/>
      <c r="X197" s="483"/>
      <c r="Y197" s="483"/>
      <c r="Z197" s="483"/>
    </row>
    <row r="198" spans="1:26" ht="15.75" hidden="1" customHeight="1">
      <c r="A198" s="483"/>
      <c r="B198" s="483"/>
      <c r="C198" s="483"/>
      <c r="D198" s="483"/>
      <c r="E198" s="483"/>
      <c r="F198" s="483"/>
      <c r="G198" s="483"/>
      <c r="H198" s="483"/>
      <c r="I198" s="483"/>
      <c r="J198" s="483"/>
      <c r="K198" s="483"/>
      <c r="L198" s="483"/>
      <c r="M198" s="483"/>
      <c r="N198" s="483"/>
      <c r="O198" s="483"/>
      <c r="P198" s="483"/>
      <c r="Q198" s="483"/>
      <c r="R198" s="483"/>
      <c r="S198" s="483"/>
      <c r="T198" s="483"/>
      <c r="U198" s="483"/>
      <c r="V198" s="483"/>
      <c r="W198" s="483"/>
      <c r="X198" s="483"/>
      <c r="Y198" s="483"/>
      <c r="Z198" s="483"/>
    </row>
    <row r="199" spans="1:26" ht="15.75" hidden="1" customHeight="1">
      <c r="A199" s="483"/>
      <c r="B199" s="483"/>
      <c r="C199" s="483"/>
      <c r="D199" s="483"/>
      <c r="E199" s="483"/>
      <c r="F199" s="483"/>
      <c r="G199" s="483"/>
      <c r="H199" s="483"/>
      <c r="I199" s="483"/>
      <c r="J199" s="483"/>
      <c r="K199" s="483"/>
      <c r="L199" s="483"/>
      <c r="M199" s="483"/>
      <c r="N199" s="483"/>
      <c r="O199" s="483"/>
      <c r="P199" s="483"/>
      <c r="Q199" s="483"/>
      <c r="R199" s="483"/>
      <c r="S199" s="483"/>
      <c r="T199" s="483"/>
      <c r="U199" s="483"/>
      <c r="V199" s="483"/>
      <c r="W199" s="483"/>
      <c r="X199" s="483"/>
      <c r="Y199" s="483"/>
      <c r="Z199" s="483"/>
    </row>
    <row r="200" spans="1:26" ht="15.75" hidden="1" customHeight="1">
      <c r="A200" s="483"/>
      <c r="B200" s="483"/>
      <c r="C200" s="483"/>
      <c r="D200" s="483"/>
      <c r="E200" s="483"/>
      <c r="F200" s="483"/>
      <c r="G200" s="483"/>
      <c r="H200" s="483"/>
      <c r="I200" s="483"/>
      <c r="J200" s="483"/>
      <c r="K200" s="483"/>
      <c r="L200" s="483"/>
      <c r="M200" s="483"/>
      <c r="N200" s="483"/>
      <c r="O200" s="483"/>
      <c r="P200" s="483"/>
      <c r="Q200" s="483"/>
      <c r="R200" s="483"/>
      <c r="S200" s="483"/>
      <c r="T200" s="483"/>
      <c r="U200" s="483"/>
      <c r="V200" s="483"/>
      <c r="W200" s="483"/>
      <c r="X200" s="483"/>
      <c r="Y200" s="483"/>
      <c r="Z200" s="483"/>
    </row>
    <row r="201" spans="1:26" ht="15.75" hidden="1" customHeight="1">
      <c r="A201" s="483"/>
      <c r="B201" s="483"/>
      <c r="C201" s="483"/>
      <c r="D201" s="483"/>
      <c r="E201" s="483"/>
      <c r="F201" s="483"/>
      <c r="G201" s="483"/>
      <c r="H201" s="483"/>
      <c r="I201" s="483"/>
      <c r="J201" s="483"/>
      <c r="K201" s="483"/>
      <c r="L201" s="483"/>
      <c r="M201" s="483"/>
      <c r="N201" s="483"/>
      <c r="O201" s="483"/>
      <c r="P201" s="483"/>
      <c r="Q201" s="483"/>
      <c r="R201" s="483"/>
      <c r="S201" s="483"/>
      <c r="T201" s="483"/>
      <c r="U201" s="483"/>
      <c r="V201" s="483"/>
      <c r="W201" s="483"/>
      <c r="X201" s="483"/>
      <c r="Y201" s="483"/>
      <c r="Z201" s="483"/>
    </row>
    <row r="202" spans="1:26" ht="15.75" hidden="1" customHeight="1">
      <c r="A202" s="483"/>
      <c r="B202" s="483"/>
      <c r="C202" s="483"/>
      <c r="D202" s="483"/>
      <c r="E202" s="483"/>
      <c r="F202" s="483"/>
      <c r="G202" s="483"/>
      <c r="H202" s="483"/>
      <c r="I202" s="483"/>
      <c r="J202" s="483"/>
      <c r="K202" s="483"/>
      <c r="L202" s="483"/>
      <c r="M202" s="483"/>
      <c r="N202" s="483"/>
      <c r="O202" s="483"/>
      <c r="P202" s="483"/>
      <c r="Q202" s="483"/>
      <c r="R202" s="483"/>
      <c r="S202" s="483"/>
      <c r="T202" s="483"/>
      <c r="U202" s="483"/>
      <c r="V202" s="483"/>
      <c r="W202" s="483"/>
      <c r="X202" s="483"/>
      <c r="Y202" s="483"/>
      <c r="Z202" s="483"/>
    </row>
    <row r="203" spans="1:26" ht="15.75" hidden="1" customHeight="1">
      <c r="A203" s="483"/>
      <c r="B203" s="483"/>
      <c r="C203" s="483"/>
      <c r="D203" s="483"/>
      <c r="E203" s="483"/>
      <c r="F203" s="483"/>
      <c r="G203" s="483"/>
      <c r="H203" s="483"/>
      <c r="I203" s="483"/>
      <c r="J203" s="483"/>
      <c r="K203" s="483"/>
      <c r="L203" s="483"/>
      <c r="M203" s="483"/>
      <c r="N203" s="483"/>
      <c r="O203" s="483"/>
      <c r="P203" s="483"/>
      <c r="Q203" s="483"/>
      <c r="R203" s="483"/>
      <c r="S203" s="483"/>
      <c r="T203" s="483"/>
      <c r="U203" s="483"/>
      <c r="V203" s="483"/>
      <c r="W203" s="483"/>
      <c r="X203" s="483"/>
      <c r="Y203" s="483"/>
      <c r="Z203" s="483"/>
    </row>
    <row r="204" spans="1:26" ht="15.75" hidden="1" customHeight="1">
      <c r="A204" s="483"/>
      <c r="B204" s="483"/>
      <c r="C204" s="483"/>
      <c r="D204" s="483"/>
      <c r="E204" s="483"/>
      <c r="F204" s="483"/>
      <c r="G204" s="483"/>
      <c r="H204" s="483"/>
      <c r="I204" s="483"/>
      <c r="J204" s="483"/>
      <c r="K204" s="483"/>
      <c r="L204" s="483"/>
      <c r="M204" s="483"/>
      <c r="N204" s="483"/>
      <c r="O204" s="483"/>
      <c r="P204" s="483"/>
      <c r="Q204" s="483"/>
      <c r="R204" s="483"/>
      <c r="S204" s="483"/>
      <c r="T204" s="483"/>
      <c r="U204" s="483"/>
      <c r="V204" s="483"/>
      <c r="W204" s="483"/>
      <c r="X204" s="483"/>
      <c r="Y204" s="483"/>
      <c r="Z204" s="483"/>
    </row>
    <row r="205" spans="1:26" ht="15.75" hidden="1" customHeight="1">
      <c r="A205" s="483"/>
      <c r="B205" s="483"/>
      <c r="C205" s="483"/>
      <c r="D205" s="483"/>
      <c r="E205" s="483"/>
      <c r="F205" s="483"/>
      <c r="G205" s="483"/>
      <c r="H205" s="483"/>
      <c r="I205" s="483"/>
      <c r="J205" s="483"/>
      <c r="K205" s="483"/>
      <c r="L205" s="483"/>
      <c r="M205" s="483"/>
      <c r="N205" s="483"/>
      <c r="O205" s="483"/>
      <c r="P205" s="483"/>
      <c r="Q205" s="483"/>
      <c r="R205" s="483"/>
      <c r="S205" s="483"/>
      <c r="T205" s="483"/>
      <c r="U205" s="483"/>
      <c r="V205" s="483"/>
      <c r="W205" s="483"/>
      <c r="X205" s="483"/>
      <c r="Y205" s="483"/>
      <c r="Z205" s="483"/>
    </row>
    <row r="206" spans="1:26" ht="15.75" hidden="1" customHeight="1">
      <c r="A206" s="483"/>
      <c r="B206" s="483"/>
      <c r="C206" s="483"/>
      <c r="D206" s="483"/>
      <c r="E206" s="483"/>
      <c r="F206" s="483"/>
      <c r="G206" s="483"/>
      <c r="H206" s="483"/>
      <c r="I206" s="483"/>
      <c r="J206" s="483"/>
      <c r="K206" s="483"/>
      <c r="L206" s="483"/>
      <c r="M206" s="483"/>
      <c r="N206" s="483"/>
      <c r="O206" s="483"/>
      <c r="P206" s="483"/>
      <c r="Q206" s="483"/>
      <c r="R206" s="483"/>
      <c r="S206" s="483"/>
      <c r="T206" s="483"/>
      <c r="U206" s="483"/>
      <c r="V206" s="483"/>
      <c r="W206" s="483"/>
      <c r="X206" s="483"/>
      <c r="Y206" s="483"/>
      <c r="Z206" s="483"/>
    </row>
    <row r="207" spans="1:26" ht="15.75" hidden="1" customHeight="1">
      <c r="A207" s="483"/>
      <c r="B207" s="483"/>
      <c r="C207" s="483"/>
      <c r="D207" s="483"/>
      <c r="E207" s="483"/>
      <c r="F207" s="483"/>
      <c r="G207" s="483"/>
      <c r="H207" s="483"/>
      <c r="I207" s="483"/>
      <c r="J207" s="483"/>
      <c r="K207" s="483"/>
      <c r="L207" s="483"/>
      <c r="M207" s="483"/>
      <c r="N207" s="483"/>
      <c r="O207" s="483"/>
      <c r="P207" s="483"/>
      <c r="Q207" s="483"/>
      <c r="R207" s="483"/>
      <c r="S207" s="483"/>
      <c r="T207" s="483"/>
      <c r="U207" s="483"/>
      <c r="V207" s="483"/>
      <c r="W207" s="483"/>
      <c r="X207" s="483"/>
      <c r="Y207" s="483"/>
      <c r="Z207" s="483"/>
    </row>
    <row r="208" spans="1:26" ht="15.75" hidden="1" customHeight="1">
      <c r="A208" s="483"/>
      <c r="B208" s="483"/>
      <c r="C208" s="483"/>
      <c r="D208" s="483"/>
      <c r="E208" s="483"/>
      <c r="F208" s="483"/>
      <c r="G208" s="483"/>
      <c r="H208" s="483"/>
      <c r="I208" s="483"/>
      <c r="J208" s="483"/>
      <c r="K208" s="483"/>
      <c r="L208" s="483"/>
      <c r="M208" s="483"/>
      <c r="N208" s="483"/>
      <c r="O208" s="483"/>
      <c r="P208" s="483"/>
      <c r="Q208" s="483"/>
      <c r="R208" s="483"/>
      <c r="S208" s="483"/>
      <c r="T208" s="483"/>
      <c r="U208" s="483"/>
      <c r="V208" s="483"/>
      <c r="W208" s="483"/>
      <c r="X208" s="483"/>
      <c r="Y208" s="483"/>
      <c r="Z208" s="483"/>
    </row>
    <row r="209" spans="1:26" ht="15.75" hidden="1" customHeight="1">
      <c r="A209" s="483"/>
      <c r="B209" s="483"/>
      <c r="C209" s="483"/>
      <c r="D209" s="483"/>
      <c r="E209" s="483"/>
      <c r="F209" s="483"/>
      <c r="G209" s="483"/>
      <c r="H209" s="483"/>
      <c r="I209" s="483"/>
      <c r="J209" s="483"/>
      <c r="K209" s="483"/>
      <c r="L209" s="483"/>
      <c r="M209" s="483"/>
      <c r="N209" s="483"/>
      <c r="O209" s="483"/>
      <c r="P209" s="483"/>
      <c r="Q209" s="483"/>
      <c r="R209" s="483"/>
      <c r="S209" s="483"/>
      <c r="T209" s="483"/>
      <c r="U209" s="483"/>
      <c r="V209" s="483"/>
      <c r="W209" s="483"/>
      <c r="X209" s="483"/>
      <c r="Y209" s="483"/>
      <c r="Z209" s="483"/>
    </row>
    <row r="210" spans="1:26" ht="15.75" hidden="1" customHeight="1">
      <c r="A210" s="483"/>
      <c r="B210" s="483"/>
      <c r="C210" s="483"/>
      <c r="D210" s="483"/>
      <c r="E210" s="483"/>
      <c r="F210" s="483"/>
      <c r="G210" s="483"/>
      <c r="H210" s="483"/>
      <c r="I210" s="483"/>
      <c r="J210" s="483"/>
      <c r="K210" s="483"/>
      <c r="L210" s="483"/>
      <c r="M210" s="483"/>
      <c r="N210" s="483"/>
      <c r="O210" s="483"/>
      <c r="P210" s="483"/>
      <c r="Q210" s="483"/>
      <c r="R210" s="483"/>
      <c r="S210" s="483"/>
      <c r="T210" s="483"/>
      <c r="U210" s="483"/>
      <c r="V210" s="483"/>
      <c r="W210" s="483"/>
      <c r="X210" s="483"/>
      <c r="Y210" s="483"/>
      <c r="Z210" s="483"/>
    </row>
    <row r="211" spans="1:26" ht="15.75" hidden="1" customHeight="1">
      <c r="A211" s="483"/>
      <c r="B211" s="483"/>
      <c r="C211" s="483"/>
      <c r="D211" s="483"/>
      <c r="E211" s="483"/>
      <c r="F211" s="483"/>
      <c r="G211" s="483"/>
      <c r="H211" s="483"/>
      <c r="I211" s="483"/>
      <c r="J211" s="483"/>
      <c r="K211" s="483"/>
      <c r="L211" s="483"/>
      <c r="M211" s="483"/>
      <c r="N211" s="483"/>
      <c r="O211" s="483"/>
      <c r="P211" s="483"/>
      <c r="Q211" s="483"/>
      <c r="R211" s="483"/>
      <c r="S211" s="483"/>
      <c r="T211" s="483"/>
      <c r="U211" s="483"/>
      <c r="V211" s="483"/>
      <c r="W211" s="483"/>
      <c r="X211" s="483"/>
      <c r="Y211" s="483"/>
      <c r="Z211" s="483"/>
    </row>
    <row r="212" spans="1:26" ht="15.75" hidden="1" customHeight="1">
      <c r="A212" s="483"/>
      <c r="B212" s="483"/>
      <c r="C212" s="483"/>
      <c r="D212" s="483"/>
      <c r="E212" s="483"/>
      <c r="F212" s="483"/>
      <c r="G212" s="483"/>
      <c r="H212" s="483"/>
      <c r="I212" s="483"/>
      <c r="J212" s="483"/>
      <c r="K212" s="483"/>
      <c r="L212" s="483"/>
      <c r="M212" s="483"/>
      <c r="N212" s="483"/>
      <c r="O212" s="483"/>
      <c r="P212" s="483"/>
      <c r="Q212" s="483"/>
      <c r="R212" s="483"/>
      <c r="S212" s="483"/>
      <c r="T212" s="483"/>
      <c r="U212" s="483"/>
      <c r="V212" s="483"/>
      <c r="W212" s="483"/>
      <c r="X212" s="483"/>
      <c r="Y212" s="483"/>
      <c r="Z212" s="483"/>
    </row>
    <row r="213" spans="1:26" ht="15.75" hidden="1" customHeight="1">
      <c r="A213" s="483"/>
      <c r="B213" s="483"/>
      <c r="C213" s="483"/>
      <c r="D213" s="483"/>
      <c r="E213" s="483"/>
      <c r="F213" s="483"/>
      <c r="G213" s="483"/>
      <c r="H213" s="483"/>
      <c r="I213" s="483"/>
      <c r="J213" s="483"/>
      <c r="K213" s="483"/>
      <c r="L213" s="483"/>
      <c r="M213" s="483"/>
      <c r="N213" s="483"/>
      <c r="O213" s="483"/>
      <c r="P213" s="483"/>
      <c r="Q213" s="483"/>
      <c r="R213" s="483"/>
      <c r="S213" s="483"/>
      <c r="T213" s="483"/>
      <c r="U213" s="483"/>
      <c r="V213" s="483"/>
      <c r="W213" s="483"/>
      <c r="X213" s="483"/>
      <c r="Y213" s="483"/>
      <c r="Z213" s="483"/>
    </row>
    <row r="214" spans="1:26" ht="15.75" hidden="1" customHeight="1">
      <c r="A214" s="483"/>
      <c r="B214" s="483"/>
      <c r="C214" s="483"/>
      <c r="D214" s="483"/>
      <c r="E214" s="483"/>
      <c r="F214" s="483"/>
      <c r="G214" s="483"/>
      <c r="H214" s="483"/>
      <c r="I214" s="483"/>
      <c r="J214" s="483"/>
      <c r="K214" s="483"/>
      <c r="L214" s="483"/>
      <c r="M214" s="483"/>
      <c r="N214" s="483"/>
      <c r="O214" s="483"/>
      <c r="P214" s="483"/>
      <c r="Q214" s="483"/>
      <c r="R214" s="483"/>
      <c r="S214" s="483"/>
      <c r="T214" s="483"/>
      <c r="U214" s="483"/>
      <c r="V214" s="483"/>
      <c r="W214" s="483"/>
      <c r="X214" s="483"/>
      <c r="Y214" s="483"/>
      <c r="Z214" s="483"/>
    </row>
    <row r="215" spans="1:26" ht="15.75" hidden="1" customHeight="1">
      <c r="A215" s="483"/>
      <c r="B215" s="483"/>
      <c r="C215" s="483"/>
      <c r="D215" s="483"/>
      <c r="E215" s="483"/>
      <c r="F215" s="483"/>
      <c r="G215" s="483"/>
      <c r="H215" s="483"/>
      <c r="I215" s="483"/>
      <c r="J215" s="483"/>
      <c r="K215" s="483"/>
      <c r="L215" s="483"/>
      <c r="M215" s="483"/>
      <c r="N215" s="483"/>
      <c r="O215" s="483"/>
      <c r="P215" s="483"/>
      <c r="Q215" s="483"/>
      <c r="R215" s="483"/>
      <c r="S215" s="483"/>
      <c r="T215" s="483"/>
      <c r="U215" s="483"/>
      <c r="V215" s="483"/>
      <c r="W215" s="483"/>
      <c r="X215" s="483"/>
      <c r="Y215" s="483"/>
      <c r="Z215" s="483"/>
    </row>
    <row r="216" spans="1:26" ht="15.75" hidden="1" customHeight="1">
      <c r="A216" s="483"/>
      <c r="B216" s="483"/>
      <c r="C216" s="483"/>
      <c r="D216" s="483"/>
      <c r="E216" s="483"/>
      <c r="F216" s="483"/>
      <c r="G216" s="483"/>
      <c r="H216" s="483"/>
      <c r="I216" s="483"/>
      <c r="J216" s="483"/>
      <c r="K216" s="483"/>
      <c r="L216" s="483"/>
      <c r="M216" s="483"/>
      <c r="N216" s="483"/>
      <c r="O216" s="483"/>
      <c r="P216" s="483"/>
      <c r="Q216" s="483"/>
      <c r="R216" s="483"/>
      <c r="S216" s="483"/>
      <c r="T216" s="483"/>
      <c r="U216" s="483"/>
      <c r="V216" s="483"/>
      <c r="W216" s="483"/>
      <c r="X216" s="483"/>
      <c r="Y216" s="483"/>
      <c r="Z216" s="483"/>
    </row>
    <row r="217" spans="1:26" ht="15.75" hidden="1" customHeight="1">
      <c r="A217" s="483"/>
      <c r="B217" s="483"/>
      <c r="C217" s="483"/>
      <c r="D217" s="483"/>
      <c r="E217" s="483"/>
      <c r="F217" s="483"/>
      <c r="G217" s="483"/>
      <c r="H217" s="483"/>
      <c r="I217" s="483"/>
      <c r="J217" s="483"/>
      <c r="K217" s="483"/>
      <c r="L217" s="483"/>
      <c r="M217" s="483"/>
      <c r="N217" s="483"/>
      <c r="O217" s="483"/>
      <c r="P217" s="483"/>
      <c r="Q217" s="483"/>
      <c r="R217" s="483"/>
      <c r="S217" s="483"/>
      <c r="T217" s="483"/>
      <c r="U217" s="483"/>
      <c r="V217" s="483"/>
      <c r="W217" s="483"/>
      <c r="X217" s="483"/>
      <c r="Y217" s="483"/>
      <c r="Z217" s="483"/>
    </row>
    <row r="218" spans="1:26" ht="15.75" hidden="1" customHeight="1">
      <c r="A218" s="483"/>
      <c r="B218" s="483"/>
      <c r="C218" s="483"/>
      <c r="D218" s="483"/>
      <c r="E218" s="483"/>
      <c r="F218" s="483"/>
      <c r="G218" s="483"/>
      <c r="H218" s="483"/>
      <c r="I218" s="483"/>
      <c r="J218" s="483"/>
      <c r="K218" s="483"/>
      <c r="L218" s="483"/>
      <c r="M218" s="483"/>
      <c r="N218" s="483"/>
      <c r="O218" s="483"/>
      <c r="P218" s="483"/>
      <c r="Q218" s="483"/>
      <c r="R218" s="483"/>
      <c r="S218" s="483"/>
      <c r="T218" s="483"/>
      <c r="U218" s="483"/>
      <c r="V218" s="483"/>
      <c r="W218" s="483"/>
      <c r="X218" s="483"/>
      <c r="Y218" s="483"/>
      <c r="Z218" s="483"/>
    </row>
    <row r="219" spans="1:26" ht="15.75" hidden="1" customHeight="1">
      <c r="A219" s="483"/>
      <c r="B219" s="483"/>
      <c r="C219" s="483"/>
      <c r="D219" s="483"/>
      <c r="E219" s="483"/>
      <c r="F219" s="483"/>
      <c r="G219" s="483"/>
      <c r="H219" s="483"/>
      <c r="I219" s="483"/>
      <c r="J219" s="483"/>
      <c r="K219" s="483"/>
      <c r="L219" s="483"/>
      <c r="M219" s="483"/>
      <c r="N219" s="483"/>
      <c r="O219" s="483"/>
      <c r="P219" s="483"/>
      <c r="Q219" s="483"/>
      <c r="R219" s="483"/>
      <c r="S219" s="483"/>
      <c r="T219" s="483"/>
      <c r="U219" s="483"/>
      <c r="V219" s="483"/>
      <c r="W219" s="483"/>
      <c r="X219" s="483"/>
      <c r="Y219" s="483"/>
      <c r="Z219" s="483"/>
    </row>
    <row r="220" spans="1:26" ht="15.75" hidden="1" customHeight="1">
      <c r="A220" s="483"/>
      <c r="B220" s="483"/>
      <c r="C220" s="483"/>
      <c r="D220" s="483"/>
      <c r="E220" s="483"/>
      <c r="F220" s="483"/>
      <c r="G220" s="483"/>
      <c r="H220" s="483"/>
      <c r="I220" s="483"/>
      <c r="J220" s="483"/>
      <c r="K220" s="483"/>
      <c r="L220" s="483"/>
      <c r="M220" s="483"/>
      <c r="N220" s="483"/>
      <c r="O220" s="483"/>
      <c r="P220" s="483"/>
      <c r="Q220" s="483"/>
      <c r="R220" s="483"/>
      <c r="S220" s="483"/>
      <c r="T220" s="483"/>
      <c r="U220" s="483"/>
      <c r="V220" s="483"/>
      <c r="W220" s="483"/>
      <c r="X220" s="483"/>
      <c r="Y220" s="483"/>
      <c r="Z220" s="483"/>
    </row>
    <row r="221" spans="1:26" ht="15.75" hidden="1" customHeight="1">
      <c r="A221" s="483"/>
      <c r="B221" s="483"/>
      <c r="C221" s="483"/>
      <c r="D221" s="483"/>
      <c r="E221" s="483"/>
      <c r="F221" s="483"/>
      <c r="G221" s="483"/>
      <c r="H221" s="483"/>
      <c r="I221" s="483"/>
      <c r="J221" s="483"/>
      <c r="K221" s="483"/>
      <c r="L221" s="483"/>
      <c r="M221" s="483"/>
      <c r="N221" s="483"/>
      <c r="O221" s="483"/>
      <c r="P221" s="483"/>
      <c r="Q221" s="483"/>
      <c r="R221" s="483"/>
      <c r="S221" s="483"/>
      <c r="T221" s="483"/>
      <c r="U221" s="483"/>
      <c r="V221" s="483"/>
      <c r="W221" s="483"/>
      <c r="X221" s="483"/>
      <c r="Y221" s="483"/>
      <c r="Z221" s="483"/>
    </row>
    <row r="222" spans="1:26" ht="15.75" hidden="1" customHeight="1">
      <c r="A222" s="483"/>
      <c r="B222" s="483"/>
      <c r="C222" s="483"/>
      <c r="D222" s="483"/>
      <c r="E222" s="483"/>
      <c r="F222" s="483"/>
      <c r="G222" s="483"/>
      <c r="H222" s="483"/>
      <c r="I222" s="483"/>
      <c r="J222" s="483"/>
      <c r="K222" s="483"/>
      <c r="L222" s="483"/>
      <c r="M222" s="483"/>
      <c r="N222" s="483"/>
      <c r="O222" s="483"/>
      <c r="P222" s="483"/>
      <c r="Q222" s="483"/>
      <c r="R222" s="483"/>
      <c r="S222" s="483"/>
      <c r="T222" s="483"/>
      <c r="U222" s="483"/>
      <c r="V222" s="483"/>
      <c r="W222" s="483"/>
      <c r="X222" s="483"/>
      <c r="Y222" s="483"/>
      <c r="Z222" s="483"/>
    </row>
    <row r="223" spans="1:26" ht="15.75" hidden="1" customHeight="1">
      <c r="A223" s="483"/>
      <c r="B223" s="483"/>
      <c r="C223" s="483"/>
      <c r="D223" s="483"/>
      <c r="E223" s="483"/>
      <c r="F223" s="483"/>
      <c r="G223" s="483"/>
      <c r="H223" s="483"/>
      <c r="I223" s="483"/>
      <c r="J223" s="483"/>
      <c r="K223" s="483"/>
      <c r="L223" s="483"/>
      <c r="M223" s="483"/>
      <c r="N223" s="483"/>
      <c r="O223" s="483"/>
      <c r="P223" s="483"/>
      <c r="Q223" s="483"/>
      <c r="R223" s="483"/>
      <c r="S223" s="483"/>
      <c r="T223" s="483"/>
      <c r="U223" s="483"/>
      <c r="V223" s="483"/>
      <c r="W223" s="483"/>
      <c r="X223" s="483"/>
      <c r="Y223" s="483"/>
      <c r="Z223" s="483"/>
    </row>
    <row r="224" spans="1:26" ht="15.75" hidden="1" customHeight="1">
      <c r="A224" s="483"/>
      <c r="B224" s="483"/>
      <c r="C224" s="483"/>
      <c r="D224" s="483"/>
      <c r="E224" s="483"/>
      <c r="F224" s="483"/>
      <c r="G224" s="483"/>
      <c r="H224" s="483"/>
      <c r="I224" s="483"/>
      <c r="J224" s="483"/>
      <c r="K224" s="483"/>
      <c r="L224" s="483"/>
      <c r="M224" s="483"/>
      <c r="N224" s="483"/>
      <c r="O224" s="483"/>
      <c r="P224" s="483"/>
      <c r="Q224" s="483"/>
      <c r="R224" s="483"/>
      <c r="S224" s="483"/>
      <c r="T224" s="483"/>
      <c r="U224" s="483"/>
      <c r="V224" s="483"/>
      <c r="W224" s="483"/>
      <c r="X224" s="483"/>
      <c r="Y224" s="483"/>
      <c r="Z224" s="483"/>
    </row>
    <row r="225" spans="1:26" ht="15.75" hidden="1" customHeight="1">
      <c r="A225" s="483"/>
      <c r="B225" s="483"/>
      <c r="C225" s="483"/>
      <c r="D225" s="483"/>
      <c r="E225" s="483"/>
      <c r="F225" s="483"/>
      <c r="G225" s="483"/>
      <c r="H225" s="483"/>
      <c r="I225" s="483"/>
      <c r="J225" s="483"/>
      <c r="K225" s="483"/>
      <c r="L225" s="483"/>
      <c r="M225" s="483"/>
      <c r="N225" s="483"/>
      <c r="O225" s="483"/>
      <c r="P225" s="483"/>
      <c r="Q225" s="483"/>
      <c r="R225" s="483"/>
      <c r="S225" s="483"/>
      <c r="T225" s="483"/>
      <c r="U225" s="483"/>
      <c r="V225" s="483"/>
      <c r="W225" s="483"/>
      <c r="X225" s="483"/>
      <c r="Y225" s="483"/>
      <c r="Z225" s="483"/>
    </row>
    <row r="226" spans="1:26" ht="15.75" hidden="1" customHeight="1">
      <c r="A226" s="483"/>
      <c r="B226" s="483"/>
      <c r="C226" s="483"/>
      <c r="D226" s="483"/>
      <c r="E226" s="483"/>
      <c r="F226" s="483"/>
      <c r="G226" s="483"/>
      <c r="H226" s="483"/>
      <c r="I226" s="483"/>
      <c r="J226" s="483"/>
      <c r="K226" s="483"/>
      <c r="L226" s="483"/>
      <c r="M226" s="483"/>
      <c r="N226" s="483"/>
      <c r="O226" s="483"/>
      <c r="P226" s="483"/>
      <c r="Q226" s="483"/>
      <c r="R226" s="483"/>
      <c r="S226" s="483"/>
      <c r="T226" s="483"/>
      <c r="U226" s="483"/>
      <c r="V226" s="483"/>
      <c r="W226" s="483"/>
      <c r="X226" s="483"/>
      <c r="Y226" s="483"/>
      <c r="Z226" s="483"/>
    </row>
    <row r="227" spans="1:26" ht="15.75" hidden="1" customHeight="1">
      <c r="A227" s="483"/>
      <c r="B227" s="483"/>
      <c r="C227" s="483"/>
      <c r="D227" s="483"/>
      <c r="E227" s="483"/>
      <c r="F227" s="483"/>
      <c r="G227" s="483"/>
      <c r="H227" s="483"/>
      <c r="I227" s="483"/>
      <c r="J227" s="483"/>
      <c r="K227" s="483"/>
      <c r="L227" s="483"/>
      <c r="M227" s="483"/>
      <c r="N227" s="483"/>
      <c r="O227" s="483"/>
      <c r="P227" s="483"/>
      <c r="Q227" s="483"/>
      <c r="R227" s="483"/>
      <c r="S227" s="483"/>
      <c r="T227" s="483"/>
      <c r="U227" s="483"/>
      <c r="V227" s="483"/>
      <c r="W227" s="483"/>
      <c r="X227" s="483"/>
      <c r="Y227" s="483"/>
      <c r="Z227" s="483"/>
    </row>
    <row r="228" spans="1:26" ht="15.75" hidden="1" customHeight="1">
      <c r="A228" s="483"/>
      <c r="B228" s="483"/>
      <c r="C228" s="483"/>
      <c r="D228" s="483"/>
      <c r="E228" s="483"/>
      <c r="F228" s="483"/>
      <c r="G228" s="483"/>
      <c r="H228" s="483"/>
      <c r="I228" s="483"/>
      <c r="J228" s="483"/>
      <c r="K228" s="483"/>
      <c r="L228" s="483"/>
      <c r="M228" s="483"/>
      <c r="N228" s="483"/>
      <c r="O228" s="483"/>
      <c r="P228" s="483"/>
      <c r="Q228" s="483"/>
      <c r="R228" s="483"/>
      <c r="S228" s="483"/>
      <c r="T228" s="483"/>
      <c r="U228" s="483"/>
      <c r="V228" s="483"/>
      <c r="W228" s="483"/>
      <c r="X228" s="483"/>
      <c r="Y228" s="483"/>
      <c r="Z228" s="483"/>
    </row>
    <row r="229" spans="1:26" ht="15.75" hidden="1" customHeight="1">
      <c r="A229" s="483"/>
      <c r="B229" s="483"/>
      <c r="C229" s="483"/>
      <c r="D229" s="483"/>
      <c r="E229" s="483"/>
      <c r="F229" s="483"/>
      <c r="G229" s="483"/>
      <c r="H229" s="483"/>
      <c r="I229" s="483"/>
      <c r="J229" s="483"/>
      <c r="K229" s="483"/>
      <c r="L229" s="483"/>
      <c r="M229" s="483"/>
      <c r="N229" s="483"/>
      <c r="O229" s="483"/>
      <c r="P229" s="483"/>
      <c r="Q229" s="483"/>
      <c r="R229" s="483"/>
      <c r="S229" s="483"/>
      <c r="T229" s="483"/>
      <c r="U229" s="483"/>
      <c r="V229" s="483"/>
      <c r="W229" s="483"/>
      <c r="X229" s="483"/>
      <c r="Y229" s="483"/>
      <c r="Z229" s="483"/>
    </row>
    <row r="230" spans="1:26" ht="15.75" hidden="1" customHeight="1">
      <c r="A230" s="483"/>
      <c r="B230" s="483"/>
      <c r="C230" s="483"/>
      <c r="D230" s="483"/>
      <c r="E230" s="483"/>
      <c r="F230" s="483"/>
      <c r="G230" s="483"/>
      <c r="H230" s="483"/>
      <c r="I230" s="483"/>
      <c r="J230" s="483"/>
      <c r="K230" s="483"/>
      <c r="L230" s="483"/>
      <c r="M230" s="483"/>
      <c r="N230" s="483"/>
      <c r="O230" s="483"/>
      <c r="P230" s="483"/>
      <c r="Q230" s="483"/>
      <c r="R230" s="483"/>
      <c r="S230" s="483"/>
      <c r="T230" s="483"/>
      <c r="U230" s="483"/>
      <c r="V230" s="483"/>
      <c r="W230" s="483"/>
      <c r="X230" s="483"/>
      <c r="Y230" s="483"/>
      <c r="Z230" s="483"/>
    </row>
    <row r="231" spans="1:26" ht="15.75" hidden="1" customHeight="1">
      <c r="A231" s="483"/>
      <c r="B231" s="483"/>
      <c r="C231" s="483"/>
      <c r="D231" s="483"/>
      <c r="E231" s="483"/>
      <c r="F231" s="483"/>
      <c r="G231" s="483"/>
      <c r="H231" s="483"/>
      <c r="I231" s="483"/>
      <c r="J231" s="483"/>
      <c r="K231" s="483"/>
      <c r="L231" s="483"/>
      <c r="M231" s="483"/>
      <c r="N231" s="483"/>
      <c r="O231" s="483"/>
      <c r="P231" s="483"/>
      <c r="Q231" s="483"/>
      <c r="R231" s="483"/>
      <c r="S231" s="483"/>
      <c r="T231" s="483"/>
      <c r="U231" s="483"/>
      <c r="V231" s="483"/>
      <c r="W231" s="483"/>
      <c r="X231" s="483"/>
      <c r="Y231" s="483"/>
      <c r="Z231" s="483"/>
    </row>
    <row r="232" spans="1:26" ht="15.75" hidden="1" customHeight="1">
      <c r="A232" s="483"/>
      <c r="B232" s="483"/>
      <c r="C232" s="483"/>
      <c r="D232" s="483"/>
      <c r="E232" s="483"/>
      <c r="F232" s="483"/>
      <c r="G232" s="483"/>
      <c r="H232" s="483"/>
      <c r="I232" s="483"/>
      <c r="J232" s="483"/>
      <c r="K232" s="483"/>
      <c r="L232" s="483"/>
      <c r="M232" s="483"/>
      <c r="N232" s="483"/>
      <c r="O232" s="483"/>
      <c r="P232" s="483"/>
      <c r="Q232" s="483"/>
      <c r="R232" s="483"/>
      <c r="S232" s="483"/>
      <c r="T232" s="483"/>
      <c r="U232" s="483"/>
      <c r="V232" s="483"/>
      <c r="W232" s="483"/>
      <c r="X232" s="483"/>
      <c r="Y232" s="483"/>
      <c r="Z232" s="483"/>
    </row>
    <row r="233" spans="1:26" ht="15.75" hidden="1" customHeight="1">
      <c r="A233" s="483"/>
      <c r="B233" s="483"/>
      <c r="C233" s="483"/>
      <c r="D233" s="483"/>
      <c r="E233" s="483"/>
      <c r="F233" s="483"/>
      <c r="G233" s="483"/>
      <c r="H233" s="483"/>
      <c r="I233" s="483"/>
      <c r="J233" s="483"/>
      <c r="K233" s="483"/>
      <c r="L233" s="483"/>
      <c r="M233" s="483"/>
      <c r="N233" s="483"/>
      <c r="O233" s="483"/>
      <c r="P233" s="483"/>
      <c r="Q233" s="483"/>
      <c r="R233" s="483"/>
      <c r="S233" s="483"/>
      <c r="T233" s="483"/>
      <c r="U233" s="483"/>
      <c r="V233" s="483"/>
      <c r="W233" s="483"/>
      <c r="X233" s="483"/>
      <c r="Y233" s="483"/>
      <c r="Z233" s="483"/>
    </row>
    <row r="234" spans="1:26" ht="15.75" hidden="1" customHeight="1">
      <c r="A234" s="483"/>
      <c r="B234" s="483"/>
      <c r="C234" s="483"/>
      <c r="D234" s="483"/>
      <c r="E234" s="483"/>
      <c r="F234" s="483"/>
      <c r="G234" s="483"/>
      <c r="H234" s="483"/>
      <c r="I234" s="483"/>
      <c r="J234" s="483"/>
      <c r="K234" s="483"/>
      <c r="L234" s="483"/>
      <c r="M234" s="483"/>
      <c r="N234" s="483"/>
      <c r="O234" s="483"/>
      <c r="P234" s="483"/>
      <c r="Q234" s="483"/>
      <c r="R234" s="483"/>
      <c r="S234" s="483"/>
      <c r="T234" s="483"/>
      <c r="U234" s="483"/>
      <c r="V234" s="483"/>
      <c r="W234" s="483"/>
      <c r="X234" s="483"/>
      <c r="Y234" s="483"/>
      <c r="Z234" s="483"/>
    </row>
    <row r="235" spans="1:26" ht="15.75" hidden="1" customHeight="1">
      <c r="A235" s="483"/>
      <c r="B235" s="483"/>
      <c r="C235" s="483"/>
      <c r="D235" s="483"/>
      <c r="E235" s="483"/>
      <c r="F235" s="483"/>
      <c r="G235" s="483"/>
      <c r="H235" s="483"/>
      <c r="I235" s="483"/>
      <c r="J235" s="483"/>
      <c r="K235" s="483"/>
      <c r="L235" s="483"/>
      <c r="M235" s="483"/>
      <c r="N235" s="483"/>
      <c r="O235" s="483"/>
      <c r="P235" s="483"/>
      <c r="Q235" s="483"/>
      <c r="R235" s="483"/>
      <c r="S235" s="483"/>
      <c r="T235" s="483"/>
      <c r="U235" s="483"/>
      <c r="V235" s="483"/>
      <c r="W235" s="483"/>
      <c r="X235" s="483"/>
      <c r="Y235" s="483"/>
      <c r="Z235" s="483"/>
    </row>
    <row r="236" spans="1:26" ht="15.75" hidden="1" customHeight="1">
      <c r="A236" s="483"/>
      <c r="B236" s="483"/>
      <c r="C236" s="483"/>
      <c r="D236" s="483"/>
      <c r="E236" s="483"/>
      <c r="F236" s="483"/>
      <c r="G236" s="483"/>
      <c r="H236" s="483"/>
      <c r="I236" s="483"/>
      <c r="J236" s="483"/>
      <c r="K236" s="483"/>
      <c r="L236" s="483"/>
      <c r="M236" s="483"/>
      <c r="N236" s="483"/>
      <c r="O236" s="483"/>
      <c r="P236" s="483"/>
      <c r="Q236" s="483"/>
      <c r="R236" s="483"/>
      <c r="S236" s="483"/>
      <c r="T236" s="483"/>
      <c r="U236" s="483"/>
      <c r="V236" s="483"/>
      <c r="W236" s="483"/>
      <c r="X236" s="483"/>
      <c r="Y236" s="483"/>
      <c r="Z236" s="483"/>
    </row>
    <row r="237" spans="1:26" ht="15.75" hidden="1" customHeight="1">
      <c r="A237" s="483"/>
      <c r="B237" s="483"/>
      <c r="C237" s="483"/>
      <c r="D237" s="483"/>
      <c r="E237" s="483"/>
      <c r="F237" s="483"/>
      <c r="G237" s="483"/>
      <c r="H237" s="483"/>
      <c r="I237" s="483"/>
      <c r="J237" s="483"/>
      <c r="K237" s="483"/>
      <c r="L237" s="483"/>
      <c r="M237" s="483"/>
      <c r="N237" s="483"/>
      <c r="O237" s="483"/>
      <c r="P237" s="483"/>
      <c r="Q237" s="483"/>
      <c r="R237" s="483"/>
      <c r="S237" s="483"/>
      <c r="T237" s="483"/>
      <c r="U237" s="483"/>
      <c r="V237" s="483"/>
      <c r="W237" s="483"/>
      <c r="X237" s="483"/>
      <c r="Y237" s="483"/>
      <c r="Z237" s="483"/>
    </row>
    <row r="238" spans="1:26" ht="15.75" hidden="1" customHeight="1">
      <c r="A238" s="483"/>
      <c r="B238" s="483"/>
      <c r="C238" s="483"/>
      <c r="D238" s="483"/>
      <c r="E238" s="483"/>
      <c r="F238" s="483"/>
      <c r="G238" s="483"/>
      <c r="H238" s="483"/>
      <c r="I238" s="483"/>
      <c r="J238" s="483"/>
      <c r="K238" s="483"/>
      <c r="L238" s="483"/>
      <c r="M238" s="483"/>
      <c r="N238" s="483"/>
      <c r="O238" s="483"/>
      <c r="P238" s="483"/>
      <c r="Q238" s="483"/>
      <c r="R238" s="483"/>
      <c r="S238" s="483"/>
      <c r="T238" s="483"/>
      <c r="U238" s="483"/>
      <c r="V238" s="483"/>
      <c r="W238" s="483"/>
      <c r="X238" s="483"/>
      <c r="Y238" s="483"/>
      <c r="Z238" s="483"/>
    </row>
    <row r="239" spans="1:26" ht="15.75" hidden="1" customHeight="1">
      <c r="A239" s="483"/>
      <c r="B239" s="483"/>
      <c r="C239" s="483"/>
      <c r="D239" s="483"/>
      <c r="E239" s="483"/>
      <c r="F239" s="483"/>
      <c r="G239" s="483"/>
      <c r="H239" s="483"/>
      <c r="I239" s="483"/>
      <c r="J239" s="483"/>
      <c r="K239" s="483"/>
      <c r="L239" s="483"/>
      <c r="M239" s="483"/>
      <c r="N239" s="483"/>
      <c r="O239" s="483"/>
      <c r="P239" s="483"/>
      <c r="Q239" s="483"/>
      <c r="R239" s="483"/>
      <c r="S239" s="483"/>
      <c r="T239" s="483"/>
      <c r="U239" s="483"/>
      <c r="V239" s="483"/>
      <c r="W239" s="483"/>
      <c r="X239" s="483"/>
      <c r="Y239" s="483"/>
      <c r="Z239" s="483"/>
    </row>
    <row r="240" spans="1:26" ht="15.75" hidden="1" customHeight="1">
      <c r="A240" s="483"/>
      <c r="B240" s="483"/>
      <c r="C240" s="483"/>
      <c r="D240" s="483"/>
      <c r="E240" s="483"/>
      <c r="F240" s="483"/>
      <c r="G240" s="483"/>
      <c r="H240" s="483"/>
      <c r="I240" s="483"/>
      <c r="J240" s="483"/>
      <c r="K240" s="483"/>
      <c r="L240" s="483"/>
      <c r="M240" s="483"/>
      <c r="N240" s="483"/>
      <c r="O240" s="483"/>
      <c r="P240" s="483"/>
      <c r="Q240" s="483"/>
      <c r="R240" s="483"/>
      <c r="S240" s="483"/>
      <c r="T240" s="483"/>
      <c r="U240" s="483"/>
      <c r="V240" s="483"/>
      <c r="W240" s="483"/>
      <c r="X240" s="483"/>
      <c r="Y240" s="483"/>
      <c r="Z240" s="483"/>
    </row>
    <row r="241" spans="1:26" ht="15.75" hidden="1" customHeight="1">
      <c r="A241" s="483"/>
      <c r="B241" s="483"/>
      <c r="C241" s="483"/>
      <c r="D241" s="483"/>
      <c r="E241" s="483"/>
      <c r="F241" s="483"/>
      <c r="G241" s="483"/>
      <c r="H241" s="483"/>
      <c r="I241" s="483"/>
      <c r="J241" s="483"/>
      <c r="K241" s="483"/>
      <c r="L241" s="483"/>
      <c r="M241" s="483"/>
      <c r="N241" s="483"/>
      <c r="O241" s="483"/>
      <c r="P241" s="483"/>
      <c r="Q241" s="483"/>
      <c r="R241" s="483"/>
      <c r="S241" s="483"/>
      <c r="T241" s="483"/>
      <c r="U241" s="483"/>
      <c r="V241" s="483"/>
      <c r="W241" s="483"/>
      <c r="X241" s="483"/>
      <c r="Y241" s="483"/>
      <c r="Z241" s="483"/>
    </row>
    <row r="242" spans="1:26" ht="15.75" hidden="1" customHeight="1">
      <c r="A242" s="483"/>
      <c r="B242" s="483"/>
      <c r="C242" s="483"/>
      <c r="D242" s="483"/>
      <c r="E242" s="483"/>
      <c r="F242" s="483"/>
      <c r="G242" s="483"/>
      <c r="H242" s="483"/>
      <c r="I242" s="483"/>
      <c r="J242" s="483"/>
      <c r="K242" s="483"/>
      <c r="L242" s="483"/>
      <c r="M242" s="483"/>
      <c r="N242" s="483"/>
      <c r="O242" s="483"/>
      <c r="P242" s="483"/>
      <c r="Q242" s="483"/>
      <c r="R242" s="483"/>
      <c r="S242" s="483"/>
      <c r="T242" s="483"/>
      <c r="U242" s="483"/>
      <c r="V242" s="483"/>
      <c r="W242" s="483"/>
      <c r="X242" s="483"/>
      <c r="Y242" s="483"/>
      <c r="Z242" s="483"/>
    </row>
    <row r="243" spans="1:26" ht="15.75" hidden="1" customHeight="1">
      <c r="A243" s="483"/>
      <c r="B243" s="483"/>
      <c r="C243" s="483"/>
      <c r="D243" s="483"/>
      <c r="E243" s="483"/>
      <c r="F243" s="483"/>
      <c r="G243" s="483"/>
      <c r="H243" s="483"/>
      <c r="I243" s="483"/>
      <c r="J243" s="483"/>
      <c r="K243" s="483"/>
      <c r="L243" s="483"/>
      <c r="M243" s="483"/>
      <c r="N243" s="483"/>
      <c r="O243" s="483"/>
      <c r="P243" s="483"/>
      <c r="Q243" s="483"/>
      <c r="R243" s="483"/>
      <c r="S243" s="483"/>
      <c r="T243" s="483"/>
      <c r="U243" s="483"/>
      <c r="V243" s="483"/>
      <c r="W243" s="483"/>
      <c r="X243" s="483"/>
      <c r="Y243" s="483"/>
      <c r="Z243" s="483"/>
    </row>
    <row r="244" spans="1:26" ht="15.75" hidden="1" customHeight="1">
      <c r="A244" s="483"/>
      <c r="B244" s="483"/>
      <c r="C244" s="483"/>
      <c r="D244" s="483"/>
      <c r="E244" s="483"/>
      <c r="F244" s="483"/>
      <c r="G244" s="483"/>
      <c r="H244" s="483"/>
      <c r="I244" s="483"/>
      <c r="J244" s="483"/>
      <c r="K244" s="483"/>
      <c r="L244" s="483"/>
      <c r="M244" s="483"/>
      <c r="N244" s="483"/>
      <c r="O244" s="483"/>
      <c r="P244" s="483"/>
      <c r="Q244" s="483"/>
      <c r="R244" s="483"/>
      <c r="S244" s="483"/>
      <c r="T244" s="483"/>
      <c r="U244" s="483"/>
      <c r="V244" s="483"/>
      <c r="W244" s="483"/>
      <c r="X244" s="483"/>
      <c r="Y244" s="483"/>
      <c r="Z244" s="483"/>
    </row>
    <row r="245" spans="1:26" ht="15.75" hidden="1" customHeight="1">
      <c r="A245" s="483"/>
      <c r="B245" s="483"/>
      <c r="C245" s="483"/>
      <c r="D245" s="483"/>
      <c r="E245" s="483"/>
      <c r="F245" s="483"/>
      <c r="G245" s="483"/>
      <c r="H245" s="483"/>
      <c r="I245" s="483"/>
      <c r="J245" s="483"/>
      <c r="K245" s="483"/>
      <c r="L245" s="483"/>
      <c r="M245" s="483"/>
      <c r="N245" s="483"/>
      <c r="O245" s="483"/>
      <c r="P245" s="483"/>
      <c r="Q245" s="483"/>
      <c r="R245" s="483"/>
      <c r="S245" s="483"/>
      <c r="T245" s="483"/>
      <c r="U245" s="483"/>
      <c r="V245" s="483"/>
      <c r="W245" s="483"/>
      <c r="X245" s="483"/>
      <c r="Y245" s="483"/>
      <c r="Z245" s="483"/>
    </row>
    <row r="246" spans="1:26" ht="15.75" hidden="1" customHeight="1">
      <c r="A246" s="483"/>
      <c r="B246" s="483"/>
      <c r="C246" s="483"/>
      <c r="D246" s="483"/>
      <c r="E246" s="483"/>
      <c r="F246" s="483"/>
      <c r="G246" s="483"/>
      <c r="H246" s="483"/>
      <c r="I246" s="483"/>
      <c r="J246" s="483"/>
      <c r="K246" s="483"/>
      <c r="L246" s="483"/>
      <c r="M246" s="483"/>
      <c r="N246" s="483"/>
      <c r="O246" s="483"/>
      <c r="P246" s="483"/>
      <c r="Q246" s="483"/>
      <c r="R246" s="483"/>
      <c r="S246" s="483"/>
      <c r="T246" s="483"/>
      <c r="U246" s="483"/>
      <c r="V246" s="483"/>
      <c r="W246" s="483"/>
      <c r="X246" s="483"/>
      <c r="Y246" s="483"/>
      <c r="Z246" s="483"/>
    </row>
    <row r="247" spans="1:26" ht="15.75" hidden="1" customHeight="1">
      <c r="A247" s="483"/>
      <c r="B247" s="483"/>
      <c r="C247" s="483"/>
      <c r="D247" s="483"/>
      <c r="E247" s="483"/>
      <c r="F247" s="483"/>
      <c r="G247" s="483"/>
      <c r="H247" s="483"/>
      <c r="I247" s="483"/>
      <c r="J247" s="483"/>
      <c r="K247" s="483"/>
      <c r="L247" s="483"/>
      <c r="M247" s="483"/>
      <c r="N247" s="483"/>
      <c r="O247" s="483"/>
      <c r="P247" s="483"/>
      <c r="Q247" s="483"/>
      <c r="R247" s="483"/>
      <c r="S247" s="483"/>
      <c r="T247" s="483"/>
      <c r="U247" s="483"/>
      <c r="V247" s="483"/>
      <c r="W247" s="483"/>
      <c r="X247" s="483"/>
      <c r="Y247" s="483"/>
      <c r="Z247" s="483"/>
    </row>
    <row r="248" spans="1:26" ht="15.75" hidden="1" customHeight="1">
      <c r="A248" s="483"/>
      <c r="B248" s="483"/>
      <c r="C248" s="483"/>
      <c r="D248" s="483"/>
      <c r="E248" s="483"/>
      <c r="F248" s="483"/>
      <c r="G248" s="483"/>
      <c r="H248" s="483"/>
      <c r="I248" s="483"/>
      <c r="J248" s="483"/>
      <c r="K248" s="483"/>
      <c r="L248" s="483"/>
      <c r="M248" s="483"/>
      <c r="N248" s="483"/>
      <c r="O248" s="483"/>
      <c r="P248" s="483"/>
      <c r="Q248" s="483"/>
      <c r="R248" s="483"/>
      <c r="S248" s="483"/>
      <c r="T248" s="483"/>
      <c r="U248" s="483"/>
      <c r="V248" s="483"/>
      <c r="W248" s="483"/>
      <c r="X248" s="483"/>
      <c r="Y248" s="483"/>
      <c r="Z248" s="483"/>
    </row>
    <row r="249" spans="1:26" ht="15.75" hidden="1" customHeight="1">
      <c r="A249" s="483"/>
      <c r="B249" s="483"/>
      <c r="C249" s="483"/>
      <c r="D249" s="483"/>
      <c r="E249" s="483"/>
      <c r="F249" s="483"/>
      <c r="G249" s="483"/>
      <c r="H249" s="483"/>
      <c r="I249" s="483"/>
      <c r="J249" s="483"/>
      <c r="K249" s="483"/>
      <c r="L249" s="483"/>
      <c r="M249" s="483"/>
      <c r="N249" s="483"/>
      <c r="O249" s="483"/>
      <c r="P249" s="483"/>
      <c r="Q249" s="483"/>
      <c r="R249" s="483"/>
      <c r="S249" s="483"/>
      <c r="T249" s="483"/>
      <c r="U249" s="483"/>
      <c r="V249" s="483"/>
      <c r="W249" s="483"/>
      <c r="X249" s="483"/>
      <c r="Y249" s="483"/>
      <c r="Z249" s="483"/>
    </row>
    <row r="250" spans="1:26" ht="15.75" hidden="1" customHeight="1">
      <c r="A250" s="483"/>
      <c r="B250" s="483"/>
      <c r="C250" s="483"/>
      <c r="D250" s="483"/>
      <c r="E250" s="483"/>
      <c r="F250" s="483"/>
      <c r="G250" s="483"/>
      <c r="H250" s="483"/>
      <c r="I250" s="483"/>
      <c r="J250" s="483"/>
      <c r="K250" s="483"/>
      <c r="L250" s="483"/>
      <c r="M250" s="483"/>
      <c r="N250" s="483"/>
      <c r="O250" s="483"/>
      <c r="P250" s="483"/>
      <c r="Q250" s="483"/>
      <c r="R250" s="483"/>
      <c r="S250" s="483"/>
      <c r="T250" s="483"/>
      <c r="U250" s="483"/>
      <c r="V250" s="483"/>
      <c r="W250" s="483"/>
      <c r="X250" s="483"/>
      <c r="Y250" s="483"/>
      <c r="Z250" s="483"/>
    </row>
    <row r="251" spans="1:26" ht="15.75" hidden="1" customHeight="1">
      <c r="A251" s="483"/>
      <c r="B251" s="483"/>
      <c r="C251" s="483"/>
      <c r="D251" s="483"/>
      <c r="E251" s="483"/>
      <c r="F251" s="483"/>
      <c r="G251" s="483"/>
      <c r="H251" s="483"/>
      <c r="I251" s="483"/>
      <c r="J251" s="483"/>
      <c r="K251" s="483"/>
      <c r="L251" s="483"/>
      <c r="M251" s="483"/>
      <c r="N251" s="483"/>
      <c r="O251" s="483"/>
      <c r="P251" s="483"/>
      <c r="Q251" s="483"/>
      <c r="R251" s="483"/>
      <c r="S251" s="483"/>
      <c r="T251" s="483"/>
      <c r="U251" s="483"/>
      <c r="V251" s="483"/>
      <c r="W251" s="483"/>
      <c r="X251" s="483"/>
      <c r="Y251" s="483"/>
      <c r="Z251" s="483"/>
    </row>
    <row r="252" spans="1:26" ht="15.75" hidden="1" customHeight="1">
      <c r="A252" s="483"/>
      <c r="B252" s="483"/>
      <c r="C252" s="483"/>
      <c r="D252" s="483"/>
      <c r="E252" s="483"/>
      <c r="F252" s="483"/>
      <c r="G252" s="483"/>
      <c r="H252" s="483"/>
      <c r="I252" s="483"/>
      <c r="J252" s="483"/>
      <c r="K252" s="483"/>
      <c r="L252" s="483"/>
      <c r="M252" s="483"/>
      <c r="N252" s="483"/>
      <c r="O252" s="483"/>
      <c r="P252" s="483"/>
      <c r="Q252" s="483"/>
      <c r="R252" s="483"/>
      <c r="S252" s="483"/>
      <c r="T252" s="483"/>
      <c r="U252" s="483"/>
      <c r="V252" s="483"/>
      <c r="W252" s="483"/>
      <c r="X252" s="483"/>
      <c r="Y252" s="483"/>
      <c r="Z252" s="483"/>
    </row>
    <row r="253" spans="1:26" ht="15.75" hidden="1" customHeight="1">
      <c r="A253" s="483"/>
      <c r="B253" s="483"/>
      <c r="C253" s="483"/>
      <c r="D253" s="483"/>
      <c r="E253" s="483"/>
      <c r="F253" s="483"/>
      <c r="G253" s="483"/>
      <c r="H253" s="483"/>
      <c r="I253" s="483"/>
      <c r="J253" s="483"/>
      <c r="K253" s="483"/>
      <c r="L253" s="483"/>
      <c r="M253" s="483"/>
      <c r="N253" s="483"/>
      <c r="O253" s="483"/>
      <c r="P253" s="483"/>
      <c r="Q253" s="483"/>
      <c r="R253" s="483"/>
      <c r="S253" s="483"/>
      <c r="T253" s="483"/>
      <c r="U253" s="483"/>
      <c r="V253" s="483"/>
      <c r="W253" s="483"/>
      <c r="X253" s="483"/>
      <c r="Y253" s="483"/>
      <c r="Z253" s="483"/>
    </row>
    <row r="254" spans="1:26" ht="15.75" hidden="1" customHeight="1">
      <c r="A254" s="483"/>
      <c r="B254" s="483"/>
      <c r="C254" s="483"/>
      <c r="D254" s="483"/>
      <c r="E254" s="483"/>
      <c r="F254" s="483"/>
      <c r="G254" s="483"/>
      <c r="H254" s="483"/>
      <c r="I254" s="483"/>
      <c r="J254" s="483"/>
      <c r="K254" s="483"/>
      <c r="L254" s="483"/>
      <c r="M254" s="483"/>
      <c r="N254" s="483"/>
      <c r="O254" s="483"/>
      <c r="P254" s="483"/>
      <c r="Q254" s="483"/>
      <c r="R254" s="483"/>
      <c r="S254" s="483"/>
      <c r="T254" s="483"/>
      <c r="U254" s="483"/>
      <c r="V254" s="483"/>
      <c r="W254" s="483"/>
      <c r="X254" s="483"/>
      <c r="Y254" s="483"/>
      <c r="Z254" s="483"/>
    </row>
    <row r="255" spans="1:26" ht="15.75" hidden="1" customHeight="1">
      <c r="A255" s="483"/>
      <c r="B255" s="483"/>
      <c r="C255" s="483"/>
      <c r="D255" s="483"/>
      <c r="E255" s="483"/>
      <c r="F255" s="483"/>
      <c r="G255" s="483"/>
      <c r="H255" s="483"/>
      <c r="I255" s="483"/>
      <c r="J255" s="483"/>
      <c r="K255" s="483"/>
      <c r="L255" s="483"/>
      <c r="M255" s="483"/>
      <c r="N255" s="483"/>
      <c r="O255" s="483"/>
      <c r="P255" s="483"/>
      <c r="Q255" s="483"/>
      <c r="R255" s="483"/>
      <c r="S255" s="483"/>
      <c r="T255" s="483"/>
      <c r="U255" s="483"/>
      <c r="V255" s="483"/>
      <c r="W255" s="483"/>
      <c r="X255" s="483"/>
      <c r="Y255" s="483"/>
      <c r="Z255" s="483"/>
    </row>
    <row r="256" spans="1:26" ht="15.75" hidden="1" customHeight="1">
      <c r="A256" s="483"/>
      <c r="B256" s="483"/>
      <c r="C256" s="483"/>
      <c r="D256" s="483"/>
      <c r="E256" s="483"/>
      <c r="F256" s="483"/>
      <c r="G256" s="483"/>
      <c r="H256" s="483"/>
      <c r="I256" s="483"/>
      <c r="J256" s="483"/>
      <c r="K256" s="483"/>
      <c r="L256" s="483"/>
      <c r="M256" s="483"/>
      <c r="N256" s="483"/>
      <c r="O256" s="483"/>
      <c r="P256" s="483"/>
      <c r="Q256" s="483"/>
      <c r="R256" s="483"/>
      <c r="S256" s="483"/>
      <c r="T256" s="483"/>
      <c r="U256" s="483"/>
      <c r="V256" s="483"/>
      <c r="W256" s="483"/>
      <c r="X256" s="483"/>
      <c r="Y256" s="483"/>
      <c r="Z256" s="483"/>
    </row>
    <row r="257" spans="1:26" ht="15.75" hidden="1" customHeight="1">
      <c r="A257" s="483"/>
      <c r="B257" s="483"/>
      <c r="C257" s="483"/>
      <c r="D257" s="483"/>
      <c r="E257" s="483"/>
      <c r="F257" s="483"/>
      <c r="G257" s="483"/>
      <c r="H257" s="483"/>
      <c r="I257" s="483"/>
      <c r="J257" s="483"/>
      <c r="K257" s="483"/>
      <c r="L257" s="483"/>
      <c r="M257" s="483"/>
      <c r="N257" s="483"/>
      <c r="O257" s="483"/>
      <c r="P257" s="483"/>
      <c r="Q257" s="483"/>
      <c r="R257" s="483"/>
      <c r="S257" s="483"/>
      <c r="T257" s="483"/>
      <c r="U257" s="483"/>
      <c r="V257" s="483"/>
      <c r="W257" s="483"/>
      <c r="X257" s="483"/>
      <c r="Y257" s="483"/>
      <c r="Z257" s="483"/>
    </row>
    <row r="258" spans="1:26" ht="15.75" hidden="1" customHeight="1">
      <c r="A258" s="483"/>
      <c r="B258" s="483"/>
      <c r="C258" s="483"/>
      <c r="D258" s="483"/>
      <c r="E258" s="483"/>
      <c r="F258" s="483"/>
      <c r="G258" s="483"/>
      <c r="H258" s="483"/>
      <c r="I258" s="483"/>
      <c r="J258" s="483"/>
      <c r="K258" s="483"/>
      <c r="L258" s="483"/>
      <c r="M258" s="483"/>
      <c r="N258" s="483"/>
      <c r="O258" s="483"/>
      <c r="P258" s="483"/>
      <c r="Q258" s="483"/>
      <c r="R258" s="483"/>
      <c r="S258" s="483"/>
      <c r="T258" s="483"/>
      <c r="U258" s="483"/>
      <c r="V258" s="483"/>
      <c r="W258" s="483"/>
      <c r="X258" s="483"/>
      <c r="Y258" s="483"/>
      <c r="Z258" s="483"/>
    </row>
    <row r="259" spans="1:26" ht="15.75" hidden="1" customHeight="1">
      <c r="A259" s="483"/>
      <c r="B259" s="483"/>
      <c r="C259" s="483"/>
      <c r="D259" s="483"/>
      <c r="E259" s="483"/>
      <c r="F259" s="483"/>
      <c r="G259" s="483"/>
      <c r="H259" s="483"/>
      <c r="I259" s="483"/>
      <c r="J259" s="483"/>
      <c r="K259" s="483"/>
      <c r="L259" s="483"/>
      <c r="M259" s="483"/>
      <c r="N259" s="483"/>
      <c r="O259" s="483"/>
      <c r="P259" s="483"/>
      <c r="Q259" s="483"/>
      <c r="R259" s="483"/>
      <c r="S259" s="483"/>
      <c r="T259" s="483"/>
      <c r="U259" s="483"/>
      <c r="V259" s="483"/>
      <c r="W259" s="483"/>
      <c r="X259" s="483"/>
      <c r="Y259" s="483"/>
      <c r="Z259" s="483"/>
    </row>
    <row r="260" spans="1:26" ht="15.75" hidden="1" customHeight="1">
      <c r="A260" s="483"/>
      <c r="B260" s="483"/>
      <c r="C260" s="483"/>
      <c r="D260" s="483"/>
      <c r="E260" s="483"/>
      <c r="F260" s="483"/>
      <c r="G260" s="483"/>
      <c r="H260" s="483"/>
      <c r="I260" s="483"/>
      <c r="J260" s="483"/>
      <c r="K260" s="483"/>
      <c r="L260" s="483"/>
      <c r="M260" s="483"/>
      <c r="N260" s="483"/>
      <c r="O260" s="483"/>
      <c r="P260" s="483"/>
      <c r="Q260" s="483"/>
      <c r="R260" s="483"/>
      <c r="S260" s="483"/>
      <c r="T260" s="483"/>
      <c r="U260" s="483"/>
      <c r="V260" s="483"/>
      <c r="W260" s="483"/>
      <c r="X260" s="483"/>
      <c r="Y260" s="483"/>
      <c r="Z260" s="483"/>
    </row>
    <row r="261" spans="1:26" ht="15.75" hidden="1" customHeight="1">
      <c r="A261" s="483"/>
      <c r="B261" s="483"/>
      <c r="C261" s="483"/>
      <c r="D261" s="483"/>
      <c r="E261" s="483"/>
      <c r="F261" s="483"/>
      <c r="G261" s="483"/>
      <c r="H261" s="483"/>
      <c r="I261" s="483"/>
      <c r="J261" s="483"/>
      <c r="K261" s="483"/>
      <c r="L261" s="483"/>
      <c r="M261" s="483"/>
      <c r="N261" s="483"/>
      <c r="O261" s="483"/>
      <c r="P261" s="483"/>
      <c r="Q261" s="483"/>
      <c r="R261" s="483"/>
      <c r="S261" s="483"/>
      <c r="T261" s="483"/>
      <c r="U261" s="483"/>
      <c r="V261" s="483"/>
      <c r="W261" s="483"/>
      <c r="X261" s="483"/>
      <c r="Y261" s="483"/>
      <c r="Z261" s="483"/>
    </row>
    <row r="262" spans="1:26" ht="15.75" hidden="1" customHeight="1">
      <c r="A262" s="483"/>
      <c r="B262" s="483"/>
      <c r="C262" s="483"/>
      <c r="D262" s="483"/>
      <c r="E262" s="483"/>
      <c r="F262" s="483"/>
      <c r="G262" s="483"/>
      <c r="H262" s="483"/>
      <c r="I262" s="483"/>
      <c r="J262" s="483"/>
      <c r="K262" s="483"/>
      <c r="L262" s="483"/>
      <c r="M262" s="483"/>
      <c r="N262" s="483"/>
      <c r="O262" s="483"/>
      <c r="P262" s="483"/>
      <c r="Q262" s="483"/>
      <c r="R262" s="483"/>
      <c r="S262" s="483"/>
      <c r="T262" s="483"/>
      <c r="U262" s="483"/>
      <c r="V262" s="483"/>
      <c r="W262" s="483"/>
      <c r="X262" s="483"/>
      <c r="Y262" s="483"/>
      <c r="Z262" s="483"/>
    </row>
    <row r="263" spans="1:26" ht="15.75" hidden="1" customHeight="1">
      <c r="A263" s="483"/>
      <c r="B263" s="483"/>
      <c r="C263" s="483"/>
      <c r="D263" s="483"/>
      <c r="E263" s="483"/>
      <c r="F263" s="483"/>
      <c r="G263" s="483"/>
      <c r="H263" s="483"/>
      <c r="I263" s="483"/>
      <c r="J263" s="483"/>
      <c r="K263" s="483"/>
      <c r="L263" s="483"/>
      <c r="M263" s="483"/>
      <c r="N263" s="483"/>
      <c r="O263" s="483"/>
      <c r="P263" s="483"/>
      <c r="Q263" s="483"/>
      <c r="R263" s="483"/>
      <c r="S263" s="483"/>
      <c r="T263" s="483"/>
      <c r="U263" s="483"/>
      <c r="V263" s="483"/>
      <c r="W263" s="483"/>
      <c r="X263" s="483"/>
      <c r="Y263" s="483"/>
      <c r="Z263" s="483"/>
    </row>
    <row r="264" spans="1:26" ht="15.75" hidden="1" customHeight="1">
      <c r="A264" s="483"/>
      <c r="B264" s="483"/>
      <c r="C264" s="483"/>
      <c r="D264" s="483"/>
      <c r="E264" s="483"/>
      <c r="F264" s="483"/>
      <c r="G264" s="483"/>
      <c r="H264" s="483"/>
      <c r="I264" s="483"/>
      <c r="J264" s="483"/>
      <c r="K264" s="483"/>
      <c r="L264" s="483"/>
      <c r="M264" s="483"/>
      <c r="N264" s="483"/>
      <c r="O264" s="483"/>
      <c r="P264" s="483"/>
      <c r="Q264" s="483"/>
      <c r="R264" s="483"/>
      <c r="S264" s="483"/>
      <c r="T264" s="483"/>
      <c r="U264" s="483"/>
      <c r="V264" s="483"/>
      <c r="W264" s="483"/>
      <c r="X264" s="483"/>
      <c r="Y264" s="483"/>
      <c r="Z264" s="483"/>
    </row>
    <row r="265" spans="1:26" ht="15.75" hidden="1" customHeight="1">
      <c r="A265" s="483"/>
      <c r="B265" s="483"/>
      <c r="C265" s="483"/>
      <c r="D265" s="483"/>
      <c r="E265" s="483"/>
      <c r="F265" s="483"/>
      <c r="G265" s="483"/>
      <c r="H265" s="483"/>
      <c r="I265" s="483"/>
      <c r="J265" s="483"/>
      <c r="K265" s="483"/>
      <c r="L265" s="483"/>
      <c r="M265" s="483"/>
      <c r="N265" s="483"/>
      <c r="O265" s="483"/>
      <c r="P265" s="483"/>
      <c r="Q265" s="483"/>
      <c r="R265" s="483"/>
      <c r="S265" s="483"/>
      <c r="T265" s="483"/>
      <c r="U265" s="483"/>
      <c r="V265" s="483"/>
      <c r="W265" s="483"/>
      <c r="X265" s="483"/>
      <c r="Y265" s="483"/>
      <c r="Z265" s="483"/>
    </row>
    <row r="266" spans="1:26" ht="15.75" hidden="1" customHeight="1">
      <c r="A266" s="483"/>
      <c r="B266" s="483"/>
      <c r="C266" s="483"/>
      <c r="D266" s="483"/>
      <c r="E266" s="483"/>
      <c r="F266" s="483"/>
      <c r="G266" s="483"/>
      <c r="H266" s="483"/>
      <c r="I266" s="483"/>
      <c r="J266" s="483"/>
      <c r="K266" s="483"/>
      <c r="L266" s="483"/>
      <c r="M266" s="483"/>
      <c r="N266" s="483"/>
      <c r="O266" s="483"/>
      <c r="P266" s="483"/>
      <c r="Q266" s="483"/>
      <c r="R266" s="483"/>
      <c r="S266" s="483"/>
      <c r="T266" s="483"/>
      <c r="U266" s="483"/>
      <c r="V266" s="483"/>
      <c r="W266" s="483"/>
      <c r="X266" s="483"/>
      <c r="Y266" s="483"/>
      <c r="Z266" s="483"/>
    </row>
    <row r="267" spans="1:26" ht="15.75" hidden="1" customHeight="1">
      <c r="A267" s="483"/>
      <c r="B267" s="483"/>
      <c r="C267" s="483"/>
      <c r="D267" s="483"/>
      <c r="E267" s="483"/>
      <c r="F267" s="483"/>
      <c r="G267" s="483"/>
      <c r="H267" s="483"/>
      <c r="I267" s="483"/>
      <c r="J267" s="483"/>
      <c r="K267" s="483"/>
      <c r="L267" s="483"/>
      <c r="M267" s="483"/>
      <c r="N267" s="483"/>
      <c r="O267" s="483"/>
      <c r="P267" s="483"/>
      <c r="Q267" s="483"/>
      <c r="R267" s="483"/>
      <c r="S267" s="483"/>
      <c r="T267" s="483"/>
      <c r="U267" s="483"/>
      <c r="V267" s="483"/>
      <c r="W267" s="483"/>
      <c r="X267" s="483"/>
      <c r="Y267" s="483"/>
      <c r="Z267" s="483"/>
    </row>
    <row r="268" spans="1:26" ht="15.75" hidden="1" customHeight="1">
      <c r="A268" s="483"/>
      <c r="B268" s="483"/>
      <c r="C268" s="483"/>
      <c r="D268" s="483"/>
      <c r="E268" s="483"/>
      <c r="F268" s="483"/>
      <c r="G268" s="483"/>
      <c r="H268" s="483"/>
      <c r="I268" s="483"/>
      <c r="J268" s="483"/>
      <c r="K268" s="483"/>
      <c r="L268" s="483"/>
      <c r="M268" s="483"/>
      <c r="N268" s="483"/>
      <c r="O268" s="483"/>
      <c r="P268" s="483"/>
      <c r="Q268" s="483"/>
      <c r="R268" s="483"/>
      <c r="S268" s="483"/>
      <c r="T268" s="483"/>
      <c r="U268" s="483"/>
      <c r="V268" s="483"/>
      <c r="W268" s="483"/>
      <c r="X268" s="483"/>
      <c r="Y268" s="483"/>
      <c r="Z268" s="483"/>
    </row>
    <row r="269" spans="1:26" ht="15.75" hidden="1" customHeight="1">
      <c r="A269" s="483"/>
      <c r="B269" s="483"/>
      <c r="C269" s="483"/>
      <c r="D269" s="483"/>
      <c r="E269" s="483"/>
      <c r="F269" s="483"/>
      <c r="G269" s="483"/>
      <c r="H269" s="483"/>
      <c r="I269" s="483"/>
      <c r="J269" s="483"/>
      <c r="K269" s="483"/>
      <c r="L269" s="483"/>
      <c r="M269" s="483"/>
      <c r="N269" s="483"/>
      <c r="O269" s="483"/>
      <c r="P269" s="483"/>
      <c r="Q269" s="483"/>
      <c r="R269" s="483"/>
      <c r="S269" s="483"/>
      <c r="T269" s="483"/>
      <c r="U269" s="483"/>
      <c r="V269" s="483"/>
      <c r="W269" s="483"/>
      <c r="X269" s="483"/>
      <c r="Y269" s="483"/>
      <c r="Z269" s="483"/>
    </row>
    <row r="270" spans="1:26" ht="15.75" hidden="1" customHeight="1">
      <c r="A270" s="483"/>
      <c r="B270" s="483"/>
      <c r="C270" s="483"/>
      <c r="D270" s="483"/>
      <c r="E270" s="483"/>
      <c r="F270" s="483"/>
      <c r="G270" s="483"/>
      <c r="H270" s="483"/>
      <c r="I270" s="483"/>
      <c r="J270" s="483"/>
      <c r="K270" s="483"/>
      <c r="L270" s="483"/>
      <c r="M270" s="483"/>
      <c r="N270" s="483"/>
      <c r="O270" s="483"/>
      <c r="P270" s="483"/>
      <c r="Q270" s="483"/>
      <c r="R270" s="483"/>
      <c r="S270" s="483"/>
      <c r="T270" s="483"/>
      <c r="U270" s="483"/>
      <c r="V270" s="483"/>
      <c r="W270" s="483"/>
      <c r="X270" s="483"/>
      <c r="Y270" s="483"/>
      <c r="Z270" s="483"/>
    </row>
    <row r="271" spans="1:26" ht="15.75" hidden="1" customHeight="1">
      <c r="A271" s="483"/>
      <c r="B271" s="483"/>
      <c r="C271" s="483"/>
      <c r="D271" s="483"/>
      <c r="E271" s="483"/>
      <c r="F271" s="483"/>
      <c r="G271" s="483"/>
      <c r="H271" s="483"/>
      <c r="I271" s="483"/>
      <c r="J271" s="483"/>
      <c r="K271" s="483"/>
      <c r="L271" s="483"/>
      <c r="M271" s="483"/>
      <c r="N271" s="483"/>
      <c r="O271" s="483"/>
      <c r="P271" s="483"/>
      <c r="Q271" s="483"/>
      <c r="R271" s="483"/>
      <c r="S271" s="483"/>
      <c r="T271" s="483"/>
      <c r="U271" s="483"/>
      <c r="V271" s="483"/>
      <c r="W271" s="483"/>
      <c r="X271" s="483"/>
      <c r="Y271" s="483"/>
      <c r="Z271" s="483"/>
    </row>
    <row r="272" spans="1:26" ht="15.75" hidden="1" customHeight="1">
      <c r="A272" s="483"/>
      <c r="B272" s="483"/>
      <c r="C272" s="483"/>
      <c r="D272" s="483"/>
      <c r="E272" s="483"/>
      <c r="F272" s="483"/>
      <c r="G272" s="483"/>
      <c r="H272" s="483"/>
      <c r="I272" s="483"/>
      <c r="J272" s="483"/>
      <c r="K272" s="483"/>
      <c r="L272" s="483"/>
      <c r="M272" s="483"/>
      <c r="N272" s="483"/>
      <c r="O272" s="483"/>
      <c r="P272" s="483"/>
      <c r="Q272" s="483"/>
      <c r="R272" s="483"/>
      <c r="S272" s="483"/>
      <c r="T272" s="483"/>
      <c r="U272" s="483"/>
      <c r="V272" s="483"/>
      <c r="W272" s="483"/>
      <c r="X272" s="483"/>
      <c r="Y272" s="483"/>
      <c r="Z272" s="483"/>
    </row>
    <row r="273" spans="1:26" ht="15.75" hidden="1" customHeight="1">
      <c r="A273" s="483"/>
      <c r="B273" s="483"/>
      <c r="C273" s="483"/>
      <c r="D273" s="483"/>
      <c r="E273" s="483"/>
      <c r="F273" s="483"/>
      <c r="G273" s="483"/>
      <c r="H273" s="483"/>
      <c r="I273" s="483"/>
      <c r="J273" s="483"/>
      <c r="K273" s="483"/>
      <c r="L273" s="483"/>
      <c r="M273" s="483"/>
      <c r="N273" s="483"/>
      <c r="O273" s="483"/>
      <c r="P273" s="483"/>
      <c r="Q273" s="483"/>
      <c r="R273" s="483"/>
      <c r="S273" s="483"/>
      <c r="T273" s="483"/>
      <c r="U273" s="483"/>
      <c r="V273" s="483"/>
      <c r="W273" s="483"/>
      <c r="X273" s="483"/>
      <c r="Y273" s="483"/>
      <c r="Z273" s="483"/>
    </row>
    <row r="274" spans="1:26" ht="15.75" hidden="1" customHeight="1">
      <c r="A274" s="483"/>
      <c r="B274" s="483"/>
      <c r="C274" s="483"/>
      <c r="D274" s="483"/>
      <c r="E274" s="483"/>
      <c r="F274" s="483"/>
      <c r="G274" s="483"/>
      <c r="H274" s="483"/>
      <c r="I274" s="483"/>
      <c r="J274" s="483"/>
      <c r="K274" s="483"/>
      <c r="L274" s="483"/>
      <c r="M274" s="483"/>
      <c r="N274" s="483"/>
      <c r="O274" s="483"/>
      <c r="P274" s="483"/>
      <c r="Q274" s="483"/>
      <c r="R274" s="483"/>
      <c r="S274" s="483"/>
      <c r="T274" s="483"/>
      <c r="U274" s="483"/>
      <c r="V274" s="483"/>
      <c r="W274" s="483"/>
      <c r="X274" s="483"/>
      <c r="Y274" s="483"/>
      <c r="Z274" s="483"/>
    </row>
    <row r="275" spans="1:26" ht="15.75" hidden="1" customHeight="1">
      <c r="A275" s="483"/>
      <c r="B275" s="483"/>
      <c r="C275" s="483"/>
      <c r="D275" s="483"/>
      <c r="E275" s="483"/>
      <c r="F275" s="483"/>
      <c r="G275" s="483"/>
      <c r="H275" s="483"/>
      <c r="I275" s="483"/>
      <c r="J275" s="483"/>
      <c r="K275" s="483"/>
      <c r="L275" s="483"/>
      <c r="M275" s="483"/>
      <c r="N275" s="483"/>
      <c r="O275" s="483"/>
      <c r="P275" s="483"/>
      <c r="Q275" s="483"/>
      <c r="R275" s="483"/>
      <c r="S275" s="483"/>
      <c r="T275" s="483"/>
      <c r="U275" s="483"/>
      <c r="V275" s="483"/>
      <c r="W275" s="483"/>
      <c r="X275" s="483"/>
      <c r="Y275" s="483"/>
      <c r="Z275" s="483"/>
    </row>
    <row r="276" spans="1:26" ht="15.75" hidden="1" customHeight="1">
      <c r="A276" s="483"/>
      <c r="B276" s="483"/>
      <c r="C276" s="483"/>
      <c r="D276" s="483"/>
      <c r="E276" s="483"/>
      <c r="F276" s="483"/>
      <c r="G276" s="483"/>
      <c r="H276" s="483"/>
      <c r="I276" s="483"/>
      <c r="J276" s="483"/>
      <c r="K276" s="483"/>
      <c r="L276" s="483"/>
      <c r="M276" s="483"/>
      <c r="N276" s="483"/>
      <c r="O276" s="483"/>
      <c r="P276" s="483"/>
      <c r="Q276" s="483"/>
      <c r="R276" s="483"/>
      <c r="S276" s="483"/>
      <c r="T276" s="483"/>
      <c r="U276" s="483"/>
      <c r="V276" s="483"/>
      <c r="W276" s="483"/>
      <c r="X276" s="483"/>
      <c r="Y276" s="483"/>
      <c r="Z276" s="483"/>
    </row>
    <row r="277" spans="1:26" ht="15.75" hidden="1" customHeight="1">
      <c r="A277" s="483"/>
      <c r="B277" s="483"/>
      <c r="C277" s="483"/>
      <c r="D277" s="483"/>
      <c r="E277" s="483"/>
      <c r="F277" s="483"/>
      <c r="G277" s="483"/>
      <c r="H277" s="483"/>
      <c r="I277" s="483"/>
      <c r="J277" s="483"/>
      <c r="K277" s="483"/>
      <c r="L277" s="483"/>
      <c r="M277" s="483"/>
      <c r="N277" s="483"/>
      <c r="O277" s="483"/>
      <c r="P277" s="483"/>
      <c r="Q277" s="483"/>
      <c r="R277" s="483"/>
      <c r="S277" s="483"/>
      <c r="T277" s="483"/>
      <c r="U277" s="483"/>
      <c r="V277" s="483"/>
      <c r="W277" s="483"/>
      <c r="X277" s="483"/>
      <c r="Y277" s="483"/>
      <c r="Z277" s="483"/>
    </row>
    <row r="278" spans="1:26" ht="15.75" hidden="1" customHeight="1">
      <c r="A278" s="483"/>
      <c r="B278" s="483"/>
      <c r="C278" s="483"/>
      <c r="D278" s="483"/>
      <c r="E278" s="483"/>
      <c r="F278" s="483"/>
      <c r="G278" s="483"/>
      <c r="H278" s="483"/>
      <c r="I278" s="483"/>
      <c r="J278" s="483"/>
      <c r="K278" s="483"/>
      <c r="L278" s="483"/>
      <c r="M278" s="483"/>
      <c r="N278" s="483"/>
      <c r="O278" s="483"/>
      <c r="P278" s="483"/>
      <c r="Q278" s="483"/>
      <c r="R278" s="483"/>
      <c r="S278" s="483"/>
      <c r="T278" s="483"/>
      <c r="U278" s="483"/>
      <c r="V278" s="483"/>
      <c r="W278" s="483"/>
      <c r="X278" s="483"/>
      <c r="Y278" s="483"/>
      <c r="Z278" s="483"/>
    </row>
    <row r="279" spans="1:26" ht="15.75" hidden="1" customHeight="1">
      <c r="A279" s="483"/>
      <c r="B279" s="483"/>
      <c r="C279" s="483"/>
      <c r="D279" s="483"/>
      <c r="E279" s="483"/>
      <c r="F279" s="483"/>
      <c r="G279" s="483"/>
      <c r="H279" s="483"/>
      <c r="I279" s="483"/>
      <c r="J279" s="483"/>
      <c r="K279" s="483"/>
      <c r="L279" s="483"/>
      <c r="M279" s="483"/>
      <c r="N279" s="483"/>
      <c r="O279" s="483"/>
      <c r="P279" s="483"/>
      <c r="Q279" s="483"/>
      <c r="R279" s="483"/>
      <c r="S279" s="483"/>
      <c r="T279" s="483"/>
      <c r="U279" s="483"/>
      <c r="V279" s="483"/>
      <c r="W279" s="483"/>
      <c r="X279" s="483"/>
      <c r="Y279" s="483"/>
      <c r="Z279" s="483"/>
    </row>
    <row r="280" spans="1:26" ht="15.75" hidden="1" customHeight="1">
      <c r="A280" s="483"/>
      <c r="B280" s="483"/>
      <c r="C280" s="483"/>
      <c r="D280" s="483"/>
      <c r="E280" s="483"/>
      <c r="F280" s="483"/>
      <c r="G280" s="483"/>
      <c r="H280" s="483"/>
      <c r="I280" s="483"/>
      <c r="J280" s="483"/>
      <c r="K280" s="483"/>
      <c r="L280" s="483"/>
      <c r="M280" s="483"/>
      <c r="N280" s="483"/>
      <c r="O280" s="483"/>
      <c r="P280" s="483"/>
      <c r="Q280" s="483"/>
      <c r="R280" s="483"/>
      <c r="S280" s="483"/>
      <c r="T280" s="483"/>
      <c r="U280" s="483"/>
      <c r="V280" s="483"/>
      <c r="W280" s="483"/>
      <c r="X280" s="483"/>
      <c r="Y280" s="483"/>
      <c r="Z280" s="483"/>
    </row>
    <row r="281" spans="1:26" ht="15.75" hidden="1" customHeight="1">
      <c r="A281" s="483"/>
      <c r="B281" s="483"/>
      <c r="C281" s="483"/>
      <c r="D281" s="483"/>
      <c r="E281" s="483"/>
      <c r="F281" s="483"/>
      <c r="G281" s="483"/>
      <c r="H281" s="483"/>
      <c r="I281" s="483"/>
      <c r="J281" s="483"/>
      <c r="K281" s="483"/>
      <c r="L281" s="483"/>
      <c r="M281" s="483"/>
      <c r="N281" s="483"/>
      <c r="O281" s="483"/>
      <c r="P281" s="483"/>
      <c r="Q281" s="483"/>
      <c r="R281" s="483"/>
      <c r="S281" s="483"/>
      <c r="T281" s="483"/>
      <c r="U281" s="483"/>
      <c r="V281" s="483"/>
      <c r="W281" s="483"/>
      <c r="X281" s="483"/>
      <c r="Y281" s="483"/>
      <c r="Z281" s="483"/>
    </row>
    <row r="282" spans="1:26" ht="15.75" hidden="1" customHeight="1">
      <c r="A282" s="483"/>
      <c r="B282" s="483"/>
      <c r="C282" s="483"/>
      <c r="D282" s="483"/>
      <c r="E282" s="483"/>
      <c r="F282" s="483"/>
      <c r="G282" s="483"/>
      <c r="H282" s="483"/>
      <c r="I282" s="483"/>
      <c r="J282" s="483"/>
      <c r="K282" s="483"/>
      <c r="L282" s="483"/>
      <c r="M282" s="483"/>
      <c r="N282" s="483"/>
      <c r="O282" s="483"/>
      <c r="P282" s="483"/>
      <c r="Q282" s="483"/>
      <c r="R282" s="483"/>
      <c r="S282" s="483"/>
      <c r="T282" s="483"/>
      <c r="U282" s="483"/>
      <c r="V282" s="483"/>
      <c r="W282" s="483"/>
      <c r="X282" s="483"/>
      <c r="Y282" s="483"/>
      <c r="Z282" s="483"/>
    </row>
    <row r="283" spans="1:26" ht="15.75" hidden="1" customHeight="1">
      <c r="A283" s="483"/>
      <c r="B283" s="483"/>
      <c r="C283" s="483"/>
      <c r="D283" s="483"/>
      <c r="E283" s="483"/>
      <c r="F283" s="483"/>
      <c r="G283" s="483"/>
      <c r="H283" s="483"/>
      <c r="I283" s="483"/>
      <c r="J283" s="483"/>
      <c r="K283" s="483"/>
      <c r="L283" s="483"/>
      <c r="M283" s="483"/>
      <c r="N283" s="483"/>
      <c r="O283" s="483"/>
      <c r="P283" s="483"/>
      <c r="Q283" s="483"/>
      <c r="R283" s="483"/>
      <c r="S283" s="483"/>
      <c r="T283" s="483"/>
      <c r="U283" s="483"/>
      <c r="V283" s="483"/>
      <c r="W283" s="483"/>
      <c r="X283" s="483"/>
      <c r="Y283" s="483"/>
      <c r="Z283" s="483"/>
    </row>
    <row r="284" spans="1:26" ht="15.75" hidden="1" customHeight="1">
      <c r="A284" s="483"/>
      <c r="B284" s="483"/>
      <c r="C284" s="483"/>
      <c r="D284" s="483"/>
      <c r="E284" s="483"/>
      <c r="F284" s="483"/>
      <c r="G284" s="483"/>
      <c r="H284" s="483"/>
      <c r="I284" s="483"/>
      <c r="J284" s="483"/>
      <c r="K284" s="483"/>
      <c r="L284" s="483"/>
      <c r="M284" s="483"/>
      <c r="N284" s="483"/>
      <c r="O284" s="483"/>
      <c r="P284" s="483"/>
      <c r="Q284" s="483"/>
      <c r="R284" s="483"/>
      <c r="S284" s="483"/>
      <c r="T284" s="483"/>
      <c r="U284" s="483"/>
      <c r="V284" s="483"/>
      <c r="W284" s="483"/>
      <c r="X284" s="483"/>
      <c r="Y284" s="483"/>
      <c r="Z284" s="483"/>
    </row>
    <row r="285" spans="1:26" ht="15.75" hidden="1" customHeight="1">
      <c r="A285" s="483"/>
      <c r="B285" s="483"/>
      <c r="C285" s="483"/>
      <c r="D285" s="483"/>
      <c r="E285" s="483"/>
      <c r="F285" s="483"/>
      <c r="G285" s="483"/>
      <c r="H285" s="483"/>
      <c r="I285" s="483"/>
      <c r="J285" s="483"/>
      <c r="K285" s="483"/>
      <c r="L285" s="483"/>
      <c r="M285" s="483"/>
      <c r="N285" s="483"/>
      <c r="O285" s="483"/>
      <c r="P285" s="483"/>
      <c r="Q285" s="483"/>
      <c r="R285" s="483"/>
      <c r="S285" s="483"/>
      <c r="T285" s="483"/>
      <c r="U285" s="483"/>
      <c r="V285" s="483"/>
      <c r="W285" s="483"/>
      <c r="X285" s="483"/>
      <c r="Y285" s="483"/>
      <c r="Z285" s="483"/>
    </row>
    <row r="286" spans="1:26" ht="15.75" hidden="1" customHeight="1">
      <c r="A286" s="483"/>
      <c r="B286" s="483"/>
      <c r="C286" s="483"/>
      <c r="D286" s="483"/>
      <c r="E286" s="483"/>
      <c r="F286" s="483"/>
      <c r="G286" s="483"/>
      <c r="H286" s="483"/>
      <c r="I286" s="483"/>
      <c r="J286" s="483"/>
      <c r="K286" s="483"/>
      <c r="L286" s="483"/>
      <c r="M286" s="483"/>
      <c r="N286" s="483"/>
      <c r="O286" s="483"/>
      <c r="P286" s="483"/>
      <c r="Q286" s="483"/>
      <c r="R286" s="483"/>
      <c r="S286" s="483"/>
      <c r="T286" s="483"/>
      <c r="U286" s="483"/>
      <c r="V286" s="483"/>
      <c r="W286" s="483"/>
      <c r="X286" s="483"/>
      <c r="Y286" s="483"/>
      <c r="Z286" s="483"/>
    </row>
    <row r="287" spans="1:26" ht="15.75" hidden="1" customHeight="1">
      <c r="A287" s="483"/>
      <c r="B287" s="483"/>
      <c r="C287" s="483"/>
      <c r="D287" s="483"/>
      <c r="E287" s="483"/>
      <c r="F287" s="483"/>
      <c r="G287" s="483"/>
      <c r="H287" s="483"/>
      <c r="I287" s="483"/>
      <c r="J287" s="483"/>
      <c r="K287" s="483"/>
      <c r="L287" s="483"/>
      <c r="M287" s="483"/>
      <c r="N287" s="483"/>
      <c r="O287" s="483"/>
      <c r="P287" s="483"/>
      <c r="Q287" s="483"/>
      <c r="R287" s="483"/>
      <c r="S287" s="483"/>
      <c r="T287" s="483"/>
      <c r="U287" s="483"/>
      <c r="V287" s="483"/>
      <c r="W287" s="483"/>
      <c r="X287" s="483"/>
      <c r="Y287" s="483"/>
      <c r="Z287" s="483"/>
    </row>
    <row r="288" spans="1:26" ht="15.75" hidden="1" customHeight="1">
      <c r="A288" s="483"/>
      <c r="B288" s="483"/>
      <c r="C288" s="483"/>
      <c r="D288" s="483"/>
      <c r="E288" s="483"/>
      <c r="F288" s="483"/>
      <c r="G288" s="483"/>
      <c r="H288" s="483"/>
      <c r="I288" s="483"/>
      <c r="J288" s="483"/>
      <c r="K288" s="483"/>
      <c r="L288" s="483"/>
      <c r="M288" s="483"/>
      <c r="N288" s="483"/>
      <c r="O288" s="483"/>
      <c r="P288" s="483"/>
      <c r="Q288" s="483"/>
      <c r="R288" s="483"/>
      <c r="S288" s="483"/>
      <c r="T288" s="483"/>
      <c r="U288" s="483"/>
      <c r="V288" s="483"/>
      <c r="W288" s="483"/>
      <c r="X288" s="483"/>
      <c r="Y288" s="483"/>
      <c r="Z288" s="483"/>
    </row>
    <row r="289" spans="1:26" ht="15.75" hidden="1" customHeight="1">
      <c r="A289" s="483"/>
      <c r="B289" s="483"/>
      <c r="C289" s="483"/>
      <c r="D289" s="483"/>
      <c r="E289" s="483"/>
      <c r="F289" s="483"/>
      <c r="G289" s="483"/>
      <c r="H289" s="483"/>
      <c r="I289" s="483"/>
      <c r="J289" s="483"/>
      <c r="K289" s="483"/>
      <c r="L289" s="483"/>
      <c r="M289" s="483"/>
      <c r="N289" s="483"/>
      <c r="O289" s="483"/>
      <c r="P289" s="483"/>
      <c r="Q289" s="483"/>
      <c r="R289" s="483"/>
      <c r="S289" s="483"/>
      <c r="T289" s="483"/>
      <c r="U289" s="483"/>
      <c r="V289" s="483"/>
      <c r="W289" s="483"/>
      <c r="X289" s="483"/>
      <c r="Y289" s="483"/>
      <c r="Z289" s="483"/>
    </row>
    <row r="290" spans="1:26" ht="15.75" hidden="1" customHeight="1">
      <c r="A290" s="483"/>
      <c r="B290" s="483"/>
      <c r="C290" s="483"/>
      <c r="D290" s="483"/>
      <c r="E290" s="483"/>
      <c r="F290" s="483"/>
      <c r="G290" s="483"/>
      <c r="H290" s="483"/>
      <c r="I290" s="483"/>
      <c r="J290" s="483"/>
      <c r="K290" s="483"/>
      <c r="L290" s="483"/>
      <c r="M290" s="483"/>
      <c r="N290" s="483"/>
      <c r="O290" s="483"/>
      <c r="P290" s="483"/>
      <c r="Q290" s="483"/>
      <c r="R290" s="483"/>
      <c r="S290" s="483"/>
      <c r="T290" s="483"/>
      <c r="U290" s="483"/>
      <c r="V290" s="483"/>
      <c r="W290" s="483"/>
      <c r="X290" s="483"/>
      <c r="Y290" s="483"/>
      <c r="Z290" s="483"/>
    </row>
    <row r="291" spans="1:26" ht="15.75" hidden="1" customHeight="1">
      <c r="A291" s="483"/>
      <c r="B291" s="483"/>
      <c r="C291" s="483"/>
      <c r="D291" s="483"/>
      <c r="E291" s="483"/>
      <c r="F291" s="483"/>
      <c r="G291" s="483"/>
      <c r="H291" s="483"/>
      <c r="I291" s="483"/>
      <c r="J291" s="483"/>
      <c r="K291" s="483"/>
      <c r="L291" s="483"/>
      <c r="M291" s="483"/>
      <c r="N291" s="483"/>
      <c r="O291" s="483"/>
      <c r="P291" s="483"/>
      <c r="Q291" s="483"/>
      <c r="R291" s="483"/>
      <c r="S291" s="483"/>
      <c r="T291" s="483"/>
      <c r="U291" s="483"/>
      <c r="V291" s="483"/>
      <c r="W291" s="483"/>
      <c r="X291" s="483"/>
      <c r="Y291" s="483"/>
      <c r="Z291" s="483"/>
    </row>
    <row r="292" spans="1:26" ht="15.75" hidden="1" customHeight="1">
      <c r="A292" s="483"/>
      <c r="B292" s="483"/>
      <c r="C292" s="483"/>
      <c r="D292" s="483"/>
      <c r="E292" s="483"/>
      <c r="F292" s="483"/>
      <c r="G292" s="483"/>
      <c r="H292" s="483"/>
      <c r="I292" s="483"/>
      <c r="J292" s="483"/>
      <c r="K292" s="483"/>
      <c r="L292" s="483"/>
      <c r="M292" s="483"/>
      <c r="N292" s="483"/>
      <c r="O292" s="483"/>
      <c r="P292" s="483"/>
      <c r="Q292" s="483"/>
      <c r="R292" s="483"/>
      <c r="S292" s="483"/>
      <c r="T292" s="483"/>
      <c r="U292" s="483"/>
      <c r="V292" s="483"/>
      <c r="W292" s="483"/>
      <c r="X292" s="483"/>
      <c r="Y292" s="483"/>
      <c r="Z292" s="483"/>
    </row>
    <row r="293" spans="1:26" ht="15.75" hidden="1" customHeight="1">
      <c r="A293" s="483"/>
      <c r="B293" s="483"/>
      <c r="C293" s="483"/>
      <c r="D293" s="483"/>
      <c r="E293" s="483"/>
      <c r="F293" s="483"/>
      <c r="G293" s="483"/>
      <c r="H293" s="483"/>
      <c r="I293" s="483"/>
      <c r="J293" s="483"/>
      <c r="K293" s="483"/>
      <c r="L293" s="483"/>
      <c r="M293" s="483"/>
      <c r="N293" s="483"/>
      <c r="O293" s="483"/>
      <c r="P293" s="483"/>
      <c r="Q293" s="483"/>
      <c r="R293" s="483"/>
      <c r="S293" s="483"/>
      <c r="T293" s="483"/>
      <c r="U293" s="483"/>
      <c r="V293" s="483"/>
      <c r="W293" s="483"/>
      <c r="X293" s="483"/>
      <c r="Y293" s="483"/>
      <c r="Z293" s="483"/>
    </row>
    <row r="294" spans="1:26" ht="15.75" hidden="1" customHeight="1">
      <c r="A294" s="483"/>
      <c r="B294" s="483"/>
      <c r="C294" s="483"/>
      <c r="D294" s="483"/>
      <c r="E294" s="483"/>
      <c r="F294" s="483"/>
      <c r="G294" s="483"/>
      <c r="H294" s="483"/>
      <c r="I294" s="483"/>
      <c r="J294" s="483"/>
      <c r="K294" s="483"/>
      <c r="L294" s="483"/>
      <c r="M294" s="483"/>
      <c r="N294" s="483"/>
      <c r="O294" s="483"/>
      <c r="P294" s="483"/>
      <c r="Q294" s="483"/>
      <c r="R294" s="483"/>
      <c r="S294" s="483"/>
      <c r="T294" s="483"/>
      <c r="U294" s="483"/>
      <c r="V294" s="483"/>
      <c r="W294" s="483"/>
      <c r="X294" s="483"/>
      <c r="Y294" s="483"/>
      <c r="Z294" s="483"/>
    </row>
    <row r="295" spans="1:26" ht="15.75" hidden="1" customHeight="1">
      <c r="A295" s="483"/>
      <c r="B295" s="483"/>
      <c r="C295" s="483"/>
      <c r="D295" s="483"/>
      <c r="E295" s="483"/>
      <c r="F295" s="483"/>
      <c r="G295" s="483"/>
      <c r="H295" s="483"/>
      <c r="I295" s="483"/>
      <c r="J295" s="483"/>
      <c r="K295" s="483"/>
      <c r="L295" s="483"/>
      <c r="M295" s="483"/>
      <c r="N295" s="483"/>
      <c r="O295" s="483"/>
      <c r="P295" s="483"/>
      <c r="Q295" s="483"/>
      <c r="R295" s="483"/>
      <c r="S295" s="483"/>
      <c r="T295" s="483"/>
      <c r="U295" s="483"/>
      <c r="V295" s="483"/>
      <c r="W295" s="483"/>
      <c r="X295" s="483"/>
      <c r="Y295" s="483"/>
      <c r="Z295" s="483"/>
    </row>
    <row r="296" spans="1:26" ht="15.75" hidden="1" customHeight="1">
      <c r="A296" s="483"/>
      <c r="B296" s="483"/>
      <c r="C296" s="483"/>
      <c r="D296" s="483"/>
      <c r="E296" s="483"/>
      <c r="F296" s="483"/>
      <c r="G296" s="483"/>
      <c r="H296" s="483"/>
      <c r="I296" s="483"/>
      <c r="J296" s="483"/>
      <c r="K296" s="483"/>
      <c r="L296" s="483"/>
      <c r="M296" s="483"/>
      <c r="N296" s="483"/>
      <c r="O296" s="483"/>
      <c r="P296" s="483"/>
      <c r="Q296" s="483"/>
      <c r="R296" s="483"/>
      <c r="S296" s="483"/>
      <c r="T296" s="483"/>
      <c r="U296" s="483"/>
      <c r="V296" s="483"/>
      <c r="W296" s="483"/>
      <c r="X296" s="483"/>
      <c r="Y296" s="483"/>
      <c r="Z296" s="483"/>
    </row>
    <row r="297" spans="1:26" ht="15.75" hidden="1" customHeight="1">
      <c r="A297" s="483"/>
      <c r="B297" s="483"/>
      <c r="C297" s="483"/>
      <c r="D297" s="483"/>
      <c r="E297" s="483"/>
      <c r="F297" s="483"/>
      <c r="G297" s="483"/>
      <c r="H297" s="483"/>
      <c r="I297" s="483"/>
      <c r="J297" s="483"/>
      <c r="K297" s="483"/>
      <c r="L297" s="483"/>
      <c r="M297" s="483"/>
      <c r="N297" s="483"/>
      <c r="O297" s="483"/>
      <c r="P297" s="483"/>
      <c r="Q297" s="483"/>
      <c r="R297" s="483"/>
      <c r="S297" s="483"/>
      <c r="T297" s="483"/>
      <c r="U297" s="483"/>
      <c r="V297" s="483"/>
      <c r="W297" s="483"/>
      <c r="X297" s="483"/>
      <c r="Y297" s="483"/>
      <c r="Z297" s="483"/>
    </row>
    <row r="298" spans="1:26" ht="15.75" hidden="1" customHeight="1">
      <c r="A298" s="483"/>
      <c r="B298" s="483"/>
      <c r="C298" s="483"/>
      <c r="D298" s="483"/>
      <c r="E298" s="483"/>
      <c r="F298" s="483"/>
      <c r="G298" s="483"/>
      <c r="H298" s="483"/>
      <c r="I298" s="483"/>
      <c r="J298" s="483"/>
      <c r="K298" s="483"/>
      <c r="L298" s="483"/>
      <c r="M298" s="483"/>
      <c r="N298" s="483"/>
      <c r="O298" s="483"/>
      <c r="P298" s="483"/>
      <c r="Q298" s="483"/>
      <c r="R298" s="483"/>
      <c r="S298" s="483"/>
      <c r="T298" s="483"/>
      <c r="U298" s="483"/>
      <c r="V298" s="483"/>
      <c r="W298" s="483"/>
      <c r="X298" s="483"/>
      <c r="Y298" s="483"/>
      <c r="Z298" s="483"/>
    </row>
    <row r="299" spans="1:26" ht="15.75" hidden="1" customHeight="1">
      <c r="A299" s="483"/>
      <c r="B299" s="483"/>
      <c r="C299" s="483"/>
      <c r="D299" s="483"/>
      <c r="E299" s="483"/>
      <c r="F299" s="483"/>
      <c r="G299" s="483"/>
      <c r="H299" s="483"/>
      <c r="I299" s="483"/>
      <c r="J299" s="483"/>
      <c r="K299" s="483"/>
      <c r="L299" s="483"/>
      <c r="M299" s="483"/>
      <c r="N299" s="483"/>
      <c r="O299" s="483"/>
      <c r="P299" s="483"/>
      <c r="Q299" s="483"/>
      <c r="R299" s="483"/>
      <c r="S299" s="483"/>
      <c r="T299" s="483"/>
      <c r="U299" s="483"/>
      <c r="V299" s="483"/>
      <c r="W299" s="483"/>
      <c r="X299" s="483"/>
      <c r="Y299" s="483"/>
      <c r="Z299" s="483"/>
    </row>
    <row r="300" spans="1:26" ht="15.75" hidden="1" customHeight="1">
      <c r="A300" s="483"/>
      <c r="B300" s="483"/>
      <c r="C300" s="483"/>
      <c r="D300" s="483"/>
      <c r="E300" s="483"/>
      <c r="F300" s="483"/>
      <c r="G300" s="483"/>
      <c r="H300" s="483"/>
      <c r="I300" s="483"/>
      <c r="J300" s="483"/>
      <c r="K300" s="483"/>
      <c r="L300" s="483"/>
      <c r="M300" s="483"/>
      <c r="N300" s="483"/>
      <c r="O300" s="483"/>
      <c r="P300" s="483"/>
      <c r="Q300" s="483"/>
      <c r="R300" s="483"/>
      <c r="S300" s="483"/>
      <c r="T300" s="483"/>
      <c r="U300" s="483"/>
      <c r="V300" s="483"/>
      <c r="W300" s="483"/>
      <c r="X300" s="483"/>
      <c r="Y300" s="483"/>
      <c r="Z300" s="483"/>
    </row>
    <row r="301" spans="1:26" ht="15.75" hidden="1" customHeight="1">
      <c r="A301" s="483"/>
      <c r="B301" s="483"/>
      <c r="C301" s="483"/>
      <c r="D301" s="483"/>
      <c r="E301" s="483"/>
      <c r="F301" s="483"/>
      <c r="G301" s="483"/>
      <c r="H301" s="483"/>
      <c r="I301" s="483"/>
      <c r="J301" s="483"/>
      <c r="K301" s="483"/>
      <c r="L301" s="483"/>
      <c r="M301" s="483"/>
      <c r="N301" s="483"/>
      <c r="O301" s="483"/>
      <c r="P301" s="483"/>
      <c r="Q301" s="483"/>
      <c r="R301" s="483"/>
      <c r="S301" s="483"/>
      <c r="T301" s="483"/>
      <c r="U301" s="483"/>
      <c r="V301" s="483"/>
      <c r="W301" s="483"/>
      <c r="X301" s="483"/>
      <c r="Y301" s="483"/>
      <c r="Z301" s="483"/>
    </row>
    <row r="302" spans="1:26" ht="15.75" hidden="1" customHeight="1">
      <c r="A302" s="483"/>
      <c r="B302" s="483"/>
      <c r="C302" s="483"/>
      <c r="D302" s="483"/>
      <c r="E302" s="483"/>
      <c r="F302" s="483"/>
      <c r="G302" s="483"/>
      <c r="H302" s="483"/>
      <c r="I302" s="483"/>
      <c r="J302" s="483"/>
      <c r="K302" s="483"/>
      <c r="L302" s="483"/>
      <c r="M302" s="483"/>
      <c r="N302" s="483"/>
      <c r="O302" s="483"/>
      <c r="P302" s="483"/>
      <c r="Q302" s="483"/>
      <c r="R302" s="483"/>
      <c r="S302" s="483"/>
      <c r="T302" s="483"/>
      <c r="U302" s="483"/>
      <c r="V302" s="483"/>
      <c r="W302" s="483"/>
      <c r="X302" s="483"/>
      <c r="Y302" s="483"/>
      <c r="Z302" s="483"/>
    </row>
    <row r="303" spans="1:26" ht="15.75" hidden="1" customHeight="1">
      <c r="A303" s="483"/>
      <c r="B303" s="483"/>
      <c r="C303" s="483"/>
      <c r="D303" s="483"/>
      <c r="E303" s="483"/>
      <c r="F303" s="483"/>
      <c r="G303" s="483"/>
      <c r="H303" s="483"/>
      <c r="I303" s="483"/>
      <c r="J303" s="483"/>
      <c r="K303" s="483"/>
      <c r="L303" s="483"/>
      <c r="M303" s="483"/>
      <c r="N303" s="483"/>
      <c r="O303" s="483"/>
      <c r="P303" s="483"/>
      <c r="Q303" s="483"/>
      <c r="R303" s="483"/>
      <c r="S303" s="483"/>
      <c r="T303" s="483"/>
      <c r="U303" s="483"/>
      <c r="V303" s="483"/>
      <c r="W303" s="483"/>
      <c r="X303" s="483"/>
      <c r="Y303" s="483"/>
      <c r="Z303" s="483"/>
    </row>
    <row r="304" spans="1:26" ht="15.75" hidden="1" customHeight="1">
      <c r="A304" s="483"/>
      <c r="B304" s="483"/>
      <c r="C304" s="483"/>
      <c r="D304" s="483"/>
      <c r="E304" s="483"/>
      <c r="F304" s="483"/>
      <c r="G304" s="483"/>
      <c r="H304" s="483"/>
      <c r="I304" s="483"/>
      <c r="J304" s="483"/>
      <c r="K304" s="483"/>
      <c r="L304" s="483"/>
      <c r="M304" s="483"/>
      <c r="N304" s="483"/>
      <c r="O304" s="483"/>
      <c r="P304" s="483"/>
      <c r="Q304" s="483"/>
      <c r="R304" s="483"/>
      <c r="S304" s="483"/>
      <c r="T304" s="483"/>
      <c r="U304" s="483"/>
      <c r="V304" s="483"/>
      <c r="W304" s="483"/>
      <c r="X304" s="483"/>
      <c r="Y304" s="483"/>
      <c r="Z304" s="483"/>
    </row>
    <row r="305" spans="1:26" ht="15.75" hidden="1" customHeight="1">
      <c r="A305" s="483"/>
      <c r="B305" s="483"/>
      <c r="C305" s="483"/>
      <c r="D305" s="483"/>
      <c r="E305" s="483"/>
      <c r="F305" s="483"/>
      <c r="G305" s="483"/>
      <c r="H305" s="483"/>
      <c r="I305" s="483"/>
      <c r="J305" s="483"/>
      <c r="K305" s="483"/>
      <c r="L305" s="483"/>
      <c r="M305" s="483"/>
      <c r="N305" s="483"/>
      <c r="O305" s="483"/>
      <c r="P305" s="483"/>
      <c r="Q305" s="483"/>
      <c r="R305" s="483"/>
      <c r="S305" s="483"/>
      <c r="T305" s="483"/>
      <c r="U305" s="483"/>
      <c r="V305" s="483"/>
      <c r="W305" s="483"/>
      <c r="X305" s="483"/>
      <c r="Y305" s="483"/>
      <c r="Z305" s="483"/>
    </row>
    <row r="306" spans="1:26" ht="15.75" hidden="1" customHeight="1">
      <c r="A306" s="483"/>
      <c r="B306" s="483"/>
      <c r="C306" s="483"/>
      <c r="D306" s="483"/>
      <c r="E306" s="483"/>
      <c r="F306" s="483"/>
      <c r="G306" s="483"/>
      <c r="H306" s="483"/>
      <c r="I306" s="483"/>
      <c r="J306" s="483"/>
      <c r="K306" s="483"/>
      <c r="L306" s="483"/>
      <c r="M306" s="483"/>
      <c r="N306" s="483"/>
      <c r="O306" s="483"/>
      <c r="P306" s="483"/>
      <c r="Q306" s="483"/>
      <c r="R306" s="483"/>
      <c r="S306" s="483"/>
      <c r="T306" s="483"/>
      <c r="U306" s="483"/>
      <c r="V306" s="483"/>
      <c r="W306" s="483"/>
      <c r="X306" s="483"/>
      <c r="Y306" s="483"/>
      <c r="Z306" s="483"/>
    </row>
    <row r="307" spans="1:26" ht="15.75" hidden="1" customHeight="1">
      <c r="A307" s="483"/>
      <c r="B307" s="483"/>
      <c r="C307" s="483"/>
      <c r="D307" s="483"/>
      <c r="E307" s="483"/>
      <c r="F307" s="483"/>
      <c r="G307" s="483"/>
      <c r="H307" s="483"/>
      <c r="I307" s="483"/>
      <c r="J307" s="483"/>
      <c r="K307" s="483"/>
      <c r="L307" s="483"/>
      <c r="M307" s="483"/>
      <c r="N307" s="483"/>
      <c r="O307" s="483"/>
      <c r="P307" s="483"/>
      <c r="Q307" s="483"/>
      <c r="R307" s="483"/>
      <c r="S307" s="483"/>
      <c r="T307" s="483"/>
      <c r="U307" s="483"/>
      <c r="V307" s="483"/>
      <c r="W307" s="483"/>
      <c r="X307" s="483"/>
      <c r="Y307" s="483"/>
      <c r="Z307" s="483"/>
    </row>
    <row r="308" spans="1:26" ht="15.75" hidden="1" customHeight="1">
      <c r="A308" s="483"/>
      <c r="B308" s="483"/>
      <c r="C308" s="483"/>
      <c r="D308" s="483"/>
      <c r="E308" s="483"/>
      <c r="F308" s="483"/>
      <c r="G308" s="483"/>
      <c r="H308" s="483"/>
      <c r="I308" s="483"/>
      <c r="J308" s="483"/>
      <c r="K308" s="483"/>
      <c r="L308" s="483"/>
      <c r="M308" s="483"/>
      <c r="N308" s="483"/>
      <c r="O308" s="483"/>
      <c r="P308" s="483"/>
      <c r="Q308" s="483"/>
      <c r="R308" s="483"/>
      <c r="S308" s="483"/>
      <c r="T308" s="483"/>
      <c r="U308" s="483"/>
      <c r="V308" s="483"/>
      <c r="W308" s="483"/>
      <c r="X308" s="483"/>
      <c r="Y308" s="483"/>
      <c r="Z308" s="483"/>
    </row>
    <row r="309" spans="1:26" ht="15.75" hidden="1" customHeight="1">
      <c r="A309" s="483"/>
      <c r="B309" s="483"/>
      <c r="C309" s="483"/>
      <c r="D309" s="483"/>
      <c r="E309" s="483"/>
      <c r="F309" s="483"/>
      <c r="G309" s="483"/>
      <c r="H309" s="483"/>
      <c r="I309" s="483"/>
      <c r="J309" s="483"/>
      <c r="K309" s="483"/>
      <c r="L309" s="483"/>
      <c r="M309" s="483"/>
      <c r="N309" s="483"/>
      <c r="O309" s="483"/>
      <c r="P309" s="483"/>
      <c r="Q309" s="483"/>
      <c r="R309" s="483"/>
      <c r="S309" s="483"/>
      <c r="T309" s="483"/>
      <c r="U309" s="483"/>
      <c r="V309" s="483"/>
      <c r="W309" s="483"/>
      <c r="X309" s="483"/>
      <c r="Y309" s="483"/>
      <c r="Z309" s="483"/>
    </row>
    <row r="310" spans="1:26" ht="15.75" hidden="1" customHeight="1">
      <c r="A310" s="483"/>
      <c r="B310" s="483"/>
      <c r="C310" s="483"/>
      <c r="D310" s="483"/>
      <c r="E310" s="483"/>
      <c r="F310" s="483"/>
      <c r="G310" s="483"/>
      <c r="H310" s="483"/>
      <c r="I310" s="483"/>
      <c r="J310" s="483"/>
      <c r="K310" s="483"/>
      <c r="L310" s="483"/>
      <c r="M310" s="483"/>
      <c r="N310" s="483"/>
      <c r="O310" s="483"/>
      <c r="P310" s="483"/>
      <c r="Q310" s="483"/>
      <c r="R310" s="483"/>
      <c r="S310" s="483"/>
      <c r="T310" s="483"/>
      <c r="U310" s="483"/>
      <c r="V310" s="483"/>
      <c r="W310" s="483"/>
      <c r="X310" s="483"/>
      <c r="Y310" s="483"/>
      <c r="Z310" s="483"/>
    </row>
    <row r="311" spans="1:26" ht="15.75" hidden="1" customHeight="1">
      <c r="A311" s="483"/>
      <c r="B311" s="483"/>
      <c r="C311" s="483"/>
      <c r="D311" s="483"/>
      <c r="E311" s="483"/>
      <c r="F311" s="483"/>
      <c r="G311" s="483"/>
      <c r="H311" s="483"/>
      <c r="I311" s="483"/>
      <c r="J311" s="483"/>
      <c r="K311" s="483"/>
      <c r="L311" s="483"/>
      <c r="M311" s="483"/>
      <c r="N311" s="483"/>
      <c r="O311" s="483"/>
      <c r="P311" s="483"/>
      <c r="Q311" s="483"/>
      <c r="R311" s="483"/>
      <c r="S311" s="483"/>
      <c r="T311" s="483"/>
      <c r="U311" s="483"/>
      <c r="V311" s="483"/>
      <c r="W311" s="483"/>
      <c r="X311" s="483"/>
      <c r="Y311" s="483"/>
      <c r="Z311" s="483"/>
    </row>
    <row r="312" spans="1:26" ht="15.75" hidden="1" customHeight="1">
      <c r="A312" s="483"/>
      <c r="B312" s="483"/>
      <c r="C312" s="483"/>
      <c r="D312" s="483"/>
      <c r="E312" s="483"/>
      <c r="F312" s="483"/>
      <c r="G312" s="483"/>
      <c r="H312" s="483"/>
      <c r="I312" s="483"/>
      <c r="J312" s="483"/>
      <c r="K312" s="483"/>
      <c r="L312" s="483"/>
      <c r="M312" s="483"/>
      <c r="N312" s="483"/>
      <c r="O312" s="483"/>
      <c r="P312" s="483"/>
      <c r="Q312" s="483"/>
      <c r="R312" s="483"/>
      <c r="S312" s="483"/>
      <c r="T312" s="483"/>
      <c r="U312" s="483"/>
      <c r="V312" s="483"/>
      <c r="W312" s="483"/>
      <c r="X312" s="483"/>
      <c r="Y312" s="483"/>
      <c r="Z312" s="483"/>
    </row>
    <row r="313" spans="1:26" ht="15.75" hidden="1" customHeight="1">
      <c r="A313" s="483"/>
      <c r="B313" s="483"/>
      <c r="C313" s="483"/>
      <c r="D313" s="483"/>
      <c r="E313" s="483"/>
      <c r="F313" s="483"/>
      <c r="G313" s="483"/>
      <c r="H313" s="483"/>
      <c r="I313" s="483"/>
      <c r="J313" s="483"/>
      <c r="K313" s="483"/>
      <c r="L313" s="483"/>
      <c r="M313" s="483"/>
      <c r="N313" s="483"/>
      <c r="O313" s="483"/>
      <c r="P313" s="483"/>
      <c r="Q313" s="483"/>
      <c r="R313" s="483"/>
      <c r="S313" s="483"/>
      <c r="T313" s="483"/>
      <c r="U313" s="483"/>
      <c r="V313" s="483"/>
      <c r="W313" s="483"/>
      <c r="X313" s="483"/>
      <c r="Y313" s="483"/>
      <c r="Z313" s="483"/>
    </row>
    <row r="314" spans="1:26" ht="15.75" hidden="1" customHeight="1">
      <c r="A314" s="483"/>
      <c r="B314" s="483"/>
      <c r="C314" s="483"/>
      <c r="D314" s="483"/>
      <c r="E314" s="483"/>
      <c r="F314" s="483"/>
      <c r="G314" s="483"/>
      <c r="H314" s="483"/>
      <c r="I314" s="483"/>
      <c r="J314" s="483"/>
      <c r="K314" s="483"/>
      <c r="L314" s="483"/>
      <c r="M314" s="483"/>
      <c r="N314" s="483"/>
      <c r="O314" s="483"/>
      <c r="P314" s="483"/>
      <c r="Q314" s="483"/>
      <c r="R314" s="483"/>
      <c r="S314" s="483"/>
      <c r="T314" s="483"/>
      <c r="U314" s="483"/>
      <c r="V314" s="483"/>
      <c r="W314" s="483"/>
      <c r="X314" s="483"/>
      <c r="Y314" s="483"/>
      <c r="Z314" s="483"/>
    </row>
    <row r="315" spans="1:26" ht="15.75" hidden="1" customHeight="1">
      <c r="A315" s="483"/>
      <c r="B315" s="483"/>
      <c r="C315" s="483"/>
      <c r="D315" s="483"/>
      <c r="E315" s="483"/>
      <c r="F315" s="483"/>
      <c r="G315" s="483"/>
      <c r="H315" s="483"/>
      <c r="I315" s="483"/>
      <c r="J315" s="483"/>
      <c r="K315" s="483"/>
      <c r="L315" s="483"/>
      <c r="M315" s="483"/>
      <c r="N315" s="483"/>
      <c r="O315" s="483"/>
      <c r="P315" s="483"/>
      <c r="Q315" s="483"/>
      <c r="R315" s="483"/>
      <c r="S315" s="483"/>
      <c r="T315" s="483"/>
      <c r="U315" s="483"/>
      <c r="V315" s="483"/>
      <c r="W315" s="483"/>
      <c r="X315" s="483"/>
      <c r="Y315" s="483"/>
      <c r="Z315" s="483"/>
    </row>
    <row r="316" spans="1:26" ht="15.75" hidden="1" customHeight="1">
      <c r="A316" s="483"/>
      <c r="B316" s="483"/>
      <c r="C316" s="483"/>
      <c r="D316" s="483"/>
      <c r="E316" s="483"/>
      <c r="F316" s="483"/>
      <c r="G316" s="483"/>
      <c r="H316" s="483"/>
      <c r="I316" s="483"/>
      <c r="J316" s="483"/>
      <c r="K316" s="483"/>
      <c r="L316" s="483"/>
      <c r="M316" s="483"/>
      <c r="N316" s="483"/>
      <c r="O316" s="483"/>
      <c r="P316" s="483"/>
      <c r="Q316" s="483"/>
      <c r="R316" s="483"/>
      <c r="S316" s="483"/>
      <c r="T316" s="483"/>
      <c r="U316" s="483"/>
      <c r="V316" s="483"/>
      <c r="W316" s="483"/>
      <c r="X316" s="483"/>
      <c r="Y316" s="483"/>
      <c r="Z316" s="483"/>
    </row>
    <row r="317" spans="1:26" ht="15.75" hidden="1" customHeight="1">
      <c r="A317" s="483"/>
      <c r="B317" s="483"/>
      <c r="C317" s="483"/>
      <c r="D317" s="483"/>
      <c r="E317" s="483"/>
      <c r="F317" s="483"/>
      <c r="G317" s="483"/>
      <c r="H317" s="483"/>
      <c r="I317" s="483"/>
      <c r="J317" s="483"/>
      <c r="K317" s="483"/>
      <c r="L317" s="483"/>
      <c r="M317" s="483"/>
      <c r="N317" s="483"/>
      <c r="O317" s="483"/>
      <c r="P317" s="483"/>
      <c r="Q317" s="483"/>
      <c r="R317" s="483"/>
      <c r="S317" s="483"/>
      <c r="T317" s="483"/>
      <c r="U317" s="483"/>
      <c r="V317" s="483"/>
      <c r="W317" s="483"/>
      <c r="X317" s="483"/>
      <c r="Y317" s="483"/>
      <c r="Z317" s="483"/>
    </row>
    <row r="318" spans="1:26" ht="15.75" hidden="1" customHeight="1">
      <c r="A318" s="483"/>
      <c r="B318" s="483"/>
      <c r="C318" s="483"/>
      <c r="D318" s="483"/>
      <c r="E318" s="483"/>
      <c r="F318" s="483"/>
      <c r="G318" s="483"/>
      <c r="H318" s="483"/>
      <c r="I318" s="483"/>
      <c r="J318" s="483"/>
      <c r="K318" s="483"/>
      <c r="L318" s="483"/>
      <c r="M318" s="483"/>
      <c r="N318" s="483"/>
      <c r="O318" s="483"/>
      <c r="P318" s="483"/>
      <c r="Q318" s="483"/>
      <c r="R318" s="483"/>
      <c r="S318" s="483"/>
      <c r="T318" s="483"/>
      <c r="U318" s="483"/>
      <c r="V318" s="483"/>
      <c r="W318" s="483"/>
      <c r="X318" s="483"/>
      <c r="Y318" s="483"/>
      <c r="Z318" s="483"/>
    </row>
    <row r="319" spans="1:26" ht="15.75" hidden="1" customHeight="1">
      <c r="A319" s="483"/>
      <c r="B319" s="483"/>
      <c r="C319" s="483"/>
      <c r="D319" s="483"/>
      <c r="E319" s="483"/>
      <c r="F319" s="483"/>
      <c r="G319" s="483"/>
      <c r="H319" s="483"/>
      <c r="I319" s="483"/>
      <c r="J319" s="483"/>
      <c r="K319" s="483"/>
      <c r="L319" s="483"/>
      <c r="M319" s="483"/>
      <c r="N319" s="483"/>
      <c r="O319" s="483"/>
      <c r="P319" s="483"/>
      <c r="Q319" s="483"/>
      <c r="R319" s="483"/>
      <c r="S319" s="483"/>
      <c r="T319" s="483"/>
      <c r="U319" s="483"/>
      <c r="V319" s="483"/>
      <c r="W319" s="483"/>
      <c r="X319" s="483"/>
      <c r="Y319" s="483"/>
      <c r="Z319" s="483"/>
    </row>
    <row r="320" spans="1:26" ht="15.75" hidden="1" customHeight="1">
      <c r="A320" s="483"/>
      <c r="B320" s="483"/>
      <c r="C320" s="483"/>
      <c r="D320" s="483"/>
      <c r="E320" s="483"/>
      <c r="F320" s="483"/>
      <c r="G320" s="483"/>
      <c r="H320" s="483"/>
      <c r="I320" s="483"/>
      <c r="J320" s="483"/>
      <c r="K320" s="483"/>
      <c r="L320" s="483"/>
      <c r="M320" s="483"/>
      <c r="N320" s="483"/>
      <c r="O320" s="483"/>
      <c r="P320" s="483"/>
      <c r="Q320" s="483"/>
      <c r="R320" s="483"/>
      <c r="S320" s="483"/>
      <c r="T320" s="483"/>
      <c r="U320" s="483"/>
      <c r="V320" s="483"/>
      <c r="W320" s="483"/>
      <c r="X320" s="483"/>
      <c r="Y320" s="483"/>
      <c r="Z320" s="483"/>
    </row>
    <row r="321" spans="1:26" ht="15.75" hidden="1" customHeight="1">
      <c r="A321" s="483"/>
      <c r="B321" s="483"/>
      <c r="C321" s="483"/>
      <c r="D321" s="483"/>
      <c r="E321" s="483"/>
      <c r="F321" s="483"/>
      <c r="G321" s="483"/>
      <c r="H321" s="483"/>
      <c r="I321" s="483"/>
      <c r="J321" s="483"/>
      <c r="K321" s="483"/>
      <c r="L321" s="483"/>
      <c r="M321" s="483"/>
      <c r="N321" s="483"/>
      <c r="O321" s="483"/>
      <c r="P321" s="483"/>
      <c r="Q321" s="483"/>
      <c r="R321" s="483"/>
      <c r="S321" s="483"/>
      <c r="T321" s="483"/>
      <c r="U321" s="483"/>
      <c r="V321" s="483"/>
      <c r="W321" s="483"/>
      <c r="X321" s="483"/>
      <c r="Y321" s="483"/>
      <c r="Z321" s="483"/>
    </row>
    <row r="322" spans="1:26" ht="15.75" hidden="1" customHeight="1">
      <c r="A322" s="483"/>
      <c r="B322" s="483"/>
      <c r="C322" s="483"/>
      <c r="D322" s="483"/>
      <c r="E322" s="483"/>
      <c r="F322" s="483"/>
      <c r="G322" s="483"/>
      <c r="H322" s="483"/>
      <c r="I322" s="483"/>
      <c r="J322" s="483"/>
      <c r="K322" s="483"/>
      <c r="L322" s="483"/>
      <c r="M322" s="483"/>
      <c r="N322" s="483"/>
      <c r="O322" s="483"/>
      <c r="P322" s="483"/>
      <c r="Q322" s="483"/>
      <c r="R322" s="483"/>
      <c r="S322" s="483"/>
      <c r="T322" s="483"/>
      <c r="U322" s="483"/>
      <c r="V322" s="483"/>
      <c r="W322" s="483"/>
      <c r="X322" s="483"/>
      <c r="Y322" s="483"/>
      <c r="Z322" s="483"/>
    </row>
    <row r="323" spans="1:26" ht="15.75" hidden="1" customHeight="1">
      <c r="A323" s="483"/>
      <c r="B323" s="483"/>
      <c r="C323" s="483"/>
      <c r="D323" s="483"/>
      <c r="E323" s="483"/>
      <c r="F323" s="483"/>
      <c r="G323" s="483"/>
      <c r="H323" s="483"/>
      <c r="I323" s="483"/>
      <c r="J323" s="483"/>
      <c r="K323" s="483"/>
      <c r="L323" s="483"/>
      <c r="M323" s="483"/>
      <c r="N323" s="483"/>
      <c r="O323" s="483"/>
      <c r="P323" s="483"/>
      <c r="Q323" s="483"/>
      <c r="R323" s="483"/>
      <c r="S323" s="483"/>
      <c r="T323" s="483"/>
      <c r="U323" s="483"/>
      <c r="V323" s="483"/>
      <c r="W323" s="483"/>
      <c r="X323" s="483"/>
      <c r="Y323" s="483"/>
      <c r="Z323" s="483"/>
    </row>
    <row r="324" spans="1:26" ht="15.75" hidden="1" customHeight="1">
      <c r="A324" s="483"/>
      <c r="B324" s="483"/>
      <c r="C324" s="483"/>
      <c r="D324" s="483"/>
      <c r="E324" s="483"/>
      <c r="F324" s="483"/>
      <c r="G324" s="483"/>
      <c r="H324" s="483"/>
      <c r="I324" s="483"/>
      <c r="J324" s="483"/>
      <c r="K324" s="483"/>
      <c r="L324" s="483"/>
      <c r="M324" s="483"/>
      <c r="N324" s="483"/>
      <c r="O324" s="483"/>
      <c r="P324" s="483"/>
      <c r="Q324" s="483"/>
      <c r="R324" s="483"/>
      <c r="S324" s="483"/>
      <c r="T324" s="483"/>
      <c r="U324" s="483"/>
      <c r="V324" s="483"/>
      <c r="W324" s="483"/>
      <c r="X324" s="483"/>
      <c r="Y324" s="483"/>
      <c r="Z324" s="483"/>
    </row>
    <row r="325" spans="1:26" ht="15.75" hidden="1" customHeight="1">
      <c r="A325" s="483"/>
      <c r="B325" s="483"/>
      <c r="C325" s="483"/>
      <c r="D325" s="483"/>
      <c r="E325" s="483"/>
      <c r="F325" s="483"/>
      <c r="G325" s="483"/>
      <c r="H325" s="483"/>
      <c r="I325" s="483"/>
      <c r="J325" s="483"/>
      <c r="K325" s="483"/>
      <c r="L325" s="483"/>
      <c r="M325" s="483"/>
      <c r="N325" s="483"/>
      <c r="O325" s="483"/>
      <c r="P325" s="483"/>
      <c r="Q325" s="483"/>
      <c r="R325" s="483"/>
      <c r="S325" s="483"/>
      <c r="T325" s="483"/>
      <c r="U325" s="483"/>
      <c r="V325" s="483"/>
      <c r="W325" s="483"/>
      <c r="X325" s="483"/>
      <c r="Y325" s="483"/>
      <c r="Z325" s="483"/>
    </row>
    <row r="326" spans="1:26" ht="15.75" hidden="1" customHeight="1">
      <c r="A326" s="483"/>
      <c r="B326" s="483"/>
      <c r="C326" s="483"/>
      <c r="D326" s="483"/>
      <c r="E326" s="483"/>
      <c r="F326" s="483"/>
      <c r="G326" s="483"/>
      <c r="H326" s="483"/>
      <c r="I326" s="483"/>
      <c r="J326" s="483"/>
      <c r="K326" s="483"/>
      <c r="L326" s="483"/>
      <c r="M326" s="483"/>
      <c r="N326" s="483"/>
      <c r="O326" s="483"/>
      <c r="P326" s="483"/>
      <c r="Q326" s="483"/>
      <c r="R326" s="483"/>
      <c r="S326" s="483"/>
      <c r="T326" s="483"/>
      <c r="U326" s="483"/>
      <c r="V326" s="483"/>
      <c r="W326" s="483"/>
      <c r="X326" s="483"/>
      <c r="Y326" s="483"/>
      <c r="Z326" s="483"/>
    </row>
    <row r="327" spans="1:26" ht="15.75" hidden="1" customHeight="1">
      <c r="A327" s="483"/>
      <c r="B327" s="483"/>
      <c r="C327" s="483"/>
      <c r="D327" s="483"/>
      <c r="E327" s="483"/>
      <c r="F327" s="483"/>
      <c r="G327" s="483"/>
      <c r="H327" s="483"/>
      <c r="I327" s="483"/>
      <c r="J327" s="483"/>
      <c r="K327" s="483"/>
      <c r="L327" s="483"/>
      <c r="M327" s="483"/>
      <c r="N327" s="483"/>
      <c r="O327" s="483"/>
      <c r="P327" s="483"/>
      <c r="Q327" s="483"/>
      <c r="R327" s="483"/>
      <c r="S327" s="483"/>
      <c r="T327" s="483"/>
      <c r="U327" s="483"/>
      <c r="V327" s="483"/>
      <c r="W327" s="483"/>
      <c r="X327" s="483"/>
      <c r="Y327" s="483"/>
      <c r="Z327" s="483"/>
    </row>
    <row r="328" spans="1:26" ht="15.75" hidden="1" customHeight="1">
      <c r="A328" s="483"/>
      <c r="B328" s="483"/>
      <c r="C328" s="483"/>
      <c r="D328" s="483"/>
      <c r="E328" s="483"/>
      <c r="F328" s="483"/>
      <c r="G328" s="483"/>
      <c r="H328" s="483"/>
      <c r="I328" s="483"/>
      <c r="J328" s="483"/>
      <c r="K328" s="483"/>
      <c r="L328" s="483"/>
      <c r="M328" s="483"/>
      <c r="N328" s="483"/>
      <c r="O328" s="483"/>
      <c r="P328" s="483"/>
      <c r="Q328" s="483"/>
      <c r="R328" s="483"/>
      <c r="S328" s="483"/>
      <c r="T328" s="483"/>
      <c r="U328" s="483"/>
      <c r="V328" s="483"/>
      <c r="W328" s="483"/>
      <c r="X328" s="483"/>
      <c r="Y328" s="483"/>
      <c r="Z328" s="483"/>
    </row>
    <row r="329" spans="1:26" ht="15.75" hidden="1" customHeight="1">
      <c r="A329" s="483"/>
      <c r="B329" s="483"/>
      <c r="C329" s="483"/>
      <c r="D329" s="483"/>
      <c r="E329" s="483"/>
      <c r="F329" s="483"/>
      <c r="G329" s="483"/>
      <c r="H329" s="483"/>
      <c r="I329" s="483"/>
      <c r="J329" s="483"/>
      <c r="K329" s="483"/>
      <c r="L329" s="483"/>
      <c r="M329" s="483"/>
      <c r="N329" s="483"/>
      <c r="O329" s="483"/>
      <c r="P329" s="483"/>
      <c r="Q329" s="483"/>
      <c r="R329" s="483"/>
      <c r="S329" s="483"/>
      <c r="T329" s="483"/>
      <c r="U329" s="483"/>
      <c r="V329" s="483"/>
      <c r="W329" s="483"/>
      <c r="X329" s="483"/>
      <c r="Y329" s="483"/>
      <c r="Z329" s="483"/>
    </row>
    <row r="330" spans="1:26" ht="15.75" hidden="1" customHeight="1">
      <c r="A330" s="483"/>
      <c r="B330" s="483"/>
      <c r="C330" s="483"/>
      <c r="D330" s="483"/>
      <c r="E330" s="483"/>
      <c r="F330" s="483"/>
      <c r="G330" s="483"/>
      <c r="H330" s="483"/>
      <c r="I330" s="483"/>
      <c r="J330" s="483"/>
      <c r="K330" s="483"/>
      <c r="L330" s="483"/>
      <c r="M330" s="483"/>
      <c r="N330" s="483"/>
      <c r="O330" s="483"/>
      <c r="P330" s="483"/>
      <c r="Q330" s="483"/>
      <c r="R330" s="483"/>
      <c r="S330" s="483"/>
      <c r="T330" s="483"/>
      <c r="U330" s="483"/>
      <c r="V330" s="483"/>
      <c r="W330" s="483"/>
      <c r="X330" s="483"/>
      <c r="Y330" s="483"/>
      <c r="Z330" s="483"/>
    </row>
    <row r="331" spans="1:26" ht="15.75" hidden="1" customHeight="1">
      <c r="A331" s="483"/>
      <c r="B331" s="483"/>
      <c r="C331" s="483"/>
      <c r="D331" s="483"/>
      <c r="E331" s="483"/>
      <c r="F331" s="483"/>
      <c r="G331" s="483"/>
      <c r="H331" s="483"/>
      <c r="I331" s="483"/>
      <c r="J331" s="483"/>
      <c r="K331" s="483"/>
      <c r="L331" s="483"/>
      <c r="M331" s="483"/>
      <c r="N331" s="483"/>
      <c r="O331" s="483"/>
      <c r="P331" s="483"/>
      <c r="Q331" s="483"/>
      <c r="R331" s="483"/>
      <c r="S331" s="483"/>
      <c r="T331" s="483"/>
      <c r="U331" s="483"/>
      <c r="V331" s="483"/>
      <c r="W331" s="483"/>
      <c r="X331" s="483"/>
      <c r="Y331" s="483"/>
      <c r="Z331" s="483"/>
    </row>
    <row r="332" spans="1:26" ht="15.75" hidden="1" customHeight="1">
      <c r="A332" s="483"/>
      <c r="B332" s="483"/>
      <c r="C332" s="483"/>
      <c r="D332" s="483"/>
      <c r="E332" s="483"/>
      <c r="F332" s="483"/>
      <c r="G332" s="483"/>
      <c r="H332" s="483"/>
      <c r="I332" s="483"/>
      <c r="J332" s="483"/>
      <c r="K332" s="483"/>
      <c r="L332" s="483"/>
      <c r="M332" s="483"/>
      <c r="N332" s="483"/>
      <c r="O332" s="483"/>
      <c r="P332" s="483"/>
      <c r="Q332" s="483"/>
      <c r="R332" s="483"/>
      <c r="S332" s="483"/>
      <c r="T332" s="483"/>
      <c r="U332" s="483"/>
      <c r="V332" s="483"/>
      <c r="W332" s="483"/>
      <c r="X332" s="483"/>
      <c r="Y332" s="483"/>
      <c r="Z332" s="483"/>
    </row>
    <row r="333" spans="1:26" ht="15.75" hidden="1" customHeight="1">
      <c r="A333" s="483"/>
      <c r="B333" s="483"/>
      <c r="C333" s="483"/>
      <c r="D333" s="483"/>
      <c r="E333" s="483"/>
      <c r="F333" s="483"/>
      <c r="G333" s="483"/>
      <c r="H333" s="483"/>
      <c r="I333" s="483"/>
      <c r="J333" s="483"/>
      <c r="K333" s="483"/>
      <c r="L333" s="483"/>
      <c r="M333" s="483"/>
      <c r="N333" s="483"/>
      <c r="O333" s="483"/>
      <c r="P333" s="483"/>
      <c r="Q333" s="483"/>
      <c r="R333" s="483"/>
      <c r="S333" s="483"/>
      <c r="T333" s="483"/>
      <c r="U333" s="483"/>
      <c r="V333" s="483"/>
      <c r="W333" s="483"/>
      <c r="X333" s="483"/>
      <c r="Y333" s="483"/>
      <c r="Z333" s="483"/>
    </row>
    <row r="334" spans="1:26" ht="15.75" hidden="1" customHeight="1">
      <c r="A334" s="483"/>
      <c r="B334" s="483"/>
      <c r="C334" s="483"/>
      <c r="D334" s="483"/>
      <c r="E334" s="483"/>
      <c r="F334" s="483"/>
      <c r="G334" s="483"/>
      <c r="H334" s="483"/>
      <c r="I334" s="483"/>
      <c r="J334" s="483"/>
      <c r="K334" s="483"/>
      <c r="L334" s="483"/>
      <c r="M334" s="483"/>
      <c r="N334" s="483"/>
      <c r="O334" s="483"/>
      <c r="P334" s="483"/>
      <c r="Q334" s="483"/>
      <c r="R334" s="483"/>
      <c r="S334" s="483"/>
      <c r="T334" s="483"/>
      <c r="U334" s="483"/>
      <c r="V334" s="483"/>
      <c r="W334" s="483"/>
      <c r="X334" s="483"/>
      <c r="Y334" s="483"/>
      <c r="Z334" s="483"/>
    </row>
    <row r="335" spans="1:26" ht="15.75" hidden="1" customHeight="1">
      <c r="A335" s="483"/>
      <c r="B335" s="483"/>
      <c r="C335" s="483"/>
      <c r="D335" s="483"/>
      <c r="E335" s="483"/>
      <c r="F335" s="483"/>
      <c r="G335" s="483"/>
      <c r="H335" s="483"/>
      <c r="I335" s="483"/>
      <c r="J335" s="483"/>
      <c r="K335" s="483"/>
      <c r="L335" s="483"/>
      <c r="M335" s="483"/>
      <c r="N335" s="483"/>
      <c r="O335" s="483"/>
      <c r="P335" s="483"/>
      <c r="Q335" s="483"/>
      <c r="R335" s="483"/>
      <c r="S335" s="483"/>
      <c r="T335" s="483"/>
      <c r="U335" s="483"/>
      <c r="V335" s="483"/>
      <c r="W335" s="483"/>
      <c r="X335" s="483"/>
      <c r="Y335" s="483"/>
      <c r="Z335" s="483"/>
    </row>
    <row r="336" spans="1:26" ht="15.75" hidden="1" customHeight="1">
      <c r="A336" s="483"/>
      <c r="B336" s="483"/>
      <c r="C336" s="483"/>
      <c r="D336" s="483"/>
      <c r="E336" s="483"/>
      <c r="F336" s="483"/>
      <c r="G336" s="483"/>
      <c r="H336" s="483"/>
      <c r="I336" s="483"/>
      <c r="J336" s="483"/>
      <c r="K336" s="483"/>
      <c r="L336" s="483"/>
      <c r="M336" s="483"/>
      <c r="N336" s="483"/>
      <c r="O336" s="483"/>
      <c r="P336" s="483"/>
      <c r="Q336" s="483"/>
      <c r="R336" s="483"/>
      <c r="S336" s="483"/>
      <c r="T336" s="483"/>
      <c r="U336" s="483"/>
      <c r="V336" s="483"/>
      <c r="W336" s="483"/>
      <c r="X336" s="483"/>
      <c r="Y336" s="483"/>
      <c r="Z336" s="483"/>
    </row>
    <row r="337" spans="1:26" ht="15.75" hidden="1" customHeight="1">
      <c r="A337" s="483"/>
      <c r="B337" s="483"/>
      <c r="C337" s="483"/>
      <c r="D337" s="483"/>
      <c r="E337" s="483"/>
      <c r="F337" s="483"/>
      <c r="G337" s="483"/>
      <c r="H337" s="483"/>
      <c r="I337" s="483"/>
      <c r="J337" s="483"/>
      <c r="K337" s="483"/>
      <c r="L337" s="483"/>
      <c r="M337" s="483"/>
      <c r="N337" s="483"/>
      <c r="O337" s="483"/>
      <c r="P337" s="483"/>
      <c r="Q337" s="483"/>
      <c r="R337" s="483"/>
      <c r="S337" s="483"/>
      <c r="T337" s="483"/>
      <c r="U337" s="483"/>
      <c r="V337" s="483"/>
      <c r="W337" s="483"/>
      <c r="X337" s="483"/>
      <c r="Y337" s="483"/>
      <c r="Z337" s="483"/>
    </row>
    <row r="338" spans="1:26" ht="15.75" hidden="1" customHeight="1">
      <c r="A338" s="483"/>
      <c r="B338" s="483"/>
      <c r="C338" s="483"/>
      <c r="D338" s="483"/>
      <c r="E338" s="483"/>
      <c r="F338" s="483"/>
      <c r="G338" s="483"/>
      <c r="H338" s="483"/>
      <c r="I338" s="483"/>
      <c r="J338" s="483"/>
      <c r="K338" s="483"/>
      <c r="L338" s="483"/>
      <c r="M338" s="483"/>
      <c r="N338" s="483"/>
      <c r="O338" s="483"/>
      <c r="P338" s="483"/>
      <c r="Q338" s="483"/>
      <c r="R338" s="483"/>
      <c r="S338" s="483"/>
      <c r="T338" s="483"/>
      <c r="U338" s="483"/>
      <c r="V338" s="483"/>
      <c r="W338" s="483"/>
      <c r="X338" s="483"/>
      <c r="Y338" s="483"/>
      <c r="Z338" s="483"/>
    </row>
    <row r="339" spans="1:26" ht="15.75" hidden="1" customHeight="1">
      <c r="A339" s="483"/>
      <c r="B339" s="483"/>
      <c r="C339" s="483"/>
      <c r="D339" s="483"/>
      <c r="E339" s="483"/>
      <c r="F339" s="483"/>
      <c r="G339" s="483"/>
      <c r="H339" s="483"/>
      <c r="I339" s="483"/>
      <c r="J339" s="483"/>
      <c r="K339" s="483"/>
      <c r="L339" s="483"/>
      <c r="M339" s="483"/>
      <c r="N339" s="483"/>
      <c r="O339" s="483"/>
      <c r="P339" s="483"/>
      <c r="Q339" s="483"/>
      <c r="R339" s="483"/>
      <c r="S339" s="483"/>
      <c r="T339" s="483"/>
      <c r="U339" s="483"/>
      <c r="V339" s="483"/>
      <c r="W339" s="483"/>
      <c r="X339" s="483"/>
      <c r="Y339" s="483"/>
      <c r="Z339" s="483"/>
    </row>
    <row r="340" spans="1:26" ht="15.75" hidden="1" customHeight="1">
      <c r="A340" s="483"/>
      <c r="B340" s="483"/>
      <c r="C340" s="483"/>
      <c r="D340" s="483"/>
      <c r="E340" s="483"/>
      <c r="F340" s="483"/>
      <c r="G340" s="483"/>
      <c r="H340" s="483"/>
      <c r="I340" s="483"/>
      <c r="J340" s="483"/>
      <c r="K340" s="483"/>
      <c r="L340" s="483"/>
      <c r="M340" s="483"/>
      <c r="N340" s="483"/>
      <c r="O340" s="483"/>
      <c r="P340" s="483"/>
      <c r="Q340" s="483"/>
      <c r="R340" s="483"/>
      <c r="S340" s="483"/>
      <c r="T340" s="483"/>
      <c r="U340" s="483"/>
      <c r="V340" s="483"/>
      <c r="W340" s="483"/>
      <c r="X340" s="483"/>
      <c r="Y340" s="483"/>
      <c r="Z340" s="483"/>
    </row>
    <row r="341" spans="1:26" ht="15.75" hidden="1" customHeight="1">
      <c r="A341" s="483"/>
      <c r="B341" s="483"/>
      <c r="C341" s="483"/>
      <c r="D341" s="483"/>
      <c r="E341" s="483"/>
      <c r="F341" s="483"/>
      <c r="G341" s="483"/>
      <c r="H341" s="483"/>
      <c r="I341" s="483"/>
      <c r="J341" s="483"/>
      <c r="K341" s="483"/>
      <c r="L341" s="483"/>
      <c r="M341" s="483"/>
      <c r="N341" s="483"/>
      <c r="O341" s="483"/>
      <c r="P341" s="483"/>
      <c r="Q341" s="483"/>
      <c r="R341" s="483"/>
      <c r="S341" s="483"/>
      <c r="T341" s="483"/>
      <c r="U341" s="483"/>
      <c r="V341" s="483"/>
      <c r="W341" s="483"/>
      <c r="X341" s="483"/>
      <c r="Y341" s="483"/>
      <c r="Z341" s="483"/>
    </row>
    <row r="342" spans="1:26" ht="15.75" hidden="1" customHeight="1">
      <c r="A342" s="483"/>
      <c r="B342" s="483"/>
      <c r="C342" s="483"/>
      <c r="D342" s="483"/>
      <c r="E342" s="483"/>
      <c r="F342" s="483"/>
      <c r="G342" s="483"/>
      <c r="H342" s="483"/>
      <c r="I342" s="483"/>
      <c r="J342" s="483"/>
      <c r="K342" s="483"/>
      <c r="L342" s="483"/>
      <c r="M342" s="483"/>
      <c r="N342" s="483"/>
      <c r="O342" s="483"/>
      <c r="P342" s="483"/>
      <c r="Q342" s="483"/>
      <c r="R342" s="483"/>
      <c r="S342" s="483"/>
      <c r="T342" s="483"/>
      <c r="U342" s="483"/>
      <c r="V342" s="483"/>
      <c r="W342" s="483"/>
      <c r="X342" s="483"/>
      <c r="Y342" s="483"/>
      <c r="Z342" s="483"/>
    </row>
    <row r="343" spans="1:26" ht="15.75" hidden="1" customHeight="1">
      <c r="A343" s="483"/>
      <c r="B343" s="483"/>
      <c r="C343" s="483"/>
      <c r="D343" s="483"/>
      <c r="E343" s="483"/>
      <c r="F343" s="483"/>
      <c r="G343" s="483"/>
      <c r="H343" s="483"/>
      <c r="I343" s="483"/>
      <c r="J343" s="483"/>
      <c r="K343" s="483"/>
      <c r="L343" s="483"/>
      <c r="M343" s="483"/>
      <c r="N343" s="483"/>
      <c r="O343" s="483"/>
      <c r="P343" s="483"/>
      <c r="Q343" s="483"/>
      <c r="R343" s="483"/>
      <c r="S343" s="483"/>
      <c r="T343" s="483"/>
      <c r="U343" s="483"/>
      <c r="V343" s="483"/>
      <c r="W343" s="483"/>
      <c r="X343" s="483"/>
      <c r="Y343" s="483"/>
      <c r="Z343" s="483"/>
    </row>
    <row r="344" spans="1:26" ht="15.75" hidden="1" customHeight="1">
      <c r="A344" s="483"/>
      <c r="B344" s="483"/>
      <c r="C344" s="483"/>
      <c r="D344" s="483"/>
      <c r="E344" s="483"/>
      <c r="F344" s="483"/>
      <c r="G344" s="483"/>
      <c r="H344" s="483"/>
      <c r="I344" s="483"/>
      <c r="J344" s="483"/>
      <c r="K344" s="483"/>
      <c r="L344" s="483"/>
      <c r="M344" s="483"/>
      <c r="N344" s="483"/>
      <c r="O344" s="483"/>
      <c r="P344" s="483"/>
      <c r="Q344" s="483"/>
      <c r="R344" s="483"/>
      <c r="S344" s="483"/>
      <c r="T344" s="483"/>
      <c r="U344" s="483"/>
      <c r="V344" s="483"/>
      <c r="W344" s="483"/>
      <c r="X344" s="483"/>
      <c r="Y344" s="483"/>
      <c r="Z344" s="483"/>
    </row>
    <row r="345" spans="1:26" ht="15.75" hidden="1" customHeight="1">
      <c r="A345" s="483"/>
      <c r="B345" s="483"/>
      <c r="C345" s="483"/>
      <c r="D345" s="483"/>
      <c r="E345" s="483"/>
      <c r="F345" s="483"/>
      <c r="G345" s="483"/>
      <c r="H345" s="483"/>
      <c r="I345" s="483"/>
      <c r="J345" s="483"/>
      <c r="K345" s="483"/>
      <c r="L345" s="483"/>
      <c r="M345" s="483"/>
      <c r="N345" s="483"/>
      <c r="O345" s="483"/>
      <c r="P345" s="483"/>
      <c r="Q345" s="483"/>
      <c r="R345" s="483"/>
      <c r="S345" s="483"/>
      <c r="T345" s="483"/>
      <c r="U345" s="483"/>
      <c r="V345" s="483"/>
      <c r="W345" s="483"/>
      <c r="X345" s="483"/>
      <c r="Y345" s="483"/>
      <c r="Z345" s="483"/>
    </row>
    <row r="346" spans="1:26" ht="15.75" hidden="1" customHeight="1">
      <c r="A346" s="483"/>
      <c r="B346" s="483"/>
      <c r="C346" s="483"/>
      <c r="D346" s="483"/>
      <c r="E346" s="483"/>
      <c r="F346" s="483"/>
      <c r="G346" s="483"/>
      <c r="H346" s="483"/>
      <c r="I346" s="483"/>
      <c r="J346" s="483"/>
      <c r="K346" s="483"/>
      <c r="L346" s="483"/>
      <c r="M346" s="483"/>
      <c r="N346" s="483"/>
      <c r="O346" s="483"/>
      <c r="P346" s="483"/>
      <c r="Q346" s="483"/>
      <c r="R346" s="483"/>
      <c r="S346" s="483"/>
      <c r="T346" s="483"/>
      <c r="U346" s="483"/>
      <c r="V346" s="483"/>
      <c r="W346" s="483"/>
      <c r="X346" s="483"/>
      <c r="Y346" s="483"/>
      <c r="Z346" s="483"/>
    </row>
    <row r="347" spans="1:26" ht="15.75" hidden="1" customHeight="1">
      <c r="A347" s="483"/>
      <c r="B347" s="483"/>
      <c r="C347" s="483"/>
      <c r="D347" s="483"/>
      <c r="E347" s="483"/>
      <c r="F347" s="483"/>
      <c r="G347" s="483"/>
      <c r="H347" s="483"/>
      <c r="I347" s="483"/>
      <c r="J347" s="483"/>
      <c r="K347" s="483"/>
      <c r="L347" s="483"/>
      <c r="M347" s="483"/>
      <c r="N347" s="483"/>
      <c r="O347" s="483"/>
      <c r="P347" s="483"/>
      <c r="Q347" s="483"/>
      <c r="R347" s="483"/>
      <c r="S347" s="483"/>
      <c r="T347" s="483"/>
      <c r="U347" s="483"/>
      <c r="V347" s="483"/>
      <c r="W347" s="483"/>
      <c r="X347" s="483"/>
      <c r="Y347" s="483"/>
      <c r="Z347" s="483"/>
    </row>
    <row r="348" spans="1:26" ht="15.75" hidden="1" customHeight="1">
      <c r="A348" s="483"/>
      <c r="B348" s="483"/>
      <c r="C348" s="483"/>
      <c r="D348" s="483"/>
      <c r="E348" s="483"/>
      <c r="F348" s="483"/>
      <c r="G348" s="483"/>
      <c r="H348" s="483"/>
      <c r="I348" s="483"/>
      <c r="J348" s="483"/>
      <c r="K348" s="483"/>
      <c r="L348" s="483"/>
      <c r="M348" s="483"/>
      <c r="N348" s="483"/>
      <c r="O348" s="483"/>
      <c r="P348" s="483"/>
      <c r="Q348" s="483"/>
      <c r="R348" s="483"/>
      <c r="S348" s="483"/>
      <c r="T348" s="483"/>
      <c r="U348" s="483"/>
      <c r="V348" s="483"/>
      <c r="W348" s="483"/>
      <c r="X348" s="483"/>
      <c r="Y348" s="483"/>
      <c r="Z348" s="483"/>
    </row>
    <row r="349" spans="1:26" ht="15.75" hidden="1" customHeight="1">
      <c r="A349" s="483"/>
      <c r="B349" s="483"/>
      <c r="C349" s="483"/>
      <c r="D349" s="483"/>
      <c r="E349" s="483"/>
      <c r="F349" s="483"/>
      <c r="G349" s="483"/>
      <c r="H349" s="483"/>
      <c r="I349" s="483"/>
      <c r="J349" s="483"/>
      <c r="K349" s="483"/>
      <c r="L349" s="483"/>
      <c r="M349" s="483"/>
      <c r="N349" s="483"/>
      <c r="O349" s="483"/>
      <c r="P349" s="483"/>
      <c r="Q349" s="483"/>
      <c r="R349" s="483"/>
      <c r="S349" s="483"/>
      <c r="T349" s="483"/>
      <c r="U349" s="483"/>
      <c r="V349" s="483"/>
      <c r="W349" s="483"/>
      <c r="X349" s="483"/>
      <c r="Y349" s="483"/>
      <c r="Z349" s="483"/>
    </row>
    <row r="350" spans="1:26" ht="15.75" hidden="1" customHeight="1">
      <c r="A350" s="483"/>
      <c r="B350" s="483"/>
      <c r="C350" s="483"/>
      <c r="D350" s="483"/>
      <c r="E350" s="483"/>
      <c r="F350" s="483"/>
      <c r="G350" s="483"/>
      <c r="H350" s="483"/>
      <c r="I350" s="483"/>
      <c r="J350" s="483"/>
      <c r="K350" s="483"/>
      <c r="L350" s="483"/>
      <c r="M350" s="483"/>
      <c r="N350" s="483"/>
      <c r="O350" s="483"/>
      <c r="P350" s="483"/>
      <c r="Q350" s="483"/>
      <c r="R350" s="483"/>
      <c r="S350" s="483"/>
      <c r="T350" s="483"/>
      <c r="U350" s="483"/>
      <c r="V350" s="483"/>
      <c r="W350" s="483"/>
      <c r="X350" s="483"/>
      <c r="Y350" s="483"/>
      <c r="Z350" s="483"/>
    </row>
    <row r="351" spans="1:26" ht="15.75" hidden="1" customHeight="1">
      <c r="A351" s="483"/>
      <c r="B351" s="483"/>
      <c r="C351" s="483"/>
      <c r="D351" s="483"/>
      <c r="E351" s="483"/>
      <c r="F351" s="483"/>
      <c r="G351" s="483"/>
      <c r="H351" s="483"/>
      <c r="I351" s="483"/>
      <c r="J351" s="483"/>
      <c r="K351" s="483"/>
      <c r="L351" s="483"/>
      <c r="M351" s="483"/>
      <c r="N351" s="483"/>
      <c r="O351" s="483"/>
      <c r="P351" s="483"/>
      <c r="Q351" s="483"/>
      <c r="R351" s="483"/>
      <c r="S351" s="483"/>
      <c r="T351" s="483"/>
      <c r="U351" s="483"/>
      <c r="V351" s="483"/>
      <c r="W351" s="483"/>
      <c r="X351" s="483"/>
      <c r="Y351" s="483"/>
      <c r="Z351" s="483"/>
    </row>
    <row r="352" spans="1:26" ht="15.75" hidden="1" customHeight="1">
      <c r="A352" s="483"/>
      <c r="B352" s="483"/>
      <c r="C352" s="483"/>
      <c r="D352" s="483"/>
      <c r="E352" s="483"/>
      <c r="F352" s="483"/>
      <c r="G352" s="483"/>
      <c r="H352" s="483"/>
      <c r="I352" s="483"/>
      <c r="J352" s="483"/>
      <c r="K352" s="483"/>
      <c r="L352" s="483"/>
      <c r="M352" s="483"/>
      <c r="N352" s="483"/>
      <c r="O352" s="483"/>
      <c r="P352" s="483"/>
      <c r="Q352" s="483"/>
      <c r="R352" s="483"/>
      <c r="S352" s="483"/>
      <c r="T352" s="483"/>
      <c r="U352" s="483"/>
      <c r="V352" s="483"/>
      <c r="W352" s="483"/>
      <c r="X352" s="483"/>
      <c r="Y352" s="483"/>
      <c r="Z352" s="483"/>
    </row>
    <row r="353" spans="1:26" ht="15.75" hidden="1" customHeight="1">
      <c r="A353" s="483"/>
      <c r="B353" s="483"/>
      <c r="C353" s="483"/>
      <c r="D353" s="483"/>
      <c r="E353" s="483"/>
      <c r="F353" s="483"/>
      <c r="G353" s="483"/>
      <c r="H353" s="483"/>
      <c r="I353" s="483"/>
      <c r="J353" s="483"/>
      <c r="K353" s="483"/>
      <c r="L353" s="483"/>
      <c r="M353" s="483"/>
      <c r="N353" s="483"/>
      <c r="O353" s="483"/>
      <c r="P353" s="483"/>
      <c r="Q353" s="483"/>
      <c r="R353" s="483"/>
      <c r="S353" s="483"/>
      <c r="T353" s="483"/>
      <c r="U353" s="483"/>
      <c r="V353" s="483"/>
      <c r="W353" s="483"/>
      <c r="X353" s="483"/>
      <c r="Y353" s="483"/>
      <c r="Z353" s="483"/>
    </row>
    <row r="354" spans="1:26" ht="15.75" hidden="1" customHeight="1">
      <c r="A354" s="483"/>
      <c r="B354" s="483"/>
      <c r="C354" s="483"/>
      <c r="D354" s="483"/>
      <c r="E354" s="483"/>
      <c r="F354" s="483"/>
      <c r="G354" s="483"/>
      <c r="H354" s="483"/>
      <c r="I354" s="483"/>
      <c r="J354" s="483"/>
      <c r="K354" s="483"/>
      <c r="L354" s="483"/>
      <c r="M354" s="483"/>
      <c r="N354" s="483"/>
      <c r="O354" s="483"/>
      <c r="P354" s="483"/>
      <c r="Q354" s="483"/>
      <c r="R354" s="483"/>
      <c r="S354" s="483"/>
      <c r="T354" s="483"/>
      <c r="U354" s="483"/>
      <c r="V354" s="483"/>
      <c r="W354" s="483"/>
      <c r="X354" s="483"/>
      <c r="Y354" s="483"/>
      <c r="Z354" s="483"/>
    </row>
    <row r="355" spans="1:26" ht="15.75" hidden="1" customHeight="1">
      <c r="A355" s="483"/>
      <c r="B355" s="483"/>
      <c r="C355" s="483"/>
      <c r="D355" s="483"/>
      <c r="E355" s="483"/>
      <c r="F355" s="483"/>
      <c r="G355" s="483"/>
      <c r="H355" s="483"/>
      <c r="I355" s="483"/>
      <c r="J355" s="483"/>
      <c r="K355" s="483"/>
      <c r="L355" s="483"/>
      <c r="M355" s="483"/>
      <c r="N355" s="483"/>
      <c r="O355" s="483"/>
      <c r="P355" s="483"/>
      <c r="Q355" s="483"/>
      <c r="R355" s="483"/>
      <c r="S355" s="483"/>
      <c r="T355" s="483"/>
      <c r="U355" s="483"/>
      <c r="V355" s="483"/>
      <c r="W355" s="483"/>
      <c r="X355" s="483"/>
      <c r="Y355" s="483"/>
      <c r="Z355" s="483"/>
    </row>
    <row r="356" spans="1:26" ht="15.75" hidden="1" customHeight="1">
      <c r="A356" s="483"/>
      <c r="B356" s="483"/>
      <c r="C356" s="483"/>
      <c r="D356" s="483"/>
      <c r="E356" s="483"/>
      <c r="F356" s="483"/>
      <c r="G356" s="483"/>
      <c r="H356" s="483"/>
      <c r="I356" s="483"/>
      <c r="J356" s="483"/>
      <c r="K356" s="483"/>
      <c r="L356" s="483"/>
      <c r="M356" s="483"/>
      <c r="N356" s="483"/>
      <c r="O356" s="483"/>
      <c r="P356" s="483"/>
      <c r="Q356" s="483"/>
      <c r="R356" s="483"/>
      <c r="S356" s="483"/>
      <c r="T356" s="483"/>
      <c r="U356" s="483"/>
      <c r="V356" s="483"/>
      <c r="W356" s="483"/>
      <c r="X356" s="483"/>
      <c r="Y356" s="483"/>
      <c r="Z356" s="483"/>
    </row>
    <row r="357" spans="1:26" ht="15.75" hidden="1" customHeight="1">
      <c r="A357" s="483"/>
      <c r="B357" s="483"/>
      <c r="C357" s="483"/>
      <c r="D357" s="483"/>
      <c r="E357" s="483"/>
      <c r="F357" s="483"/>
      <c r="G357" s="483"/>
      <c r="H357" s="483"/>
      <c r="I357" s="483"/>
      <c r="J357" s="483"/>
      <c r="K357" s="483"/>
      <c r="L357" s="483"/>
      <c r="M357" s="483"/>
      <c r="N357" s="483"/>
      <c r="O357" s="483"/>
      <c r="P357" s="483"/>
      <c r="Q357" s="483"/>
      <c r="R357" s="483"/>
      <c r="S357" s="483"/>
      <c r="T357" s="483"/>
      <c r="U357" s="483"/>
      <c r="V357" s="483"/>
      <c r="W357" s="483"/>
      <c r="X357" s="483"/>
      <c r="Y357" s="483"/>
      <c r="Z357" s="483"/>
    </row>
    <row r="358" spans="1:26" ht="15.75" hidden="1" customHeight="1">
      <c r="A358" s="483"/>
      <c r="B358" s="483"/>
      <c r="C358" s="483"/>
      <c r="D358" s="483"/>
      <c r="E358" s="483"/>
      <c r="F358" s="483"/>
      <c r="G358" s="483"/>
      <c r="H358" s="483"/>
      <c r="I358" s="483"/>
      <c r="J358" s="483"/>
      <c r="K358" s="483"/>
      <c r="L358" s="483"/>
      <c r="M358" s="483"/>
      <c r="N358" s="483"/>
      <c r="O358" s="483"/>
      <c r="P358" s="483"/>
      <c r="Q358" s="483"/>
      <c r="R358" s="483"/>
      <c r="S358" s="483"/>
      <c r="T358" s="483"/>
      <c r="U358" s="483"/>
      <c r="V358" s="483"/>
      <c r="W358" s="483"/>
      <c r="X358" s="483"/>
      <c r="Y358" s="483"/>
      <c r="Z358" s="483"/>
    </row>
    <row r="359" spans="1:26" ht="15.75" hidden="1" customHeight="1">
      <c r="A359" s="483"/>
      <c r="B359" s="483"/>
      <c r="C359" s="483"/>
      <c r="D359" s="483"/>
      <c r="E359" s="483"/>
      <c r="F359" s="483"/>
      <c r="G359" s="483"/>
      <c r="H359" s="483"/>
      <c r="I359" s="483"/>
      <c r="J359" s="483"/>
      <c r="K359" s="483"/>
      <c r="L359" s="483"/>
      <c r="M359" s="483"/>
      <c r="N359" s="483"/>
      <c r="O359" s="483"/>
      <c r="P359" s="483"/>
      <c r="Q359" s="483"/>
      <c r="R359" s="483"/>
      <c r="S359" s="483"/>
      <c r="T359" s="483"/>
      <c r="U359" s="483"/>
      <c r="V359" s="483"/>
      <c r="W359" s="483"/>
      <c r="X359" s="483"/>
      <c r="Y359" s="483"/>
      <c r="Z359" s="483"/>
    </row>
    <row r="360" spans="1:26" ht="15.75" hidden="1" customHeight="1">
      <c r="A360" s="483"/>
      <c r="B360" s="483"/>
      <c r="C360" s="483"/>
      <c r="D360" s="483"/>
      <c r="E360" s="483"/>
      <c r="F360" s="483"/>
      <c r="G360" s="483"/>
      <c r="H360" s="483"/>
      <c r="I360" s="483"/>
      <c r="J360" s="483"/>
      <c r="K360" s="483"/>
      <c r="L360" s="483"/>
      <c r="M360" s="483"/>
      <c r="N360" s="483"/>
      <c r="O360" s="483"/>
      <c r="P360" s="483"/>
      <c r="Q360" s="483"/>
      <c r="R360" s="483"/>
      <c r="S360" s="483"/>
      <c r="T360" s="483"/>
      <c r="U360" s="483"/>
      <c r="V360" s="483"/>
      <c r="W360" s="483"/>
      <c r="X360" s="483"/>
      <c r="Y360" s="483"/>
      <c r="Z360" s="483"/>
    </row>
    <row r="361" spans="1:26" ht="15.75" hidden="1" customHeight="1">
      <c r="A361" s="483"/>
      <c r="B361" s="483"/>
      <c r="C361" s="483"/>
      <c r="D361" s="483"/>
      <c r="E361" s="483"/>
      <c r="F361" s="483"/>
      <c r="G361" s="483"/>
      <c r="H361" s="483"/>
      <c r="I361" s="483"/>
      <c r="J361" s="483"/>
      <c r="K361" s="483"/>
      <c r="L361" s="483"/>
      <c r="M361" s="483"/>
      <c r="N361" s="483"/>
      <c r="O361" s="483"/>
      <c r="P361" s="483"/>
      <c r="Q361" s="483"/>
      <c r="R361" s="483"/>
      <c r="S361" s="483"/>
      <c r="T361" s="483"/>
      <c r="U361" s="483"/>
      <c r="V361" s="483"/>
      <c r="W361" s="483"/>
      <c r="X361" s="483"/>
      <c r="Y361" s="483"/>
      <c r="Z361" s="483"/>
    </row>
    <row r="362" spans="1:26" ht="15.75" hidden="1" customHeight="1">
      <c r="A362" s="483"/>
      <c r="B362" s="483"/>
      <c r="C362" s="483"/>
      <c r="D362" s="483"/>
      <c r="E362" s="483"/>
      <c r="F362" s="483"/>
      <c r="G362" s="483"/>
      <c r="H362" s="483"/>
      <c r="I362" s="483"/>
      <c r="J362" s="483"/>
      <c r="K362" s="483"/>
      <c r="L362" s="483"/>
      <c r="M362" s="483"/>
      <c r="N362" s="483"/>
      <c r="O362" s="483"/>
      <c r="P362" s="483"/>
      <c r="Q362" s="483"/>
      <c r="R362" s="483"/>
      <c r="S362" s="483"/>
      <c r="T362" s="483"/>
      <c r="U362" s="483"/>
      <c r="V362" s="483"/>
      <c r="W362" s="483"/>
      <c r="X362" s="483"/>
      <c r="Y362" s="483"/>
      <c r="Z362" s="483"/>
    </row>
    <row r="363" spans="1:26" ht="15.75" hidden="1" customHeight="1">
      <c r="A363" s="483"/>
      <c r="B363" s="483"/>
      <c r="C363" s="483"/>
      <c r="D363" s="483"/>
      <c r="E363" s="483"/>
      <c r="F363" s="483"/>
      <c r="G363" s="483"/>
      <c r="H363" s="483"/>
      <c r="I363" s="483"/>
      <c r="J363" s="483"/>
      <c r="K363" s="483"/>
      <c r="L363" s="483"/>
      <c r="M363" s="483"/>
      <c r="N363" s="483"/>
      <c r="O363" s="483"/>
      <c r="P363" s="483"/>
      <c r="Q363" s="483"/>
      <c r="R363" s="483"/>
      <c r="S363" s="483"/>
      <c r="T363" s="483"/>
      <c r="U363" s="483"/>
      <c r="V363" s="483"/>
      <c r="W363" s="483"/>
      <c r="X363" s="483"/>
      <c r="Y363" s="483"/>
      <c r="Z363" s="483"/>
    </row>
    <row r="364" spans="1:26" ht="15.75" hidden="1" customHeight="1">
      <c r="A364" s="483"/>
      <c r="B364" s="483"/>
      <c r="C364" s="483"/>
      <c r="D364" s="483"/>
      <c r="E364" s="483"/>
      <c r="F364" s="483"/>
      <c r="G364" s="483"/>
      <c r="H364" s="483"/>
      <c r="I364" s="483"/>
      <c r="J364" s="483"/>
      <c r="K364" s="483"/>
      <c r="L364" s="483"/>
      <c r="M364" s="483"/>
      <c r="N364" s="483"/>
      <c r="O364" s="483"/>
      <c r="P364" s="483"/>
      <c r="Q364" s="483"/>
      <c r="R364" s="483"/>
      <c r="S364" s="483"/>
      <c r="T364" s="483"/>
      <c r="U364" s="483"/>
      <c r="V364" s="483"/>
      <c r="W364" s="483"/>
      <c r="X364" s="483"/>
      <c r="Y364" s="483"/>
      <c r="Z364" s="483"/>
    </row>
    <row r="365" spans="1:26" ht="15.75" hidden="1" customHeight="1">
      <c r="A365" s="483"/>
      <c r="B365" s="483"/>
      <c r="C365" s="483"/>
      <c r="D365" s="483"/>
      <c r="E365" s="483"/>
      <c r="F365" s="483"/>
      <c r="G365" s="483"/>
      <c r="H365" s="483"/>
      <c r="I365" s="483"/>
      <c r="J365" s="483"/>
      <c r="K365" s="483"/>
      <c r="L365" s="483"/>
      <c r="M365" s="483"/>
      <c r="N365" s="483"/>
      <c r="O365" s="483"/>
      <c r="P365" s="483"/>
      <c r="Q365" s="483"/>
      <c r="R365" s="483"/>
      <c r="S365" s="483"/>
      <c r="T365" s="483"/>
      <c r="U365" s="483"/>
      <c r="V365" s="483"/>
      <c r="W365" s="483"/>
      <c r="X365" s="483"/>
      <c r="Y365" s="483"/>
      <c r="Z365" s="483"/>
    </row>
    <row r="366" spans="1:26" ht="15.75" hidden="1" customHeight="1">
      <c r="A366" s="483"/>
      <c r="B366" s="483"/>
      <c r="C366" s="483"/>
      <c r="D366" s="483"/>
      <c r="E366" s="483"/>
      <c r="F366" s="483"/>
      <c r="G366" s="483"/>
      <c r="H366" s="483"/>
      <c r="I366" s="483"/>
      <c r="J366" s="483"/>
      <c r="K366" s="483"/>
      <c r="L366" s="483"/>
      <c r="M366" s="483"/>
      <c r="N366" s="483"/>
      <c r="O366" s="483"/>
      <c r="P366" s="483"/>
      <c r="Q366" s="483"/>
      <c r="R366" s="483"/>
      <c r="S366" s="483"/>
      <c r="T366" s="483"/>
      <c r="U366" s="483"/>
      <c r="V366" s="483"/>
      <c r="W366" s="483"/>
      <c r="X366" s="483"/>
      <c r="Y366" s="483"/>
      <c r="Z366" s="483"/>
    </row>
    <row r="367" spans="1:26" ht="15.75" hidden="1" customHeight="1">
      <c r="A367" s="483"/>
      <c r="B367" s="483"/>
      <c r="C367" s="483"/>
      <c r="D367" s="483"/>
      <c r="E367" s="483"/>
      <c r="F367" s="483"/>
      <c r="G367" s="483"/>
      <c r="H367" s="483"/>
      <c r="I367" s="483"/>
      <c r="J367" s="483"/>
      <c r="K367" s="483"/>
      <c r="L367" s="483"/>
      <c r="M367" s="483"/>
      <c r="N367" s="483"/>
      <c r="O367" s="483"/>
      <c r="P367" s="483"/>
      <c r="Q367" s="483"/>
      <c r="R367" s="483"/>
      <c r="S367" s="483"/>
      <c r="T367" s="483"/>
      <c r="U367" s="483"/>
      <c r="V367" s="483"/>
      <c r="W367" s="483"/>
      <c r="X367" s="483"/>
      <c r="Y367" s="483"/>
      <c r="Z367" s="483"/>
    </row>
    <row r="368" spans="1:26" ht="15.75" hidden="1" customHeight="1">
      <c r="A368" s="483"/>
      <c r="B368" s="483"/>
      <c r="C368" s="483"/>
      <c r="D368" s="483"/>
      <c r="E368" s="483"/>
      <c r="F368" s="483"/>
      <c r="G368" s="483"/>
      <c r="H368" s="483"/>
      <c r="I368" s="483"/>
      <c r="J368" s="483"/>
      <c r="K368" s="483"/>
      <c r="L368" s="483"/>
      <c r="M368" s="483"/>
      <c r="N368" s="483"/>
      <c r="O368" s="483"/>
      <c r="P368" s="483"/>
      <c r="Q368" s="483"/>
      <c r="R368" s="483"/>
      <c r="S368" s="483"/>
      <c r="T368" s="483"/>
      <c r="U368" s="483"/>
      <c r="V368" s="483"/>
      <c r="W368" s="483"/>
      <c r="X368" s="483"/>
      <c r="Y368" s="483"/>
      <c r="Z368" s="483"/>
    </row>
    <row r="369" spans="1:26" ht="15.75" hidden="1" customHeight="1">
      <c r="A369" s="483"/>
      <c r="B369" s="483"/>
      <c r="C369" s="483"/>
      <c r="D369" s="483"/>
      <c r="E369" s="483"/>
      <c r="F369" s="483"/>
      <c r="G369" s="483"/>
      <c r="H369" s="483"/>
      <c r="I369" s="483"/>
      <c r="J369" s="483"/>
      <c r="K369" s="483"/>
      <c r="L369" s="483"/>
      <c r="M369" s="483"/>
      <c r="N369" s="483"/>
      <c r="O369" s="483"/>
      <c r="P369" s="483"/>
      <c r="Q369" s="483"/>
      <c r="R369" s="483"/>
      <c r="S369" s="483"/>
      <c r="T369" s="483"/>
      <c r="U369" s="483"/>
      <c r="V369" s="483"/>
      <c r="W369" s="483"/>
      <c r="X369" s="483"/>
      <c r="Y369" s="483"/>
      <c r="Z369" s="483"/>
    </row>
    <row r="370" spans="1:26" ht="15.75" hidden="1" customHeight="1">
      <c r="A370" s="483"/>
      <c r="B370" s="483"/>
      <c r="C370" s="483"/>
      <c r="D370" s="483"/>
      <c r="E370" s="483"/>
      <c r="F370" s="483"/>
      <c r="G370" s="483"/>
      <c r="H370" s="483"/>
      <c r="I370" s="483"/>
      <c r="J370" s="483"/>
      <c r="K370" s="483"/>
      <c r="L370" s="483"/>
      <c r="M370" s="483"/>
      <c r="N370" s="483"/>
      <c r="O370" s="483"/>
      <c r="P370" s="483"/>
      <c r="Q370" s="483"/>
      <c r="R370" s="483"/>
      <c r="S370" s="483"/>
      <c r="T370" s="483"/>
      <c r="U370" s="483"/>
      <c r="V370" s="483"/>
      <c r="W370" s="483"/>
      <c r="X370" s="483"/>
      <c r="Y370" s="483"/>
      <c r="Z370" s="483"/>
    </row>
    <row r="371" spans="1:26" ht="15.75" hidden="1" customHeight="1">
      <c r="A371" s="483"/>
      <c r="B371" s="483"/>
      <c r="C371" s="483"/>
      <c r="D371" s="483"/>
      <c r="E371" s="483"/>
      <c r="F371" s="483"/>
      <c r="G371" s="483"/>
      <c r="H371" s="483"/>
      <c r="I371" s="483"/>
      <c r="J371" s="483"/>
      <c r="K371" s="483"/>
      <c r="L371" s="483"/>
      <c r="M371" s="483"/>
      <c r="N371" s="483"/>
      <c r="O371" s="483"/>
      <c r="P371" s="483"/>
      <c r="Q371" s="483"/>
      <c r="R371" s="483"/>
      <c r="S371" s="483"/>
      <c r="T371" s="483"/>
      <c r="U371" s="483"/>
      <c r="V371" s="483"/>
      <c r="W371" s="483"/>
      <c r="X371" s="483"/>
      <c r="Y371" s="483"/>
      <c r="Z371" s="483"/>
    </row>
    <row r="372" spans="1:26" ht="15.75" hidden="1" customHeight="1">
      <c r="A372" s="483"/>
      <c r="B372" s="483"/>
      <c r="C372" s="483"/>
      <c r="D372" s="483"/>
      <c r="E372" s="483"/>
      <c r="F372" s="483"/>
      <c r="G372" s="483"/>
      <c r="H372" s="483"/>
      <c r="I372" s="483"/>
      <c r="J372" s="483"/>
      <c r="K372" s="483"/>
      <c r="L372" s="483"/>
      <c r="M372" s="483"/>
      <c r="N372" s="483"/>
      <c r="O372" s="483"/>
      <c r="P372" s="483"/>
      <c r="Q372" s="483"/>
      <c r="R372" s="483"/>
      <c r="S372" s="483"/>
      <c r="T372" s="483"/>
      <c r="U372" s="483"/>
      <c r="V372" s="483"/>
      <c r="W372" s="483"/>
      <c r="X372" s="483"/>
      <c r="Y372" s="483"/>
      <c r="Z372" s="483"/>
    </row>
    <row r="373" spans="1:26" ht="15.75" hidden="1" customHeight="1">
      <c r="A373" s="483"/>
      <c r="B373" s="483"/>
      <c r="C373" s="483"/>
      <c r="D373" s="483"/>
      <c r="E373" s="483"/>
      <c r="F373" s="483"/>
      <c r="G373" s="483"/>
      <c r="H373" s="483"/>
      <c r="I373" s="483"/>
      <c r="J373" s="483"/>
      <c r="K373" s="483"/>
      <c r="L373" s="483"/>
      <c r="M373" s="483"/>
      <c r="N373" s="483"/>
      <c r="O373" s="483"/>
      <c r="P373" s="483"/>
      <c r="Q373" s="483"/>
      <c r="R373" s="483"/>
      <c r="S373" s="483"/>
      <c r="T373" s="483"/>
      <c r="U373" s="483"/>
      <c r="V373" s="483"/>
      <c r="W373" s="483"/>
      <c r="X373" s="483"/>
      <c r="Y373" s="483"/>
      <c r="Z373" s="483"/>
    </row>
    <row r="374" spans="1:26" ht="15.75" hidden="1" customHeight="1">
      <c r="A374" s="483"/>
      <c r="B374" s="483"/>
      <c r="C374" s="483"/>
      <c r="D374" s="483"/>
      <c r="E374" s="483"/>
      <c r="F374" s="483"/>
      <c r="G374" s="483"/>
      <c r="H374" s="483"/>
      <c r="I374" s="483"/>
      <c r="J374" s="483"/>
      <c r="K374" s="483"/>
      <c r="L374" s="483"/>
      <c r="M374" s="483"/>
      <c r="N374" s="483"/>
      <c r="O374" s="483"/>
      <c r="P374" s="483"/>
      <c r="Q374" s="483"/>
      <c r="R374" s="483"/>
      <c r="S374" s="483"/>
      <c r="T374" s="483"/>
      <c r="U374" s="483"/>
      <c r="V374" s="483"/>
      <c r="W374" s="483"/>
      <c r="X374" s="483"/>
      <c r="Y374" s="483"/>
      <c r="Z374" s="483"/>
    </row>
    <row r="375" spans="1:26" ht="15.75" hidden="1" customHeight="1">
      <c r="A375" s="483"/>
      <c r="B375" s="483"/>
      <c r="C375" s="483"/>
      <c r="D375" s="483"/>
      <c r="E375" s="483"/>
      <c r="F375" s="483"/>
      <c r="G375" s="483"/>
      <c r="H375" s="483"/>
      <c r="I375" s="483"/>
      <c r="J375" s="483"/>
      <c r="K375" s="483"/>
      <c r="L375" s="483"/>
      <c r="M375" s="483"/>
      <c r="N375" s="483"/>
      <c r="O375" s="483"/>
      <c r="P375" s="483"/>
      <c r="Q375" s="483"/>
      <c r="R375" s="483"/>
      <c r="S375" s="483"/>
      <c r="T375" s="483"/>
      <c r="U375" s="483"/>
      <c r="V375" s="483"/>
      <c r="W375" s="483"/>
      <c r="X375" s="483"/>
      <c r="Y375" s="483"/>
      <c r="Z375" s="483"/>
    </row>
    <row r="376" spans="1:26" ht="15.75" hidden="1" customHeight="1">
      <c r="A376" s="483"/>
      <c r="B376" s="483"/>
      <c r="C376" s="483"/>
      <c r="D376" s="483"/>
      <c r="E376" s="483"/>
      <c r="F376" s="483"/>
      <c r="G376" s="483"/>
      <c r="H376" s="483"/>
      <c r="I376" s="483"/>
      <c r="J376" s="483"/>
      <c r="K376" s="483"/>
      <c r="L376" s="483"/>
      <c r="M376" s="483"/>
      <c r="N376" s="483"/>
      <c r="O376" s="483"/>
      <c r="P376" s="483"/>
      <c r="Q376" s="483"/>
      <c r="R376" s="483"/>
      <c r="S376" s="483"/>
      <c r="T376" s="483"/>
      <c r="U376" s="483"/>
      <c r="V376" s="483"/>
      <c r="W376" s="483"/>
      <c r="X376" s="483"/>
      <c r="Y376" s="483"/>
      <c r="Z376" s="483"/>
    </row>
    <row r="377" spans="1:26" ht="15.75" hidden="1" customHeight="1">
      <c r="A377" s="483"/>
      <c r="B377" s="483"/>
      <c r="C377" s="483"/>
      <c r="D377" s="483"/>
      <c r="E377" s="483"/>
      <c r="F377" s="483"/>
      <c r="G377" s="483"/>
      <c r="H377" s="483"/>
      <c r="I377" s="483"/>
      <c r="J377" s="483"/>
      <c r="K377" s="483"/>
      <c r="L377" s="483"/>
      <c r="M377" s="483"/>
      <c r="N377" s="483"/>
      <c r="O377" s="483"/>
      <c r="P377" s="483"/>
      <c r="Q377" s="483"/>
      <c r="R377" s="483"/>
      <c r="S377" s="483"/>
      <c r="T377" s="483"/>
      <c r="U377" s="483"/>
      <c r="V377" s="483"/>
      <c r="W377" s="483"/>
      <c r="X377" s="483"/>
      <c r="Y377" s="483"/>
      <c r="Z377" s="483"/>
    </row>
    <row r="378" spans="1:26" ht="15.75" hidden="1" customHeight="1">
      <c r="A378" s="483"/>
      <c r="B378" s="483"/>
      <c r="C378" s="483"/>
      <c r="D378" s="483"/>
      <c r="E378" s="483"/>
      <c r="F378" s="483"/>
      <c r="G378" s="483"/>
      <c r="H378" s="483"/>
      <c r="I378" s="483"/>
      <c r="J378" s="483"/>
      <c r="K378" s="483"/>
      <c r="L378" s="483"/>
      <c r="M378" s="483"/>
      <c r="N378" s="483"/>
      <c r="O378" s="483"/>
      <c r="P378" s="483"/>
      <c r="Q378" s="483"/>
      <c r="R378" s="483"/>
      <c r="S378" s="483"/>
      <c r="T378" s="483"/>
      <c r="U378" s="483"/>
      <c r="V378" s="483"/>
      <c r="W378" s="483"/>
      <c r="X378" s="483"/>
      <c r="Y378" s="483"/>
      <c r="Z378" s="483"/>
    </row>
    <row r="379" spans="1:26" ht="15.75" hidden="1" customHeight="1">
      <c r="A379" s="483"/>
      <c r="B379" s="483"/>
      <c r="C379" s="483"/>
      <c r="D379" s="483"/>
      <c r="E379" s="483"/>
      <c r="F379" s="483"/>
      <c r="G379" s="483"/>
      <c r="H379" s="483"/>
      <c r="I379" s="483"/>
      <c r="J379" s="483"/>
      <c r="K379" s="483"/>
      <c r="L379" s="483"/>
      <c r="M379" s="483"/>
      <c r="N379" s="483"/>
      <c r="O379" s="483"/>
      <c r="P379" s="483"/>
      <c r="Q379" s="483"/>
      <c r="R379" s="483"/>
      <c r="S379" s="483"/>
      <c r="T379" s="483"/>
      <c r="U379" s="483"/>
      <c r="V379" s="483"/>
      <c r="W379" s="483"/>
      <c r="X379" s="483"/>
      <c r="Y379" s="483"/>
      <c r="Z379" s="483"/>
    </row>
    <row r="380" spans="1:26" ht="15.75" hidden="1" customHeight="1">
      <c r="A380" s="483"/>
      <c r="B380" s="483"/>
      <c r="C380" s="483"/>
      <c r="D380" s="483"/>
      <c r="E380" s="483"/>
      <c r="F380" s="483"/>
      <c r="G380" s="483"/>
      <c r="H380" s="483"/>
      <c r="I380" s="483"/>
      <c r="J380" s="483"/>
      <c r="K380" s="483"/>
      <c r="L380" s="483"/>
      <c r="M380" s="483"/>
      <c r="N380" s="483"/>
      <c r="O380" s="483"/>
      <c r="P380" s="483"/>
      <c r="Q380" s="483"/>
      <c r="R380" s="483"/>
      <c r="S380" s="483"/>
      <c r="T380" s="483"/>
      <c r="U380" s="483"/>
      <c r="V380" s="483"/>
      <c r="W380" s="483"/>
      <c r="X380" s="483"/>
      <c r="Y380" s="483"/>
      <c r="Z380" s="483"/>
    </row>
    <row r="381" spans="1:26" ht="15.75" hidden="1" customHeight="1">
      <c r="A381" s="483"/>
      <c r="B381" s="483"/>
      <c r="C381" s="483"/>
      <c r="D381" s="483"/>
      <c r="E381" s="483"/>
      <c r="F381" s="483"/>
      <c r="G381" s="483"/>
      <c r="H381" s="483"/>
      <c r="I381" s="483"/>
      <c r="J381" s="483"/>
      <c r="K381" s="483"/>
      <c r="L381" s="483"/>
      <c r="M381" s="483"/>
      <c r="N381" s="483"/>
      <c r="O381" s="483"/>
      <c r="P381" s="483"/>
      <c r="Q381" s="483"/>
      <c r="R381" s="483"/>
      <c r="S381" s="483"/>
      <c r="T381" s="483"/>
      <c r="U381" s="483"/>
      <c r="V381" s="483"/>
      <c r="W381" s="483"/>
      <c r="X381" s="483"/>
      <c r="Y381" s="483"/>
      <c r="Z381" s="483"/>
    </row>
    <row r="382" spans="1:26" ht="15.75" hidden="1" customHeight="1">
      <c r="A382" s="483"/>
      <c r="B382" s="483"/>
      <c r="C382" s="483"/>
      <c r="D382" s="483"/>
      <c r="E382" s="483"/>
      <c r="F382" s="483"/>
      <c r="G382" s="483"/>
      <c r="H382" s="483"/>
      <c r="I382" s="483"/>
      <c r="J382" s="483"/>
      <c r="K382" s="483"/>
      <c r="L382" s="483"/>
      <c r="M382" s="483"/>
      <c r="N382" s="483"/>
      <c r="O382" s="483"/>
      <c r="P382" s="483"/>
      <c r="Q382" s="483"/>
      <c r="R382" s="483"/>
      <c r="S382" s="483"/>
      <c r="T382" s="483"/>
      <c r="U382" s="483"/>
      <c r="V382" s="483"/>
      <c r="W382" s="483"/>
      <c r="X382" s="483"/>
      <c r="Y382" s="483"/>
      <c r="Z382" s="483"/>
    </row>
    <row r="383" spans="1:26" ht="15.75" hidden="1" customHeight="1">
      <c r="A383" s="483"/>
      <c r="B383" s="483"/>
      <c r="C383" s="483"/>
      <c r="D383" s="483"/>
      <c r="E383" s="483"/>
      <c r="F383" s="483"/>
      <c r="G383" s="483"/>
      <c r="H383" s="483"/>
      <c r="I383" s="483"/>
      <c r="J383" s="483"/>
      <c r="K383" s="483"/>
      <c r="L383" s="483"/>
      <c r="M383" s="483"/>
      <c r="N383" s="483"/>
      <c r="O383" s="483"/>
      <c r="P383" s="483"/>
      <c r="Q383" s="483"/>
      <c r="R383" s="483"/>
      <c r="S383" s="483"/>
      <c r="T383" s="483"/>
      <c r="U383" s="483"/>
      <c r="V383" s="483"/>
      <c r="W383" s="483"/>
      <c r="X383" s="483"/>
      <c r="Y383" s="483"/>
      <c r="Z383" s="483"/>
    </row>
    <row r="384" spans="1:26" ht="15.75" hidden="1" customHeight="1">
      <c r="A384" s="483"/>
      <c r="B384" s="483"/>
      <c r="C384" s="483"/>
      <c r="D384" s="483"/>
      <c r="E384" s="483"/>
      <c r="F384" s="483"/>
      <c r="G384" s="483"/>
      <c r="H384" s="483"/>
      <c r="I384" s="483"/>
      <c r="J384" s="483"/>
      <c r="K384" s="483"/>
      <c r="L384" s="483"/>
      <c r="M384" s="483"/>
      <c r="N384" s="483"/>
      <c r="O384" s="483"/>
      <c r="P384" s="483"/>
      <c r="Q384" s="483"/>
      <c r="R384" s="483"/>
      <c r="S384" s="483"/>
      <c r="T384" s="483"/>
      <c r="U384" s="483"/>
      <c r="V384" s="483"/>
      <c r="W384" s="483"/>
      <c r="X384" s="483"/>
      <c r="Y384" s="483"/>
      <c r="Z384" s="483"/>
    </row>
    <row r="385" spans="1:26" ht="15.75" hidden="1" customHeight="1">
      <c r="A385" s="483"/>
      <c r="B385" s="483"/>
      <c r="C385" s="483"/>
      <c r="D385" s="483"/>
      <c r="E385" s="483"/>
      <c r="F385" s="483"/>
      <c r="G385" s="483"/>
      <c r="H385" s="483"/>
      <c r="I385" s="483"/>
      <c r="J385" s="483"/>
      <c r="K385" s="483"/>
      <c r="L385" s="483"/>
      <c r="M385" s="483"/>
      <c r="N385" s="483"/>
      <c r="O385" s="483"/>
      <c r="P385" s="483"/>
      <c r="Q385" s="483"/>
      <c r="R385" s="483"/>
      <c r="S385" s="483"/>
      <c r="T385" s="483"/>
      <c r="U385" s="483"/>
      <c r="V385" s="483"/>
      <c r="W385" s="483"/>
      <c r="X385" s="483"/>
      <c r="Y385" s="483"/>
      <c r="Z385" s="483"/>
    </row>
    <row r="386" spans="1:26" ht="15.75" hidden="1" customHeight="1">
      <c r="A386" s="483"/>
      <c r="B386" s="483"/>
      <c r="C386" s="483"/>
      <c r="D386" s="483"/>
      <c r="E386" s="483"/>
      <c r="F386" s="483"/>
      <c r="G386" s="483"/>
      <c r="H386" s="483"/>
      <c r="I386" s="483"/>
      <c r="J386" s="483"/>
      <c r="K386" s="483"/>
      <c r="L386" s="483"/>
      <c r="M386" s="483"/>
      <c r="N386" s="483"/>
      <c r="O386" s="483"/>
      <c r="P386" s="483"/>
      <c r="Q386" s="483"/>
      <c r="R386" s="483"/>
      <c r="S386" s="483"/>
      <c r="T386" s="483"/>
      <c r="U386" s="483"/>
      <c r="V386" s="483"/>
      <c r="W386" s="483"/>
      <c r="X386" s="483"/>
      <c r="Y386" s="483"/>
      <c r="Z386" s="483"/>
    </row>
    <row r="387" spans="1:26" ht="15.75" hidden="1" customHeight="1">
      <c r="A387" s="483"/>
      <c r="B387" s="483"/>
      <c r="C387" s="483"/>
      <c r="D387" s="483"/>
      <c r="E387" s="483"/>
      <c r="F387" s="483"/>
      <c r="G387" s="483"/>
      <c r="H387" s="483"/>
      <c r="I387" s="483"/>
      <c r="J387" s="483"/>
      <c r="K387" s="483"/>
      <c r="L387" s="483"/>
      <c r="M387" s="483"/>
      <c r="N387" s="483"/>
      <c r="O387" s="483"/>
      <c r="P387" s="483"/>
      <c r="Q387" s="483"/>
      <c r="R387" s="483"/>
      <c r="S387" s="483"/>
      <c r="T387" s="483"/>
      <c r="U387" s="483"/>
      <c r="V387" s="483"/>
      <c r="W387" s="483"/>
      <c r="X387" s="483"/>
      <c r="Y387" s="483"/>
      <c r="Z387" s="483"/>
    </row>
    <row r="388" spans="1:26" ht="15.75" hidden="1" customHeight="1">
      <c r="A388" s="483"/>
      <c r="B388" s="483"/>
      <c r="C388" s="483"/>
      <c r="D388" s="483"/>
      <c r="E388" s="483"/>
      <c r="F388" s="483"/>
      <c r="G388" s="483"/>
      <c r="H388" s="483"/>
      <c r="I388" s="483"/>
      <c r="J388" s="483"/>
      <c r="K388" s="483"/>
      <c r="L388" s="483"/>
      <c r="M388" s="483"/>
      <c r="N388" s="483"/>
      <c r="O388" s="483"/>
      <c r="P388" s="483"/>
      <c r="Q388" s="483"/>
      <c r="R388" s="483"/>
      <c r="S388" s="483"/>
      <c r="T388" s="483"/>
      <c r="U388" s="483"/>
      <c r="V388" s="483"/>
      <c r="W388" s="483"/>
      <c r="X388" s="483"/>
      <c r="Y388" s="483"/>
      <c r="Z388" s="483"/>
    </row>
    <row r="389" spans="1:26" ht="15.75" hidden="1" customHeight="1">
      <c r="A389" s="483"/>
      <c r="B389" s="483"/>
      <c r="C389" s="483"/>
      <c r="D389" s="483"/>
      <c r="E389" s="483"/>
      <c r="F389" s="483"/>
      <c r="G389" s="483"/>
      <c r="H389" s="483"/>
      <c r="I389" s="483"/>
      <c r="J389" s="483"/>
      <c r="K389" s="483"/>
      <c r="L389" s="483"/>
      <c r="M389" s="483"/>
      <c r="N389" s="483"/>
      <c r="O389" s="483"/>
      <c r="P389" s="483"/>
      <c r="Q389" s="483"/>
      <c r="R389" s="483"/>
      <c r="S389" s="483"/>
      <c r="T389" s="483"/>
      <c r="U389" s="483"/>
      <c r="V389" s="483"/>
      <c r="W389" s="483"/>
      <c r="X389" s="483"/>
      <c r="Y389" s="483"/>
      <c r="Z389" s="483"/>
    </row>
    <row r="390" spans="1:26" ht="15.75" hidden="1" customHeight="1">
      <c r="A390" s="483"/>
      <c r="B390" s="483"/>
      <c r="C390" s="483"/>
      <c r="D390" s="483"/>
      <c r="E390" s="483"/>
      <c r="F390" s="483"/>
      <c r="G390" s="483"/>
      <c r="H390" s="483"/>
      <c r="I390" s="483"/>
      <c r="J390" s="483"/>
      <c r="K390" s="483"/>
      <c r="L390" s="483"/>
      <c r="M390" s="483"/>
      <c r="N390" s="483"/>
      <c r="O390" s="483"/>
      <c r="P390" s="483"/>
      <c r="Q390" s="483"/>
      <c r="R390" s="483"/>
      <c r="S390" s="483"/>
      <c r="T390" s="483"/>
      <c r="U390" s="483"/>
      <c r="V390" s="483"/>
      <c r="W390" s="483"/>
      <c r="X390" s="483"/>
      <c r="Y390" s="483"/>
      <c r="Z390" s="483"/>
    </row>
    <row r="391" spans="1:26" ht="15.75" hidden="1" customHeight="1">
      <c r="A391" s="483"/>
      <c r="B391" s="483"/>
      <c r="C391" s="483"/>
      <c r="D391" s="483"/>
      <c r="E391" s="483"/>
      <c r="F391" s="483"/>
      <c r="G391" s="483"/>
      <c r="H391" s="483"/>
      <c r="I391" s="483"/>
      <c r="J391" s="483"/>
      <c r="K391" s="483"/>
      <c r="L391" s="483"/>
      <c r="M391" s="483"/>
      <c r="N391" s="483"/>
      <c r="O391" s="483"/>
      <c r="P391" s="483"/>
      <c r="Q391" s="483"/>
      <c r="R391" s="483"/>
      <c r="S391" s="483"/>
      <c r="T391" s="483"/>
      <c r="U391" s="483"/>
      <c r="V391" s="483"/>
      <c r="W391" s="483"/>
      <c r="X391" s="483"/>
      <c r="Y391" s="483"/>
      <c r="Z391" s="483"/>
    </row>
    <row r="392" spans="1:26" ht="15.75" hidden="1" customHeight="1">
      <c r="A392" s="483"/>
      <c r="B392" s="483"/>
      <c r="C392" s="483"/>
      <c r="D392" s="483"/>
      <c r="E392" s="483"/>
      <c r="F392" s="483"/>
      <c r="G392" s="483"/>
      <c r="H392" s="483"/>
      <c r="I392" s="483"/>
      <c r="J392" s="483"/>
      <c r="K392" s="483"/>
      <c r="L392" s="483"/>
      <c r="M392" s="483"/>
      <c r="N392" s="483"/>
      <c r="O392" s="483"/>
      <c r="P392" s="483"/>
      <c r="Q392" s="483"/>
      <c r="R392" s="483"/>
      <c r="S392" s="483"/>
      <c r="T392" s="483"/>
      <c r="U392" s="483"/>
      <c r="V392" s="483"/>
      <c r="W392" s="483"/>
      <c r="X392" s="483"/>
      <c r="Y392" s="483"/>
      <c r="Z392" s="483"/>
    </row>
    <row r="393" spans="1:26" ht="15.75" hidden="1" customHeight="1">
      <c r="A393" s="483"/>
      <c r="B393" s="483"/>
      <c r="C393" s="483"/>
      <c r="D393" s="483"/>
      <c r="E393" s="483"/>
      <c r="F393" s="483"/>
      <c r="G393" s="483"/>
      <c r="H393" s="483"/>
      <c r="I393" s="483"/>
      <c r="J393" s="483"/>
      <c r="K393" s="483"/>
      <c r="L393" s="483"/>
      <c r="M393" s="483"/>
      <c r="N393" s="483"/>
      <c r="O393" s="483"/>
      <c r="P393" s="483"/>
      <c r="Q393" s="483"/>
      <c r="R393" s="483"/>
      <c r="S393" s="483"/>
      <c r="T393" s="483"/>
      <c r="U393" s="483"/>
      <c r="V393" s="483"/>
      <c r="W393" s="483"/>
      <c r="X393" s="483"/>
      <c r="Y393" s="483"/>
      <c r="Z393" s="483"/>
    </row>
    <row r="394" spans="1:26" ht="15.75" hidden="1" customHeight="1">
      <c r="A394" s="483"/>
      <c r="B394" s="483"/>
      <c r="C394" s="483"/>
      <c r="D394" s="483"/>
      <c r="E394" s="483"/>
      <c r="F394" s="483"/>
      <c r="G394" s="483"/>
      <c r="H394" s="483"/>
      <c r="I394" s="483"/>
      <c r="J394" s="483"/>
      <c r="K394" s="483"/>
      <c r="L394" s="483"/>
      <c r="M394" s="483"/>
      <c r="N394" s="483"/>
      <c r="O394" s="483"/>
      <c r="P394" s="483"/>
      <c r="Q394" s="483"/>
      <c r="R394" s="483"/>
      <c r="S394" s="483"/>
      <c r="T394" s="483"/>
      <c r="U394" s="483"/>
      <c r="V394" s="483"/>
      <c r="W394" s="483"/>
      <c r="X394" s="483"/>
      <c r="Y394" s="483"/>
      <c r="Z394" s="483"/>
    </row>
    <row r="395" spans="1:26" ht="15.75" hidden="1" customHeight="1">
      <c r="A395" s="483"/>
      <c r="B395" s="483"/>
      <c r="C395" s="483"/>
      <c r="D395" s="483"/>
      <c r="E395" s="483"/>
      <c r="F395" s="483"/>
      <c r="G395" s="483"/>
      <c r="H395" s="483"/>
      <c r="I395" s="483"/>
      <c r="J395" s="483"/>
      <c r="K395" s="483"/>
      <c r="L395" s="483"/>
      <c r="M395" s="483"/>
      <c r="N395" s="483"/>
      <c r="O395" s="483"/>
      <c r="P395" s="483"/>
      <c r="Q395" s="483"/>
      <c r="R395" s="483"/>
      <c r="S395" s="483"/>
      <c r="T395" s="483"/>
      <c r="U395" s="483"/>
      <c r="V395" s="483"/>
      <c r="W395" s="483"/>
      <c r="X395" s="483"/>
      <c r="Y395" s="483"/>
      <c r="Z395" s="483"/>
    </row>
    <row r="396" spans="1:26" ht="15.75" hidden="1" customHeight="1">
      <c r="A396" s="483"/>
      <c r="B396" s="483"/>
      <c r="C396" s="483"/>
      <c r="D396" s="483"/>
      <c r="E396" s="483"/>
      <c r="F396" s="483"/>
      <c r="G396" s="483"/>
      <c r="H396" s="483"/>
      <c r="I396" s="483"/>
      <c r="J396" s="483"/>
      <c r="K396" s="483"/>
      <c r="L396" s="483"/>
      <c r="M396" s="483"/>
      <c r="N396" s="483"/>
      <c r="O396" s="483"/>
      <c r="P396" s="483"/>
      <c r="Q396" s="483"/>
      <c r="R396" s="483"/>
      <c r="S396" s="483"/>
      <c r="T396" s="483"/>
      <c r="U396" s="483"/>
      <c r="V396" s="483"/>
      <c r="W396" s="483"/>
      <c r="X396" s="483"/>
      <c r="Y396" s="483"/>
      <c r="Z396" s="483"/>
    </row>
    <row r="397" spans="1:26" ht="15.75" hidden="1" customHeight="1">
      <c r="A397" s="483"/>
      <c r="B397" s="483"/>
      <c r="C397" s="483"/>
      <c r="D397" s="483"/>
      <c r="E397" s="483"/>
      <c r="F397" s="483"/>
      <c r="G397" s="483"/>
      <c r="H397" s="483"/>
      <c r="I397" s="483"/>
      <c r="J397" s="483"/>
      <c r="K397" s="483"/>
      <c r="L397" s="483"/>
      <c r="M397" s="483"/>
      <c r="N397" s="483"/>
      <c r="O397" s="483"/>
      <c r="P397" s="483"/>
      <c r="Q397" s="483"/>
      <c r="R397" s="483"/>
      <c r="S397" s="483"/>
      <c r="T397" s="483"/>
      <c r="U397" s="483"/>
      <c r="V397" s="483"/>
      <c r="W397" s="483"/>
      <c r="X397" s="483"/>
      <c r="Y397" s="483"/>
      <c r="Z397" s="483"/>
    </row>
    <row r="398" spans="1:26" ht="15.75" hidden="1" customHeight="1">
      <c r="A398" s="483"/>
      <c r="B398" s="483"/>
      <c r="C398" s="483"/>
      <c r="D398" s="483"/>
      <c r="E398" s="483"/>
      <c r="F398" s="483"/>
      <c r="G398" s="483"/>
      <c r="H398" s="483"/>
      <c r="I398" s="483"/>
      <c r="J398" s="483"/>
      <c r="K398" s="483"/>
      <c r="L398" s="483"/>
      <c r="M398" s="483"/>
      <c r="N398" s="483"/>
      <c r="O398" s="483"/>
      <c r="P398" s="483"/>
      <c r="Q398" s="483"/>
      <c r="R398" s="483"/>
      <c r="S398" s="483"/>
      <c r="T398" s="483"/>
      <c r="U398" s="483"/>
      <c r="V398" s="483"/>
      <c r="W398" s="483"/>
      <c r="X398" s="483"/>
      <c r="Y398" s="483"/>
      <c r="Z398" s="483"/>
    </row>
    <row r="399" spans="1:26" ht="15.75" hidden="1" customHeight="1">
      <c r="A399" s="483"/>
      <c r="B399" s="483"/>
      <c r="C399" s="483"/>
      <c r="D399" s="483"/>
      <c r="E399" s="483"/>
      <c r="F399" s="483"/>
      <c r="G399" s="483"/>
      <c r="H399" s="483"/>
      <c r="I399" s="483"/>
      <c r="J399" s="483"/>
      <c r="K399" s="483"/>
      <c r="L399" s="483"/>
      <c r="M399" s="483"/>
      <c r="N399" s="483"/>
      <c r="O399" s="483"/>
      <c r="P399" s="483"/>
      <c r="Q399" s="483"/>
      <c r="R399" s="483"/>
      <c r="S399" s="483"/>
      <c r="T399" s="483"/>
      <c r="U399" s="483"/>
      <c r="V399" s="483"/>
      <c r="W399" s="483"/>
      <c r="X399" s="483"/>
      <c r="Y399" s="483"/>
      <c r="Z399" s="483"/>
    </row>
    <row r="400" spans="1:26" ht="15.75" hidden="1" customHeight="1">
      <c r="A400" s="483"/>
      <c r="B400" s="483"/>
      <c r="C400" s="483"/>
      <c r="D400" s="483"/>
      <c r="E400" s="483"/>
      <c r="F400" s="483"/>
      <c r="G400" s="483"/>
      <c r="H400" s="483"/>
      <c r="I400" s="483"/>
      <c r="J400" s="483"/>
      <c r="K400" s="483"/>
      <c r="L400" s="483"/>
      <c r="M400" s="483"/>
      <c r="N400" s="483"/>
      <c r="O400" s="483"/>
      <c r="P400" s="483"/>
      <c r="Q400" s="483"/>
      <c r="R400" s="483"/>
      <c r="S400" s="483"/>
      <c r="T400" s="483"/>
      <c r="U400" s="483"/>
      <c r="V400" s="483"/>
      <c r="W400" s="483"/>
      <c r="X400" s="483"/>
      <c r="Y400" s="483"/>
      <c r="Z400" s="483"/>
    </row>
    <row r="401" spans="1:26" ht="15.75" hidden="1" customHeight="1">
      <c r="A401" s="483"/>
      <c r="B401" s="483"/>
      <c r="C401" s="483"/>
      <c r="D401" s="483"/>
      <c r="E401" s="483"/>
      <c r="F401" s="483"/>
      <c r="G401" s="483"/>
      <c r="H401" s="483"/>
      <c r="I401" s="483"/>
      <c r="J401" s="483"/>
      <c r="K401" s="483"/>
      <c r="L401" s="483"/>
      <c r="M401" s="483"/>
      <c r="N401" s="483"/>
      <c r="O401" s="483"/>
      <c r="P401" s="483"/>
      <c r="Q401" s="483"/>
      <c r="R401" s="483"/>
      <c r="S401" s="483"/>
      <c r="T401" s="483"/>
      <c r="U401" s="483"/>
      <c r="V401" s="483"/>
      <c r="W401" s="483"/>
      <c r="X401" s="483"/>
      <c r="Y401" s="483"/>
      <c r="Z401" s="483"/>
    </row>
    <row r="402" spans="1:26" ht="15.75" hidden="1" customHeight="1">
      <c r="A402" s="483"/>
      <c r="B402" s="483"/>
      <c r="C402" s="483"/>
      <c r="D402" s="483"/>
      <c r="E402" s="483"/>
      <c r="F402" s="483"/>
      <c r="G402" s="483"/>
      <c r="H402" s="483"/>
      <c r="I402" s="483"/>
      <c r="J402" s="483"/>
      <c r="K402" s="483"/>
      <c r="L402" s="483"/>
      <c r="M402" s="483"/>
      <c r="N402" s="483"/>
      <c r="O402" s="483"/>
      <c r="P402" s="483"/>
      <c r="Q402" s="483"/>
      <c r="R402" s="483"/>
      <c r="S402" s="483"/>
      <c r="T402" s="483"/>
      <c r="U402" s="483"/>
      <c r="V402" s="483"/>
      <c r="W402" s="483"/>
      <c r="X402" s="483"/>
      <c r="Y402" s="483"/>
      <c r="Z402" s="483"/>
    </row>
    <row r="403" spans="1:26" ht="15.75" hidden="1" customHeight="1">
      <c r="A403" s="483"/>
      <c r="B403" s="483"/>
      <c r="C403" s="483"/>
      <c r="D403" s="483"/>
      <c r="E403" s="483"/>
      <c r="F403" s="483"/>
      <c r="G403" s="483"/>
      <c r="H403" s="483"/>
      <c r="I403" s="483"/>
      <c r="J403" s="483"/>
      <c r="K403" s="483"/>
      <c r="L403" s="483"/>
      <c r="M403" s="483"/>
      <c r="N403" s="483"/>
      <c r="O403" s="483"/>
      <c r="P403" s="483"/>
      <c r="Q403" s="483"/>
      <c r="R403" s="483"/>
      <c r="S403" s="483"/>
      <c r="T403" s="483"/>
      <c r="U403" s="483"/>
      <c r="V403" s="483"/>
      <c r="W403" s="483"/>
      <c r="X403" s="483"/>
      <c r="Y403" s="483"/>
      <c r="Z403" s="483"/>
    </row>
    <row r="404" spans="1:26" ht="15.75" hidden="1" customHeight="1">
      <c r="A404" s="483"/>
      <c r="B404" s="483"/>
      <c r="C404" s="483"/>
      <c r="D404" s="483"/>
      <c r="E404" s="483"/>
      <c r="F404" s="483"/>
      <c r="G404" s="483"/>
      <c r="H404" s="483"/>
      <c r="I404" s="483"/>
      <c r="J404" s="483"/>
      <c r="K404" s="483"/>
      <c r="L404" s="483"/>
      <c r="M404" s="483"/>
      <c r="N404" s="483"/>
      <c r="O404" s="483"/>
      <c r="P404" s="483"/>
      <c r="Q404" s="483"/>
      <c r="R404" s="483"/>
      <c r="S404" s="483"/>
      <c r="T404" s="483"/>
      <c r="U404" s="483"/>
      <c r="V404" s="483"/>
      <c r="W404" s="483"/>
      <c r="X404" s="483"/>
      <c r="Y404" s="483"/>
      <c r="Z404" s="483"/>
    </row>
    <row r="405" spans="1:26" ht="15.75" hidden="1" customHeight="1">
      <c r="A405" s="483"/>
      <c r="B405" s="483"/>
      <c r="C405" s="483"/>
      <c r="D405" s="483"/>
      <c r="E405" s="483"/>
      <c r="F405" s="483"/>
      <c r="G405" s="483"/>
      <c r="H405" s="483"/>
      <c r="I405" s="483"/>
      <c r="J405" s="483"/>
      <c r="K405" s="483"/>
      <c r="L405" s="483"/>
      <c r="M405" s="483"/>
      <c r="N405" s="483"/>
      <c r="O405" s="483"/>
      <c r="P405" s="483"/>
      <c r="Q405" s="483"/>
      <c r="R405" s="483"/>
      <c r="S405" s="483"/>
      <c r="T405" s="483"/>
      <c r="U405" s="483"/>
      <c r="V405" s="483"/>
      <c r="W405" s="483"/>
      <c r="X405" s="483"/>
      <c r="Y405" s="483"/>
      <c r="Z405" s="483"/>
    </row>
    <row r="406" spans="1:26" ht="15.75" hidden="1" customHeight="1">
      <c r="A406" s="483"/>
      <c r="B406" s="483"/>
      <c r="C406" s="483"/>
      <c r="D406" s="483"/>
      <c r="E406" s="483"/>
      <c r="F406" s="483"/>
      <c r="G406" s="483"/>
      <c r="H406" s="483"/>
      <c r="I406" s="483"/>
      <c r="J406" s="483"/>
      <c r="K406" s="483"/>
      <c r="L406" s="483"/>
      <c r="M406" s="483"/>
      <c r="N406" s="483"/>
      <c r="O406" s="483"/>
      <c r="P406" s="483"/>
      <c r="Q406" s="483"/>
      <c r="R406" s="483"/>
      <c r="S406" s="483"/>
      <c r="T406" s="483"/>
      <c r="U406" s="483"/>
      <c r="V406" s="483"/>
      <c r="W406" s="483"/>
      <c r="X406" s="483"/>
      <c r="Y406" s="483"/>
      <c r="Z406" s="483"/>
    </row>
    <row r="407" spans="1:26" ht="15.75" hidden="1" customHeight="1">
      <c r="A407" s="483"/>
      <c r="B407" s="483"/>
      <c r="C407" s="483"/>
      <c r="D407" s="483"/>
      <c r="E407" s="483"/>
      <c r="F407" s="483"/>
      <c r="G407" s="483"/>
      <c r="H407" s="483"/>
      <c r="I407" s="483"/>
      <c r="J407" s="483"/>
      <c r="K407" s="483"/>
      <c r="L407" s="483"/>
      <c r="M407" s="483"/>
      <c r="N407" s="483"/>
      <c r="O407" s="483"/>
      <c r="P407" s="483"/>
      <c r="Q407" s="483"/>
      <c r="R407" s="483"/>
      <c r="S407" s="483"/>
      <c r="T407" s="483"/>
      <c r="U407" s="483"/>
      <c r="V407" s="483"/>
      <c r="W407" s="483"/>
      <c r="X407" s="483"/>
      <c r="Y407" s="483"/>
      <c r="Z407" s="483"/>
    </row>
    <row r="408" spans="1:26" ht="15.75" hidden="1" customHeight="1">
      <c r="A408" s="483"/>
      <c r="B408" s="483"/>
      <c r="C408" s="483"/>
      <c r="D408" s="483"/>
      <c r="E408" s="483"/>
      <c r="F408" s="483"/>
      <c r="G408" s="483"/>
      <c r="H408" s="483"/>
      <c r="I408" s="483"/>
      <c r="J408" s="483"/>
      <c r="K408" s="483"/>
      <c r="L408" s="483"/>
      <c r="M408" s="483"/>
      <c r="N408" s="483"/>
      <c r="O408" s="483"/>
      <c r="P408" s="483"/>
      <c r="Q408" s="483"/>
      <c r="R408" s="483"/>
      <c r="S408" s="483"/>
      <c r="T408" s="483"/>
      <c r="U408" s="483"/>
      <c r="V408" s="483"/>
      <c r="W408" s="483"/>
      <c r="X408" s="483"/>
      <c r="Y408" s="483"/>
      <c r="Z408" s="483"/>
    </row>
    <row r="409" spans="1:26" ht="15.75" hidden="1" customHeight="1">
      <c r="A409" s="483"/>
      <c r="B409" s="483"/>
      <c r="C409" s="483"/>
      <c r="D409" s="483"/>
      <c r="E409" s="483"/>
      <c r="F409" s="483"/>
      <c r="G409" s="483"/>
      <c r="H409" s="483"/>
      <c r="I409" s="483"/>
      <c r="J409" s="483"/>
      <c r="K409" s="483"/>
      <c r="L409" s="483"/>
      <c r="M409" s="483"/>
      <c r="N409" s="483"/>
      <c r="O409" s="483"/>
      <c r="P409" s="483"/>
      <c r="Q409" s="483"/>
      <c r="R409" s="483"/>
      <c r="S409" s="483"/>
      <c r="T409" s="483"/>
      <c r="U409" s="483"/>
      <c r="V409" s="483"/>
      <c r="W409" s="483"/>
      <c r="X409" s="483"/>
      <c r="Y409" s="483"/>
      <c r="Z409" s="483"/>
    </row>
    <row r="410" spans="1:26" ht="15.75" hidden="1" customHeight="1">
      <c r="A410" s="483"/>
      <c r="B410" s="483"/>
      <c r="C410" s="483"/>
      <c r="D410" s="483"/>
      <c r="E410" s="483"/>
      <c r="F410" s="483"/>
      <c r="G410" s="483"/>
      <c r="H410" s="483"/>
      <c r="I410" s="483"/>
      <c r="J410" s="483"/>
      <c r="K410" s="483"/>
      <c r="L410" s="483"/>
      <c r="M410" s="483"/>
      <c r="N410" s="483"/>
      <c r="O410" s="483"/>
      <c r="P410" s="483"/>
      <c r="Q410" s="483"/>
      <c r="R410" s="483"/>
      <c r="S410" s="483"/>
      <c r="T410" s="483"/>
      <c r="U410" s="483"/>
      <c r="V410" s="483"/>
      <c r="W410" s="483"/>
      <c r="X410" s="483"/>
      <c r="Y410" s="483"/>
      <c r="Z410" s="483"/>
    </row>
    <row r="411" spans="1:26" ht="15.75" hidden="1" customHeight="1">
      <c r="A411" s="483"/>
      <c r="B411" s="483"/>
      <c r="C411" s="483"/>
      <c r="D411" s="483"/>
      <c r="E411" s="483"/>
      <c r="F411" s="483"/>
      <c r="G411" s="483"/>
      <c r="H411" s="483"/>
      <c r="I411" s="483"/>
      <c r="J411" s="483"/>
      <c r="K411" s="483"/>
      <c r="L411" s="483"/>
      <c r="M411" s="483"/>
      <c r="N411" s="483"/>
      <c r="O411" s="483"/>
      <c r="P411" s="483"/>
      <c r="Q411" s="483"/>
      <c r="R411" s="483"/>
      <c r="S411" s="483"/>
      <c r="T411" s="483"/>
      <c r="U411" s="483"/>
      <c r="V411" s="483"/>
      <c r="W411" s="483"/>
      <c r="X411" s="483"/>
      <c r="Y411" s="483"/>
      <c r="Z411" s="483"/>
    </row>
    <row r="412" spans="1:26" ht="15.75" hidden="1" customHeight="1">
      <c r="A412" s="483"/>
      <c r="B412" s="483"/>
      <c r="C412" s="483"/>
      <c r="D412" s="483"/>
      <c r="E412" s="483"/>
      <c r="F412" s="483"/>
      <c r="G412" s="483"/>
      <c r="H412" s="483"/>
      <c r="I412" s="483"/>
      <c r="J412" s="483"/>
      <c r="K412" s="483"/>
      <c r="L412" s="483"/>
      <c r="M412" s="483"/>
      <c r="N412" s="483"/>
      <c r="O412" s="483"/>
      <c r="P412" s="483"/>
      <c r="Q412" s="483"/>
      <c r="R412" s="483"/>
      <c r="S412" s="483"/>
      <c r="T412" s="483"/>
      <c r="U412" s="483"/>
      <c r="V412" s="483"/>
      <c r="W412" s="483"/>
      <c r="X412" s="483"/>
      <c r="Y412" s="483"/>
      <c r="Z412" s="483"/>
    </row>
    <row r="413" spans="1:26" ht="15.75" hidden="1" customHeight="1">
      <c r="A413" s="483"/>
      <c r="B413" s="483"/>
      <c r="C413" s="483"/>
      <c r="D413" s="483"/>
      <c r="E413" s="483"/>
      <c r="F413" s="483"/>
      <c r="G413" s="483"/>
      <c r="H413" s="483"/>
      <c r="I413" s="483"/>
      <c r="J413" s="483"/>
      <c r="K413" s="483"/>
      <c r="L413" s="483"/>
      <c r="M413" s="483"/>
      <c r="N413" s="483"/>
      <c r="O413" s="483"/>
      <c r="P413" s="483"/>
      <c r="Q413" s="483"/>
      <c r="R413" s="483"/>
      <c r="S413" s="483"/>
      <c r="T413" s="483"/>
      <c r="U413" s="483"/>
      <c r="V413" s="483"/>
      <c r="W413" s="483"/>
      <c r="X413" s="483"/>
      <c r="Y413" s="483"/>
      <c r="Z413" s="483"/>
    </row>
    <row r="414" spans="1:26" ht="15.75" hidden="1" customHeight="1">
      <c r="A414" s="483"/>
      <c r="B414" s="483"/>
      <c r="C414" s="483"/>
      <c r="D414" s="483"/>
      <c r="E414" s="483"/>
      <c r="F414" s="483"/>
      <c r="G414" s="483"/>
      <c r="H414" s="483"/>
      <c r="I414" s="483"/>
      <c r="J414" s="483"/>
      <c r="K414" s="483"/>
      <c r="L414" s="483"/>
      <c r="M414" s="483"/>
      <c r="N414" s="483"/>
      <c r="O414" s="483"/>
      <c r="P414" s="483"/>
      <c r="Q414" s="483"/>
      <c r="R414" s="483"/>
      <c r="S414" s="483"/>
      <c r="T414" s="483"/>
      <c r="U414" s="483"/>
      <c r="V414" s="483"/>
      <c r="W414" s="483"/>
      <c r="X414" s="483"/>
      <c r="Y414" s="483"/>
      <c r="Z414" s="483"/>
    </row>
    <row r="415" spans="1:26" ht="15.75" hidden="1" customHeight="1">
      <c r="A415" s="483"/>
      <c r="B415" s="483"/>
      <c r="C415" s="483"/>
      <c r="D415" s="483"/>
      <c r="E415" s="483"/>
      <c r="F415" s="483"/>
      <c r="G415" s="483"/>
      <c r="H415" s="483"/>
      <c r="I415" s="483"/>
      <c r="J415" s="483"/>
      <c r="K415" s="483"/>
      <c r="L415" s="483"/>
      <c r="M415" s="483"/>
      <c r="N415" s="483"/>
      <c r="O415" s="483"/>
      <c r="P415" s="483"/>
      <c r="Q415" s="483"/>
      <c r="R415" s="483"/>
      <c r="S415" s="483"/>
      <c r="T415" s="483"/>
      <c r="U415" s="483"/>
      <c r="V415" s="483"/>
      <c r="W415" s="483"/>
      <c r="X415" s="483"/>
      <c r="Y415" s="483"/>
      <c r="Z415" s="483"/>
    </row>
    <row r="416" spans="1:26" ht="15.75" hidden="1" customHeight="1">
      <c r="A416" s="483"/>
      <c r="B416" s="483"/>
      <c r="C416" s="483"/>
      <c r="D416" s="483"/>
      <c r="E416" s="483"/>
      <c r="F416" s="483"/>
      <c r="G416" s="483"/>
      <c r="H416" s="483"/>
      <c r="I416" s="483"/>
      <c r="J416" s="483"/>
      <c r="K416" s="483"/>
      <c r="L416" s="483"/>
      <c r="M416" s="483"/>
      <c r="N416" s="483"/>
      <c r="O416" s="483"/>
      <c r="P416" s="483"/>
      <c r="Q416" s="483"/>
      <c r="R416" s="483"/>
      <c r="S416" s="483"/>
      <c r="T416" s="483"/>
      <c r="U416" s="483"/>
      <c r="V416" s="483"/>
      <c r="W416" s="483"/>
      <c r="X416" s="483"/>
      <c r="Y416" s="483"/>
      <c r="Z416" s="483"/>
    </row>
    <row r="417" spans="1:26" ht="15.75" hidden="1" customHeight="1">
      <c r="A417" s="483"/>
      <c r="B417" s="483"/>
      <c r="C417" s="483"/>
      <c r="D417" s="483"/>
      <c r="E417" s="483"/>
      <c r="F417" s="483"/>
      <c r="G417" s="483"/>
      <c r="H417" s="483"/>
      <c r="I417" s="483"/>
      <c r="J417" s="483"/>
      <c r="K417" s="483"/>
      <c r="L417" s="483"/>
      <c r="M417" s="483"/>
      <c r="N417" s="483"/>
      <c r="O417" s="483"/>
      <c r="P417" s="483"/>
      <c r="Q417" s="483"/>
      <c r="R417" s="483"/>
      <c r="S417" s="483"/>
      <c r="T417" s="483"/>
      <c r="U417" s="483"/>
      <c r="V417" s="483"/>
      <c r="W417" s="483"/>
      <c r="X417" s="483"/>
      <c r="Y417" s="483"/>
      <c r="Z417" s="483"/>
    </row>
    <row r="418" spans="1:26" ht="15.75" hidden="1" customHeight="1">
      <c r="A418" s="483"/>
      <c r="B418" s="483"/>
      <c r="C418" s="483"/>
      <c r="D418" s="483"/>
      <c r="E418" s="483"/>
      <c r="F418" s="483"/>
      <c r="G418" s="483"/>
      <c r="H418" s="483"/>
      <c r="I418" s="483"/>
      <c r="J418" s="483"/>
      <c r="K418" s="483"/>
      <c r="L418" s="483"/>
      <c r="M418" s="483"/>
      <c r="N418" s="483"/>
      <c r="O418" s="483"/>
      <c r="P418" s="483"/>
      <c r="Q418" s="483"/>
      <c r="R418" s="483"/>
      <c r="S418" s="483"/>
      <c r="T418" s="483"/>
      <c r="U418" s="483"/>
      <c r="V418" s="483"/>
      <c r="W418" s="483"/>
      <c r="X418" s="483"/>
      <c r="Y418" s="483"/>
      <c r="Z418" s="483"/>
    </row>
    <row r="419" spans="1:26" ht="15.75" hidden="1" customHeight="1">
      <c r="A419" s="483"/>
      <c r="B419" s="483"/>
      <c r="C419" s="483"/>
      <c r="D419" s="483"/>
      <c r="E419" s="483"/>
      <c r="F419" s="483"/>
      <c r="G419" s="483"/>
      <c r="H419" s="483"/>
      <c r="I419" s="483"/>
      <c r="J419" s="483"/>
      <c r="K419" s="483"/>
      <c r="L419" s="483"/>
      <c r="M419" s="483"/>
      <c r="N419" s="483"/>
      <c r="O419" s="483"/>
      <c r="P419" s="483"/>
      <c r="Q419" s="483"/>
      <c r="R419" s="483"/>
      <c r="S419" s="483"/>
      <c r="T419" s="483"/>
      <c r="U419" s="483"/>
      <c r="V419" s="483"/>
      <c r="W419" s="483"/>
      <c r="X419" s="483"/>
      <c r="Y419" s="483"/>
      <c r="Z419" s="483"/>
    </row>
    <row r="420" spans="1:26" ht="15.75" hidden="1" customHeight="1">
      <c r="A420" s="483"/>
      <c r="B420" s="483"/>
      <c r="C420" s="483"/>
      <c r="D420" s="483"/>
      <c r="E420" s="483"/>
      <c r="F420" s="483"/>
      <c r="G420" s="483"/>
      <c r="H420" s="483"/>
      <c r="I420" s="483"/>
      <c r="J420" s="483"/>
      <c r="K420" s="483"/>
      <c r="L420" s="483"/>
      <c r="M420" s="483"/>
      <c r="N420" s="483"/>
      <c r="O420" s="483"/>
      <c r="P420" s="483"/>
      <c r="Q420" s="483"/>
      <c r="R420" s="483"/>
      <c r="S420" s="483"/>
      <c r="T420" s="483"/>
      <c r="U420" s="483"/>
      <c r="V420" s="483"/>
      <c r="W420" s="483"/>
      <c r="X420" s="483"/>
      <c r="Y420" s="483"/>
      <c r="Z420" s="483"/>
    </row>
    <row r="421" spans="1:26" ht="15.75" hidden="1" customHeight="1">
      <c r="A421" s="483"/>
      <c r="B421" s="483"/>
      <c r="C421" s="483"/>
      <c r="D421" s="483"/>
      <c r="E421" s="483"/>
      <c r="F421" s="483"/>
      <c r="G421" s="483"/>
      <c r="H421" s="483"/>
      <c r="I421" s="483"/>
      <c r="J421" s="483"/>
      <c r="K421" s="483"/>
      <c r="L421" s="483"/>
      <c r="M421" s="483"/>
      <c r="N421" s="483"/>
      <c r="O421" s="483"/>
      <c r="P421" s="483"/>
      <c r="Q421" s="483"/>
      <c r="R421" s="483"/>
      <c r="S421" s="483"/>
      <c r="T421" s="483"/>
      <c r="U421" s="483"/>
      <c r="V421" s="483"/>
      <c r="W421" s="483"/>
      <c r="X421" s="483"/>
      <c r="Y421" s="483"/>
      <c r="Z421" s="483"/>
    </row>
    <row r="422" spans="1:26" ht="15.75" hidden="1" customHeight="1">
      <c r="A422" s="483"/>
      <c r="B422" s="483"/>
      <c r="C422" s="483"/>
      <c r="D422" s="483"/>
      <c r="E422" s="483"/>
      <c r="F422" s="483"/>
      <c r="G422" s="483"/>
      <c r="H422" s="483"/>
      <c r="I422" s="483"/>
      <c r="J422" s="483"/>
      <c r="K422" s="483"/>
      <c r="L422" s="483"/>
      <c r="M422" s="483"/>
      <c r="N422" s="483"/>
      <c r="O422" s="483"/>
      <c r="P422" s="483"/>
      <c r="Q422" s="483"/>
      <c r="R422" s="483"/>
      <c r="S422" s="483"/>
      <c r="T422" s="483"/>
      <c r="U422" s="483"/>
      <c r="V422" s="483"/>
      <c r="W422" s="483"/>
      <c r="X422" s="483"/>
      <c r="Y422" s="483"/>
      <c r="Z422" s="483"/>
    </row>
    <row r="423" spans="1:26" ht="15.75" hidden="1" customHeight="1">
      <c r="A423" s="483"/>
      <c r="B423" s="483"/>
      <c r="C423" s="483"/>
      <c r="D423" s="483"/>
      <c r="E423" s="483"/>
      <c r="F423" s="483"/>
      <c r="G423" s="483"/>
      <c r="H423" s="483"/>
      <c r="I423" s="483"/>
      <c r="J423" s="483"/>
      <c r="K423" s="483"/>
      <c r="L423" s="483"/>
      <c r="M423" s="483"/>
      <c r="N423" s="483"/>
      <c r="O423" s="483"/>
      <c r="P423" s="483"/>
      <c r="Q423" s="483"/>
      <c r="R423" s="483"/>
      <c r="S423" s="483"/>
      <c r="T423" s="483"/>
      <c r="U423" s="483"/>
      <c r="V423" s="483"/>
      <c r="W423" s="483"/>
      <c r="X423" s="483"/>
      <c r="Y423" s="483"/>
      <c r="Z423" s="483"/>
    </row>
    <row r="424" spans="1:26" ht="15.75" hidden="1" customHeight="1">
      <c r="A424" s="483"/>
      <c r="B424" s="483"/>
      <c r="C424" s="483"/>
      <c r="D424" s="483"/>
      <c r="E424" s="483"/>
      <c r="F424" s="483"/>
      <c r="G424" s="483"/>
      <c r="H424" s="483"/>
      <c r="I424" s="483"/>
      <c r="J424" s="483"/>
      <c r="K424" s="483"/>
      <c r="L424" s="483"/>
      <c r="M424" s="483"/>
      <c r="N424" s="483"/>
      <c r="O424" s="483"/>
      <c r="P424" s="483"/>
      <c r="Q424" s="483"/>
      <c r="R424" s="483"/>
      <c r="S424" s="483"/>
      <c r="T424" s="483"/>
      <c r="U424" s="483"/>
      <c r="V424" s="483"/>
      <c r="W424" s="483"/>
      <c r="X424" s="483"/>
      <c r="Y424" s="483"/>
      <c r="Z424" s="483"/>
    </row>
    <row r="425" spans="1:26" ht="15.75" hidden="1" customHeight="1">
      <c r="A425" s="483"/>
      <c r="B425" s="483"/>
      <c r="C425" s="483"/>
      <c r="D425" s="483"/>
      <c r="E425" s="483"/>
      <c r="F425" s="483"/>
      <c r="G425" s="483"/>
      <c r="H425" s="483"/>
      <c r="I425" s="483"/>
      <c r="J425" s="483"/>
      <c r="K425" s="483"/>
      <c r="L425" s="483"/>
      <c r="M425" s="483"/>
      <c r="N425" s="483"/>
      <c r="O425" s="483"/>
      <c r="P425" s="483"/>
      <c r="Q425" s="483"/>
      <c r="R425" s="483"/>
      <c r="S425" s="483"/>
      <c r="T425" s="483"/>
      <c r="U425" s="483"/>
      <c r="V425" s="483"/>
      <c r="W425" s="483"/>
      <c r="X425" s="483"/>
      <c r="Y425" s="483"/>
      <c r="Z425" s="483"/>
    </row>
    <row r="426" spans="1:26" ht="15.75" hidden="1" customHeight="1">
      <c r="A426" s="483"/>
      <c r="B426" s="483"/>
      <c r="C426" s="483"/>
      <c r="D426" s="483"/>
      <c r="E426" s="483"/>
      <c r="F426" s="483"/>
      <c r="G426" s="483"/>
      <c r="H426" s="483"/>
      <c r="I426" s="483"/>
      <c r="J426" s="483"/>
      <c r="K426" s="483"/>
      <c r="L426" s="483"/>
      <c r="M426" s="483"/>
      <c r="N426" s="483"/>
      <c r="O426" s="483"/>
      <c r="P426" s="483"/>
      <c r="Q426" s="483"/>
      <c r="R426" s="483"/>
      <c r="S426" s="483"/>
      <c r="T426" s="483"/>
      <c r="U426" s="483"/>
      <c r="V426" s="483"/>
      <c r="W426" s="483"/>
      <c r="X426" s="483"/>
      <c r="Y426" s="483"/>
      <c r="Z426" s="483"/>
    </row>
    <row r="427" spans="1:26" ht="15.75" hidden="1" customHeight="1">
      <c r="A427" s="483"/>
      <c r="B427" s="483"/>
      <c r="C427" s="483"/>
      <c r="D427" s="483"/>
      <c r="E427" s="483"/>
      <c r="F427" s="483"/>
      <c r="G427" s="483"/>
      <c r="H427" s="483"/>
      <c r="I427" s="483"/>
      <c r="J427" s="483"/>
      <c r="K427" s="483"/>
      <c r="L427" s="483"/>
      <c r="M427" s="483"/>
      <c r="N427" s="483"/>
      <c r="O427" s="483"/>
      <c r="P427" s="483"/>
      <c r="Q427" s="483"/>
      <c r="R427" s="483"/>
      <c r="S427" s="483"/>
      <c r="T427" s="483"/>
      <c r="U427" s="483"/>
      <c r="V427" s="483"/>
      <c r="W427" s="483"/>
      <c r="X427" s="483"/>
      <c r="Y427" s="483"/>
      <c r="Z427" s="483"/>
    </row>
    <row r="428" spans="1:26" ht="15.75" hidden="1" customHeight="1">
      <c r="A428" s="483"/>
      <c r="B428" s="483"/>
      <c r="C428" s="483"/>
      <c r="D428" s="483"/>
      <c r="E428" s="483"/>
      <c r="F428" s="483"/>
      <c r="G428" s="483"/>
      <c r="H428" s="483"/>
      <c r="I428" s="483"/>
      <c r="J428" s="483"/>
      <c r="K428" s="483"/>
      <c r="L428" s="483"/>
      <c r="M428" s="483"/>
      <c r="N428" s="483"/>
      <c r="O428" s="483"/>
      <c r="P428" s="483"/>
      <c r="Q428" s="483"/>
      <c r="R428" s="483"/>
      <c r="S428" s="483"/>
      <c r="T428" s="483"/>
      <c r="U428" s="483"/>
      <c r="V428" s="483"/>
      <c r="W428" s="483"/>
      <c r="X428" s="483"/>
      <c r="Y428" s="483"/>
      <c r="Z428" s="483"/>
    </row>
    <row r="429" spans="1:26" ht="15.75" hidden="1" customHeight="1">
      <c r="A429" s="483"/>
      <c r="B429" s="483"/>
      <c r="C429" s="483"/>
      <c r="D429" s="483"/>
      <c r="E429" s="483"/>
      <c r="F429" s="483"/>
      <c r="G429" s="483"/>
      <c r="H429" s="483"/>
      <c r="I429" s="483"/>
      <c r="J429" s="483"/>
      <c r="K429" s="483"/>
      <c r="L429" s="483"/>
      <c r="M429" s="483"/>
      <c r="N429" s="483"/>
      <c r="O429" s="483"/>
      <c r="P429" s="483"/>
      <c r="Q429" s="483"/>
      <c r="R429" s="483"/>
      <c r="S429" s="483"/>
      <c r="T429" s="483"/>
      <c r="U429" s="483"/>
      <c r="V429" s="483"/>
      <c r="W429" s="483"/>
      <c r="X429" s="483"/>
      <c r="Y429" s="483"/>
      <c r="Z429" s="483"/>
    </row>
    <row r="430" spans="1:26" ht="15.75" hidden="1" customHeight="1">
      <c r="A430" s="483"/>
      <c r="B430" s="483"/>
      <c r="C430" s="483"/>
      <c r="D430" s="483"/>
      <c r="E430" s="483"/>
      <c r="F430" s="483"/>
      <c r="G430" s="483"/>
      <c r="H430" s="483"/>
      <c r="I430" s="483"/>
      <c r="J430" s="483"/>
      <c r="K430" s="483"/>
      <c r="L430" s="483"/>
      <c r="M430" s="483"/>
      <c r="N430" s="483"/>
      <c r="O430" s="483"/>
      <c r="P430" s="483"/>
      <c r="Q430" s="483"/>
      <c r="R430" s="483"/>
      <c r="S430" s="483"/>
      <c r="T430" s="483"/>
      <c r="U430" s="483"/>
      <c r="V430" s="483"/>
      <c r="W430" s="483"/>
      <c r="X430" s="483"/>
      <c r="Y430" s="483"/>
      <c r="Z430" s="483"/>
    </row>
    <row r="431" spans="1:26" ht="15.75" hidden="1" customHeight="1">
      <c r="A431" s="483"/>
      <c r="B431" s="483"/>
      <c r="C431" s="483"/>
      <c r="D431" s="483"/>
      <c r="E431" s="483"/>
      <c r="F431" s="483"/>
      <c r="G431" s="483"/>
      <c r="H431" s="483"/>
      <c r="I431" s="483"/>
      <c r="J431" s="483"/>
      <c r="K431" s="483"/>
      <c r="L431" s="483"/>
      <c r="M431" s="483"/>
      <c r="N431" s="483"/>
      <c r="O431" s="483"/>
      <c r="P431" s="483"/>
      <c r="Q431" s="483"/>
      <c r="R431" s="483"/>
      <c r="S431" s="483"/>
      <c r="T431" s="483"/>
      <c r="U431" s="483"/>
      <c r="V431" s="483"/>
      <c r="W431" s="483"/>
      <c r="X431" s="483"/>
      <c r="Y431" s="483"/>
      <c r="Z431" s="483"/>
    </row>
    <row r="432" spans="1:26" ht="15.75" hidden="1" customHeight="1">
      <c r="A432" s="483"/>
      <c r="B432" s="483"/>
      <c r="C432" s="483"/>
      <c r="D432" s="483"/>
      <c r="E432" s="483"/>
      <c r="F432" s="483"/>
      <c r="G432" s="483"/>
      <c r="H432" s="483"/>
      <c r="I432" s="483"/>
      <c r="J432" s="483"/>
      <c r="K432" s="483"/>
      <c r="L432" s="483"/>
      <c r="M432" s="483"/>
      <c r="N432" s="483"/>
      <c r="O432" s="483"/>
      <c r="P432" s="483"/>
      <c r="Q432" s="483"/>
      <c r="R432" s="483"/>
      <c r="S432" s="483"/>
      <c r="T432" s="483"/>
      <c r="U432" s="483"/>
      <c r="V432" s="483"/>
      <c r="W432" s="483"/>
      <c r="X432" s="483"/>
      <c r="Y432" s="483"/>
      <c r="Z432" s="483"/>
    </row>
    <row r="433" spans="1:26" ht="15.75" hidden="1" customHeight="1">
      <c r="A433" s="483"/>
      <c r="B433" s="483"/>
      <c r="C433" s="483"/>
      <c r="D433" s="483"/>
      <c r="E433" s="483"/>
      <c r="F433" s="483"/>
      <c r="G433" s="483"/>
      <c r="H433" s="483"/>
      <c r="I433" s="483"/>
      <c r="J433" s="483"/>
      <c r="K433" s="483"/>
      <c r="L433" s="483"/>
      <c r="M433" s="483"/>
      <c r="N433" s="483"/>
      <c r="O433" s="483"/>
      <c r="P433" s="483"/>
      <c r="Q433" s="483"/>
      <c r="R433" s="483"/>
      <c r="S433" s="483"/>
      <c r="T433" s="483"/>
      <c r="U433" s="483"/>
      <c r="V433" s="483"/>
      <c r="W433" s="483"/>
      <c r="X433" s="483"/>
      <c r="Y433" s="483"/>
      <c r="Z433" s="483"/>
    </row>
    <row r="434" spans="1:26" ht="15.75" hidden="1" customHeight="1">
      <c r="A434" s="483"/>
      <c r="B434" s="483"/>
      <c r="C434" s="483"/>
      <c r="D434" s="483"/>
      <c r="E434" s="483"/>
      <c r="F434" s="483"/>
      <c r="G434" s="483"/>
      <c r="H434" s="483"/>
      <c r="I434" s="483"/>
      <c r="J434" s="483"/>
      <c r="K434" s="483"/>
      <c r="L434" s="483"/>
      <c r="M434" s="483"/>
      <c r="N434" s="483"/>
      <c r="O434" s="483"/>
      <c r="P434" s="483"/>
      <c r="Q434" s="483"/>
      <c r="R434" s="483"/>
      <c r="S434" s="483"/>
      <c r="T434" s="483"/>
      <c r="U434" s="483"/>
      <c r="V434" s="483"/>
      <c r="W434" s="483"/>
      <c r="X434" s="483"/>
      <c r="Y434" s="483"/>
      <c r="Z434" s="483"/>
    </row>
    <row r="435" spans="1:26" ht="15.75" hidden="1" customHeight="1">
      <c r="A435" s="483"/>
      <c r="B435" s="483"/>
      <c r="C435" s="483"/>
      <c r="D435" s="483"/>
      <c r="E435" s="483"/>
      <c r="F435" s="483"/>
      <c r="G435" s="483"/>
      <c r="H435" s="483"/>
      <c r="I435" s="483"/>
      <c r="J435" s="483"/>
      <c r="K435" s="483"/>
      <c r="L435" s="483"/>
      <c r="M435" s="483"/>
      <c r="N435" s="483"/>
      <c r="O435" s="483"/>
      <c r="P435" s="483"/>
      <c r="Q435" s="483"/>
      <c r="R435" s="483"/>
      <c r="S435" s="483"/>
      <c r="T435" s="483"/>
      <c r="U435" s="483"/>
      <c r="V435" s="483"/>
      <c r="W435" s="483"/>
      <c r="X435" s="483"/>
      <c r="Y435" s="483"/>
      <c r="Z435" s="483"/>
    </row>
    <row r="436" spans="1:26" ht="15.75" hidden="1" customHeight="1">
      <c r="A436" s="483"/>
      <c r="B436" s="483"/>
      <c r="C436" s="483"/>
      <c r="D436" s="483"/>
      <c r="E436" s="483"/>
      <c r="F436" s="483"/>
      <c r="G436" s="483"/>
      <c r="H436" s="483"/>
      <c r="I436" s="483"/>
      <c r="J436" s="483"/>
      <c r="K436" s="483"/>
      <c r="L436" s="483"/>
      <c r="M436" s="483"/>
      <c r="N436" s="483"/>
      <c r="O436" s="483"/>
      <c r="P436" s="483"/>
      <c r="Q436" s="483"/>
      <c r="R436" s="483"/>
      <c r="S436" s="483"/>
      <c r="T436" s="483"/>
      <c r="U436" s="483"/>
      <c r="V436" s="483"/>
      <c r="W436" s="483"/>
      <c r="X436" s="483"/>
      <c r="Y436" s="483"/>
      <c r="Z436" s="483"/>
    </row>
    <row r="437" spans="1:26" ht="15.75" hidden="1" customHeight="1">
      <c r="A437" s="483"/>
      <c r="B437" s="483"/>
      <c r="C437" s="483"/>
      <c r="D437" s="483"/>
      <c r="E437" s="483"/>
      <c r="F437" s="483"/>
      <c r="G437" s="483"/>
      <c r="H437" s="483"/>
      <c r="I437" s="483"/>
      <c r="J437" s="483"/>
      <c r="K437" s="483"/>
      <c r="L437" s="483"/>
      <c r="M437" s="483"/>
      <c r="N437" s="483"/>
      <c r="O437" s="483"/>
      <c r="P437" s="483"/>
      <c r="Q437" s="483"/>
      <c r="R437" s="483"/>
      <c r="S437" s="483"/>
      <c r="T437" s="483"/>
      <c r="U437" s="483"/>
      <c r="V437" s="483"/>
      <c r="W437" s="483"/>
      <c r="X437" s="483"/>
      <c r="Y437" s="483"/>
      <c r="Z437" s="483"/>
    </row>
    <row r="438" spans="1:26" ht="15.75" hidden="1" customHeight="1">
      <c r="A438" s="483"/>
      <c r="B438" s="483"/>
      <c r="C438" s="483"/>
      <c r="D438" s="483"/>
      <c r="E438" s="483"/>
      <c r="F438" s="483"/>
      <c r="G438" s="483"/>
      <c r="H438" s="483"/>
      <c r="I438" s="483"/>
      <c r="J438" s="483"/>
      <c r="K438" s="483"/>
      <c r="L438" s="483"/>
      <c r="M438" s="483"/>
      <c r="N438" s="483"/>
      <c r="O438" s="483"/>
      <c r="P438" s="483"/>
      <c r="Q438" s="483"/>
      <c r="R438" s="483"/>
      <c r="S438" s="483"/>
      <c r="T438" s="483"/>
      <c r="U438" s="483"/>
      <c r="V438" s="483"/>
      <c r="W438" s="483"/>
      <c r="X438" s="483"/>
      <c r="Y438" s="483"/>
      <c r="Z438" s="483"/>
    </row>
    <row r="439" spans="1:26" ht="15.75" hidden="1" customHeight="1">
      <c r="A439" s="483"/>
      <c r="B439" s="483"/>
      <c r="C439" s="483"/>
      <c r="D439" s="483"/>
      <c r="E439" s="483"/>
      <c r="F439" s="483"/>
      <c r="G439" s="483"/>
      <c r="H439" s="483"/>
      <c r="I439" s="483"/>
      <c r="J439" s="483"/>
      <c r="K439" s="483"/>
      <c r="L439" s="483"/>
      <c r="M439" s="483"/>
      <c r="N439" s="483"/>
      <c r="O439" s="483"/>
      <c r="P439" s="483"/>
      <c r="Q439" s="483"/>
      <c r="R439" s="483"/>
      <c r="S439" s="483"/>
      <c r="T439" s="483"/>
      <c r="U439" s="483"/>
      <c r="V439" s="483"/>
      <c r="W439" s="483"/>
      <c r="X439" s="483"/>
      <c r="Y439" s="483"/>
      <c r="Z439" s="483"/>
    </row>
    <row r="440" spans="1:26" ht="15.75" hidden="1" customHeight="1">
      <c r="A440" s="483"/>
      <c r="B440" s="483"/>
      <c r="C440" s="483"/>
      <c r="D440" s="483"/>
      <c r="E440" s="483"/>
      <c r="F440" s="483"/>
      <c r="G440" s="483"/>
      <c r="H440" s="483"/>
      <c r="I440" s="483"/>
      <c r="J440" s="483"/>
      <c r="K440" s="483"/>
      <c r="L440" s="483"/>
      <c r="M440" s="483"/>
      <c r="N440" s="483"/>
      <c r="O440" s="483"/>
      <c r="P440" s="483"/>
      <c r="Q440" s="483"/>
      <c r="R440" s="483"/>
      <c r="S440" s="483"/>
      <c r="T440" s="483"/>
      <c r="U440" s="483"/>
      <c r="V440" s="483"/>
      <c r="W440" s="483"/>
      <c r="X440" s="483"/>
      <c r="Y440" s="483"/>
      <c r="Z440" s="483"/>
    </row>
    <row r="441" spans="1:26" ht="15.75" hidden="1" customHeight="1">
      <c r="A441" s="483"/>
      <c r="B441" s="483"/>
      <c r="C441" s="483"/>
      <c r="D441" s="483"/>
      <c r="E441" s="483"/>
      <c r="F441" s="483"/>
      <c r="G441" s="483"/>
      <c r="H441" s="483"/>
      <c r="I441" s="483"/>
      <c r="J441" s="483"/>
      <c r="K441" s="483"/>
      <c r="L441" s="483"/>
      <c r="M441" s="483"/>
      <c r="N441" s="483"/>
      <c r="O441" s="483"/>
      <c r="P441" s="483"/>
      <c r="Q441" s="483"/>
      <c r="R441" s="483"/>
      <c r="S441" s="483"/>
      <c r="T441" s="483"/>
      <c r="U441" s="483"/>
      <c r="V441" s="483"/>
      <c r="W441" s="483"/>
      <c r="X441" s="483"/>
      <c r="Y441" s="483"/>
      <c r="Z441" s="483"/>
    </row>
    <row r="442" spans="1:26" ht="15.75" hidden="1" customHeight="1">
      <c r="A442" s="483"/>
      <c r="B442" s="483"/>
      <c r="C442" s="483"/>
      <c r="D442" s="483"/>
      <c r="E442" s="483"/>
      <c r="F442" s="483"/>
      <c r="G442" s="483"/>
      <c r="H442" s="483"/>
      <c r="I442" s="483"/>
      <c r="J442" s="483"/>
      <c r="K442" s="483"/>
      <c r="L442" s="483"/>
      <c r="M442" s="483"/>
      <c r="N442" s="483"/>
      <c r="O442" s="483"/>
      <c r="P442" s="483"/>
      <c r="Q442" s="483"/>
      <c r="R442" s="483"/>
      <c r="S442" s="483"/>
      <c r="T442" s="483"/>
      <c r="U442" s="483"/>
      <c r="V442" s="483"/>
      <c r="W442" s="483"/>
      <c r="X442" s="483"/>
      <c r="Y442" s="483"/>
      <c r="Z442" s="483"/>
    </row>
    <row r="443" spans="1:26" ht="15.75" hidden="1" customHeight="1">
      <c r="A443" s="483"/>
      <c r="B443" s="483"/>
      <c r="C443" s="483"/>
      <c r="D443" s="483"/>
      <c r="E443" s="483"/>
      <c r="F443" s="483"/>
      <c r="G443" s="483"/>
      <c r="H443" s="483"/>
      <c r="I443" s="483"/>
      <c r="J443" s="483"/>
      <c r="K443" s="483"/>
      <c r="L443" s="483"/>
      <c r="M443" s="483"/>
      <c r="N443" s="483"/>
      <c r="O443" s="483"/>
      <c r="P443" s="483"/>
      <c r="Q443" s="483"/>
      <c r="R443" s="483"/>
      <c r="S443" s="483"/>
      <c r="T443" s="483"/>
      <c r="U443" s="483"/>
      <c r="V443" s="483"/>
      <c r="W443" s="483"/>
      <c r="X443" s="483"/>
      <c r="Y443" s="483"/>
      <c r="Z443" s="483"/>
    </row>
    <row r="444" spans="1:26" ht="15.75" hidden="1" customHeight="1">
      <c r="A444" s="483"/>
      <c r="B444" s="483"/>
      <c r="C444" s="483"/>
      <c r="D444" s="483"/>
      <c r="E444" s="483"/>
      <c r="F444" s="483"/>
      <c r="G444" s="483"/>
      <c r="H444" s="483"/>
      <c r="I444" s="483"/>
      <c r="J444" s="483"/>
      <c r="K444" s="483"/>
      <c r="L444" s="483"/>
      <c r="M444" s="483"/>
      <c r="N444" s="483"/>
      <c r="O444" s="483"/>
      <c r="P444" s="483"/>
      <c r="Q444" s="483"/>
      <c r="R444" s="483"/>
      <c r="S444" s="483"/>
      <c r="T444" s="483"/>
      <c r="U444" s="483"/>
      <c r="V444" s="483"/>
      <c r="W444" s="483"/>
      <c r="X444" s="483"/>
      <c r="Y444" s="483"/>
      <c r="Z444" s="483"/>
    </row>
    <row r="445" spans="1:26" ht="15.75" hidden="1" customHeight="1">
      <c r="A445" s="483"/>
      <c r="B445" s="483"/>
      <c r="C445" s="483"/>
      <c r="D445" s="483"/>
      <c r="E445" s="483"/>
      <c r="F445" s="483"/>
      <c r="G445" s="483"/>
      <c r="H445" s="483"/>
      <c r="I445" s="483"/>
      <c r="J445" s="483"/>
      <c r="K445" s="483"/>
      <c r="L445" s="483"/>
      <c r="M445" s="483"/>
      <c r="N445" s="483"/>
      <c r="O445" s="483"/>
      <c r="P445" s="483"/>
      <c r="Q445" s="483"/>
      <c r="R445" s="483"/>
      <c r="S445" s="483"/>
      <c r="T445" s="483"/>
      <c r="U445" s="483"/>
      <c r="V445" s="483"/>
      <c r="W445" s="483"/>
      <c r="X445" s="483"/>
      <c r="Y445" s="483"/>
      <c r="Z445" s="483"/>
    </row>
    <row r="446" spans="1:26" ht="15.75" hidden="1" customHeight="1">
      <c r="A446" s="483"/>
      <c r="B446" s="483"/>
      <c r="C446" s="483"/>
      <c r="D446" s="483"/>
      <c r="E446" s="483"/>
      <c r="F446" s="483"/>
      <c r="G446" s="483"/>
      <c r="H446" s="483"/>
      <c r="I446" s="483"/>
      <c r="J446" s="483"/>
      <c r="K446" s="483"/>
      <c r="L446" s="483"/>
      <c r="M446" s="483"/>
      <c r="N446" s="483"/>
      <c r="O446" s="483"/>
      <c r="P446" s="483"/>
      <c r="Q446" s="483"/>
      <c r="R446" s="483"/>
      <c r="S446" s="483"/>
      <c r="T446" s="483"/>
      <c r="U446" s="483"/>
      <c r="V446" s="483"/>
      <c r="W446" s="483"/>
      <c r="X446" s="483"/>
      <c r="Y446" s="483"/>
      <c r="Z446" s="483"/>
    </row>
    <row r="447" spans="1:26" ht="15.75" hidden="1" customHeight="1">
      <c r="A447" s="483"/>
      <c r="B447" s="483"/>
      <c r="C447" s="483"/>
      <c r="D447" s="483"/>
      <c r="E447" s="483"/>
      <c r="F447" s="483"/>
      <c r="G447" s="483"/>
      <c r="H447" s="483"/>
      <c r="I447" s="483"/>
      <c r="J447" s="483"/>
      <c r="K447" s="483"/>
      <c r="L447" s="483"/>
      <c r="M447" s="483"/>
      <c r="N447" s="483"/>
      <c r="O447" s="483"/>
      <c r="P447" s="483"/>
      <c r="Q447" s="483"/>
      <c r="R447" s="483"/>
      <c r="S447" s="483"/>
      <c r="T447" s="483"/>
      <c r="U447" s="483"/>
      <c r="V447" s="483"/>
      <c r="W447" s="483"/>
      <c r="X447" s="483"/>
      <c r="Y447" s="483"/>
      <c r="Z447" s="483"/>
    </row>
    <row r="448" spans="1:26" ht="15.75" hidden="1" customHeight="1">
      <c r="A448" s="483"/>
      <c r="B448" s="483"/>
      <c r="C448" s="483"/>
      <c r="D448" s="483"/>
      <c r="E448" s="483"/>
      <c r="F448" s="483"/>
      <c r="G448" s="483"/>
      <c r="H448" s="483"/>
      <c r="I448" s="483"/>
      <c r="J448" s="483"/>
      <c r="K448" s="483"/>
      <c r="L448" s="483"/>
      <c r="M448" s="483"/>
      <c r="N448" s="483"/>
      <c r="O448" s="483"/>
      <c r="P448" s="483"/>
      <c r="Q448" s="483"/>
      <c r="R448" s="483"/>
      <c r="S448" s="483"/>
      <c r="T448" s="483"/>
      <c r="U448" s="483"/>
      <c r="V448" s="483"/>
      <c r="W448" s="483"/>
      <c r="X448" s="483"/>
      <c r="Y448" s="483"/>
      <c r="Z448" s="483"/>
    </row>
    <row r="449" spans="1:26" ht="15.75" hidden="1" customHeight="1">
      <c r="A449" s="483"/>
      <c r="B449" s="483"/>
      <c r="C449" s="483"/>
      <c r="D449" s="483"/>
      <c r="E449" s="483"/>
      <c r="F449" s="483"/>
      <c r="G449" s="483"/>
      <c r="H449" s="483"/>
      <c r="I449" s="483"/>
      <c r="J449" s="483"/>
      <c r="K449" s="483"/>
      <c r="L449" s="483"/>
      <c r="M449" s="483"/>
      <c r="N449" s="483"/>
      <c r="O449" s="483"/>
      <c r="P449" s="483"/>
      <c r="Q449" s="483"/>
      <c r="R449" s="483"/>
      <c r="S449" s="483"/>
      <c r="T449" s="483"/>
      <c r="U449" s="483"/>
      <c r="V449" s="483"/>
      <c r="W449" s="483"/>
      <c r="X449" s="483"/>
      <c r="Y449" s="483"/>
      <c r="Z449" s="483"/>
    </row>
    <row r="450" spans="1:26" ht="15.75" hidden="1" customHeight="1">
      <c r="A450" s="483"/>
      <c r="B450" s="483"/>
      <c r="C450" s="483"/>
      <c r="D450" s="483"/>
      <c r="E450" s="483"/>
      <c r="F450" s="483"/>
      <c r="G450" s="483"/>
      <c r="H450" s="483"/>
      <c r="I450" s="483"/>
      <c r="J450" s="483"/>
      <c r="K450" s="483"/>
      <c r="L450" s="483"/>
      <c r="M450" s="483"/>
      <c r="N450" s="483"/>
      <c r="O450" s="483"/>
      <c r="P450" s="483"/>
      <c r="Q450" s="483"/>
      <c r="R450" s="483"/>
      <c r="S450" s="483"/>
      <c r="T450" s="483"/>
      <c r="U450" s="483"/>
      <c r="V450" s="483"/>
      <c r="W450" s="483"/>
      <c r="X450" s="483"/>
      <c r="Y450" s="483"/>
      <c r="Z450" s="483"/>
    </row>
    <row r="451" spans="1:26" ht="15.75" hidden="1" customHeight="1">
      <c r="A451" s="483"/>
      <c r="B451" s="483"/>
      <c r="C451" s="483"/>
      <c r="D451" s="483"/>
      <c r="E451" s="483"/>
      <c r="F451" s="483"/>
      <c r="G451" s="483"/>
      <c r="H451" s="483"/>
      <c r="I451" s="483"/>
      <c r="J451" s="483"/>
      <c r="K451" s="483"/>
      <c r="L451" s="483"/>
      <c r="M451" s="483"/>
      <c r="N451" s="483"/>
      <c r="O451" s="483"/>
      <c r="P451" s="483"/>
      <c r="Q451" s="483"/>
      <c r="R451" s="483"/>
      <c r="S451" s="483"/>
      <c r="T451" s="483"/>
      <c r="U451" s="483"/>
      <c r="V451" s="483"/>
      <c r="W451" s="483"/>
      <c r="X451" s="483"/>
      <c r="Y451" s="483"/>
      <c r="Z451" s="483"/>
    </row>
    <row r="452" spans="1:26" ht="15.75" hidden="1" customHeight="1">
      <c r="A452" s="483"/>
      <c r="B452" s="483"/>
      <c r="C452" s="483"/>
      <c r="D452" s="483"/>
      <c r="E452" s="483"/>
      <c r="F452" s="483"/>
      <c r="G452" s="483"/>
      <c r="H452" s="483"/>
      <c r="I452" s="483"/>
      <c r="J452" s="483"/>
      <c r="K452" s="483"/>
      <c r="L452" s="483"/>
      <c r="M452" s="483"/>
      <c r="N452" s="483"/>
      <c r="O452" s="483"/>
      <c r="P452" s="483"/>
      <c r="Q452" s="483"/>
      <c r="R452" s="483"/>
      <c r="S452" s="483"/>
      <c r="T452" s="483"/>
      <c r="U452" s="483"/>
      <c r="V452" s="483"/>
      <c r="W452" s="483"/>
      <c r="X452" s="483"/>
      <c r="Y452" s="483"/>
      <c r="Z452" s="483"/>
    </row>
    <row r="453" spans="1:26" ht="15.75" hidden="1" customHeight="1">
      <c r="A453" s="483"/>
      <c r="B453" s="483"/>
      <c r="C453" s="483"/>
      <c r="D453" s="483"/>
      <c r="E453" s="483"/>
      <c r="F453" s="483"/>
      <c r="G453" s="483"/>
      <c r="H453" s="483"/>
      <c r="I453" s="483"/>
      <c r="J453" s="483"/>
      <c r="K453" s="483"/>
      <c r="L453" s="483"/>
      <c r="M453" s="483"/>
      <c r="N453" s="483"/>
      <c r="O453" s="483"/>
      <c r="P453" s="483"/>
      <c r="Q453" s="483"/>
      <c r="R453" s="483"/>
      <c r="S453" s="483"/>
      <c r="T453" s="483"/>
      <c r="U453" s="483"/>
      <c r="V453" s="483"/>
      <c r="W453" s="483"/>
      <c r="X453" s="483"/>
      <c r="Y453" s="483"/>
      <c r="Z453" s="483"/>
    </row>
    <row r="454" spans="1:26" ht="15.75" hidden="1" customHeight="1">
      <c r="A454" s="483"/>
      <c r="B454" s="483"/>
      <c r="C454" s="483"/>
      <c r="D454" s="483"/>
      <c r="E454" s="483"/>
      <c r="F454" s="483"/>
      <c r="G454" s="483"/>
      <c r="H454" s="483"/>
      <c r="I454" s="483"/>
      <c r="J454" s="483"/>
      <c r="K454" s="483"/>
      <c r="L454" s="483"/>
      <c r="M454" s="483"/>
      <c r="N454" s="483"/>
      <c r="O454" s="483"/>
      <c r="P454" s="483"/>
      <c r="Q454" s="483"/>
      <c r="R454" s="483"/>
      <c r="S454" s="483"/>
      <c r="T454" s="483"/>
      <c r="U454" s="483"/>
      <c r="V454" s="483"/>
      <c r="W454" s="483"/>
      <c r="X454" s="483"/>
      <c r="Y454" s="483"/>
      <c r="Z454" s="483"/>
    </row>
    <row r="455" spans="1:26" ht="15.75" hidden="1" customHeight="1">
      <c r="A455" s="483"/>
      <c r="B455" s="483"/>
      <c r="C455" s="483"/>
      <c r="D455" s="483"/>
      <c r="E455" s="483"/>
      <c r="F455" s="483"/>
      <c r="G455" s="483"/>
      <c r="H455" s="483"/>
      <c r="I455" s="483"/>
      <c r="J455" s="483"/>
      <c r="K455" s="483"/>
      <c r="L455" s="483"/>
      <c r="M455" s="483"/>
      <c r="N455" s="483"/>
      <c r="O455" s="483"/>
      <c r="P455" s="483"/>
      <c r="Q455" s="483"/>
      <c r="R455" s="483"/>
      <c r="S455" s="483"/>
      <c r="T455" s="483"/>
      <c r="U455" s="483"/>
      <c r="V455" s="483"/>
      <c r="W455" s="483"/>
      <c r="X455" s="483"/>
      <c r="Y455" s="483"/>
      <c r="Z455" s="483"/>
    </row>
    <row r="456" spans="1:26" ht="15.75" hidden="1" customHeight="1">
      <c r="A456" s="483"/>
      <c r="B456" s="483"/>
      <c r="C456" s="483"/>
      <c r="D456" s="483"/>
      <c r="E456" s="483"/>
      <c r="F456" s="483"/>
      <c r="G456" s="483"/>
      <c r="H456" s="483"/>
      <c r="I456" s="483"/>
      <c r="J456" s="483"/>
      <c r="K456" s="483"/>
      <c r="L456" s="483"/>
      <c r="M456" s="483"/>
      <c r="N456" s="483"/>
      <c r="O456" s="483"/>
      <c r="P456" s="483"/>
      <c r="Q456" s="483"/>
      <c r="R456" s="483"/>
      <c r="S456" s="483"/>
      <c r="T456" s="483"/>
      <c r="U456" s="483"/>
      <c r="V456" s="483"/>
      <c r="W456" s="483"/>
      <c r="X456" s="483"/>
      <c r="Y456" s="483"/>
      <c r="Z456" s="483"/>
    </row>
    <row r="457" spans="1:26" ht="15.75" hidden="1" customHeight="1">
      <c r="A457" s="483"/>
      <c r="B457" s="483"/>
      <c r="C457" s="483"/>
      <c r="D457" s="483"/>
      <c r="E457" s="483"/>
      <c r="F457" s="483"/>
      <c r="G457" s="483"/>
      <c r="H457" s="483"/>
      <c r="I457" s="483"/>
      <c r="J457" s="483"/>
      <c r="K457" s="483"/>
      <c r="L457" s="483"/>
      <c r="M457" s="483"/>
      <c r="N457" s="483"/>
      <c r="O457" s="483"/>
      <c r="P457" s="483"/>
      <c r="Q457" s="483"/>
      <c r="R457" s="483"/>
      <c r="S457" s="483"/>
      <c r="T457" s="483"/>
      <c r="U457" s="483"/>
      <c r="V457" s="483"/>
      <c r="W457" s="483"/>
      <c r="X457" s="483"/>
      <c r="Y457" s="483"/>
      <c r="Z457" s="483"/>
    </row>
    <row r="458" spans="1:26" ht="15.75" hidden="1" customHeight="1">
      <c r="A458" s="483"/>
      <c r="B458" s="483"/>
      <c r="C458" s="483"/>
      <c r="D458" s="483"/>
      <c r="E458" s="483"/>
      <c r="F458" s="483"/>
      <c r="G458" s="483"/>
      <c r="H458" s="483"/>
      <c r="I458" s="483"/>
      <c r="J458" s="483"/>
      <c r="K458" s="483"/>
      <c r="L458" s="483"/>
      <c r="M458" s="483"/>
      <c r="N458" s="483"/>
      <c r="O458" s="483"/>
      <c r="P458" s="483"/>
      <c r="Q458" s="483"/>
      <c r="R458" s="483"/>
      <c r="S458" s="483"/>
      <c r="T458" s="483"/>
      <c r="U458" s="483"/>
      <c r="V458" s="483"/>
      <c r="W458" s="483"/>
      <c r="X458" s="483"/>
      <c r="Y458" s="483"/>
      <c r="Z458" s="483"/>
    </row>
    <row r="459" spans="1:26" ht="15.75" hidden="1" customHeight="1">
      <c r="A459" s="483"/>
      <c r="B459" s="483"/>
      <c r="C459" s="483"/>
      <c r="D459" s="483"/>
      <c r="E459" s="483"/>
      <c r="F459" s="483"/>
      <c r="G459" s="483"/>
      <c r="H459" s="483"/>
      <c r="I459" s="483"/>
      <c r="J459" s="483"/>
      <c r="K459" s="483"/>
      <c r="L459" s="483"/>
      <c r="M459" s="483"/>
      <c r="N459" s="483"/>
      <c r="O459" s="483"/>
      <c r="P459" s="483"/>
      <c r="Q459" s="483"/>
      <c r="R459" s="483"/>
      <c r="S459" s="483"/>
      <c r="T459" s="483"/>
      <c r="U459" s="483"/>
      <c r="V459" s="483"/>
      <c r="W459" s="483"/>
      <c r="X459" s="483"/>
      <c r="Y459" s="483"/>
      <c r="Z459" s="483"/>
    </row>
    <row r="460" spans="1:26" ht="15.75" hidden="1" customHeight="1">
      <c r="A460" s="483"/>
      <c r="B460" s="483"/>
      <c r="C460" s="483"/>
      <c r="D460" s="483"/>
      <c r="E460" s="483"/>
      <c r="F460" s="483"/>
      <c r="G460" s="483"/>
      <c r="H460" s="483"/>
      <c r="I460" s="483"/>
      <c r="J460" s="483"/>
      <c r="K460" s="483"/>
      <c r="L460" s="483"/>
      <c r="M460" s="483"/>
      <c r="N460" s="483"/>
      <c r="O460" s="483"/>
      <c r="P460" s="483"/>
      <c r="Q460" s="483"/>
      <c r="R460" s="483"/>
      <c r="S460" s="483"/>
      <c r="T460" s="483"/>
      <c r="U460" s="483"/>
      <c r="V460" s="483"/>
      <c r="W460" s="483"/>
      <c r="X460" s="483"/>
      <c r="Y460" s="483"/>
      <c r="Z460" s="483"/>
    </row>
    <row r="461" spans="1:26" ht="15.75" hidden="1" customHeight="1">
      <c r="A461" s="483"/>
      <c r="B461" s="483"/>
      <c r="C461" s="483"/>
      <c r="D461" s="483"/>
      <c r="E461" s="483"/>
      <c r="F461" s="483"/>
      <c r="G461" s="483"/>
      <c r="H461" s="483"/>
      <c r="I461" s="483"/>
      <c r="J461" s="483"/>
      <c r="K461" s="483"/>
      <c r="L461" s="483"/>
      <c r="M461" s="483"/>
      <c r="N461" s="483"/>
      <c r="O461" s="483"/>
      <c r="P461" s="483"/>
      <c r="Q461" s="483"/>
      <c r="R461" s="483"/>
      <c r="S461" s="483"/>
      <c r="T461" s="483"/>
      <c r="U461" s="483"/>
      <c r="V461" s="483"/>
      <c r="W461" s="483"/>
      <c r="X461" s="483"/>
      <c r="Y461" s="483"/>
      <c r="Z461" s="483"/>
    </row>
    <row r="462" spans="1:26" ht="15.75" hidden="1" customHeight="1">
      <c r="A462" s="483"/>
      <c r="B462" s="483"/>
      <c r="C462" s="483"/>
      <c r="D462" s="483"/>
      <c r="E462" s="483"/>
      <c r="F462" s="483"/>
      <c r="G462" s="483"/>
      <c r="H462" s="483"/>
      <c r="I462" s="483"/>
      <c r="J462" s="483"/>
      <c r="K462" s="483"/>
      <c r="L462" s="483"/>
      <c r="M462" s="483"/>
      <c r="N462" s="483"/>
      <c r="O462" s="483"/>
      <c r="P462" s="483"/>
      <c r="Q462" s="483"/>
      <c r="R462" s="483"/>
      <c r="S462" s="483"/>
      <c r="T462" s="483"/>
      <c r="U462" s="483"/>
      <c r="V462" s="483"/>
      <c r="W462" s="483"/>
      <c r="X462" s="483"/>
      <c r="Y462" s="483"/>
      <c r="Z462" s="483"/>
    </row>
    <row r="463" spans="1:26" ht="15.75" hidden="1" customHeight="1">
      <c r="A463" s="483"/>
      <c r="B463" s="483"/>
      <c r="C463" s="483"/>
      <c r="D463" s="483"/>
      <c r="E463" s="483"/>
      <c r="F463" s="483"/>
      <c r="G463" s="483"/>
      <c r="H463" s="483"/>
      <c r="I463" s="483"/>
      <c r="J463" s="483"/>
      <c r="K463" s="483"/>
      <c r="L463" s="483"/>
      <c r="M463" s="483"/>
      <c r="N463" s="483"/>
      <c r="O463" s="483"/>
      <c r="P463" s="483"/>
      <c r="Q463" s="483"/>
      <c r="R463" s="483"/>
      <c r="S463" s="483"/>
      <c r="T463" s="483"/>
      <c r="U463" s="483"/>
      <c r="V463" s="483"/>
      <c r="W463" s="483"/>
      <c r="X463" s="483"/>
      <c r="Y463" s="483"/>
      <c r="Z463" s="483"/>
    </row>
    <row r="464" spans="1:26" ht="15.75" hidden="1" customHeight="1">
      <c r="A464" s="483"/>
      <c r="B464" s="483"/>
      <c r="C464" s="483"/>
      <c r="D464" s="483"/>
      <c r="E464" s="483"/>
      <c r="F464" s="483"/>
      <c r="G464" s="483"/>
      <c r="H464" s="483"/>
      <c r="I464" s="483"/>
      <c r="J464" s="483"/>
      <c r="K464" s="483"/>
      <c r="L464" s="483"/>
      <c r="M464" s="483"/>
      <c r="N464" s="483"/>
      <c r="O464" s="483"/>
      <c r="P464" s="483"/>
      <c r="Q464" s="483"/>
      <c r="R464" s="483"/>
      <c r="S464" s="483"/>
      <c r="T464" s="483"/>
      <c r="U464" s="483"/>
      <c r="V464" s="483"/>
      <c r="W464" s="483"/>
      <c r="X464" s="483"/>
      <c r="Y464" s="483"/>
      <c r="Z464" s="483"/>
    </row>
    <row r="465" spans="1:26" ht="15.75" hidden="1" customHeight="1">
      <c r="A465" s="483"/>
      <c r="B465" s="483"/>
      <c r="C465" s="483"/>
      <c r="D465" s="483"/>
      <c r="E465" s="483"/>
      <c r="F465" s="483"/>
      <c r="G465" s="483"/>
      <c r="H465" s="483"/>
      <c r="I465" s="483"/>
      <c r="J465" s="483"/>
      <c r="K465" s="483"/>
      <c r="L465" s="483"/>
      <c r="M465" s="483"/>
      <c r="N465" s="483"/>
      <c r="O465" s="483"/>
      <c r="P465" s="483"/>
      <c r="Q465" s="483"/>
      <c r="R465" s="483"/>
      <c r="S465" s="483"/>
      <c r="T465" s="483"/>
      <c r="U465" s="483"/>
      <c r="V465" s="483"/>
      <c r="W465" s="483"/>
      <c r="X465" s="483"/>
      <c r="Y465" s="483"/>
      <c r="Z465" s="483"/>
    </row>
    <row r="466" spans="1:26" ht="15.75" hidden="1" customHeight="1">
      <c r="A466" s="483"/>
      <c r="B466" s="483"/>
      <c r="C466" s="483"/>
      <c r="D466" s="483"/>
      <c r="E466" s="483"/>
      <c r="F466" s="483"/>
      <c r="G466" s="483"/>
      <c r="H466" s="483"/>
      <c r="I466" s="483"/>
      <c r="J466" s="483"/>
      <c r="K466" s="483"/>
      <c r="L466" s="483"/>
      <c r="M466" s="483"/>
      <c r="N466" s="483"/>
      <c r="O466" s="483"/>
      <c r="P466" s="483"/>
      <c r="Q466" s="483"/>
      <c r="R466" s="483"/>
      <c r="S466" s="483"/>
      <c r="T466" s="483"/>
      <c r="U466" s="483"/>
      <c r="V466" s="483"/>
      <c r="W466" s="483"/>
      <c r="X466" s="483"/>
      <c r="Y466" s="483"/>
      <c r="Z466" s="483"/>
    </row>
    <row r="467" spans="1:26" ht="15.75" hidden="1" customHeight="1">
      <c r="A467" s="483"/>
      <c r="B467" s="483"/>
      <c r="C467" s="483"/>
      <c r="D467" s="483"/>
      <c r="E467" s="483"/>
      <c r="F467" s="483"/>
      <c r="G467" s="483"/>
      <c r="H467" s="483"/>
      <c r="I467" s="483"/>
      <c r="J467" s="483"/>
      <c r="K467" s="483"/>
      <c r="L467" s="483"/>
      <c r="M467" s="483"/>
      <c r="N467" s="483"/>
      <c r="O467" s="483"/>
      <c r="P467" s="483"/>
      <c r="Q467" s="483"/>
      <c r="R467" s="483"/>
      <c r="S467" s="483"/>
      <c r="T467" s="483"/>
      <c r="U467" s="483"/>
      <c r="V467" s="483"/>
      <c r="W467" s="483"/>
      <c r="X467" s="483"/>
      <c r="Y467" s="483"/>
      <c r="Z467" s="483"/>
    </row>
    <row r="468" spans="1:26" ht="15.75" hidden="1" customHeight="1">
      <c r="A468" s="483"/>
      <c r="B468" s="483"/>
      <c r="C468" s="483"/>
      <c r="D468" s="483"/>
      <c r="E468" s="483"/>
      <c r="F468" s="483"/>
      <c r="G468" s="483"/>
      <c r="H468" s="483"/>
      <c r="I468" s="483"/>
      <c r="J468" s="483"/>
      <c r="K468" s="483"/>
      <c r="L468" s="483"/>
      <c r="M468" s="483"/>
      <c r="N468" s="483"/>
      <c r="O468" s="483"/>
      <c r="P468" s="483"/>
      <c r="Q468" s="483"/>
      <c r="R468" s="483"/>
      <c r="S468" s="483"/>
      <c r="T468" s="483"/>
      <c r="U468" s="483"/>
      <c r="V468" s="483"/>
      <c r="W468" s="483"/>
      <c r="X468" s="483"/>
      <c r="Y468" s="483"/>
      <c r="Z468" s="483"/>
    </row>
    <row r="469" spans="1:26" ht="15.75" hidden="1" customHeight="1">
      <c r="A469" s="483"/>
      <c r="B469" s="483"/>
      <c r="C469" s="483"/>
      <c r="D469" s="483"/>
      <c r="E469" s="483"/>
      <c r="F469" s="483"/>
      <c r="G469" s="483"/>
      <c r="H469" s="483"/>
      <c r="I469" s="483"/>
      <c r="J469" s="483"/>
      <c r="K469" s="483"/>
      <c r="L469" s="483"/>
      <c r="M469" s="483"/>
      <c r="N469" s="483"/>
      <c r="O469" s="483"/>
      <c r="P469" s="483"/>
      <c r="Q469" s="483"/>
      <c r="R469" s="483"/>
      <c r="S469" s="483"/>
      <c r="T469" s="483"/>
      <c r="U469" s="483"/>
      <c r="V469" s="483"/>
      <c r="W469" s="483"/>
      <c r="X469" s="483"/>
      <c r="Y469" s="483"/>
      <c r="Z469" s="483"/>
    </row>
    <row r="470" spans="1:26" ht="15.75" hidden="1" customHeight="1">
      <c r="A470" s="483"/>
      <c r="B470" s="483"/>
      <c r="C470" s="483"/>
      <c r="D470" s="483"/>
      <c r="E470" s="483"/>
      <c r="F470" s="483"/>
      <c r="G470" s="483"/>
      <c r="H470" s="483"/>
      <c r="I470" s="483"/>
      <c r="J470" s="483"/>
      <c r="K470" s="483"/>
      <c r="L470" s="483"/>
      <c r="M470" s="483"/>
      <c r="N470" s="483"/>
      <c r="O470" s="483"/>
      <c r="P470" s="483"/>
      <c r="Q470" s="483"/>
      <c r="R470" s="483"/>
      <c r="S470" s="483"/>
      <c r="T470" s="483"/>
      <c r="U470" s="483"/>
      <c r="V470" s="483"/>
      <c r="W470" s="483"/>
      <c r="X470" s="483"/>
      <c r="Y470" s="483"/>
      <c r="Z470" s="483"/>
    </row>
    <row r="471" spans="1:26" ht="15.75" hidden="1" customHeight="1">
      <c r="A471" s="483"/>
      <c r="B471" s="483"/>
      <c r="C471" s="483"/>
      <c r="D471" s="483"/>
      <c r="E471" s="483"/>
      <c r="F471" s="483"/>
      <c r="G471" s="483"/>
      <c r="H471" s="483"/>
      <c r="I471" s="483"/>
      <c r="J471" s="483"/>
      <c r="K471" s="483"/>
      <c r="L471" s="483"/>
      <c r="M471" s="483"/>
      <c r="N471" s="483"/>
      <c r="O471" s="483"/>
      <c r="P471" s="483"/>
      <c r="Q471" s="483"/>
      <c r="R471" s="483"/>
      <c r="S471" s="483"/>
      <c r="T471" s="483"/>
      <c r="U471" s="483"/>
      <c r="V471" s="483"/>
      <c r="W471" s="483"/>
      <c r="X471" s="483"/>
      <c r="Y471" s="483"/>
      <c r="Z471" s="483"/>
    </row>
    <row r="472" spans="1:26" ht="15.75" hidden="1" customHeight="1">
      <c r="A472" s="483"/>
      <c r="B472" s="483"/>
      <c r="C472" s="483"/>
      <c r="D472" s="483"/>
      <c r="E472" s="483"/>
      <c r="F472" s="483"/>
      <c r="G472" s="483"/>
      <c r="H472" s="483"/>
      <c r="I472" s="483"/>
      <c r="J472" s="483"/>
      <c r="K472" s="483"/>
      <c r="L472" s="483"/>
      <c r="M472" s="483"/>
      <c r="N472" s="483"/>
      <c r="O472" s="483"/>
      <c r="P472" s="483"/>
      <c r="Q472" s="483"/>
      <c r="R472" s="483"/>
      <c r="S472" s="483"/>
      <c r="T472" s="483"/>
      <c r="U472" s="483"/>
      <c r="V472" s="483"/>
      <c r="W472" s="483"/>
      <c r="X472" s="483"/>
      <c r="Y472" s="483"/>
      <c r="Z472" s="483"/>
    </row>
    <row r="473" spans="1:26" ht="15.75" hidden="1" customHeight="1">
      <c r="A473" s="483"/>
      <c r="B473" s="483"/>
      <c r="C473" s="483"/>
      <c r="D473" s="483"/>
      <c r="E473" s="483"/>
      <c r="F473" s="483"/>
      <c r="G473" s="483"/>
      <c r="H473" s="483"/>
      <c r="I473" s="483"/>
      <c r="J473" s="483"/>
      <c r="K473" s="483"/>
      <c r="L473" s="483"/>
      <c r="M473" s="483"/>
      <c r="N473" s="483"/>
      <c r="O473" s="483"/>
      <c r="P473" s="483"/>
      <c r="Q473" s="483"/>
      <c r="R473" s="483"/>
      <c r="S473" s="483"/>
      <c r="T473" s="483"/>
      <c r="U473" s="483"/>
      <c r="V473" s="483"/>
      <c r="W473" s="483"/>
      <c r="X473" s="483"/>
      <c r="Y473" s="483"/>
      <c r="Z473" s="483"/>
    </row>
    <row r="474" spans="1:26" ht="15.75" hidden="1" customHeight="1">
      <c r="A474" s="483"/>
      <c r="B474" s="483"/>
      <c r="C474" s="483"/>
      <c r="D474" s="483"/>
      <c r="E474" s="483"/>
      <c r="F474" s="483"/>
      <c r="G474" s="483"/>
      <c r="H474" s="483"/>
      <c r="I474" s="483"/>
      <c r="J474" s="483"/>
      <c r="K474" s="483"/>
      <c r="L474" s="483"/>
      <c r="M474" s="483"/>
      <c r="N474" s="483"/>
      <c r="O474" s="483"/>
      <c r="P474" s="483"/>
      <c r="Q474" s="483"/>
      <c r="R474" s="483"/>
      <c r="S474" s="483"/>
      <c r="T474" s="483"/>
      <c r="U474" s="483"/>
      <c r="V474" s="483"/>
      <c r="W474" s="483"/>
      <c r="X474" s="483"/>
      <c r="Y474" s="483"/>
      <c r="Z474" s="483"/>
    </row>
    <row r="475" spans="1:26" ht="15.75" hidden="1" customHeight="1">
      <c r="A475" s="483"/>
      <c r="B475" s="483"/>
      <c r="C475" s="483"/>
      <c r="D475" s="483"/>
      <c r="E475" s="483"/>
      <c r="F475" s="483"/>
      <c r="G475" s="483"/>
      <c r="H475" s="483"/>
      <c r="I475" s="483"/>
      <c r="J475" s="483"/>
      <c r="K475" s="483"/>
      <c r="L475" s="483"/>
      <c r="M475" s="483"/>
      <c r="N475" s="483"/>
      <c r="O475" s="483"/>
      <c r="P475" s="483"/>
      <c r="Q475" s="483"/>
      <c r="R475" s="483"/>
      <c r="S475" s="483"/>
      <c r="T475" s="483"/>
      <c r="U475" s="483"/>
      <c r="V475" s="483"/>
      <c r="W475" s="483"/>
      <c r="X475" s="483"/>
      <c r="Y475" s="483"/>
      <c r="Z475" s="483"/>
    </row>
    <row r="476" spans="1:26" ht="15.75" hidden="1" customHeight="1">
      <c r="A476" s="483"/>
      <c r="B476" s="483"/>
      <c r="C476" s="483"/>
      <c r="D476" s="483"/>
      <c r="E476" s="483"/>
      <c r="F476" s="483"/>
      <c r="G476" s="483"/>
      <c r="H476" s="483"/>
      <c r="I476" s="483"/>
      <c r="J476" s="483"/>
      <c r="K476" s="483"/>
      <c r="L476" s="483"/>
      <c r="M476" s="483"/>
      <c r="N476" s="483"/>
      <c r="O476" s="483"/>
      <c r="P476" s="483"/>
      <c r="Q476" s="483"/>
      <c r="R476" s="483"/>
      <c r="S476" s="483"/>
      <c r="T476" s="483"/>
      <c r="U476" s="483"/>
      <c r="V476" s="483"/>
      <c r="W476" s="483"/>
      <c r="X476" s="483"/>
      <c r="Y476" s="483"/>
      <c r="Z476" s="483"/>
    </row>
    <row r="477" spans="1:26" ht="15.75" hidden="1" customHeight="1">
      <c r="A477" s="483"/>
      <c r="B477" s="483"/>
      <c r="C477" s="483"/>
      <c r="D477" s="483"/>
      <c r="E477" s="483"/>
      <c r="F477" s="483"/>
      <c r="G477" s="483"/>
      <c r="H477" s="483"/>
      <c r="I477" s="483"/>
      <c r="J477" s="483"/>
      <c r="K477" s="483"/>
      <c r="L477" s="483"/>
      <c r="M477" s="483"/>
      <c r="N477" s="483"/>
      <c r="O477" s="483"/>
      <c r="P477" s="483"/>
      <c r="Q477" s="483"/>
      <c r="R477" s="483"/>
      <c r="S477" s="483"/>
      <c r="T477" s="483"/>
      <c r="U477" s="483"/>
      <c r="V477" s="483"/>
      <c r="W477" s="483"/>
      <c r="X477" s="483"/>
      <c r="Y477" s="483"/>
      <c r="Z477" s="483"/>
    </row>
    <row r="478" spans="1:26" ht="15.75" hidden="1" customHeight="1">
      <c r="A478" s="483"/>
      <c r="B478" s="483"/>
      <c r="C478" s="483"/>
      <c r="D478" s="483"/>
      <c r="E478" s="483"/>
      <c r="F478" s="483"/>
      <c r="G478" s="483"/>
      <c r="H478" s="483"/>
      <c r="I478" s="483"/>
      <c r="J478" s="483"/>
      <c r="K478" s="483"/>
      <c r="L478" s="483"/>
      <c r="M478" s="483"/>
      <c r="N478" s="483"/>
      <c r="O478" s="483"/>
      <c r="P478" s="483"/>
      <c r="Q478" s="483"/>
      <c r="R478" s="483"/>
      <c r="S478" s="483"/>
      <c r="T478" s="483"/>
      <c r="U478" s="483"/>
      <c r="V478" s="483"/>
      <c r="W478" s="483"/>
      <c r="X478" s="483"/>
      <c r="Y478" s="483"/>
      <c r="Z478" s="483"/>
    </row>
    <row r="479" spans="1:26" ht="15.75" hidden="1" customHeight="1">
      <c r="A479" s="483"/>
      <c r="B479" s="483"/>
      <c r="C479" s="483"/>
      <c r="D479" s="483"/>
      <c r="E479" s="483"/>
      <c r="F479" s="483"/>
      <c r="G479" s="483"/>
      <c r="H479" s="483"/>
      <c r="I479" s="483"/>
      <c r="J479" s="483"/>
      <c r="K479" s="483"/>
      <c r="L479" s="483"/>
      <c r="M479" s="483"/>
      <c r="N479" s="483"/>
      <c r="O479" s="483"/>
      <c r="P479" s="483"/>
      <c r="Q479" s="483"/>
      <c r="R479" s="483"/>
      <c r="S479" s="483"/>
      <c r="T479" s="483"/>
      <c r="U479" s="483"/>
      <c r="V479" s="483"/>
      <c r="W479" s="483"/>
      <c r="X479" s="483"/>
      <c r="Y479" s="483"/>
      <c r="Z479" s="483"/>
    </row>
    <row r="480" spans="1:26" ht="15.75" hidden="1" customHeight="1">
      <c r="A480" s="483"/>
      <c r="B480" s="483"/>
      <c r="C480" s="483"/>
      <c r="D480" s="483"/>
      <c r="E480" s="483"/>
      <c r="F480" s="483"/>
      <c r="G480" s="483"/>
      <c r="H480" s="483"/>
      <c r="I480" s="483"/>
      <c r="J480" s="483"/>
      <c r="K480" s="483"/>
      <c r="L480" s="483"/>
      <c r="M480" s="483"/>
      <c r="N480" s="483"/>
      <c r="O480" s="483"/>
      <c r="P480" s="483"/>
      <c r="Q480" s="483"/>
      <c r="R480" s="483"/>
      <c r="S480" s="483"/>
      <c r="T480" s="483"/>
      <c r="U480" s="483"/>
      <c r="V480" s="483"/>
      <c r="W480" s="483"/>
      <c r="X480" s="483"/>
      <c r="Y480" s="483"/>
      <c r="Z480" s="483"/>
    </row>
    <row r="481" spans="1:26" ht="15.75" hidden="1" customHeight="1">
      <c r="A481" s="483"/>
      <c r="B481" s="483"/>
      <c r="C481" s="483"/>
      <c r="D481" s="483"/>
      <c r="E481" s="483"/>
      <c r="F481" s="483"/>
      <c r="G481" s="483"/>
      <c r="H481" s="483"/>
      <c r="I481" s="483"/>
      <c r="J481" s="483"/>
      <c r="K481" s="483"/>
      <c r="L481" s="483"/>
      <c r="M481" s="483"/>
      <c r="N481" s="483"/>
      <c r="O481" s="483"/>
      <c r="P481" s="483"/>
      <c r="Q481" s="483"/>
      <c r="R481" s="483"/>
      <c r="S481" s="483"/>
      <c r="T481" s="483"/>
      <c r="U481" s="483"/>
      <c r="V481" s="483"/>
      <c r="W481" s="483"/>
      <c r="X481" s="483"/>
      <c r="Y481" s="483"/>
      <c r="Z481" s="483"/>
    </row>
    <row r="482" spans="1:26" ht="15.75" hidden="1" customHeight="1">
      <c r="A482" s="483"/>
      <c r="B482" s="483"/>
      <c r="C482" s="483"/>
      <c r="D482" s="483"/>
      <c r="E482" s="483"/>
      <c r="F482" s="483"/>
      <c r="G482" s="483"/>
      <c r="H482" s="483"/>
      <c r="I482" s="483"/>
      <c r="J482" s="483"/>
      <c r="K482" s="483"/>
      <c r="L482" s="483"/>
      <c r="M482" s="483"/>
      <c r="N482" s="483"/>
      <c r="O482" s="483"/>
      <c r="P482" s="483"/>
      <c r="Q482" s="483"/>
      <c r="R482" s="483"/>
      <c r="S482" s="483"/>
      <c r="T482" s="483"/>
      <c r="U482" s="483"/>
      <c r="V482" s="483"/>
      <c r="W482" s="483"/>
      <c r="X482" s="483"/>
      <c r="Y482" s="483"/>
      <c r="Z482" s="483"/>
    </row>
    <row r="483" spans="1:26" ht="15.75" hidden="1" customHeight="1">
      <c r="A483" s="483"/>
      <c r="B483" s="483"/>
      <c r="C483" s="483"/>
      <c r="D483" s="483"/>
      <c r="E483" s="483"/>
      <c r="F483" s="483"/>
      <c r="G483" s="483"/>
      <c r="H483" s="483"/>
      <c r="I483" s="483"/>
      <c r="J483" s="483"/>
      <c r="K483" s="483"/>
      <c r="L483" s="483"/>
      <c r="M483" s="483"/>
      <c r="N483" s="483"/>
      <c r="O483" s="483"/>
      <c r="P483" s="483"/>
      <c r="Q483" s="483"/>
      <c r="R483" s="483"/>
      <c r="S483" s="483"/>
      <c r="T483" s="483"/>
      <c r="U483" s="483"/>
      <c r="V483" s="483"/>
      <c r="W483" s="483"/>
      <c r="X483" s="483"/>
      <c r="Y483" s="483"/>
      <c r="Z483" s="483"/>
    </row>
    <row r="484" spans="1:26" ht="15.75" hidden="1" customHeight="1">
      <c r="A484" s="483"/>
      <c r="B484" s="483"/>
      <c r="C484" s="483"/>
      <c r="D484" s="483"/>
      <c r="E484" s="483"/>
      <c r="F484" s="483"/>
      <c r="G484" s="483"/>
      <c r="H484" s="483"/>
      <c r="I484" s="483"/>
      <c r="J484" s="483"/>
      <c r="K484" s="483"/>
      <c r="L484" s="483"/>
      <c r="M484" s="483"/>
      <c r="N484" s="483"/>
      <c r="O484" s="483"/>
      <c r="P484" s="483"/>
      <c r="Q484" s="483"/>
      <c r="R484" s="483"/>
      <c r="S484" s="483"/>
      <c r="T484" s="483"/>
      <c r="U484" s="483"/>
      <c r="V484" s="483"/>
      <c r="W484" s="483"/>
      <c r="X484" s="483"/>
      <c r="Y484" s="483"/>
      <c r="Z484" s="483"/>
    </row>
    <row r="485" spans="1:26" ht="15.75" hidden="1" customHeight="1">
      <c r="A485" s="483"/>
      <c r="B485" s="483"/>
      <c r="C485" s="483"/>
      <c r="D485" s="483"/>
      <c r="E485" s="483"/>
      <c r="F485" s="483"/>
      <c r="G485" s="483"/>
      <c r="H485" s="483"/>
      <c r="I485" s="483"/>
      <c r="J485" s="483"/>
      <c r="K485" s="483"/>
      <c r="L485" s="483"/>
      <c r="M485" s="483"/>
      <c r="N485" s="483"/>
      <c r="O485" s="483"/>
      <c r="P485" s="483"/>
      <c r="Q485" s="483"/>
      <c r="R485" s="483"/>
      <c r="S485" s="483"/>
      <c r="T485" s="483"/>
      <c r="U485" s="483"/>
      <c r="V485" s="483"/>
      <c r="W485" s="483"/>
      <c r="X485" s="483"/>
      <c r="Y485" s="483"/>
      <c r="Z485" s="483"/>
    </row>
    <row r="486" spans="1:26" ht="15.75" hidden="1" customHeight="1">
      <c r="A486" s="483"/>
      <c r="B486" s="483"/>
      <c r="C486" s="483"/>
      <c r="D486" s="483"/>
      <c r="E486" s="483"/>
      <c r="F486" s="483"/>
      <c r="G486" s="483"/>
      <c r="H486" s="483"/>
      <c r="I486" s="483"/>
      <c r="J486" s="483"/>
      <c r="K486" s="483"/>
      <c r="L486" s="483"/>
      <c r="M486" s="483"/>
      <c r="N486" s="483"/>
      <c r="O486" s="483"/>
      <c r="P486" s="483"/>
      <c r="Q486" s="483"/>
      <c r="R486" s="483"/>
      <c r="S486" s="483"/>
      <c r="T486" s="483"/>
      <c r="U486" s="483"/>
      <c r="V486" s="483"/>
      <c r="W486" s="483"/>
      <c r="X486" s="483"/>
      <c r="Y486" s="483"/>
      <c r="Z486" s="483"/>
    </row>
    <row r="487" spans="1:26" ht="15.75" hidden="1" customHeight="1">
      <c r="A487" s="483"/>
      <c r="B487" s="483"/>
      <c r="C487" s="483"/>
      <c r="D487" s="483"/>
      <c r="E487" s="483"/>
      <c r="F487" s="483"/>
      <c r="G487" s="483"/>
      <c r="H487" s="483"/>
      <c r="I487" s="483"/>
      <c r="J487" s="483"/>
      <c r="K487" s="483"/>
      <c r="L487" s="483"/>
      <c r="M487" s="483"/>
      <c r="N487" s="483"/>
      <c r="O487" s="483"/>
      <c r="P487" s="483"/>
      <c r="Q487" s="483"/>
      <c r="R487" s="483"/>
      <c r="S487" s="483"/>
      <c r="T487" s="483"/>
      <c r="U487" s="483"/>
      <c r="V487" s="483"/>
      <c r="W487" s="483"/>
      <c r="X487" s="483"/>
      <c r="Y487" s="483"/>
      <c r="Z487" s="483"/>
    </row>
    <row r="488" spans="1:26" ht="15.75" hidden="1" customHeight="1">
      <c r="A488" s="483"/>
      <c r="B488" s="483"/>
      <c r="C488" s="483"/>
      <c r="D488" s="483"/>
      <c r="E488" s="483"/>
      <c r="F488" s="483"/>
      <c r="G488" s="483"/>
      <c r="H488" s="483"/>
      <c r="I488" s="483"/>
      <c r="J488" s="483"/>
      <c r="K488" s="483"/>
      <c r="L488" s="483"/>
      <c r="M488" s="483"/>
      <c r="N488" s="483"/>
      <c r="O488" s="483"/>
      <c r="P488" s="483"/>
      <c r="Q488" s="483"/>
      <c r="R488" s="483"/>
      <c r="S488" s="483"/>
      <c r="T488" s="483"/>
      <c r="U488" s="483"/>
      <c r="V488" s="483"/>
      <c r="W488" s="483"/>
      <c r="X488" s="483"/>
      <c r="Y488" s="483"/>
      <c r="Z488" s="483"/>
    </row>
    <row r="489" spans="1:26" ht="15.75" hidden="1" customHeight="1">
      <c r="A489" s="483"/>
      <c r="B489" s="483"/>
      <c r="C489" s="483"/>
      <c r="D489" s="483"/>
      <c r="E489" s="483"/>
      <c r="F489" s="483"/>
      <c r="G489" s="483"/>
      <c r="H489" s="483"/>
      <c r="I489" s="483"/>
      <c r="J489" s="483"/>
      <c r="K489" s="483"/>
      <c r="L489" s="483"/>
      <c r="M489" s="483"/>
      <c r="N489" s="483"/>
      <c r="O489" s="483"/>
      <c r="P489" s="483"/>
      <c r="Q489" s="483"/>
      <c r="R489" s="483"/>
      <c r="S489" s="483"/>
      <c r="T489" s="483"/>
      <c r="U489" s="483"/>
      <c r="V489" s="483"/>
      <c r="W489" s="483"/>
      <c r="X489" s="483"/>
      <c r="Y489" s="483"/>
      <c r="Z489" s="483"/>
    </row>
    <row r="490" spans="1:26" ht="15.75" hidden="1" customHeight="1">
      <c r="A490" s="483"/>
      <c r="B490" s="483"/>
      <c r="C490" s="483"/>
      <c r="D490" s="483"/>
      <c r="E490" s="483"/>
      <c r="F490" s="483"/>
      <c r="G490" s="483"/>
      <c r="H490" s="483"/>
      <c r="I490" s="483"/>
      <c r="J490" s="483"/>
      <c r="K490" s="483"/>
      <c r="L490" s="483"/>
      <c r="M490" s="483"/>
      <c r="N490" s="483"/>
      <c r="O490" s="483"/>
      <c r="P490" s="483"/>
      <c r="Q490" s="483"/>
      <c r="R490" s="483"/>
      <c r="S490" s="483"/>
      <c r="T490" s="483"/>
      <c r="U490" s="483"/>
      <c r="V490" s="483"/>
      <c r="W490" s="483"/>
      <c r="X490" s="483"/>
      <c r="Y490" s="483"/>
      <c r="Z490" s="483"/>
    </row>
    <row r="491" spans="1:26" ht="15.75" hidden="1" customHeight="1">
      <c r="A491" s="483"/>
      <c r="B491" s="483"/>
      <c r="C491" s="483"/>
      <c r="D491" s="483"/>
      <c r="E491" s="483"/>
      <c r="F491" s="483"/>
      <c r="G491" s="483"/>
      <c r="H491" s="483"/>
      <c r="I491" s="483"/>
      <c r="J491" s="483"/>
      <c r="K491" s="483"/>
      <c r="L491" s="483"/>
      <c r="M491" s="483"/>
      <c r="N491" s="483"/>
      <c r="O491" s="483"/>
      <c r="P491" s="483"/>
      <c r="Q491" s="483"/>
      <c r="R491" s="483"/>
      <c r="S491" s="483"/>
      <c r="T491" s="483"/>
      <c r="U491" s="483"/>
      <c r="V491" s="483"/>
      <c r="W491" s="483"/>
      <c r="X491" s="483"/>
      <c r="Y491" s="483"/>
      <c r="Z491" s="483"/>
    </row>
    <row r="492" spans="1:26" ht="15.75" hidden="1" customHeight="1">
      <c r="A492" s="483"/>
      <c r="B492" s="483"/>
      <c r="C492" s="483"/>
      <c r="D492" s="483"/>
      <c r="E492" s="483"/>
      <c r="F492" s="483"/>
      <c r="G492" s="483"/>
      <c r="H492" s="483"/>
      <c r="I492" s="483"/>
      <c r="J492" s="483"/>
      <c r="K492" s="483"/>
      <c r="L492" s="483"/>
      <c r="M492" s="483"/>
      <c r="N492" s="483"/>
      <c r="O492" s="483"/>
      <c r="P492" s="483"/>
      <c r="Q492" s="483"/>
      <c r="R492" s="483"/>
      <c r="S492" s="483"/>
      <c r="T492" s="483"/>
      <c r="U492" s="483"/>
      <c r="V492" s="483"/>
      <c r="W492" s="483"/>
      <c r="X492" s="483"/>
      <c r="Y492" s="483"/>
      <c r="Z492" s="483"/>
    </row>
    <row r="493" spans="1:26" ht="15.75" hidden="1" customHeight="1">
      <c r="A493" s="483"/>
      <c r="B493" s="483"/>
      <c r="C493" s="483"/>
      <c r="D493" s="483"/>
      <c r="E493" s="483"/>
      <c r="F493" s="483"/>
      <c r="G493" s="483"/>
      <c r="H493" s="483"/>
      <c r="I493" s="483"/>
      <c r="J493" s="483"/>
      <c r="K493" s="483"/>
      <c r="L493" s="483"/>
      <c r="M493" s="483"/>
      <c r="N493" s="483"/>
      <c r="O493" s="483"/>
      <c r="P493" s="483"/>
      <c r="Q493" s="483"/>
      <c r="R493" s="483"/>
      <c r="S493" s="483"/>
      <c r="T493" s="483"/>
      <c r="U493" s="483"/>
      <c r="V493" s="483"/>
      <c r="W493" s="483"/>
      <c r="X493" s="483"/>
      <c r="Y493" s="483"/>
      <c r="Z493" s="483"/>
    </row>
    <row r="494" spans="1:26" ht="15.75" hidden="1" customHeight="1">
      <c r="A494" s="483"/>
      <c r="B494" s="483"/>
      <c r="C494" s="483"/>
      <c r="D494" s="483"/>
      <c r="E494" s="483"/>
      <c r="F494" s="483"/>
      <c r="G494" s="483"/>
      <c r="H494" s="483"/>
      <c r="I494" s="483"/>
      <c r="J494" s="483"/>
      <c r="K494" s="483"/>
      <c r="L494" s="483"/>
      <c r="M494" s="483"/>
      <c r="N494" s="483"/>
      <c r="O494" s="483"/>
      <c r="P494" s="483"/>
      <c r="Q494" s="483"/>
      <c r="R494" s="483"/>
      <c r="S494" s="483"/>
      <c r="T494" s="483"/>
      <c r="U494" s="483"/>
      <c r="V494" s="483"/>
      <c r="W494" s="483"/>
      <c r="X494" s="483"/>
      <c r="Y494" s="483"/>
      <c r="Z494" s="483"/>
    </row>
    <row r="495" spans="1:26" ht="15.75" hidden="1" customHeight="1">
      <c r="A495" s="483"/>
      <c r="B495" s="483"/>
      <c r="C495" s="483"/>
      <c r="D495" s="483"/>
      <c r="E495" s="483"/>
      <c r="F495" s="483"/>
      <c r="G495" s="483"/>
      <c r="H495" s="483"/>
      <c r="I495" s="483"/>
      <c r="J495" s="483"/>
      <c r="K495" s="483"/>
      <c r="L495" s="483"/>
      <c r="M495" s="483"/>
      <c r="N495" s="483"/>
      <c r="O495" s="483"/>
      <c r="P495" s="483"/>
      <c r="Q495" s="483"/>
      <c r="R495" s="483"/>
      <c r="S495" s="483"/>
      <c r="T495" s="483"/>
      <c r="U495" s="483"/>
      <c r="V495" s="483"/>
      <c r="W495" s="483"/>
      <c r="X495" s="483"/>
      <c r="Y495" s="483"/>
      <c r="Z495" s="483"/>
    </row>
    <row r="496" spans="1:26" ht="15.75" hidden="1" customHeight="1">
      <c r="A496" s="483"/>
      <c r="B496" s="483"/>
      <c r="C496" s="483"/>
      <c r="D496" s="483"/>
      <c r="E496" s="483"/>
      <c r="F496" s="483"/>
      <c r="G496" s="483"/>
      <c r="H496" s="483"/>
      <c r="I496" s="483"/>
      <c r="J496" s="483"/>
      <c r="K496" s="483"/>
      <c r="L496" s="483"/>
      <c r="M496" s="483"/>
      <c r="N496" s="483"/>
      <c r="O496" s="483"/>
      <c r="P496" s="483"/>
      <c r="Q496" s="483"/>
      <c r="R496" s="483"/>
      <c r="S496" s="483"/>
      <c r="T496" s="483"/>
      <c r="U496" s="483"/>
      <c r="V496" s="483"/>
      <c r="W496" s="483"/>
      <c r="X496" s="483"/>
      <c r="Y496" s="483"/>
      <c r="Z496" s="483"/>
    </row>
    <row r="497" spans="1:26" ht="15.75" hidden="1" customHeight="1">
      <c r="A497" s="483"/>
      <c r="B497" s="483"/>
      <c r="C497" s="483"/>
      <c r="D497" s="483"/>
      <c r="E497" s="483"/>
      <c r="F497" s="483"/>
      <c r="G497" s="483"/>
      <c r="H497" s="483"/>
      <c r="I497" s="483"/>
      <c r="J497" s="483"/>
      <c r="K497" s="483"/>
      <c r="L497" s="483"/>
      <c r="M497" s="483"/>
      <c r="N497" s="483"/>
      <c r="O497" s="483"/>
      <c r="P497" s="483"/>
      <c r="Q497" s="483"/>
      <c r="R497" s="483"/>
      <c r="S497" s="483"/>
      <c r="T497" s="483"/>
      <c r="U497" s="483"/>
      <c r="V497" s="483"/>
      <c r="W497" s="483"/>
      <c r="X497" s="483"/>
      <c r="Y497" s="483"/>
      <c r="Z497" s="483"/>
    </row>
    <row r="498" spans="1:26" ht="15.75" hidden="1" customHeight="1">
      <c r="A498" s="483"/>
      <c r="B498" s="483"/>
      <c r="C498" s="483"/>
      <c r="D498" s="483"/>
      <c r="E498" s="483"/>
      <c r="F498" s="483"/>
      <c r="G498" s="483"/>
      <c r="H498" s="483"/>
      <c r="I498" s="483"/>
      <c r="J498" s="483"/>
      <c r="K498" s="483"/>
      <c r="L498" s="483"/>
      <c r="M498" s="483"/>
      <c r="N498" s="483"/>
      <c r="O498" s="483"/>
      <c r="P498" s="483"/>
      <c r="Q498" s="483"/>
      <c r="R498" s="483"/>
      <c r="S498" s="483"/>
      <c r="T498" s="483"/>
      <c r="U498" s="483"/>
      <c r="V498" s="483"/>
      <c r="W498" s="483"/>
      <c r="X498" s="483"/>
      <c r="Y498" s="483"/>
      <c r="Z498" s="483"/>
    </row>
    <row r="499" spans="1:26" ht="15.75" hidden="1" customHeight="1">
      <c r="A499" s="483"/>
      <c r="B499" s="483"/>
      <c r="C499" s="483"/>
      <c r="D499" s="483"/>
      <c r="E499" s="483"/>
      <c r="F499" s="483"/>
      <c r="G499" s="483"/>
      <c r="H499" s="483"/>
      <c r="I499" s="483"/>
      <c r="J499" s="483"/>
      <c r="K499" s="483"/>
      <c r="L499" s="483"/>
      <c r="M499" s="483"/>
      <c r="N499" s="483"/>
      <c r="O499" s="483"/>
      <c r="P499" s="483"/>
      <c r="Q499" s="483"/>
      <c r="R499" s="483"/>
      <c r="S499" s="483"/>
      <c r="T499" s="483"/>
      <c r="U499" s="483"/>
      <c r="V499" s="483"/>
      <c r="W499" s="483"/>
      <c r="X499" s="483"/>
      <c r="Y499" s="483"/>
      <c r="Z499" s="483"/>
    </row>
    <row r="500" spans="1:26" ht="15.75" hidden="1" customHeight="1">
      <c r="A500" s="483"/>
      <c r="B500" s="483"/>
      <c r="C500" s="483"/>
      <c r="D500" s="483"/>
      <c r="E500" s="483"/>
      <c r="F500" s="483"/>
      <c r="G500" s="483"/>
      <c r="H500" s="483"/>
      <c r="I500" s="483"/>
      <c r="J500" s="483"/>
      <c r="K500" s="483"/>
      <c r="L500" s="483"/>
      <c r="M500" s="483"/>
      <c r="N500" s="483"/>
      <c r="O500" s="483"/>
      <c r="P500" s="483"/>
      <c r="Q500" s="483"/>
      <c r="R500" s="483"/>
      <c r="S500" s="483"/>
      <c r="T500" s="483"/>
      <c r="U500" s="483"/>
      <c r="V500" s="483"/>
      <c r="W500" s="483"/>
      <c r="X500" s="483"/>
      <c r="Y500" s="483"/>
      <c r="Z500" s="483"/>
    </row>
    <row r="501" spans="1:26" ht="15.75" hidden="1" customHeight="1">
      <c r="A501" s="483"/>
      <c r="B501" s="483"/>
      <c r="C501" s="483"/>
      <c r="D501" s="483"/>
      <c r="E501" s="483"/>
      <c r="F501" s="483"/>
      <c r="G501" s="483"/>
      <c r="H501" s="483"/>
      <c r="I501" s="483"/>
      <c r="J501" s="483"/>
      <c r="K501" s="483"/>
      <c r="L501" s="483"/>
      <c r="M501" s="483"/>
      <c r="N501" s="483"/>
      <c r="O501" s="483"/>
      <c r="P501" s="483"/>
      <c r="Q501" s="483"/>
      <c r="R501" s="483"/>
      <c r="S501" s="483"/>
      <c r="T501" s="483"/>
      <c r="U501" s="483"/>
      <c r="V501" s="483"/>
      <c r="W501" s="483"/>
      <c r="X501" s="483"/>
      <c r="Y501" s="483"/>
      <c r="Z501" s="483"/>
    </row>
    <row r="502" spans="1:26" ht="15.75" hidden="1" customHeight="1">
      <c r="A502" s="483"/>
      <c r="B502" s="483"/>
      <c r="C502" s="483"/>
      <c r="D502" s="483"/>
      <c r="E502" s="483"/>
      <c r="F502" s="483"/>
      <c r="G502" s="483"/>
      <c r="H502" s="483"/>
      <c r="I502" s="483"/>
      <c r="J502" s="483"/>
      <c r="K502" s="483"/>
      <c r="L502" s="483"/>
      <c r="M502" s="483"/>
      <c r="N502" s="483"/>
      <c r="O502" s="483"/>
      <c r="P502" s="483"/>
      <c r="Q502" s="483"/>
      <c r="R502" s="483"/>
      <c r="S502" s="483"/>
      <c r="T502" s="483"/>
      <c r="U502" s="483"/>
      <c r="V502" s="483"/>
      <c r="W502" s="483"/>
      <c r="X502" s="483"/>
      <c r="Y502" s="483"/>
      <c r="Z502" s="483"/>
    </row>
    <row r="503" spans="1:26" ht="15.75" hidden="1" customHeight="1">
      <c r="A503" s="483"/>
      <c r="B503" s="483"/>
      <c r="C503" s="483"/>
      <c r="D503" s="483"/>
      <c r="E503" s="483"/>
      <c r="F503" s="483"/>
      <c r="G503" s="483"/>
      <c r="H503" s="483"/>
      <c r="I503" s="483"/>
      <c r="J503" s="483"/>
      <c r="K503" s="483"/>
      <c r="L503" s="483"/>
      <c r="M503" s="483"/>
      <c r="N503" s="483"/>
      <c r="O503" s="483"/>
      <c r="P503" s="483"/>
      <c r="Q503" s="483"/>
      <c r="R503" s="483"/>
      <c r="S503" s="483"/>
      <c r="T503" s="483"/>
      <c r="U503" s="483"/>
      <c r="V503" s="483"/>
      <c r="W503" s="483"/>
      <c r="X503" s="483"/>
      <c r="Y503" s="483"/>
      <c r="Z503" s="483"/>
    </row>
    <row r="504" spans="1:26" ht="15.75" hidden="1" customHeight="1">
      <c r="A504" s="483"/>
      <c r="B504" s="483"/>
      <c r="C504" s="483"/>
      <c r="D504" s="483"/>
      <c r="E504" s="483"/>
      <c r="F504" s="483"/>
      <c r="G504" s="483"/>
      <c r="H504" s="483"/>
      <c r="I504" s="483"/>
      <c r="J504" s="483"/>
      <c r="K504" s="483"/>
      <c r="L504" s="483"/>
      <c r="M504" s="483"/>
      <c r="N504" s="483"/>
      <c r="O504" s="483"/>
      <c r="P504" s="483"/>
      <c r="Q504" s="483"/>
      <c r="R504" s="483"/>
      <c r="S504" s="483"/>
      <c r="T504" s="483"/>
      <c r="U504" s="483"/>
      <c r="V504" s="483"/>
      <c r="W504" s="483"/>
      <c r="X504" s="483"/>
      <c r="Y504" s="483"/>
      <c r="Z504" s="483"/>
    </row>
    <row r="505" spans="1:26" ht="15.75" hidden="1" customHeight="1">
      <c r="A505" s="483"/>
      <c r="B505" s="483"/>
      <c r="C505" s="483"/>
      <c r="D505" s="483"/>
      <c r="E505" s="483"/>
      <c r="F505" s="483"/>
      <c r="G505" s="483"/>
      <c r="H505" s="483"/>
      <c r="I505" s="483"/>
      <c r="J505" s="483"/>
      <c r="K505" s="483"/>
      <c r="L505" s="483"/>
      <c r="M505" s="483"/>
      <c r="N505" s="483"/>
      <c r="O505" s="483"/>
      <c r="P505" s="483"/>
      <c r="Q505" s="483"/>
      <c r="R505" s="483"/>
      <c r="S505" s="483"/>
      <c r="T505" s="483"/>
      <c r="U505" s="483"/>
      <c r="V505" s="483"/>
      <c r="W505" s="483"/>
      <c r="X505" s="483"/>
      <c r="Y505" s="483"/>
      <c r="Z505" s="483"/>
    </row>
    <row r="506" spans="1:26" ht="15.75" hidden="1" customHeight="1">
      <c r="A506" s="483"/>
      <c r="B506" s="483"/>
      <c r="C506" s="483"/>
      <c r="D506" s="483"/>
      <c r="E506" s="483"/>
      <c r="F506" s="483"/>
      <c r="G506" s="483"/>
      <c r="H506" s="483"/>
      <c r="I506" s="483"/>
      <c r="J506" s="483"/>
      <c r="K506" s="483"/>
      <c r="L506" s="483"/>
      <c r="M506" s="483"/>
      <c r="N506" s="483"/>
      <c r="O506" s="483"/>
      <c r="P506" s="483"/>
      <c r="Q506" s="483"/>
      <c r="R506" s="483"/>
      <c r="S506" s="483"/>
      <c r="T506" s="483"/>
      <c r="U506" s="483"/>
      <c r="V506" s="483"/>
      <c r="W506" s="483"/>
      <c r="X506" s="483"/>
      <c r="Y506" s="483"/>
      <c r="Z506" s="483"/>
    </row>
    <row r="507" spans="1:26" ht="15.75" hidden="1" customHeight="1">
      <c r="A507" s="483"/>
      <c r="B507" s="483"/>
      <c r="C507" s="483"/>
      <c r="D507" s="483"/>
      <c r="E507" s="483"/>
      <c r="F507" s="483"/>
      <c r="G507" s="483"/>
      <c r="H507" s="483"/>
      <c r="I507" s="483"/>
      <c r="J507" s="483"/>
      <c r="K507" s="483"/>
      <c r="L507" s="483"/>
      <c r="M507" s="483"/>
      <c r="N507" s="483"/>
      <c r="O507" s="483"/>
      <c r="P507" s="483"/>
      <c r="Q507" s="483"/>
      <c r="R507" s="483"/>
      <c r="S507" s="483"/>
      <c r="T507" s="483"/>
      <c r="U507" s="483"/>
      <c r="V507" s="483"/>
      <c r="W507" s="483"/>
      <c r="X507" s="483"/>
      <c r="Y507" s="483"/>
      <c r="Z507" s="483"/>
    </row>
    <row r="508" spans="1:26" ht="15.75" hidden="1" customHeight="1">
      <c r="A508" s="483"/>
      <c r="B508" s="483"/>
      <c r="C508" s="483"/>
      <c r="D508" s="483"/>
      <c r="E508" s="483"/>
      <c r="F508" s="483"/>
      <c r="G508" s="483"/>
      <c r="H508" s="483"/>
      <c r="I508" s="483"/>
      <c r="J508" s="483"/>
      <c r="K508" s="483"/>
      <c r="L508" s="483"/>
      <c r="M508" s="483"/>
      <c r="N508" s="483"/>
      <c r="O508" s="483"/>
      <c r="P508" s="483"/>
      <c r="Q508" s="483"/>
      <c r="R508" s="483"/>
      <c r="S508" s="483"/>
      <c r="T508" s="483"/>
      <c r="U508" s="483"/>
      <c r="V508" s="483"/>
      <c r="W508" s="483"/>
      <c r="X508" s="483"/>
      <c r="Y508" s="483"/>
      <c r="Z508" s="483"/>
    </row>
    <row r="509" spans="1:26" ht="15.75" hidden="1" customHeight="1">
      <c r="A509" s="483"/>
      <c r="B509" s="483"/>
      <c r="C509" s="483"/>
      <c r="D509" s="483"/>
      <c r="E509" s="483"/>
      <c r="F509" s="483"/>
      <c r="G509" s="483"/>
      <c r="H509" s="483"/>
      <c r="I509" s="483"/>
      <c r="J509" s="483"/>
      <c r="K509" s="483"/>
      <c r="L509" s="483"/>
      <c r="M509" s="483"/>
      <c r="N509" s="483"/>
      <c r="O509" s="483"/>
      <c r="P509" s="483"/>
      <c r="Q509" s="483"/>
      <c r="R509" s="483"/>
      <c r="S509" s="483"/>
      <c r="T509" s="483"/>
      <c r="U509" s="483"/>
      <c r="V509" s="483"/>
      <c r="W509" s="483"/>
      <c r="X509" s="483"/>
      <c r="Y509" s="483"/>
      <c r="Z509" s="483"/>
    </row>
    <row r="510" spans="1:26" ht="15.75" hidden="1" customHeight="1">
      <c r="A510" s="483"/>
      <c r="B510" s="483"/>
      <c r="C510" s="483"/>
      <c r="D510" s="483"/>
      <c r="E510" s="483"/>
      <c r="F510" s="483"/>
      <c r="G510" s="483"/>
      <c r="H510" s="483"/>
      <c r="I510" s="483"/>
      <c r="J510" s="483"/>
      <c r="K510" s="483"/>
      <c r="L510" s="483"/>
      <c r="M510" s="483"/>
      <c r="N510" s="483"/>
      <c r="O510" s="483"/>
      <c r="P510" s="483"/>
      <c r="Q510" s="483"/>
      <c r="R510" s="483"/>
      <c r="S510" s="483"/>
      <c r="T510" s="483"/>
      <c r="U510" s="483"/>
      <c r="V510" s="483"/>
      <c r="W510" s="483"/>
      <c r="X510" s="483"/>
      <c r="Y510" s="483"/>
      <c r="Z510" s="483"/>
    </row>
    <row r="511" spans="1:26" ht="15.75" hidden="1" customHeight="1">
      <c r="A511" s="483"/>
      <c r="B511" s="483"/>
      <c r="C511" s="483"/>
      <c r="D511" s="483"/>
      <c r="E511" s="483"/>
      <c r="F511" s="483"/>
      <c r="G511" s="483"/>
      <c r="H511" s="483"/>
      <c r="I511" s="483"/>
      <c r="J511" s="483"/>
      <c r="K511" s="483"/>
      <c r="L511" s="483"/>
      <c r="M511" s="483"/>
      <c r="N511" s="483"/>
      <c r="O511" s="483"/>
      <c r="P511" s="483"/>
      <c r="Q511" s="483"/>
      <c r="R511" s="483"/>
      <c r="S511" s="483"/>
      <c r="T511" s="483"/>
      <c r="U511" s="483"/>
      <c r="V511" s="483"/>
      <c r="W511" s="483"/>
      <c r="X511" s="483"/>
      <c r="Y511" s="483"/>
      <c r="Z511" s="483"/>
    </row>
    <row r="512" spans="1:26" ht="15.75" hidden="1" customHeight="1">
      <c r="A512" s="483"/>
      <c r="B512" s="483"/>
      <c r="C512" s="483"/>
      <c r="D512" s="483"/>
      <c r="E512" s="483"/>
      <c r="F512" s="483"/>
      <c r="G512" s="483"/>
      <c r="H512" s="483"/>
      <c r="I512" s="483"/>
      <c r="J512" s="483"/>
      <c r="K512" s="483"/>
      <c r="L512" s="483"/>
      <c r="M512" s="483"/>
      <c r="N512" s="483"/>
      <c r="O512" s="483"/>
      <c r="P512" s="483"/>
      <c r="Q512" s="483"/>
      <c r="R512" s="483"/>
      <c r="S512" s="483"/>
      <c r="T512" s="483"/>
      <c r="U512" s="483"/>
      <c r="V512" s="483"/>
      <c r="W512" s="483"/>
      <c r="X512" s="483"/>
      <c r="Y512" s="483"/>
      <c r="Z512" s="483"/>
    </row>
    <row r="513" spans="1:26" ht="15.75" hidden="1" customHeight="1">
      <c r="A513" s="483"/>
      <c r="B513" s="483"/>
      <c r="C513" s="483"/>
      <c r="D513" s="483"/>
      <c r="E513" s="483"/>
      <c r="F513" s="483"/>
      <c r="G513" s="483"/>
      <c r="H513" s="483"/>
      <c r="I513" s="483"/>
      <c r="J513" s="483"/>
      <c r="K513" s="483"/>
      <c r="L513" s="483"/>
      <c r="M513" s="483"/>
      <c r="N513" s="483"/>
      <c r="O513" s="483"/>
      <c r="P513" s="483"/>
      <c r="Q513" s="483"/>
      <c r="R513" s="483"/>
      <c r="S513" s="483"/>
      <c r="T513" s="483"/>
      <c r="U513" s="483"/>
      <c r="V513" s="483"/>
      <c r="W513" s="483"/>
      <c r="X513" s="483"/>
      <c r="Y513" s="483"/>
      <c r="Z513" s="483"/>
    </row>
    <row r="514" spans="1:26" ht="15.75" hidden="1" customHeight="1">
      <c r="A514" s="483"/>
      <c r="B514" s="483"/>
      <c r="C514" s="483"/>
      <c r="D514" s="483"/>
      <c r="E514" s="483"/>
      <c r="F514" s="483"/>
      <c r="G514" s="483"/>
      <c r="H514" s="483"/>
      <c r="I514" s="483"/>
      <c r="J514" s="483"/>
      <c r="K514" s="483"/>
      <c r="L514" s="483"/>
      <c r="M514" s="483"/>
      <c r="N514" s="483"/>
      <c r="O514" s="483"/>
      <c r="P514" s="483"/>
      <c r="Q514" s="483"/>
      <c r="R514" s="483"/>
      <c r="S514" s="483"/>
      <c r="T514" s="483"/>
      <c r="U514" s="483"/>
      <c r="V514" s="483"/>
      <c r="W514" s="483"/>
      <c r="X514" s="483"/>
      <c r="Y514" s="483"/>
      <c r="Z514" s="483"/>
    </row>
    <row r="515" spans="1:26" ht="15.75" hidden="1" customHeight="1">
      <c r="A515" s="483"/>
      <c r="B515" s="483"/>
      <c r="C515" s="483"/>
      <c r="D515" s="483"/>
      <c r="E515" s="483"/>
      <c r="F515" s="483"/>
      <c r="G515" s="483"/>
      <c r="H515" s="483"/>
      <c r="I515" s="483"/>
      <c r="J515" s="483"/>
      <c r="K515" s="483"/>
      <c r="L515" s="483"/>
      <c r="M515" s="483"/>
      <c r="N515" s="483"/>
      <c r="O515" s="483"/>
      <c r="P515" s="483"/>
      <c r="Q515" s="483"/>
      <c r="R515" s="483"/>
      <c r="S515" s="483"/>
      <c r="T515" s="483"/>
      <c r="U515" s="483"/>
      <c r="V515" s="483"/>
      <c r="W515" s="483"/>
      <c r="X515" s="483"/>
      <c r="Y515" s="483"/>
      <c r="Z515" s="483"/>
    </row>
    <row r="516" spans="1:26" ht="15.75" hidden="1" customHeight="1">
      <c r="A516" s="483"/>
      <c r="B516" s="483"/>
      <c r="C516" s="483"/>
      <c r="D516" s="483"/>
      <c r="E516" s="483"/>
      <c r="F516" s="483"/>
      <c r="G516" s="483"/>
      <c r="H516" s="483"/>
      <c r="I516" s="483"/>
      <c r="J516" s="483"/>
      <c r="K516" s="483"/>
      <c r="L516" s="483"/>
      <c r="M516" s="483"/>
      <c r="N516" s="483"/>
      <c r="O516" s="483"/>
      <c r="P516" s="483"/>
      <c r="Q516" s="483"/>
      <c r="R516" s="483"/>
      <c r="S516" s="483"/>
      <c r="T516" s="483"/>
      <c r="U516" s="483"/>
      <c r="V516" s="483"/>
      <c r="W516" s="483"/>
      <c r="X516" s="483"/>
      <c r="Y516" s="483"/>
      <c r="Z516" s="483"/>
    </row>
    <row r="517" spans="1:26" ht="15.75" hidden="1" customHeight="1">
      <c r="A517" s="483"/>
      <c r="B517" s="483"/>
      <c r="C517" s="483"/>
      <c r="D517" s="483"/>
      <c r="E517" s="483"/>
      <c r="F517" s="483"/>
      <c r="G517" s="483"/>
      <c r="H517" s="483"/>
      <c r="I517" s="483"/>
      <c r="J517" s="483"/>
      <c r="K517" s="483"/>
      <c r="L517" s="483"/>
      <c r="M517" s="483"/>
      <c r="N517" s="483"/>
      <c r="O517" s="483"/>
      <c r="P517" s="483"/>
      <c r="Q517" s="483"/>
      <c r="R517" s="483"/>
      <c r="S517" s="483"/>
      <c r="T517" s="483"/>
      <c r="U517" s="483"/>
      <c r="V517" s="483"/>
      <c r="W517" s="483"/>
      <c r="X517" s="483"/>
      <c r="Y517" s="483"/>
      <c r="Z517" s="483"/>
    </row>
    <row r="518" spans="1:26" ht="15.75" hidden="1" customHeight="1">
      <c r="A518" s="483"/>
      <c r="B518" s="483"/>
      <c r="C518" s="483"/>
      <c r="D518" s="483"/>
      <c r="E518" s="483"/>
      <c r="F518" s="483"/>
      <c r="G518" s="483"/>
      <c r="H518" s="483"/>
      <c r="I518" s="483"/>
      <c r="J518" s="483"/>
      <c r="K518" s="483"/>
      <c r="L518" s="483"/>
      <c r="M518" s="483"/>
      <c r="N518" s="483"/>
      <c r="O518" s="483"/>
      <c r="P518" s="483"/>
      <c r="Q518" s="483"/>
      <c r="R518" s="483"/>
      <c r="S518" s="483"/>
      <c r="T518" s="483"/>
      <c r="U518" s="483"/>
      <c r="V518" s="483"/>
      <c r="W518" s="483"/>
      <c r="X518" s="483"/>
      <c r="Y518" s="483"/>
      <c r="Z518" s="483"/>
    </row>
    <row r="519" spans="1:26" ht="15.75" hidden="1" customHeight="1">
      <c r="A519" s="483"/>
      <c r="B519" s="483"/>
      <c r="C519" s="483"/>
      <c r="D519" s="483"/>
      <c r="E519" s="483"/>
      <c r="F519" s="483"/>
      <c r="G519" s="483"/>
      <c r="H519" s="483"/>
      <c r="I519" s="483"/>
      <c r="J519" s="483"/>
      <c r="K519" s="483"/>
      <c r="L519" s="483"/>
      <c r="M519" s="483"/>
      <c r="N519" s="483"/>
      <c r="O519" s="483"/>
      <c r="P519" s="483"/>
      <c r="Q519" s="483"/>
      <c r="R519" s="483"/>
      <c r="S519" s="483"/>
      <c r="T519" s="483"/>
      <c r="U519" s="483"/>
      <c r="V519" s="483"/>
      <c r="W519" s="483"/>
      <c r="X519" s="483"/>
      <c r="Y519" s="483"/>
      <c r="Z519" s="483"/>
    </row>
    <row r="520" spans="1:26" ht="15.75" hidden="1" customHeight="1">
      <c r="A520" s="483"/>
      <c r="B520" s="483"/>
      <c r="C520" s="483"/>
      <c r="D520" s="483"/>
      <c r="E520" s="483"/>
      <c r="F520" s="483"/>
      <c r="G520" s="483"/>
      <c r="H520" s="483"/>
      <c r="I520" s="483"/>
      <c r="J520" s="483"/>
      <c r="K520" s="483"/>
      <c r="L520" s="483"/>
      <c r="M520" s="483"/>
      <c r="N520" s="483"/>
      <c r="O520" s="483"/>
      <c r="P520" s="483"/>
      <c r="Q520" s="483"/>
      <c r="R520" s="483"/>
      <c r="S520" s="483"/>
      <c r="T520" s="483"/>
      <c r="U520" s="483"/>
      <c r="V520" s="483"/>
      <c r="W520" s="483"/>
      <c r="X520" s="483"/>
      <c r="Y520" s="483"/>
      <c r="Z520" s="483"/>
    </row>
    <row r="521" spans="1:26" ht="15.75" hidden="1" customHeight="1">
      <c r="A521" s="483"/>
      <c r="B521" s="483"/>
      <c r="C521" s="483"/>
      <c r="D521" s="483"/>
      <c r="E521" s="483"/>
      <c r="F521" s="483"/>
      <c r="G521" s="483"/>
      <c r="H521" s="483"/>
      <c r="I521" s="483"/>
      <c r="J521" s="483"/>
      <c r="K521" s="483"/>
      <c r="L521" s="483"/>
      <c r="M521" s="483"/>
      <c r="N521" s="483"/>
      <c r="O521" s="483"/>
      <c r="P521" s="483"/>
      <c r="Q521" s="483"/>
      <c r="R521" s="483"/>
      <c r="S521" s="483"/>
      <c r="T521" s="483"/>
      <c r="U521" s="483"/>
      <c r="V521" s="483"/>
      <c r="W521" s="483"/>
      <c r="X521" s="483"/>
      <c r="Y521" s="483"/>
      <c r="Z521" s="483"/>
    </row>
    <row r="522" spans="1:26" ht="15.75" hidden="1" customHeight="1">
      <c r="A522" s="483"/>
      <c r="B522" s="483"/>
      <c r="C522" s="483"/>
      <c r="D522" s="483"/>
      <c r="E522" s="483"/>
      <c r="F522" s="483"/>
      <c r="G522" s="483"/>
      <c r="H522" s="483"/>
      <c r="I522" s="483"/>
      <c r="J522" s="483"/>
      <c r="K522" s="483"/>
      <c r="L522" s="483"/>
      <c r="M522" s="483"/>
      <c r="N522" s="483"/>
      <c r="O522" s="483"/>
      <c r="P522" s="483"/>
      <c r="Q522" s="483"/>
      <c r="R522" s="483"/>
      <c r="S522" s="483"/>
      <c r="T522" s="483"/>
      <c r="U522" s="483"/>
      <c r="V522" s="483"/>
      <c r="W522" s="483"/>
      <c r="X522" s="483"/>
      <c r="Y522" s="483"/>
      <c r="Z522" s="483"/>
    </row>
    <row r="523" spans="1:26" ht="15.75" hidden="1" customHeight="1">
      <c r="A523" s="483"/>
      <c r="B523" s="483"/>
      <c r="C523" s="483"/>
      <c r="D523" s="483"/>
      <c r="E523" s="483"/>
      <c r="F523" s="483"/>
      <c r="G523" s="483"/>
      <c r="H523" s="483"/>
      <c r="I523" s="483"/>
      <c r="J523" s="483"/>
      <c r="K523" s="483"/>
      <c r="L523" s="483"/>
      <c r="M523" s="483"/>
      <c r="N523" s="483"/>
      <c r="O523" s="483"/>
      <c r="P523" s="483"/>
      <c r="Q523" s="483"/>
      <c r="R523" s="483"/>
      <c r="S523" s="483"/>
      <c r="T523" s="483"/>
      <c r="U523" s="483"/>
      <c r="V523" s="483"/>
      <c r="W523" s="483"/>
      <c r="X523" s="483"/>
      <c r="Y523" s="483"/>
      <c r="Z523" s="483"/>
    </row>
    <row r="524" spans="1:26" ht="15.75" hidden="1" customHeight="1">
      <c r="A524" s="483"/>
      <c r="B524" s="483"/>
      <c r="C524" s="483"/>
      <c r="D524" s="483"/>
      <c r="E524" s="483"/>
      <c r="F524" s="483"/>
      <c r="G524" s="483"/>
      <c r="H524" s="483"/>
      <c r="I524" s="483"/>
      <c r="J524" s="483"/>
      <c r="K524" s="483"/>
      <c r="L524" s="483"/>
      <c r="M524" s="483"/>
      <c r="N524" s="483"/>
      <c r="O524" s="483"/>
      <c r="P524" s="483"/>
      <c r="Q524" s="483"/>
      <c r="R524" s="483"/>
      <c r="S524" s="483"/>
      <c r="T524" s="483"/>
      <c r="U524" s="483"/>
      <c r="V524" s="483"/>
      <c r="W524" s="483"/>
      <c r="X524" s="483"/>
      <c r="Y524" s="483"/>
      <c r="Z524" s="483"/>
    </row>
    <row r="525" spans="1:26" ht="15.75" hidden="1" customHeight="1">
      <c r="A525" s="483"/>
      <c r="B525" s="483"/>
      <c r="C525" s="483"/>
      <c r="D525" s="483"/>
      <c r="E525" s="483"/>
      <c r="F525" s="483"/>
      <c r="G525" s="483"/>
      <c r="H525" s="483"/>
      <c r="I525" s="483"/>
      <c r="J525" s="483"/>
      <c r="K525" s="483"/>
      <c r="L525" s="483"/>
      <c r="M525" s="483"/>
      <c r="N525" s="483"/>
      <c r="O525" s="483"/>
      <c r="P525" s="483"/>
      <c r="Q525" s="483"/>
      <c r="R525" s="483"/>
      <c r="S525" s="483"/>
      <c r="T525" s="483"/>
      <c r="U525" s="483"/>
      <c r="V525" s="483"/>
      <c r="W525" s="483"/>
      <c r="X525" s="483"/>
      <c r="Y525" s="483"/>
      <c r="Z525" s="483"/>
    </row>
    <row r="526" spans="1:26" ht="15.75" hidden="1" customHeight="1">
      <c r="A526" s="483"/>
      <c r="B526" s="483"/>
      <c r="C526" s="483"/>
      <c r="D526" s="483"/>
      <c r="E526" s="483"/>
      <c r="F526" s="483"/>
      <c r="G526" s="483"/>
      <c r="H526" s="483"/>
      <c r="I526" s="483"/>
      <c r="J526" s="483"/>
      <c r="K526" s="483"/>
      <c r="L526" s="483"/>
      <c r="M526" s="483"/>
      <c r="N526" s="483"/>
      <c r="O526" s="483"/>
      <c r="P526" s="483"/>
      <c r="Q526" s="483"/>
      <c r="R526" s="483"/>
      <c r="S526" s="483"/>
      <c r="T526" s="483"/>
      <c r="U526" s="483"/>
      <c r="V526" s="483"/>
      <c r="W526" s="483"/>
      <c r="X526" s="483"/>
      <c r="Y526" s="483"/>
      <c r="Z526" s="483"/>
    </row>
    <row r="527" spans="1:26" ht="15.75" hidden="1" customHeight="1">
      <c r="A527" s="483"/>
      <c r="B527" s="483"/>
      <c r="C527" s="483"/>
      <c r="D527" s="483"/>
      <c r="E527" s="483"/>
      <c r="F527" s="483"/>
      <c r="G527" s="483"/>
      <c r="H527" s="483"/>
      <c r="I527" s="483"/>
      <c r="J527" s="483"/>
      <c r="K527" s="483"/>
      <c r="L527" s="483"/>
      <c r="M527" s="483"/>
      <c r="N527" s="483"/>
      <c r="O527" s="483"/>
      <c r="P527" s="483"/>
      <c r="Q527" s="483"/>
      <c r="R527" s="483"/>
      <c r="S527" s="483"/>
      <c r="T527" s="483"/>
      <c r="U527" s="483"/>
      <c r="V527" s="483"/>
      <c r="W527" s="483"/>
      <c r="X527" s="483"/>
      <c r="Y527" s="483"/>
      <c r="Z527" s="483"/>
    </row>
    <row r="528" spans="1:26" ht="15.75" hidden="1" customHeight="1">
      <c r="A528" s="483"/>
      <c r="B528" s="483"/>
      <c r="C528" s="483"/>
      <c r="D528" s="483"/>
      <c r="E528" s="483"/>
      <c r="F528" s="483"/>
      <c r="G528" s="483"/>
      <c r="H528" s="483"/>
      <c r="I528" s="483"/>
      <c r="J528" s="483"/>
      <c r="K528" s="483"/>
      <c r="L528" s="483"/>
      <c r="M528" s="483"/>
      <c r="N528" s="483"/>
      <c r="O528" s="483"/>
      <c r="P528" s="483"/>
      <c r="Q528" s="483"/>
      <c r="R528" s="483"/>
      <c r="S528" s="483"/>
      <c r="T528" s="483"/>
      <c r="U528" s="483"/>
      <c r="V528" s="483"/>
      <c r="W528" s="483"/>
      <c r="X528" s="483"/>
      <c r="Y528" s="483"/>
      <c r="Z528" s="483"/>
    </row>
    <row r="529" spans="1:26" ht="15.75" hidden="1" customHeight="1">
      <c r="A529" s="483"/>
      <c r="B529" s="483"/>
      <c r="C529" s="483"/>
      <c r="D529" s="483"/>
      <c r="E529" s="483"/>
      <c r="F529" s="483"/>
      <c r="G529" s="483"/>
      <c r="H529" s="483"/>
      <c r="I529" s="483"/>
      <c r="J529" s="483"/>
      <c r="K529" s="483"/>
      <c r="L529" s="483"/>
      <c r="M529" s="483"/>
      <c r="N529" s="483"/>
      <c r="O529" s="483"/>
      <c r="P529" s="483"/>
      <c r="Q529" s="483"/>
      <c r="R529" s="483"/>
      <c r="S529" s="483"/>
      <c r="T529" s="483"/>
      <c r="U529" s="483"/>
      <c r="V529" s="483"/>
      <c r="W529" s="483"/>
      <c r="X529" s="483"/>
      <c r="Y529" s="483"/>
      <c r="Z529" s="483"/>
    </row>
    <row r="530" spans="1:26" ht="15.75" hidden="1" customHeight="1">
      <c r="A530" s="483"/>
      <c r="B530" s="483"/>
      <c r="C530" s="483"/>
      <c r="D530" s="483"/>
      <c r="E530" s="483"/>
      <c r="F530" s="483"/>
      <c r="G530" s="483"/>
      <c r="H530" s="483"/>
      <c r="I530" s="483"/>
      <c r="J530" s="483"/>
      <c r="K530" s="483"/>
      <c r="L530" s="483"/>
      <c r="M530" s="483"/>
      <c r="N530" s="483"/>
      <c r="O530" s="483"/>
      <c r="P530" s="483"/>
      <c r="Q530" s="483"/>
      <c r="R530" s="483"/>
      <c r="S530" s="483"/>
      <c r="T530" s="483"/>
      <c r="U530" s="483"/>
      <c r="V530" s="483"/>
      <c r="W530" s="483"/>
      <c r="X530" s="483"/>
      <c r="Y530" s="483"/>
      <c r="Z530" s="483"/>
    </row>
    <row r="531" spans="1:26" ht="15.75" hidden="1" customHeight="1">
      <c r="A531" s="483"/>
      <c r="B531" s="483"/>
      <c r="C531" s="483"/>
      <c r="D531" s="483"/>
      <c r="E531" s="483"/>
      <c r="F531" s="483"/>
      <c r="G531" s="483"/>
      <c r="H531" s="483"/>
      <c r="I531" s="483"/>
      <c r="J531" s="483"/>
      <c r="K531" s="483"/>
      <c r="L531" s="483"/>
      <c r="M531" s="483"/>
      <c r="N531" s="483"/>
      <c r="O531" s="483"/>
      <c r="P531" s="483"/>
      <c r="Q531" s="483"/>
      <c r="R531" s="483"/>
      <c r="S531" s="483"/>
      <c r="T531" s="483"/>
      <c r="U531" s="483"/>
      <c r="V531" s="483"/>
      <c r="W531" s="483"/>
      <c r="X531" s="483"/>
      <c r="Y531" s="483"/>
      <c r="Z531" s="483"/>
    </row>
    <row r="532" spans="1:26" ht="15.75" hidden="1" customHeight="1">
      <c r="A532" s="483"/>
      <c r="B532" s="483"/>
      <c r="C532" s="483"/>
      <c r="D532" s="483"/>
      <c r="E532" s="483"/>
      <c r="F532" s="483"/>
      <c r="G532" s="483"/>
      <c r="H532" s="483"/>
      <c r="I532" s="483"/>
      <c r="J532" s="483"/>
      <c r="K532" s="483"/>
      <c r="L532" s="483"/>
      <c r="M532" s="483"/>
      <c r="N532" s="483"/>
      <c r="O532" s="483"/>
      <c r="P532" s="483"/>
      <c r="Q532" s="483"/>
      <c r="R532" s="483"/>
      <c r="S532" s="483"/>
      <c r="T532" s="483"/>
      <c r="U532" s="483"/>
      <c r="V532" s="483"/>
      <c r="W532" s="483"/>
      <c r="X532" s="483"/>
      <c r="Y532" s="483"/>
      <c r="Z532" s="483"/>
    </row>
    <row r="533" spans="1:26" ht="15.75" hidden="1" customHeight="1">
      <c r="A533" s="483"/>
      <c r="B533" s="483"/>
      <c r="C533" s="483"/>
      <c r="D533" s="483"/>
      <c r="E533" s="483"/>
      <c r="F533" s="483"/>
      <c r="G533" s="483"/>
      <c r="H533" s="483"/>
      <c r="I533" s="483"/>
      <c r="J533" s="483"/>
      <c r="K533" s="483"/>
      <c r="L533" s="483"/>
      <c r="M533" s="483"/>
      <c r="N533" s="483"/>
      <c r="O533" s="483"/>
      <c r="P533" s="483"/>
      <c r="Q533" s="483"/>
      <c r="R533" s="483"/>
      <c r="S533" s="483"/>
      <c r="T533" s="483"/>
      <c r="U533" s="483"/>
      <c r="V533" s="483"/>
      <c r="W533" s="483"/>
      <c r="X533" s="483"/>
      <c r="Y533" s="483"/>
      <c r="Z533" s="483"/>
    </row>
    <row r="534" spans="1:26" ht="15.75" hidden="1" customHeight="1">
      <c r="A534" s="483"/>
      <c r="B534" s="483"/>
      <c r="C534" s="483"/>
      <c r="D534" s="483"/>
      <c r="E534" s="483"/>
      <c r="F534" s="483"/>
      <c r="G534" s="483"/>
      <c r="H534" s="483"/>
      <c r="I534" s="483"/>
      <c r="J534" s="483"/>
      <c r="K534" s="483"/>
      <c r="L534" s="483"/>
      <c r="M534" s="483"/>
      <c r="N534" s="483"/>
      <c r="O534" s="483"/>
      <c r="P534" s="483"/>
      <c r="Q534" s="483"/>
      <c r="R534" s="483"/>
      <c r="S534" s="483"/>
      <c r="T534" s="483"/>
      <c r="U534" s="483"/>
      <c r="V534" s="483"/>
      <c r="W534" s="483"/>
      <c r="X534" s="483"/>
      <c r="Y534" s="483"/>
      <c r="Z534" s="483"/>
    </row>
    <row r="535" spans="1:26" ht="15.75" hidden="1" customHeight="1">
      <c r="A535" s="483"/>
      <c r="B535" s="483"/>
      <c r="C535" s="483"/>
      <c r="D535" s="483"/>
      <c r="E535" s="483"/>
      <c r="F535" s="483"/>
      <c r="G535" s="483"/>
      <c r="H535" s="483"/>
      <c r="I535" s="483"/>
      <c r="J535" s="483"/>
      <c r="K535" s="483"/>
      <c r="L535" s="483"/>
      <c r="M535" s="483"/>
      <c r="N535" s="483"/>
      <c r="O535" s="483"/>
      <c r="P535" s="483"/>
      <c r="Q535" s="483"/>
      <c r="R535" s="483"/>
      <c r="S535" s="483"/>
      <c r="T535" s="483"/>
      <c r="U535" s="483"/>
      <c r="V535" s="483"/>
      <c r="W535" s="483"/>
      <c r="X535" s="483"/>
      <c r="Y535" s="483"/>
      <c r="Z535" s="483"/>
    </row>
    <row r="536" spans="1:26" ht="15.75" hidden="1" customHeight="1">
      <c r="A536" s="483"/>
      <c r="B536" s="483"/>
      <c r="C536" s="483"/>
      <c r="D536" s="483"/>
      <c r="E536" s="483"/>
      <c r="F536" s="483"/>
      <c r="G536" s="483"/>
      <c r="H536" s="483"/>
      <c r="I536" s="483"/>
      <c r="J536" s="483"/>
      <c r="K536" s="483"/>
      <c r="L536" s="483"/>
      <c r="M536" s="483"/>
      <c r="N536" s="483"/>
      <c r="O536" s="483"/>
      <c r="P536" s="483"/>
      <c r="Q536" s="483"/>
      <c r="R536" s="483"/>
      <c r="S536" s="483"/>
      <c r="T536" s="483"/>
      <c r="U536" s="483"/>
      <c r="V536" s="483"/>
      <c r="W536" s="483"/>
      <c r="X536" s="483"/>
      <c r="Y536" s="483"/>
      <c r="Z536" s="483"/>
    </row>
    <row r="537" spans="1:26" ht="15.75" hidden="1" customHeight="1">
      <c r="A537" s="483"/>
      <c r="B537" s="483"/>
      <c r="C537" s="483"/>
      <c r="D537" s="483"/>
      <c r="E537" s="483"/>
      <c r="F537" s="483"/>
      <c r="G537" s="483"/>
      <c r="H537" s="483"/>
      <c r="I537" s="483"/>
      <c r="J537" s="483"/>
      <c r="K537" s="483"/>
      <c r="L537" s="483"/>
      <c r="M537" s="483"/>
      <c r="N537" s="483"/>
      <c r="O537" s="483"/>
      <c r="P537" s="483"/>
      <c r="Q537" s="483"/>
      <c r="R537" s="483"/>
      <c r="S537" s="483"/>
      <c r="T537" s="483"/>
      <c r="U537" s="483"/>
      <c r="V537" s="483"/>
      <c r="W537" s="483"/>
      <c r="X537" s="483"/>
      <c r="Y537" s="483"/>
      <c r="Z537" s="483"/>
    </row>
    <row r="538" spans="1:26" ht="15.75" hidden="1" customHeight="1">
      <c r="A538" s="483"/>
      <c r="B538" s="483"/>
      <c r="C538" s="483"/>
      <c r="D538" s="483"/>
      <c r="E538" s="483"/>
      <c r="F538" s="483"/>
      <c r="G538" s="483"/>
      <c r="H538" s="483"/>
      <c r="I538" s="483"/>
      <c r="J538" s="483"/>
      <c r="K538" s="483"/>
      <c r="L538" s="483"/>
      <c r="M538" s="483"/>
      <c r="N538" s="483"/>
      <c r="O538" s="483"/>
      <c r="P538" s="483"/>
      <c r="Q538" s="483"/>
      <c r="R538" s="483"/>
      <c r="S538" s="483"/>
      <c r="T538" s="483"/>
      <c r="U538" s="483"/>
      <c r="V538" s="483"/>
      <c r="W538" s="483"/>
      <c r="X538" s="483"/>
      <c r="Y538" s="483"/>
      <c r="Z538" s="483"/>
    </row>
    <row r="539" spans="1:26" ht="15.75" hidden="1" customHeight="1">
      <c r="A539" s="483"/>
      <c r="B539" s="483"/>
      <c r="C539" s="483"/>
      <c r="D539" s="483"/>
      <c r="E539" s="483"/>
      <c r="F539" s="483"/>
      <c r="G539" s="483"/>
      <c r="H539" s="483"/>
      <c r="I539" s="483"/>
      <c r="J539" s="483"/>
      <c r="K539" s="483"/>
      <c r="L539" s="483"/>
      <c r="M539" s="483"/>
      <c r="N539" s="483"/>
      <c r="O539" s="483"/>
      <c r="P539" s="483"/>
      <c r="Q539" s="483"/>
      <c r="R539" s="483"/>
      <c r="S539" s="483"/>
      <c r="T539" s="483"/>
      <c r="U539" s="483"/>
      <c r="V539" s="483"/>
      <c r="W539" s="483"/>
      <c r="X539" s="483"/>
      <c r="Y539" s="483"/>
      <c r="Z539" s="483"/>
    </row>
    <row r="540" spans="1:26" ht="15.75" hidden="1" customHeight="1">
      <c r="A540" s="483"/>
      <c r="B540" s="483"/>
      <c r="C540" s="483"/>
      <c r="D540" s="483"/>
      <c r="E540" s="483"/>
      <c r="F540" s="483"/>
      <c r="G540" s="483"/>
      <c r="H540" s="483"/>
      <c r="I540" s="483"/>
      <c r="J540" s="483"/>
      <c r="K540" s="483"/>
      <c r="L540" s="483"/>
      <c r="M540" s="483"/>
      <c r="N540" s="483"/>
      <c r="O540" s="483"/>
      <c r="P540" s="483"/>
      <c r="Q540" s="483"/>
      <c r="R540" s="483"/>
      <c r="S540" s="483"/>
      <c r="T540" s="483"/>
      <c r="U540" s="483"/>
      <c r="V540" s="483"/>
      <c r="W540" s="483"/>
      <c r="X540" s="483"/>
      <c r="Y540" s="483"/>
      <c r="Z540" s="483"/>
    </row>
    <row r="541" spans="1:26" ht="15.75" hidden="1" customHeight="1">
      <c r="A541" s="483"/>
      <c r="B541" s="483"/>
      <c r="C541" s="483"/>
      <c r="D541" s="483"/>
      <c r="E541" s="483"/>
      <c r="F541" s="483"/>
      <c r="G541" s="483"/>
      <c r="H541" s="483"/>
      <c r="I541" s="483"/>
      <c r="J541" s="483"/>
      <c r="K541" s="483"/>
      <c r="L541" s="483"/>
      <c r="M541" s="483"/>
      <c r="N541" s="483"/>
      <c r="O541" s="483"/>
      <c r="P541" s="483"/>
      <c r="Q541" s="483"/>
      <c r="R541" s="483"/>
      <c r="S541" s="483"/>
      <c r="T541" s="483"/>
      <c r="U541" s="483"/>
      <c r="V541" s="483"/>
      <c r="W541" s="483"/>
      <c r="X541" s="483"/>
      <c r="Y541" s="483"/>
      <c r="Z541" s="483"/>
    </row>
    <row r="542" spans="1:26" ht="15.75" hidden="1" customHeight="1">
      <c r="A542" s="483"/>
      <c r="B542" s="483"/>
      <c r="C542" s="483"/>
      <c r="D542" s="483"/>
      <c r="E542" s="483"/>
      <c r="F542" s="483"/>
      <c r="G542" s="483"/>
      <c r="H542" s="483"/>
      <c r="I542" s="483"/>
      <c r="J542" s="483"/>
      <c r="K542" s="483"/>
      <c r="L542" s="483"/>
      <c r="M542" s="483"/>
      <c r="N542" s="483"/>
      <c r="O542" s="483"/>
      <c r="P542" s="483"/>
      <c r="Q542" s="483"/>
      <c r="R542" s="483"/>
      <c r="S542" s="483"/>
      <c r="T542" s="483"/>
      <c r="U542" s="483"/>
      <c r="V542" s="483"/>
      <c r="W542" s="483"/>
      <c r="X542" s="483"/>
      <c r="Y542" s="483"/>
      <c r="Z542" s="483"/>
    </row>
    <row r="543" spans="1:26" ht="15.75" hidden="1" customHeight="1">
      <c r="A543" s="483"/>
      <c r="B543" s="483"/>
      <c r="C543" s="483"/>
      <c r="D543" s="483"/>
      <c r="E543" s="483"/>
      <c r="F543" s="483"/>
      <c r="G543" s="483"/>
      <c r="H543" s="483"/>
      <c r="I543" s="483"/>
      <c r="J543" s="483"/>
      <c r="K543" s="483"/>
      <c r="L543" s="483"/>
      <c r="M543" s="483"/>
      <c r="N543" s="483"/>
      <c r="O543" s="483"/>
      <c r="P543" s="483"/>
      <c r="Q543" s="483"/>
      <c r="R543" s="483"/>
      <c r="S543" s="483"/>
      <c r="T543" s="483"/>
      <c r="U543" s="483"/>
      <c r="V543" s="483"/>
      <c r="W543" s="483"/>
      <c r="X543" s="483"/>
      <c r="Y543" s="483"/>
      <c r="Z543" s="483"/>
    </row>
    <row r="544" spans="1:26" ht="15.75" hidden="1" customHeight="1">
      <c r="A544" s="483"/>
      <c r="B544" s="483"/>
      <c r="C544" s="483"/>
      <c r="D544" s="483"/>
      <c r="E544" s="483"/>
      <c r="F544" s="483"/>
      <c r="G544" s="483"/>
      <c r="H544" s="483"/>
      <c r="I544" s="483"/>
      <c r="J544" s="483"/>
      <c r="K544" s="483"/>
      <c r="L544" s="483"/>
      <c r="M544" s="483"/>
      <c r="N544" s="483"/>
      <c r="O544" s="483"/>
      <c r="P544" s="483"/>
      <c r="Q544" s="483"/>
      <c r="R544" s="483"/>
      <c r="S544" s="483"/>
      <c r="T544" s="483"/>
      <c r="U544" s="483"/>
      <c r="V544" s="483"/>
      <c r="W544" s="483"/>
      <c r="X544" s="483"/>
      <c r="Y544" s="483"/>
      <c r="Z544" s="483"/>
    </row>
    <row r="545" spans="1:26" ht="15.75" hidden="1" customHeight="1">
      <c r="A545" s="483"/>
      <c r="B545" s="483"/>
      <c r="C545" s="483"/>
      <c r="D545" s="483"/>
      <c r="E545" s="483"/>
      <c r="F545" s="483"/>
      <c r="G545" s="483"/>
      <c r="H545" s="483"/>
      <c r="I545" s="483"/>
      <c r="J545" s="483"/>
      <c r="K545" s="483"/>
      <c r="L545" s="483"/>
      <c r="M545" s="483"/>
      <c r="N545" s="483"/>
      <c r="O545" s="483"/>
      <c r="P545" s="483"/>
      <c r="Q545" s="483"/>
      <c r="R545" s="483"/>
      <c r="S545" s="483"/>
      <c r="T545" s="483"/>
      <c r="U545" s="483"/>
      <c r="V545" s="483"/>
      <c r="W545" s="483"/>
      <c r="X545" s="483"/>
      <c r="Y545" s="483"/>
      <c r="Z545" s="483"/>
    </row>
    <row r="546" spans="1:26" ht="15.75" hidden="1" customHeight="1">
      <c r="A546" s="483"/>
      <c r="B546" s="483"/>
      <c r="C546" s="483"/>
      <c r="D546" s="483"/>
      <c r="E546" s="483"/>
      <c r="F546" s="483"/>
      <c r="G546" s="483"/>
      <c r="H546" s="483"/>
      <c r="I546" s="483"/>
      <c r="J546" s="483"/>
      <c r="K546" s="483"/>
      <c r="L546" s="483"/>
      <c r="M546" s="483"/>
      <c r="N546" s="483"/>
      <c r="O546" s="483"/>
      <c r="P546" s="483"/>
      <c r="Q546" s="483"/>
      <c r="R546" s="483"/>
      <c r="S546" s="483"/>
      <c r="T546" s="483"/>
      <c r="U546" s="483"/>
      <c r="V546" s="483"/>
      <c r="W546" s="483"/>
      <c r="X546" s="483"/>
      <c r="Y546" s="483"/>
      <c r="Z546" s="483"/>
    </row>
    <row r="547" spans="1:26" ht="15.75" hidden="1" customHeight="1">
      <c r="A547" s="483"/>
      <c r="B547" s="483"/>
      <c r="C547" s="483"/>
      <c r="D547" s="483"/>
      <c r="E547" s="483"/>
      <c r="F547" s="483"/>
      <c r="G547" s="483"/>
      <c r="H547" s="483"/>
      <c r="I547" s="483"/>
      <c r="J547" s="483"/>
      <c r="K547" s="483"/>
      <c r="L547" s="483"/>
      <c r="M547" s="483"/>
      <c r="N547" s="483"/>
      <c r="O547" s="483"/>
      <c r="P547" s="483"/>
      <c r="Q547" s="483"/>
      <c r="R547" s="483"/>
      <c r="S547" s="483"/>
      <c r="T547" s="483"/>
      <c r="U547" s="483"/>
      <c r="V547" s="483"/>
      <c r="W547" s="483"/>
      <c r="X547" s="483"/>
      <c r="Y547" s="483"/>
      <c r="Z547" s="483"/>
    </row>
    <row r="548" spans="1:26" ht="15.75" hidden="1" customHeight="1">
      <c r="A548" s="483"/>
      <c r="B548" s="483"/>
      <c r="C548" s="483"/>
      <c r="D548" s="483"/>
      <c r="E548" s="483"/>
      <c r="F548" s="483"/>
      <c r="G548" s="483"/>
      <c r="H548" s="483"/>
      <c r="I548" s="483"/>
      <c r="J548" s="483"/>
      <c r="K548" s="483"/>
      <c r="L548" s="483"/>
      <c r="M548" s="483"/>
      <c r="N548" s="483"/>
      <c r="O548" s="483"/>
      <c r="P548" s="483"/>
      <c r="Q548" s="483"/>
      <c r="R548" s="483"/>
      <c r="S548" s="483"/>
      <c r="T548" s="483"/>
      <c r="U548" s="483"/>
      <c r="V548" s="483"/>
      <c r="W548" s="483"/>
      <c r="X548" s="483"/>
      <c r="Y548" s="483"/>
      <c r="Z548" s="483"/>
    </row>
    <row r="549" spans="1:26" ht="15.75" hidden="1" customHeight="1">
      <c r="A549" s="483"/>
      <c r="B549" s="483"/>
      <c r="C549" s="483"/>
      <c r="D549" s="483"/>
      <c r="E549" s="483"/>
      <c r="F549" s="483"/>
      <c r="G549" s="483"/>
      <c r="H549" s="483"/>
      <c r="I549" s="483"/>
      <c r="J549" s="483"/>
      <c r="K549" s="483"/>
      <c r="L549" s="483"/>
      <c r="M549" s="483"/>
      <c r="N549" s="483"/>
      <c r="O549" s="483"/>
      <c r="P549" s="483"/>
      <c r="Q549" s="483"/>
      <c r="R549" s="483"/>
      <c r="S549" s="483"/>
      <c r="T549" s="483"/>
      <c r="U549" s="483"/>
      <c r="V549" s="483"/>
      <c r="W549" s="483"/>
      <c r="X549" s="483"/>
      <c r="Y549" s="483"/>
      <c r="Z549" s="483"/>
    </row>
    <row r="550" spans="1:26" ht="15.75" hidden="1" customHeight="1">
      <c r="A550" s="483"/>
      <c r="B550" s="483"/>
      <c r="C550" s="483"/>
      <c r="D550" s="483"/>
      <c r="E550" s="483"/>
      <c r="F550" s="483"/>
      <c r="G550" s="483"/>
      <c r="H550" s="483"/>
      <c r="I550" s="483"/>
      <c r="J550" s="483"/>
      <c r="K550" s="483"/>
      <c r="L550" s="483"/>
      <c r="M550" s="483"/>
      <c r="N550" s="483"/>
      <c r="O550" s="483"/>
      <c r="P550" s="483"/>
      <c r="Q550" s="483"/>
      <c r="R550" s="483"/>
      <c r="S550" s="483"/>
      <c r="T550" s="483"/>
      <c r="U550" s="483"/>
      <c r="V550" s="483"/>
      <c r="W550" s="483"/>
      <c r="X550" s="483"/>
      <c r="Y550" s="483"/>
      <c r="Z550" s="483"/>
    </row>
    <row r="551" spans="1:26" ht="15.75" hidden="1" customHeight="1">
      <c r="A551" s="483"/>
      <c r="B551" s="483"/>
      <c r="C551" s="483"/>
      <c r="D551" s="483"/>
      <c r="E551" s="483"/>
      <c r="F551" s="483"/>
      <c r="G551" s="483"/>
      <c r="H551" s="483"/>
      <c r="I551" s="483"/>
      <c r="J551" s="483"/>
      <c r="K551" s="483"/>
      <c r="L551" s="483"/>
      <c r="M551" s="483"/>
      <c r="N551" s="483"/>
      <c r="O551" s="483"/>
      <c r="P551" s="483"/>
      <c r="Q551" s="483"/>
      <c r="R551" s="483"/>
      <c r="S551" s="483"/>
      <c r="T551" s="483"/>
      <c r="U551" s="483"/>
      <c r="V551" s="483"/>
      <c r="W551" s="483"/>
      <c r="X551" s="483"/>
      <c r="Y551" s="483"/>
      <c r="Z551" s="483"/>
    </row>
    <row r="552" spans="1:26" ht="15.75" hidden="1" customHeight="1">
      <c r="A552" s="483"/>
      <c r="B552" s="483"/>
      <c r="C552" s="483"/>
      <c r="D552" s="483"/>
      <c r="E552" s="483"/>
      <c r="F552" s="483"/>
      <c r="G552" s="483"/>
      <c r="H552" s="483"/>
      <c r="I552" s="483"/>
      <c r="J552" s="483"/>
      <c r="K552" s="483"/>
      <c r="L552" s="483"/>
      <c r="M552" s="483"/>
      <c r="N552" s="483"/>
      <c r="O552" s="483"/>
      <c r="P552" s="483"/>
      <c r="Q552" s="483"/>
      <c r="R552" s="483"/>
      <c r="S552" s="483"/>
      <c r="T552" s="483"/>
      <c r="U552" s="483"/>
      <c r="V552" s="483"/>
      <c r="W552" s="483"/>
      <c r="X552" s="483"/>
      <c r="Y552" s="483"/>
      <c r="Z552" s="483"/>
    </row>
    <row r="553" spans="1:26" ht="15.75" hidden="1" customHeight="1">
      <c r="A553" s="483"/>
      <c r="B553" s="483"/>
      <c r="C553" s="483"/>
      <c r="D553" s="483"/>
      <c r="E553" s="483"/>
      <c r="F553" s="483"/>
      <c r="G553" s="483"/>
      <c r="H553" s="483"/>
      <c r="I553" s="483"/>
      <c r="J553" s="483"/>
      <c r="K553" s="483"/>
      <c r="L553" s="483"/>
      <c r="M553" s="483"/>
      <c r="N553" s="483"/>
      <c r="O553" s="483"/>
      <c r="P553" s="483"/>
      <c r="Q553" s="483"/>
      <c r="R553" s="483"/>
      <c r="S553" s="483"/>
      <c r="T553" s="483"/>
      <c r="U553" s="483"/>
      <c r="V553" s="483"/>
      <c r="W553" s="483"/>
      <c r="X553" s="483"/>
      <c r="Y553" s="483"/>
      <c r="Z553" s="483"/>
    </row>
    <row r="554" spans="1:26" ht="15.75" hidden="1" customHeight="1">
      <c r="A554" s="483"/>
      <c r="B554" s="483"/>
      <c r="C554" s="483"/>
      <c r="D554" s="483"/>
      <c r="E554" s="483"/>
      <c r="F554" s="483"/>
      <c r="G554" s="483"/>
      <c r="H554" s="483"/>
      <c r="I554" s="483"/>
      <c r="J554" s="483"/>
      <c r="K554" s="483"/>
      <c r="L554" s="483"/>
      <c r="M554" s="483"/>
      <c r="N554" s="483"/>
      <c r="O554" s="483"/>
      <c r="P554" s="483"/>
      <c r="Q554" s="483"/>
      <c r="R554" s="483"/>
      <c r="S554" s="483"/>
      <c r="T554" s="483"/>
      <c r="U554" s="483"/>
      <c r="V554" s="483"/>
      <c r="W554" s="483"/>
      <c r="X554" s="483"/>
      <c r="Y554" s="483"/>
      <c r="Z554" s="483"/>
    </row>
    <row r="555" spans="1:26" ht="15.75" hidden="1" customHeight="1">
      <c r="A555" s="483"/>
      <c r="B555" s="483"/>
      <c r="C555" s="483"/>
      <c r="D555" s="483"/>
      <c r="E555" s="483"/>
      <c r="F555" s="483"/>
      <c r="G555" s="483"/>
      <c r="H555" s="483"/>
      <c r="I555" s="483"/>
      <c r="J555" s="483"/>
      <c r="K555" s="483"/>
      <c r="L555" s="483"/>
      <c r="M555" s="483"/>
      <c r="N555" s="483"/>
      <c r="O555" s="483"/>
      <c r="P555" s="483"/>
      <c r="Q555" s="483"/>
      <c r="R555" s="483"/>
      <c r="S555" s="483"/>
      <c r="T555" s="483"/>
      <c r="U555" s="483"/>
      <c r="V555" s="483"/>
      <c r="W555" s="483"/>
      <c r="X555" s="483"/>
      <c r="Y555" s="483"/>
      <c r="Z555" s="483"/>
    </row>
    <row r="556" spans="1:26" ht="15.75" hidden="1" customHeight="1">
      <c r="A556" s="483"/>
      <c r="B556" s="483"/>
      <c r="C556" s="483"/>
      <c r="D556" s="483"/>
      <c r="E556" s="483"/>
      <c r="F556" s="483"/>
      <c r="G556" s="483"/>
      <c r="H556" s="483"/>
      <c r="I556" s="483"/>
      <c r="J556" s="483"/>
      <c r="K556" s="483"/>
      <c r="L556" s="483"/>
      <c r="M556" s="483"/>
      <c r="N556" s="483"/>
      <c r="O556" s="483"/>
      <c r="P556" s="483"/>
      <c r="Q556" s="483"/>
      <c r="R556" s="483"/>
      <c r="S556" s="483"/>
      <c r="T556" s="483"/>
      <c r="U556" s="483"/>
      <c r="V556" s="483"/>
      <c r="W556" s="483"/>
      <c r="X556" s="483"/>
      <c r="Y556" s="483"/>
      <c r="Z556" s="483"/>
    </row>
    <row r="557" spans="1:26" ht="15.75" hidden="1" customHeight="1">
      <c r="A557" s="483"/>
      <c r="B557" s="483"/>
      <c r="C557" s="483"/>
      <c r="D557" s="483"/>
      <c r="E557" s="483"/>
      <c r="F557" s="483"/>
      <c r="G557" s="483"/>
      <c r="H557" s="483"/>
      <c r="I557" s="483"/>
      <c r="J557" s="483"/>
      <c r="K557" s="483"/>
      <c r="L557" s="483"/>
      <c r="M557" s="483"/>
      <c r="N557" s="483"/>
      <c r="O557" s="483"/>
      <c r="P557" s="483"/>
      <c r="Q557" s="483"/>
      <c r="R557" s="483"/>
      <c r="S557" s="483"/>
      <c r="T557" s="483"/>
      <c r="U557" s="483"/>
      <c r="V557" s="483"/>
      <c r="W557" s="483"/>
      <c r="X557" s="483"/>
      <c r="Y557" s="483"/>
      <c r="Z557" s="483"/>
    </row>
    <row r="558" spans="1:26" ht="15.75" hidden="1" customHeight="1">
      <c r="A558" s="483"/>
      <c r="B558" s="483"/>
      <c r="C558" s="483"/>
      <c r="D558" s="483"/>
      <c r="E558" s="483"/>
      <c r="F558" s="483"/>
      <c r="G558" s="483"/>
      <c r="H558" s="483"/>
      <c r="I558" s="483"/>
      <c r="J558" s="483"/>
      <c r="K558" s="483"/>
      <c r="L558" s="483"/>
      <c r="M558" s="483"/>
      <c r="N558" s="483"/>
      <c r="O558" s="483"/>
      <c r="P558" s="483"/>
      <c r="Q558" s="483"/>
      <c r="R558" s="483"/>
      <c r="S558" s="483"/>
      <c r="T558" s="483"/>
      <c r="U558" s="483"/>
      <c r="V558" s="483"/>
      <c r="W558" s="483"/>
      <c r="X558" s="483"/>
      <c r="Y558" s="483"/>
      <c r="Z558" s="483"/>
    </row>
    <row r="559" spans="1:26" ht="15.75" hidden="1" customHeight="1">
      <c r="A559" s="483"/>
      <c r="B559" s="483"/>
      <c r="C559" s="483"/>
      <c r="D559" s="483"/>
      <c r="E559" s="483"/>
      <c r="F559" s="483"/>
      <c r="G559" s="483"/>
      <c r="H559" s="483"/>
      <c r="I559" s="483"/>
      <c r="J559" s="483"/>
      <c r="K559" s="483"/>
      <c r="L559" s="483"/>
      <c r="M559" s="483"/>
      <c r="N559" s="483"/>
      <c r="O559" s="483"/>
      <c r="P559" s="483"/>
      <c r="Q559" s="483"/>
      <c r="R559" s="483"/>
      <c r="S559" s="483"/>
      <c r="T559" s="483"/>
      <c r="U559" s="483"/>
      <c r="V559" s="483"/>
      <c r="W559" s="483"/>
      <c r="X559" s="483"/>
      <c r="Y559" s="483"/>
      <c r="Z559" s="483"/>
    </row>
    <row r="560" spans="1:26" ht="15.75" hidden="1" customHeight="1">
      <c r="A560" s="483"/>
      <c r="B560" s="483"/>
      <c r="C560" s="483"/>
      <c r="D560" s="483"/>
      <c r="E560" s="483"/>
      <c r="F560" s="483"/>
      <c r="G560" s="483"/>
      <c r="H560" s="483"/>
      <c r="I560" s="483"/>
      <c r="J560" s="483"/>
      <c r="K560" s="483"/>
      <c r="L560" s="483"/>
      <c r="M560" s="483"/>
      <c r="N560" s="483"/>
      <c r="O560" s="483"/>
      <c r="P560" s="483"/>
      <c r="Q560" s="483"/>
      <c r="R560" s="483"/>
      <c r="S560" s="483"/>
      <c r="T560" s="483"/>
      <c r="U560" s="483"/>
      <c r="V560" s="483"/>
      <c r="W560" s="483"/>
      <c r="X560" s="483"/>
      <c r="Y560" s="483"/>
      <c r="Z560" s="483"/>
    </row>
    <row r="561" spans="1:26" ht="15.75" hidden="1" customHeight="1">
      <c r="A561" s="483"/>
      <c r="B561" s="483"/>
      <c r="C561" s="483"/>
      <c r="D561" s="483"/>
      <c r="E561" s="483"/>
      <c r="F561" s="483"/>
      <c r="G561" s="483"/>
      <c r="H561" s="483"/>
      <c r="I561" s="483"/>
      <c r="J561" s="483"/>
      <c r="K561" s="483"/>
      <c r="L561" s="483"/>
      <c r="M561" s="483"/>
      <c r="N561" s="483"/>
      <c r="O561" s="483"/>
      <c r="P561" s="483"/>
      <c r="Q561" s="483"/>
      <c r="R561" s="483"/>
      <c r="S561" s="483"/>
      <c r="T561" s="483"/>
      <c r="U561" s="483"/>
      <c r="V561" s="483"/>
      <c r="W561" s="483"/>
      <c r="X561" s="483"/>
      <c r="Y561" s="483"/>
      <c r="Z561" s="483"/>
    </row>
    <row r="562" spans="1:26" ht="15.75" hidden="1" customHeight="1">
      <c r="A562" s="483"/>
      <c r="B562" s="483"/>
      <c r="C562" s="483"/>
      <c r="D562" s="483"/>
      <c r="E562" s="483"/>
      <c r="F562" s="483"/>
      <c r="G562" s="483"/>
      <c r="H562" s="483"/>
      <c r="I562" s="483"/>
      <c r="J562" s="483"/>
      <c r="K562" s="483"/>
      <c r="L562" s="483"/>
      <c r="M562" s="483"/>
      <c r="N562" s="483"/>
      <c r="O562" s="483"/>
      <c r="P562" s="483"/>
      <c r="Q562" s="483"/>
      <c r="R562" s="483"/>
      <c r="S562" s="483"/>
      <c r="T562" s="483"/>
      <c r="U562" s="483"/>
      <c r="V562" s="483"/>
      <c r="W562" s="483"/>
      <c r="X562" s="483"/>
      <c r="Y562" s="483"/>
      <c r="Z562" s="483"/>
    </row>
    <row r="563" spans="1:26" ht="15.75" hidden="1" customHeight="1">
      <c r="A563" s="483"/>
      <c r="B563" s="483"/>
      <c r="C563" s="483"/>
      <c r="D563" s="483"/>
      <c r="E563" s="483"/>
      <c r="F563" s="483"/>
      <c r="G563" s="483"/>
      <c r="H563" s="483"/>
      <c r="I563" s="483"/>
      <c r="J563" s="483"/>
      <c r="K563" s="483"/>
      <c r="L563" s="483"/>
      <c r="M563" s="483"/>
      <c r="N563" s="483"/>
      <c r="O563" s="483"/>
      <c r="P563" s="483"/>
      <c r="Q563" s="483"/>
      <c r="R563" s="483"/>
      <c r="S563" s="483"/>
      <c r="T563" s="483"/>
      <c r="U563" s="483"/>
      <c r="V563" s="483"/>
      <c r="W563" s="483"/>
      <c r="X563" s="483"/>
      <c r="Y563" s="483"/>
      <c r="Z563" s="483"/>
    </row>
    <row r="564" spans="1:26" ht="15.75" hidden="1" customHeight="1">
      <c r="A564" s="483"/>
      <c r="B564" s="483"/>
      <c r="C564" s="483"/>
      <c r="D564" s="483"/>
      <c r="E564" s="483"/>
      <c r="F564" s="483"/>
      <c r="G564" s="483"/>
      <c r="H564" s="483"/>
      <c r="I564" s="483"/>
      <c r="J564" s="483"/>
      <c r="K564" s="483"/>
      <c r="L564" s="483"/>
      <c r="M564" s="483"/>
      <c r="N564" s="483"/>
      <c r="O564" s="483"/>
      <c r="P564" s="483"/>
      <c r="Q564" s="483"/>
      <c r="R564" s="483"/>
      <c r="S564" s="483"/>
      <c r="T564" s="483"/>
      <c r="U564" s="483"/>
      <c r="V564" s="483"/>
      <c r="W564" s="483"/>
      <c r="X564" s="483"/>
      <c r="Y564" s="483"/>
      <c r="Z564" s="483"/>
    </row>
    <row r="565" spans="1:26" ht="15.75" hidden="1" customHeight="1">
      <c r="A565" s="483"/>
      <c r="B565" s="483"/>
      <c r="C565" s="483"/>
      <c r="D565" s="483"/>
      <c r="E565" s="483"/>
      <c r="F565" s="483"/>
      <c r="G565" s="483"/>
      <c r="H565" s="483"/>
      <c r="I565" s="483"/>
      <c r="J565" s="483"/>
      <c r="K565" s="483"/>
      <c r="L565" s="483"/>
      <c r="M565" s="483"/>
      <c r="N565" s="483"/>
      <c r="O565" s="483"/>
      <c r="P565" s="483"/>
      <c r="Q565" s="483"/>
      <c r="R565" s="483"/>
      <c r="S565" s="483"/>
      <c r="T565" s="483"/>
      <c r="U565" s="483"/>
      <c r="V565" s="483"/>
      <c r="W565" s="483"/>
      <c r="X565" s="483"/>
      <c r="Y565" s="483"/>
      <c r="Z565" s="483"/>
    </row>
    <row r="566" spans="1:26" ht="15.75" hidden="1" customHeight="1">
      <c r="A566" s="483"/>
      <c r="B566" s="483"/>
      <c r="C566" s="483"/>
      <c r="D566" s="483"/>
      <c r="E566" s="483"/>
      <c r="F566" s="483"/>
      <c r="G566" s="483"/>
      <c r="H566" s="483"/>
      <c r="I566" s="483"/>
      <c r="J566" s="483"/>
      <c r="K566" s="483"/>
      <c r="L566" s="483"/>
      <c r="M566" s="483"/>
      <c r="N566" s="483"/>
      <c r="O566" s="483"/>
      <c r="P566" s="483"/>
      <c r="Q566" s="483"/>
      <c r="R566" s="483"/>
      <c r="S566" s="483"/>
      <c r="T566" s="483"/>
      <c r="U566" s="483"/>
      <c r="V566" s="483"/>
      <c r="W566" s="483"/>
      <c r="X566" s="483"/>
      <c r="Y566" s="483"/>
      <c r="Z566" s="483"/>
    </row>
    <row r="567" spans="1:26" ht="15.75" hidden="1" customHeight="1">
      <c r="A567" s="483"/>
      <c r="B567" s="483"/>
      <c r="C567" s="483"/>
      <c r="D567" s="483"/>
      <c r="E567" s="483"/>
      <c r="F567" s="483"/>
      <c r="G567" s="483"/>
      <c r="H567" s="483"/>
      <c r="I567" s="483"/>
      <c r="J567" s="483"/>
      <c r="K567" s="483"/>
      <c r="L567" s="483"/>
      <c r="M567" s="483"/>
      <c r="N567" s="483"/>
      <c r="O567" s="483"/>
      <c r="P567" s="483"/>
      <c r="Q567" s="483"/>
      <c r="R567" s="483"/>
      <c r="S567" s="483"/>
      <c r="T567" s="483"/>
      <c r="U567" s="483"/>
      <c r="V567" s="483"/>
      <c r="W567" s="483"/>
      <c r="X567" s="483"/>
      <c r="Y567" s="483"/>
      <c r="Z567" s="483"/>
    </row>
    <row r="568" spans="1:26" ht="15.75" hidden="1" customHeight="1">
      <c r="A568" s="483"/>
      <c r="B568" s="483"/>
      <c r="C568" s="483"/>
      <c r="D568" s="483"/>
      <c r="E568" s="483"/>
      <c r="F568" s="483"/>
      <c r="G568" s="483"/>
      <c r="H568" s="483"/>
      <c r="I568" s="483"/>
      <c r="J568" s="483"/>
      <c r="K568" s="483"/>
      <c r="L568" s="483"/>
      <c r="M568" s="483"/>
      <c r="N568" s="483"/>
      <c r="O568" s="483"/>
      <c r="P568" s="483"/>
      <c r="Q568" s="483"/>
      <c r="R568" s="483"/>
      <c r="S568" s="483"/>
      <c r="T568" s="483"/>
      <c r="U568" s="483"/>
      <c r="V568" s="483"/>
      <c r="W568" s="483"/>
      <c r="X568" s="483"/>
      <c r="Y568" s="483"/>
      <c r="Z568" s="483"/>
    </row>
    <row r="569" spans="1:26" ht="15.75" hidden="1" customHeight="1">
      <c r="A569" s="483"/>
      <c r="B569" s="483"/>
      <c r="C569" s="483"/>
      <c r="D569" s="483"/>
      <c r="E569" s="483"/>
      <c r="F569" s="483"/>
      <c r="G569" s="483"/>
      <c r="H569" s="483"/>
      <c r="I569" s="483"/>
      <c r="J569" s="483"/>
      <c r="K569" s="483"/>
      <c r="L569" s="483"/>
      <c r="M569" s="483"/>
      <c r="N569" s="483"/>
      <c r="O569" s="483"/>
      <c r="P569" s="483"/>
      <c r="Q569" s="483"/>
      <c r="R569" s="483"/>
      <c r="S569" s="483"/>
      <c r="T569" s="483"/>
      <c r="U569" s="483"/>
      <c r="V569" s="483"/>
      <c r="W569" s="483"/>
      <c r="X569" s="483"/>
      <c r="Y569" s="483"/>
      <c r="Z569" s="483"/>
    </row>
    <row r="570" spans="1:26" ht="15.75" hidden="1" customHeight="1">
      <c r="A570" s="483"/>
      <c r="B570" s="483"/>
      <c r="C570" s="483"/>
      <c r="D570" s="483"/>
      <c r="E570" s="483"/>
      <c r="F570" s="483"/>
      <c r="G570" s="483"/>
      <c r="H570" s="483"/>
      <c r="I570" s="483"/>
      <c r="J570" s="483"/>
      <c r="K570" s="483"/>
      <c r="L570" s="483"/>
      <c r="M570" s="483"/>
      <c r="N570" s="483"/>
      <c r="O570" s="483"/>
      <c r="P570" s="483"/>
      <c r="Q570" s="483"/>
      <c r="R570" s="483"/>
      <c r="S570" s="483"/>
      <c r="T570" s="483"/>
      <c r="U570" s="483"/>
      <c r="V570" s="483"/>
      <c r="W570" s="483"/>
      <c r="X570" s="483"/>
      <c r="Y570" s="483"/>
      <c r="Z570" s="483"/>
    </row>
    <row r="571" spans="1:26" ht="15.75" hidden="1" customHeight="1">
      <c r="A571" s="483"/>
      <c r="B571" s="483"/>
      <c r="C571" s="483"/>
      <c r="D571" s="483"/>
      <c r="E571" s="483"/>
      <c r="F571" s="483"/>
      <c r="G571" s="483"/>
      <c r="H571" s="483"/>
      <c r="I571" s="483"/>
      <c r="J571" s="483"/>
      <c r="K571" s="483"/>
      <c r="L571" s="483"/>
      <c r="M571" s="483"/>
      <c r="N571" s="483"/>
      <c r="O571" s="483"/>
      <c r="P571" s="483"/>
      <c r="Q571" s="483"/>
      <c r="R571" s="483"/>
      <c r="S571" s="483"/>
      <c r="T571" s="483"/>
      <c r="U571" s="483"/>
      <c r="V571" s="483"/>
      <c r="W571" s="483"/>
      <c r="X571" s="483"/>
      <c r="Y571" s="483"/>
      <c r="Z571" s="483"/>
    </row>
    <row r="572" spans="1:26" ht="15.75" hidden="1" customHeight="1">
      <c r="A572" s="483"/>
      <c r="B572" s="483"/>
      <c r="C572" s="483"/>
      <c r="D572" s="483"/>
      <c r="E572" s="483"/>
      <c r="F572" s="483"/>
      <c r="G572" s="483"/>
      <c r="H572" s="483"/>
      <c r="I572" s="483"/>
      <c r="J572" s="483"/>
      <c r="K572" s="483"/>
      <c r="L572" s="483"/>
      <c r="M572" s="483"/>
      <c r="N572" s="483"/>
      <c r="O572" s="483"/>
      <c r="P572" s="483"/>
      <c r="Q572" s="483"/>
      <c r="R572" s="483"/>
      <c r="S572" s="483"/>
      <c r="T572" s="483"/>
      <c r="U572" s="483"/>
      <c r="V572" s="483"/>
      <c r="W572" s="483"/>
      <c r="X572" s="483"/>
      <c r="Y572" s="483"/>
      <c r="Z572" s="483"/>
    </row>
    <row r="573" spans="1:26" ht="15.75" hidden="1" customHeight="1">
      <c r="A573" s="483"/>
      <c r="B573" s="483"/>
      <c r="C573" s="483"/>
      <c r="D573" s="483"/>
      <c r="E573" s="483"/>
      <c r="F573" s="483"/>
      <c r="G573" s="483"/>
      <c r="H573" s="483"/>
      <c r="I573" s="483"/>
      <c r="J573" s="483"/>
      <c r="K573" s="483"/>
      <c r="L573" s="483"/>
      <c r="M573" s="483"/>
      <c r="N573" s="483"/>
      <c r="O573" s="483"/>
      <c r="P573" s="483"/>
      <c r="Q573" s="483"/>
      <c r="R573" s="483"/>
      <c r="S573" s="483"/>
      <c r="T573" s="483"/>
      <c r="U573" s="483"/>
      <c r="V573" s="483"/>
      <c r="W573" s="483"/>
      <c r="X573" s="483"/>
      <c r="Y573" s="483"/>
      <c r="Z573" s="483"/>
    </row>
    <row r="574" spans="1:26" ht="15.75" hidden="1" customHeight="1">
      <c r="A574" s="483"/>
      <c r="B574" s="483"/>
      <c r="C574" s="483"/>
      <c r="D574" s="483"/>
      <c r="E574" s="483"/>
      <c r="F574" s="483"/>
      <c r="G574" s="483"/>
      <c r="H574" s="483"/>
      <c r="I574" s="483"/>
      <c r="J574" s="483"/>
      <c r="K574" s="483"/>
      <c r="L574" s="483"/>
      <c r="M574" s="483"/>
      <c r="N574" s="483"/>
      <c r="O574" s="483"/>
      <c r="P574" s="483"/>
      <c r="Q574" s="483"/>
      <c r="R574" s="483"/>
      <c r="S574" s="483"/>
      <c r="T574" s="483"/>
      <c r="U574" s="483"/>
      <c r="V574" s="483"/>
      <c r="W574" s="483"/>
      <c r="X574" s="483"/>
      <c r="Y574" s="483"/>
      <c r="Z574" s="483"/>
    </row>
    <row r="575" spans="1:26" ht="15.75" hidden="1" customHeight="1">
      <c r="A575" s="483"/>
      <c r="B575" s="483"/>
      <c r="C575" s="483"/>
      <c r="D575" s="483"/>
      <c r="E575" s="483"/>
      <c r="F575" s="483"/>
      <c r="G575" s="483"/>
      <c r="H575" s="483"/>
      <c r="I575" s="483"/>
      <c r="J575" s="483"/>
      <c r="K575" s="483"/>
      <c r="L575" s="483"/>
      <c r="M575" s="483"/>
      <c r="N575" s="483"/>
      <c r="O575" s="483"/>
      <c r="P575" s="483"/>
      <c r="Q575" s="483"/>
      <c r="R575" s="483"/>
      <c r="S575" s="483"/>
      <c r="T575" s="483"/>
      <c r="U575" s="483"/>
      <c r="V575" s="483"/>
      <c r="W575" s="483"/>
      <c r="X575" s="483"/>
      <c r="Y575" s="483"/>
      <c r="Z575" s="483"/>
    </row>
    <row r="576" spans="1:26" ht="15.75" hidden="1" customHeight="1">
      <c r="A576" s="483"/>
      <c r="B576" s="483"/>
      <c r="C576" s="483"/>
      <c r="D576" s="483"/>
      <c r="E576" s="483"/>
      <c r="F576" s="483"/>
      <c r="G576" s="483"/>
      <c r="H576" s="483"/>
      <c r="I576" s="483"/>
      <c r="J576" s="483"/>
      <c r="K576" s="483"/>
      <c r="L576" s="483"/>
      <c r="M576" s="483"/>
      <c r="N576" s="483"/>
      <c r="O576" s="483"/>
      <c r="P576" s="483"/>
      <c r="Q576" s="483"/>
      <c r="R576" s="483"/>
      <c r="S576" s="483"/>
      <c r="T576" s="483"/>
      <c r="U576" s="483"/>
      <c r="V576" s="483"/>
      <c r="W576" s="483"/>
      <c r="X576" s="483"/>
      <c r="Y576" s="483"/>
      <c r="Z576" s="483"/>
    </row>
    <row r="577" spans="1:26" ht="15.75" hidden="1" customHeight="1">
      <c r="A577" s="483"/>
      <c r="B577" s="483"/>
      <c r="C577" s="483"/>
      <c r="D577" s="483"/>
      <c r="E577" s="483"/>
      <c r="F577" s="483"/>
      <c r="G577" s="483"/>
      <c r="H577" s="483"/>
      <c r="I577" s="483"/>
      <c r="J577" s="483"/>
      <c r="K577" s="483"/>
      <c r="L577" s="483"/>
      <c r="M577" s="483"/>
      <c r="N577" s="483"/>
      <c r="O577" s="483"/>
      <c r="P577" s="483"/>
      <c r="Q577" s="483"/>
      <c r="R577" s="483"/>
      <c r="S577" s="483"/>
      <c r="T577" s="483"/>
      <c r="U577" s="483"/>
      <c r="V577" s="483"/>
      <c r="W577" s="483"/>
      <c r="X577" s="483"/>
      <c r="Y577" s="483"/>
      <c r="Z577" s="483"/>
    </row>
    <row r="578" spans="1:26" ht="15.75" hidden="1" customHeight="1">
      <c r="A578" s="483"/>
      <c r="B578" s="483"/>
      <c r="C578" s="483"/>
      <c r="D578" s="483"/>
      <c r="E578" s="483"/>
      <c r="F578" s="483"/>
      <c r="G578" s="483"/>
      <c r="H578" s="483"/>
      <c r="I578" s="483"/>
      <c r="J578" s="483"/>
      <c r="K578" s="483"/>
      <c r="L578" s="483"/>
      <c r="M578" s="483"/>
      <c r="N578" s="483"/>
      <c r="O578" s="483"/>
      <c r="P578" s="483"/>
      <c r="Q578" s="483"/>
      <c r="R578" s="483"/>
      <c r="S578" s="483"/>
      <c r="T578" s="483"/>
      <c r="U578" s="483"/>
      <c r="V578" s="483"/>
      <c r="W578" s="483"/>
      <c r="X578" s="483"/>
      <c r="Y578" s="483"/>
      <c r="Z578" s="483"/>
    </row>
    <row r="579" spans="1:26" ht="15.75" hidden="1" customHeight="1">
      <c r="A579" s="483"/>
      <c r="B579" s="483"/>
      <c r="C579" s="483"/>
      <c r="D579" s="483"/>
      <c r="E579" s="483"/>
      <c r="F579" s="483"/>
      <c r="G579" s="483"/>
      <c r="H579" s="483"/>
      <c r="I579" s="483"/>
      <c r="J579" s="483"/>
      <c r="K579" s="483"/>
      <c r="L579" s="483"/>
      <c r="M579" s="483"/>
      <c r="N579" s="483"/>
      <c r="O579" s="483"/>
      <c r="P579" s="483"/>
      <c r="Q579" s="483"/>
      <c r="R579" s="483"/>
      <c r="S579" s="483"/>
      <c r="T579" s="483"/>
      <c r="U579" s="483"/>
      <c r="V579" s="483"/>
      <c r="W579" s="483"/>
      <c r="X579" s="483"/>
      <c r="Y579" s="483"/>
      <c r="Z579" s="483"/>
    </row>
    <row r="580" spans="1:26" ht="15.75" hidden="1" customHeight="1">
      <c r="A580" s="483"/>
      <c r="B580" s="483"/>
      <c r="C580" s="483"/>
      <c r="D580" s="483"/>
      <c r="E580" s="483"/>
      <c r="F580" s="483"/>
      <c r="G580" s="483"/>
      <c r="H580" s="483"/>
      <c r="I580" s="483"/>
      <c r="J580" s="483"/>
      <c r="K580" s="483"/>
      <c r="L580" s="483"/>
      <c r="M580" s="483"/>
      <c r="N580" s="483"/>
      <c r="O580" s="483"/>
      <c r="P580" s="483"/>
      <c r="Q580" s="483"/>
      <c r="R580" s="483"/>
      <c r="S580" s="483"/>
      <c r="T580" s="483"/>
      <c r="U580" s="483"/>
      <c r="V580" s="483"/>
      <c r="W580" s="483"/>
      <c r="X580" s="483"/>
      <c r="Y580" s="483"/>
      <c r="Z580" s="483"/>
    </row>
    <row r="581" spans="1:26" ht="15.75" hidden="1" customHeight="1">
      <c r="A581" s="483"/>
      <c r="B581" s="483"/>
      <c r="C581" s="483"/>
      <c r="D581" s="483"/>
      <c r="E581" s="483"/>
      <c r="F581" s="483"/>
      <c r="G581" s="483"/>
      <c r="H581" s="483"/>
      <c r="I581" s="483"/>
      <c r="J581" s="483"/>
      <c r="K581" s="483"/>
      <c r="L581" s="483"/>
      <c r="M581" s="483"/>
      <c r="N581" s="483"/>
      <c r="O581" s="483"/>
      <c r="P581" s="483"/>
      <c r="Q581" s="483"/>
      <c r="R581" s="483"/>
      <c r="S581" s="483"/>
      <c r="T581" s="483"/>
      <c r="U581" s="483"/>
      <c r="V581" s="483"/>
      <c r="W581" s="483"/>
      <c r="X581" s="483"/>
      <c r="Y581" s="483"/>
      <c r="Z581" s="483"/>
    </row>
    <row r="582" spans="1:26" ht="15.75" hidden="1" customHeight="1">
      <c r="A582" s="483"/>
      <c r="B582" s="483"/>
      <c r="C582" s="483"/>
      <c r="D582" s="483"/>
      <c r="E582" s="483"/>
      <c r="F582" s="483"/>
      <c r="G582" s="483"/>
      <c r="H582" s="483"/>
      <c r="I582" s="483"/>
      <c r="J582" s="483"/>
      <c r="K582" s="483"/>
      <c r="L582" s="483"/>
      <c r="M582" s="483"/>
      <c r="N582" s="483"/>
      <c r="O582" s="483"/>
      <c r="P582" s="483"/>
      <c r="Q582" s="483"/>
      <c r="R582" s="483"/>
      <c r="S582" s="483"/>
      <c r="T582" s="483"/>
      <c r="U582" s="483"/>
      <c r="V582" s="483"/>
      <c r="W582" s="483"/>
      <c r="X582" s="483"/>
      <c r="Y582" s="483"/>
      <c r="Z582" s="483"/>
    </row>
    <row r="583" spans="1:26" ht="15.75" hidden="1" customHeight="1">
      <c r="A583" s="483"/>
      <c r="B583" s="483"/>
      <c r="C583" s="483"/>
      <c r="D583" s="483"/>
      <c r="E583" s="483"/>
      <c r="F583" s="483"/>
      <c r="G583" s="483"/>
      <c r="H583" s="483"/>
      <c r="I583" s="483"/>
      <c r="J583" s="483"/>
      <c r="K583" s="483"/>
      <c r="L583" s="483"/>
      <c r="M583" s="483"/>
      <c r="N583" s="483"/>
      <c r="O583" s="483"/>
      <c r="P583" s="483"/>
      <c r="Q583" s="483"/>
      <c r="R583" s="483"/>
      <c r="S583" s="483"/>
      <c r="T583" s="483"/>
      <c r="U583" s="483"/>
      <c r="V583" s="483"/>
      <c r="W583" s="483"/>
      <c r="X583" s="483"/>
      <c r="Y583" s="483"/>
      <c r="Z583" s="483"/>
    </row>
    <row r="584" spans="1:26" ht="15.75" hidden="1" customHeight="1">
      <c r="A584" s="483"/>
      <c r="B584" s="483"/>
      <c r="C584" s="483"/>
      <c r="D584" s="483"/>
      <c r="E584" s="483"/>
      <c r="F584" s="483"/>
      <c r="G584" s="483"/>
      <c r="H584" s="483"/>
      <c r="I584" s="483"/>
      <c r="J584" s="483"/>
      <c r="K584" s="483"/>
      <c r="L584" s="483"/>
      <c r="M584" s="483"/>
      <c r="N584" s="483"/>
      <c r="O584" s="483"/>
      <c r="P584" s="483"/>
      <c r="Q584" s="483"/>
      <c r="R584" s="483"/>
      <c r="S584" s="483"/>
      <c r="T584" s="483"/>
      <c r="U584" s="483"/>
      <c r="V584" s="483"/>
      <c r="W584" s="483"/>
      <c r="X584" s="483"/>
      <c r="Y584" s="483"/>
      <c r="Z584" s="483"/>
    </row>
    <row r="585" spans="1:26" ht="15.75" hidden="1" customHeight="1">
      <c r="A585" s="483"/>
      <c r="B585" s="483"/>
      <c r="C585" s="483"/>
      <c r="D585" s="483"/>
      <c r="E585" s="483"/>
      <c r="F585" s="483"/>
      <c r="G585" s="483"/>
      <c r="H585" s="483"/>
      <c r="I585" s="483"/>
      <c r="J585" s="483"/>
      <c r="K585" s="483"/>
      <c r="L585" s="483"/>
      <c r="M585" s="483"/>
      <c r="N585" s="483"/>
      <c r="O585" s="483"/>
      <c r="P585" s="483"/>
      <c r="Q585" s="483"/>
      <c r="R585" s="483"/>
      <c r="S585" s="483"/>
      <c r="T585" s="483"/>
      <c r="U585" s="483"/>
      <c r="V585" s="483"/>
      <c r="W585" s="483"/>
      <c r="X585" s="483"/>
      <c r="Y585" s="483"/>
      <c r="Z585" s="483"/>
    </row>
    <row r="586" spans="1:26" ht="15.75" hidden="1" customHeight="1">
      <c r="A586" s="483"/>
      <c r="B586" s="483"/>
      <c r="C586" s="483"/>
      <c r="D586" s="483"/>
      <c r="E586" s="483"/>
      <c r="F586" s="483"/>
      <c r="G586" s="483"/>
      <c r="H586" s="483"/>
      <c r="I586" s="483"/>
      <c r="J586" s="483"/>
      <c r="K586" s="483"/>
      <c r="L586" s="483"/>
      <c r="M586" s="483"/>
      <c r="N586" s="483"/>
      <c r="O586" s="483"/>
      <c r="P586" s="483"/>
      <c r="Q586" s="483"/>
      <c r="R586" s="483"/>
      <c r="S586" s="483"/>
      <c r="T586" s="483"/>
      <c r="U586" s="483"/>
      <c r="V586" s="483"/>
      <c r="W586" s="483"/>
      <c r="X586" s="483"/>
      <c r="Y586" s="483"/>
      <c r="Z586" s="483"/>
    </row>
    <row r="587" spans="1:26" ht="15.75" hidden="1" customHeight="1">
      <c r="A587" s="483"/>
      <c r="B587" s="483"/>
      <c r="C587" s="483"/>
      <c r="D587" s="483"/>
      <c r="E587" s="483"/>
      <c r="F587" s="483"/>
      <c r="G587" s="483"/>
      <c r="H587" s="483"/>
      <c r="I587" s="483"/>
      <c r="J587" s="483"/>
      <c r="K587" s="483"/>
      <c r="L587" s="483"/>
      <c r="M587" s="483"/>
      <c r="N587" s="483"/>
      <c r="O587" s="483"/>
      <c r="P587" s="483"/>
      <c r="Q587" s="483"/>
      <c r="R587" s="483"/>
      <c r="S587" s="483"/>
      <c r="T587" s="483"/>
      <c r="U587" s="483"/>
      <c r="V587" s="483"/>
      <c r="W587" s="483"/>
      <c r="X587" s="483"/>
      <c r="Y587" s="483"/>
      <c r="Z587" s="483"/>
    </row>
    <row r="588" spans="1:26" ht="15.75" hidden="1" customHeight="1">
      <c r="A588" s="483"/>
      <c r="B588" s="483"/>
      <c r="C588" s="483"/>
      <c r="D588" s="483"/>
      <c r="E588" s="483"/>
      <c r="F588" s="483"/>
      <c r="G588" s="483"/>
      <c r="H588" s="483"/>
      <c r="I588" s="483"/>
      <c r="J588" s="483"/>
      <c r="K588" s="483"/>
      <c r="L588" s="483"/>
      <c r="M588" s="483"/>
      <c r="N588" s="483"/>
      <c r="O588" s="483"/>
      <c r="P588" s="483"/>
      <c r="Q588" s="483"/>
      <c r="R588" s="483"/>
      <c r="S588" s="483"/>
      <c r="T588" s="483"/>
      <c r="U588" s="483"/>
      <c r="V588" s="483"/>
      <c r="W588" s="483"/>
      <c r="X588" s="483"/>
      <c r="Y588" s="483"/>
      <c r="Z588" s="483"/>
    </row>
    <row r="589" spans="1:26" ht="15.75" hidden="1" customHeight="1">
      <c r="A589" s="483"/>
      <c r="B589" s="483"/>
      <c r="C589" s="483"/>
      <c r="D589" s="483"/>
      <c r="E589" s="483"/>
      <c r="F589" s="483"/>
      <c r="G589" s="483"/>
      <c r="H589" s="483"/>
      <c r="I589" s="483"/>
      <c r="J589" s="483"/>
      <c r="K589" s="483"/>
      <c r="L589" s="483"/>
      <c r="M589" s="483"/>
      <c r="N589" s="483"/>
      <c r="O589" s="483"/>
      <c r="P589" s="483"/>
      <c r="Q589" s="483"/>
      <c r="R589" s="483"/>
      <c r="S589" s="483"/>
      <c r="T589" s="483"/>
      <c r="U589" s="483"/>
      <c r="V589" s="483"/>
      <c r="W589" s="483"/>
      <c r="X589" s="483"/>
      <c r="Y589" s="483"/>
      <c r="Z589" s="483"/>
    </row>
    <row r="590" spans="1:26" ht="15.75" hidden="1" customHeight="1">
      <c r="A590" s="483"/>
      <c r="B590" s="483"/>
      <c r="C590" s="483"/>
      <c r="D590" s="483"/>
      <c r="E590" s="483"/>
      <c r="F590" s="483"/>
      <c r="G590" s="483"/>
      <c r="H590" s="483"/>
      <c r="I590" s="483"/>
      <c r="J590" s="483"/>
      <c r="K590" s="483"/>
      <c r="L590" s="483"/>
      <c r="M590" s="483"/>
      <c r="N590" s="483"/>
      <c r="O590" s="483"/>
      <c r="P590" s="483"/>
      <c r="Q590" s="483"/>
      <c r="R590" s="483"/>
      <c r="S590" s="483"/>
      <c r="T590" s="483"/>
      <c r="U590" s="483"/>
      <c r="V590" s="483"/>
      <c r="W590" s="483"/>
      <c r="X590" s="483"/>
      <c r="Y590" s="483"/>
      <c r="Z590" s="483"/>
    </row>
    <row r="591" spans="1:26" ht="15.75" hidden="1" customHeight="1">
      <c r="A591" s="483"/>
      <c r="B591" s="483"/>
      <c r="C591" s="483"/>
      <c r="D591" s="483"/>
      <c r="E591" s="483"/>
      <c r="F591" s="483"/>
      <c r="G591" s="483"/>
      <c r="H591" s="483"/>
      <c r="I591" s="483"/>
      <c r="J591" s="483"/>
      <c r="K591" s="483"/>
      <c r="L591" s="483"/>
      <c r="M591" s="483"/>
      <c r="N591" s="483"/>
      <c r="O591" s="483"/>
      <c r="P591" s="483"/>
      <c r="Q591" s="483"/>
      <c r="R591" s="483"/>
      <c r="S591" s="483"/>
      <c r="T591" s="483"/>
      <c r="U591" s="483"/>
      <c r="V591" s="483"/>
      <c r="W591" s="483"/>
      <c r="X591" s="483"/>
      <c r="Y591" s="483"/>
      <c r="Z591" s="483"/>
    </row>
    <row r="592" spans="1:26" ht="15.75" hidden="1" customHeight="1">
      <c r="A592" s="483"/>
      <c r="B592" s="483"/>
      <c r="C592" s="483"/>
      <c r="D592" s="483"/>
      <c r="E592" s="483"/>
      <c r="F592" s="483"/>
      <c r="G592" s="483"/>
      <c r="H592" s="483"/>
      <c r="I592" s="483"/>
      <c r="J592" s="483"/>
      <c r="K592" s="483"/>
      <c r="L592" s="483"/>
      <c r="M592" s="483"/>
      <c r="N592" s="483"/>
      <c r="O592" s="483"/>
      <c r="P592" s="483"/>
      <c r="Q592" s="483"/>
      <c r="R592" s="483"/>
      <c r="S592" s="483"/>
      <c r="T592" s="483"/>
      <c r="U592" s="483"/>
      <c r="V592" s="483"/>
      <c r="W592" s="483"/>
      <c r="X592" s="483"/>
      <c r="Y592" s="483"/>
      <c r="Z592" s="483"/>
    </row>
    <row r="593" spans="1:26" ht="15.75" hidden="1" customHeight="1">
      <c r="A593" s="483"/>
      <c r="B593" s="483"/>
      <c r="C593" s="483"/>
      <c r="D593" s="483"/>
      <c r="E593" s="483"/>
      <c r="F593" s="483"/>
      <c r="G593" s="483"/>
      <c r="H593" s="483"/>
      <c r="I593" s="483"/>
      <c r="J593" s="483"/>
      <c r="K593" s="483"/>
      <c r="L593" s="483"/>
      <c r="M593" s="483"/>
      <c r="N593" s="483"/>
      <c r="O593" s="483"/>
      <c r="P593" s="483"/>
      <c r="Q593" s="483"/>
      <c r="R593" s="483"/>
      <c r="S593" s="483"/>
      <c r="T593" s="483"/>
      <c r="U593" s="483"/>
      <c r="V593" s="483"/>
      <c r="W593" s="483"/>
      <c r="X593" s="483"/>
      <c r="Y593" s="483"/>
      <c r="Z593" s="483"/>
    </row>
    <row r="594" spans="1:26" ht="15.75" hidden="1" customHeight="1">
      <c r="A594" s="483"/>
      <c r="B594" s="483"/>
      <c r="C594" s="483"/>
      <c r="D594" s="483"/>
      <c r="E594" s="483"/>
      <c r="F594" s="483"/>
      <c r="G594" s="483"/>
      <c r="H594" s="483"/>
      <c r="I594" s="483"/>
      <c r="J594" s="483"/>
      <c r="K594" s="483"/>
      <c r="L594" s="483"/>
      <c r="M594" s="483"/>
      <c r="N594" s="483"/>
      <c r="O594" s="483"/>
      <c r="P594" s="483"/>
      <c r="Q594" s="483"/>
      <c r="R594" s="483"/>
      <c r="S594" s="483"/>
      <c r="T594" s="483"/>
      <c r="U594" s="483"/>
      <c r="V594" s="483"/>
      <c r="W594" s="483"/>
      <c r="X594" s="483"/>
      <c r="Y594" s="483"/>
      <c r="Z594" s="483"/>
    </row>
    <row r="595" spans="1:26" ht="15.75" hidden="1" customHeight="1">
      <c r="A595" s="483"/>
      <c r="B595" s="483"/>
      <c r="C595" s="483"/>
      <c r="D595" s="483"/>
      <c r="E595" s="483"/>
      <c r="F595" s="483"/>
      <c r="G595" s="483"/>
      <c r="H595" s="483"/>
      <c r="I595" s="483"/>
      <c r="J595" s="483"/>
      <c r="K595" s="483"/>
      <c r="L595" s="483"/>
      <c r="M595" s="483"/>
      <c r="N595" s="483"/>
      <c r="O595" s="483"/>
      <c r="P595" s="483"/>
      <c r="Q595" s="483"/>
      <c r="R595" s="483"/>
      <c r="S595" s="483"/>
      <c r="T595" s="483"/>
      <c r="U595" s="483"/>
      <c r="V595" s="483"/>
      <c r="W595" s="483"/>
      <c r="X595" s="483"/>
      <c r="Y595" s="483"/>
      <c r="Z595" s="483"/>
    </row>
    <row r="596" spans="1:26" ht="15.75" hidden="1" customHeight="1">
      <c r="A596" s="483"/>
      <c r="B596" s="483"/>
      <c r="C596" s="483"/>
      <c r="D596" s="483"/>
      <c r="E596" s="483"/>
      <c r="F596" s="483"/>
      <c r="G596" s="483"/>
      <c r="H596" s="483"/>
      <c r="I596" s="483"/>
      <c r="J596" s="483"/>
      <c r="K596" s="483"/>
      <c r="L596" s="483"/>
      <c r="M596" s="483"/>
      <c r="N596" s="483"/>
      <c r="O596" s="483"/>
      <c r="P596" s="483"/>
      <c r="Q596" s="483"/>
      <c r="R596" s="483"/>
      <c r="S596" s="483"/>
      <c r="T596" s="483"/>
      <c r="U596" s="483"/>
      <c r="V596" s="483"/>
      <c r="W596" s="483"/>
      <c r="X596" s="483"/>
      <c r="Y596" s="483"/>
      <c r="Z596" s="483"/>
    </row>
    <row r="597" spans="1:26" ht="15.75" hidden="1" customHeight="1">
      <c r="A597" s="483"/>
      <c r="B597" s="483"/>
      <c r="C597" s="483"/>
      <c r="D597" s="483"/>
      <c r="E597" s="483"/>
      <c r="F597" s="483"/>
      <c r="G597" s="483"/>
      <c r="H597" s="483"/>
      <c r="I597" s="483"/>
      <c r="J597" s="483"/>
      <c r="K597" s="483"/>
      <c r="L597" s="483"/>
      <c r="M597" s="483"/>
      <c r="N597" s="483"/>
      <c r="O597" s="483"/>
      <c r="P597" s="483"/>
      <c r="Q597" s="483"/>
      <c r="R597" s="483"/>
      <c r="S597" s="483"/>
      <c r="T597" s="483"/>
      <c r="U597" s="483"/>
      <c r="V597" s="483"/>
      <c r="W597" s="483"/>
      <c r="X597" s="483"/>
      <c r="Y597" s="483"/>
      <c r="Z597" s="483"/>
    </row>
    <row r="598" spans="1:26" ht="15.75" hidden="1" customHeight="1">
      <c r="A598" s="483"/>
      <c r="B598" s="483"/>
      <c r="C598" s="483"/>
      <c r="D598" s="483"/>
      <c r="E598" s="483"/>
      <c r="F598" s="483"/>
      <c r="G598" s="483"/>
      <c r="H598" s="483"/>
      <c r="I598" s="483"/>
      <c r="J598" s="483"/>
      <c r="K598" s="483"/>
      <c r="L598" s="483"/>
      <c r="M598" s="483"/>
      <c r="N598" s="483"/>
      <c r="O598" s="483"/>
      <c r="P598" s="483"/>
      <c r="Q598" s="483"/>
      <c r="R598" s="483"/>
      <c r="S598" s="483"/>
      <c r="T598" s="483"/>
      <c r="U598" s="483"/>
      <c r="V598" s="483"/>
      <c r="W598" s="483"/>
      <c r="X598" s="483"/>
      <c r="Y598" s="483"/>
      <c r="Z598" s="483"/>
    </row>
    <row r="599" spans="1:26" ht="15.75" hidden="1" customHeight="1">
      <c r="A599" s="483"/>
      <c r="B599" s="483"/>
      <c r="C599" s="483"/>
      <c r="D599" s="483"/>
      <c r="E599" s="483"/>
      <c r="F599" s="483"/>
      <c r="G599" s="483"/>
      <c r="H599" s="483"/>
      <c r="I599" s="483"/>
      <c r="J599" s="483"/>
      <c r="K599" s="483"/>
      <c r="L599" s="483"/>
      <c r="M599" s="483"/>
      <c r="N599" s="483"/>
      <c r="O599" s="483"/>
      <c r="P599" s="483"/>
      <c r="Q599" s="483"/>
      <c r="R599" s="483"/>
      <c r="S599" s="483"/>
      <c r="T599" s="483"/>
      <c r="U599" s="483"/>
      <c r="V599" s="483"/>
      <c r="W599" s="483"/>
      <c r="X599" s="483"/>
      <c r="Y599" s="483"/>
      <c r="Z599" s="483"/>
    </row>
    <row r="600" spans="1:26" ht="15.75" hidden="1" customHeight="1">
      <c r="A600" s="483"/>
      <c r="B600" s="483"/>
      <c r="C600" s="483"/>
      <c r="D600" s="483"/>
      <c r="E600" s="483"/>
      <c r="F600" s="483"/>
      <c r="G600" s="483"/>
      <c r="H600" s="483"/>
      <c r="I600" s="483"/>
      <c r="J600" s="483"/>
      <c r="K600" s="483"/>
      <c r="L600" s="483"/>
      <c r="M600" s="483"/>
      <c r="N600" s="483"/>
      <c r="O600" s="483"/>
      <c r="P600" s="483"/>
      <c r="Q600" s="483"/>
      <c r="R600" s="483"/>
      <c r="S600" s="483"/>
      <c r="T600" s="483"/>
      <c r="U600" s="483"/>
      <c r="V600" s="483"/>
      <c r="W600" s="483"/>
      <c r="X600" s="483"/>
      <c r="Y600" s="483"/>
      <c r="Z600" s="483"/>
    </row>
    <row r="601" spans="1:26" ht="15.75" hidden="1" customHeight="1">
      <c r="A601" s="483"/>
      <c r="B601" s="483"/>
      <c r="C601" s="483"/>
      <c r="D601" s="483"/>
      <c r="E601" s="483"/>
      <c r="F601" s="483"/>
      <c r="G601" s="483"/>
      <c r="H601" s="483"/>
      <c r="I601" s="483"/>
      <c r="J601" s="483"/>
      <c r="K601" s="483"/>
      <c r="L601" s="483"/>
      <c r="M601" s="483"/>
      <c r="N601" s="483"/>
      <c r="O601" s="483"/>
      <c r="P601" s="483"/>
      <c r="Q601" s="483"/>
      <c r="R601" s="483"/>
      <c r="S601" s="483"/>
      <c r="T601" s="483"/>
      <c r="U601" s="483"/>
      <c r="V601" s="483"/>
      <c r="W601" s="483"/>
      <c r="X601" s="483"/>
      <c r="Y601" s="483"/>
      <c r="Z601" s="483"/>
    </row>
    <row r="602" spans="1:26" ht="15.75" hidden="1" customHeight="1">
      <c r="A602" s="483"/>
      <c r="B602" s="483"/>
      <c r="C602" s="483"/>
      <c r="D602" s="483"/>
      <c r="E602" s="483"/>
      <c r="F602" s="483"/>
      <c r="G602" s="483"/>
      <c r="H602" s="483"/>
      <c r="I602" s="483"/>
      <c r="J602" s="483"/>
      <c r="K602" s="483"/>
      <c r="L602" s="483"/>
      <c r="M602" s="483"/>
      <c r="N602" s="483"/>
      <c r="O602" s="483"/>
      <c r="P602" s="483"/>
      <c r="Q602" s="483"/>
      <c r="R602" s="483"/>
      <c r="S602" s="483"/>
      <c r="T602" s="483"/>
      <c r="U602" s="483"/>
      <c r="V602" s="483"/>
      <c r="W602" s="483"/>
      <c r="X602" s="483"/>
      <c r="Y602" s="483"/>
      <c r="Z602" s="483"/>
    </row>
    <row r="603" spans="1:26" ht="15.75" hidden="1" customHeight="1">
      <c r="A603" s="483"/>
      <c r="B603" s="483"/>
      <c r="C603" s="483"/>
      <c r="D603" s="483"/>
      <c r="E603" s="483"/>
      <c r="F603" s="483"/>
      <c r="G603" s="483"/>
      <c r="H603" s="483"/>
      <c r="I603" s="483"/>
      <c r="J603" s="483"/>
      <c r="K603" s="483"/>
      <c r="L603" s="483"/>
      <c r="M603" s="483"/>
      <c r="N603" s="483"/>
      <c r="O603" s="483"/>
      <c r="P603" s="483"/>
      <c r="Q603" s="483"/>
      <c r="R603" s="483"/>
      <c r="S603" s="483"/>
      <c r="T603" s="483"/>
      <c r="U603" s="483"/>
      <c r="V603" s="483"/>
      <c r="W603" s="483"/>
      <c r="X603" s="483"/>
      <c r="Y603" s="483"/>
      <c r="Z603" s="483"/>
    </row>
    <row r="604" spans="1:26" ht="15.75" hidden="1" customHeight="1">
      <c r="A604" s="483"/>
      <c r="B604" s="483"/>
      <c r="C604" s="483"/>
      <c r="D604" s="483"/>
      <c r="E604" s="483"/>
      <c r="F604" s="483"/>
      <c r="G604" s="483"/>
      <c r="H604" s="483"/>
      <c r="I604" s="483"/>
      <c r="J604" s="483"/>
      <c r="K604" s="483"/>
      <c r="L604" s="483"/>
      <c r="M604" s="483"/>
      <c r="N604" s="483"/>
      <c r="O604" s="483"/>
      <c r="P604" s="483"/>
      <c r="Q604" s="483"/>
      <c r="R604" s="483"/>
      <c r="S604" s="483"/>
      <c r="T604" s="483"/>
      <c r="U604" s="483"/>
      <c r="V604" s="483"/>
      <c r="W604" s="483"/>
      <c r="X604" s="483"/>
      <c r="Y604" s="483"/>
      <c r="Z604" s="483"/>
    </row>
    <row r="605" spans="1:26" ht="15.75" hidden="1" customHeight="1">
      <c r="A605" s="483"/>
      <c r="B605" s="483"/>
      <c r="C605" s="483"/>
      <c r="D605" s="483"/>
      <c r="E605" s="483"/>
      <c r="F605" s="483"/>
      <c r="G605" s="483"/>
      <c r="H605" s="483"/>
      <c r="I605" s="483"/>
      <c r="J605" s="483"/>
      <c r="K605" s="483"/>
      <c r="L605" s="483"/>
      <c r="M605" s="483"/>
      <c r="N605" s="483"/>
      <c r="O605" s="483"/>
      <c r="P605" s="483"/>
      <c r="Q605" s="483"/>
      <c r="R605" s="483"/>
      <c r="S605" s="483"/>
      <c r="T605" s="483"/>
      <c r="U605" s="483"/>
      <c r="V605" s="483"/>
      <c r="W605" s="483"/>
      <c r="X605" s="483"/>
      <c r="Y605" s="483"/>
      <c r="Z605" s="483"/>
    </row>
    <row r="606" spans="1:26" ht="15.75" hidden="1" customHeight="1">
      <c r="A606" s="483"/>
      <c r="B606" s="483"/>
      <c r="C606" s="483"/>
      <c r="D606" s="483"/>
      <c r="E606" s="483"/>
      <c r="F606" s="483"/>
      <c r="G606" s="483"/>
      <c r="H606" s="483"/>
      <c r="I606" s="483"/>
      <c r="J606" s="483"/>
      <c r="K606" s="483"/>
      <c r="L606" s="483"/>
      <c r="M606" s="483"/>
      <c r="N606" s="483"/>
      <c r="O606" s="483"/>
      <c r="P606" s="483"/>
      <c r="Q606" s="483"/>
      <c r="R606" s="483"/>
      <c r="S606" s="483"/>
      <c r="T606" s="483"/>
      <c r="U606" s="483"/>
      <c r="V606" s="483"/>
      <c r="W606" s="483"/>
      <c r="X606" s="483"/>
      <c r="Y606" s="483"/>
      <c r="Z606" s="483"/>
    </row>
    <row r="607" spans="1:26" ht="15.75" hidden="1" customHeight="1">
      <c r="A607" s="483"/>
      <c r="B607" s="483"/>
      <c r="C607" s="483"/>
      <c r="D607" s="483"/>
      <c r="E607" s="483"/>
      <c r="F607" s="483"/>
      <c r="G607" s="483"/>
      <c r="H607" s="483"/>
      <c r="I607" s="483"/>
      <c r="J607" s="483"/>
      <c r="K607" s="483"/>
      <c r="L607" s="483"/>
      <c r="M607" s="483"/>
      <c r="N607" s="483"/>
      <c r="O607" s="483"/>
      <c r="P607" s="483"/>
      <c r="Q607" s="483"/>
      <c r="R607" s="483"/>
      <c r="S607" s="483"/>
      <c r="T607" s="483"/>
      <c r="U607" s="483"/>
      <c r="V607" s="483"/>
      <c r="W607" s="483"/>
      <c r="X607" s="483"/>
      <c r="Y607" s="483"/>
      <c r="Z607" s="483"/>
    </row>
    <row r="608" spans="1:26" ht="15.75" hidden="1" customHeight="1">
      <c r="A608" s="483"/>
      <c r="B608" s="483"/>
      <c r="C608" s="483"/>
      <c r="D608" s="483"/>
      <c r="E608" s="483"/>
      <c r="F608" s="483"/>
      <c r="G608" s="483"/>
      <c r="H608" s="483"/>
      <c r="I608" s="483"/>
      <c r="J608" s="483"/>
      <c r="K608" s="483"/>
      <c r="L608" s="483"/>
      <c r="M608" s="483"/>
      <c r="N608" s="483"/>
      <c r="O608" s="483"/>
      <c r="P608" s="483"/>
      <c r="Q608" s="483"/>
      <c r="R608" s="483"/>
      <c r="S608" s="483"/>
      <c r="T608" s="483"/>
      <c r="U608" s="483"/>
      <c r="V608" s="483"/>
      <c r="W608" s="483"/>
      <c r="X608" s="483"/>
      <c r="Y608" s="483"/>
      <c r="Z608" s="483"/>
    </row>
    <row r="609" spans="1:26" ht="15.75" hidden="1" customHeight="1">
      <c r="A609" s="483"/>
      <c r="B609" s="483"/>
      <c r="C609" s="483"/>
      <c r="D609" s="483"/>
      <c r="E609" s="483"/>
      <c r="F609" s="483"/>
      <c r="G609" s="483"/>
      <c r="H609" s="483"/>
      <c r="I609" s="483"/>
      <c r="J609" s="483"/>
      <c r="K609" s="483"/>
      <c r="L609" s="483"/>
      <c r="M609" s="483"/>
      <c r="N609" s="483"/>
      <c r="O609" s="483"/>
      <c r="P609" s="483"/>
      <c r="Q609" s="483"/>
      <c r="R609" s="483"/>
      <c r="S609" s="483"/>
      <c r="T609" s="483"/>
      <c r="U609" s="483"/>
      <c r="V609" s="483"/>
      <c r="W609" s="483"/>
      <c r="X609" s="483"/>
      <c r="Y609" s="483"/>
      <c r="Z609" s="483"/>
    </row>
    <row r="610" spans="1:26" ht="15.75" hidden="1" customHeight="1">
      <c r="A610" s="483"/>
      <c r="B610" s="483"/>
      <c r="C610" s="483"/>
      <c r="D610" s="483"/>
      <c r="E610" s="483"/>
      <c r="F610" s="483"/>
      <c r="G610" s="483"/>
      <c r="H610" s="483"/>
      <c r="I610" s="483"/>
      <c r="J610" s="483"/>
      <c r="K610" s="483"/>
      <c r="L610" s="483"/>
      <c r="M610" s="483"/>
      <c r="N610" s="483"/>
      <c r="O610" s="483"/>
      <c r="P610" s="483"/>
      <c r="Q610" s="483"/>
      <c r="R610" s="483"/>
      <c r="S610" s="483"/>
      <c r="T610" s="483"/>
      <c r="U610" s="483"/>
      <c r="V610" s="483"/>
      <c r="W610" s="483"/>
      <c r="X610" s="483"/>
      <c r="Y610" s="483"/>
      <c r="Z610" s="483"/>
    </row>
    <row r="611" spans="1:26" ht="15.75" hidden="1" customHeight="1">
      <c r="A611" s="483"/>
      <c r="B611" s="483"/>
      <c r="C611" s="483"/>
      <c r="D611" s="483"/>
      <c r="E611" s="483"/>
      <c r="F611" s="483"/>
      <c r="G611" s="483"/>
      <c r="H611" s="483"/>
      <c r="I611" s="483"/>
      <c r="J611" s="483"/>
      <c r="K611" s="483"/>
      <c r="L611" s="483"/>
      <c r="M611" s="483"/>
      <c r="N611" s="483"/>
      <c r="O611" s="483"/>
      <c r="P611" s="483"/>
      <c r="Q611" s="483"/>
      <c r="R611" s="483"/>
      <c r="S611" s="483"/>
      <c r="T611" s="483"/>
      <c r="U611" s="483"/>
      <c r="V611" s="483"/>
      <c r="W611" s="483"/>
      <c r="X611" s="483"/>
      <c r="Y611" s="483"/>
      <c r="Z611" s="483"/>
    </row>
    <row r="612" spans="1:26" ht="15.75" hidden="1" customHeight="1">
      <c r="A612" s="483"/>
      <c r="B612" s="483"/>
      <c r="C612" s="483"/>
      <c r="D612" s="483"/>
      <c r="E612" s="483"/>
      <c r="F612" s="483"/>
      <c r="G612" s="483"/>
      <c r="H612" s="483"/>
      <c r="I612" s="483"/>
      <c r="J612" s="483"/>
      <c r="K612" s="483"/>
      <c r="L612" s="483"/>
      <c r="M612" s="483"/>
      <c r="N612" s="483"/>
      <c r="O612" s="483"/>
      <c r="P612" s="483"/>
      <c r="Q612" s="483"/>
      <c r="R612" s="483"/>
      <c r="S612" s="483"/>
      <c r="T612" s="483"/>
      <c r="U612" s="483"/>
      <c r="V612" s="483"/>
      <c r="W612" s="483"/>
      <c r="X612" s="483"/>
      <c r="Y612" s="483"/>
      <c r="Z612" s="483"/>
    </row>
    <row r="613" spans="1:26" ht="15.75" hidden="1" customHeight="1">
      <c r="A613" s="483"/>
      <c r="B613" s="483"/>
      <c r="C613" s="483"/>
      <c r="D613" s="483"/>
      <c r="E613" s="483"/>
      <c r="F613" s="483"/>
      <c r="G613" s="483"/>
      <c r="H613" s="483"/>
      <c r="I613" s="483"/>
      <c r="J613" s="483"/>
      <c r="K613" s="483"/>
      <c r="L613" s="483"/>
      <c r="M613" s="483"/>
      <c r="N613" s="483"/>
      <c r="O613" s="483"/>
      <c r="P613" s="483"/>
      <c r="Q613" s="483"/>
      <c r="R613" s="483"/>
      <c r="S613" s="483"/>
      <c r="T613" s="483"/>
      <c r="U613" s="483"/>
      <c r="V613" s="483"/>
      <c r="W613" s="483"/>
      <c r="X613" s="483"/>
      <c r="Y613" s="483"/>
      <c r="Z613" s="483"/>
    </row>
    <row r="614" spans="1:26" ht="15.75" hidden="1" customHeight="1">
      <c r="A614" s="483"/>
      <c r="B614" s="483"/>
      <c r="C614" s="483"/>
      <c r="D614" s="483"/>
      <c r="E614" s="483"/>
      <c r="F614" s="483"/>
      <c r="G614" s="483"/>
      <c r="H614" s="483"/>
      <c r="I614" s="483"/>
      <c r="J614" s="483"/>
      <c r="K614" s="483"/>
      <c r="L614" s="483"/>
      <c r="M614" s="483"/>
      <c r="N614" s="483"/>
      <c r="O614" s="483"/>
      <c r="P614" s="483"/>
      <c r="Q614" s="483"/>
      <c r="R614" s="483"/>
      <c r="S614" s="483"/>
      <c r="T614" s="483"/>
      <c r="U614" s="483"/>
      <c r="V614" s="483"/>
      <c r="W614" s="483"/>
      <c r="X614" s="483"/>
      <c r="Y614" s="483"/>
      <c r="Z614" s="483"/>
    </row>
    <row r="615" spans="1:26" ht="15.75" hidden="1" customHeight="1">
      <c r="A615" s="483"/>
      <c r="B615" s="483"/>
      <c r="C615" s="483"/>
      <c r="D615" s="483"/>
      <c r="E615" s="483"/>
      <c r="F615" s="483"/>
      <c r="G615" s="483"/>
      <c r="H615" s="483"/>
      <c r="I615" s="483"/>
      <c r="J615" s="483"/>
      <c r="K615" s="483"/>
      <c r="L615" s="483"/>
      <c r="M615" s="483"/>
      <c r="N615" s="483"/>
      <c r="O615" s="483"/>
      <c r="P615" s="483"/>
      <c r="Q615" s="483"/>
      <c r="R615" s="483"/>
      <c r="S615" s="483"/>
      <c r="T615" s="483"/>
      <c r="U615" s="483"/>
      <c r="V615" s="483"/>
      <c r="W615" s="483"/>
      <c r="X615" s="483"/>
      <c r="Y615" s="483"/>
      <c r="Z615" s="483"/>
    </row>
    <row r="616" spans="1:26" ht="15.75" hidden="1" customHeight="1">
      <c r="A616" s="483"/>
      <c r="B616" s="483"/>
      <c r="C616" s="483"/>
      <c r="D616" s="483"/>
      <c r="E616" s="483"/>
      <c r="F616" s="483"/>
      <c r="G616" s="483"/>
      <c r="H616" s="483"/>
      <c r="I616" s="483"/>
      <c r="J616" s="483"/>
      <c r="K616" s="483"/>
      <c r="L616" s="483"/>
      <c r="M616" s="483"/>
      <c r="N616" s="483"/>
      <c r="O616" s="483"/>
      <c r="P616" s="483"/>
      <c r="Q616" s="483"/>
      <c r="R616" s="483"/>
      <c r="S616" s="483"/>
      <c r="T616" s="483"/>
      <c r="U616" s="483"/>
      <c r="V616" s="483"/>
      <c r="W616" s="483"/>
      <c r="X616" s="483"/>
      <c r="Y616" s="483"/>
      <c r="Z616" s="483"/>
    </row>
    <row r="617" spans="1:26" ht="15.75" hidden="1" customHeight="1">
      <c r="A617" s="483"/>
      <c r="B617" s="483"/>
      <c r="C617" s="483"/>
      <c r="D617" s="483"/>
      <c r="E617" s="483"/>
      <c r="F617" s="483"/>
      <c r="G617" s="483"/>
      <c r="H617" s="483"/>
      <c r="I617" s="483"/>
      <c r="J617" s="483"/>
      <c r="K617" s="483"/>
      <c r="L617" s="483"/>
      <c r="M617" s="483"/>
      <c r="N617" s="483"/>
      <c r="O617" s="483"/>
      <c r="P617" s="483"/>
      <c r="Q617" s="483"/>
      <c r="R617" s="483"/>
      <c r="S617" s="483"/>
      <c r="T617" s="483"/>
      <c r="U617" s="483"/>
      <c r="V617" s="483"/>
      <c r="W617" s="483"/>
      <c r="X617" s="483"/>
      <c r="Y617" s="483"/>
      <c r="Z617" s="483"/>
    </row>
    <row r="618" spans="1:26" ht="15.75" hidden="1" customHeight="1">
      <c r="A618" s="483"/>
      <c r="B618" s="483"/>
      <c r="C618" s="483"/>
      <c r="D618" s="483"/>
      <c r="E618" s="483"/>
      <c r="F618" s="483"/>
      <c r="G618" s="483"/>
      <c r="H618" s="483"/>
      <c r="I618" s="483"/>
      <c r="J618" s="483"/>
      <c r="K618" s="483"/>
      <c r="L618" s="483"/>
      <c r="M618" s="483"/>
      <c r="N618" s="483"/>
      <c r="O618" s="483"/>
      <c r="P618" s="483"/>
      <c r="Q618" s="483"/>
      <c r="R618" s="483"/>
      <c r="S618" s="483"/>
      <c r="T618" s="483"/>
      <c r="U618" s="483"/>
      <c r="V618" s="483"/>
      <c r="W618" s="483"/>
      <c r="X618" s="483"/>
      <c r="Y618" s="483"/>
      <c r="Z618" s="483"/>
    </row>
    <row r="619" spans="1:26" ht="15.75" hidden="1" customHeight="1">
      <c r="A619" s="483"/>
      <c r="B619" s="483"/>
      <c r="C619" s="483"/>
      <c r="D619" s="483"/>
      <c r="E619" s="483"/>
      <c r="F619" s="483"/>
      <c r="G619" s="483"/>
      <c r="H619" s="483"/>
      <c r="I619" s="483"/>
      <c r="J619" s="483"/>
      <c r="K619" s="483"/>
      <c r="L619" s="483"/>
      <c r="M619" s="483"/>
      <c r="N619" s="483"/>
      <c r="O619" s="483"/>
      <c r="P619" s="483"/>
      <c r="Q619" s="483"/>
      <c r="R619" s="483"/>
      <c r="S619" s="483"/>
      <c r="T619" s="483"/>
      <c r="U619" s="483"/>
      <c r="V619" s="483"/>
      <c r="W619" s="483"/>
      <c r="X619" s="483"/>
      <c r="Y619" s="483"/>
      <c r="Z619" s="483"/>
    </row>
    <row r="620" spans="1:26" ht="15.75" hidden="1" customHeight="1">
      <c r="A620" s="483"/>
      <c r="B620" s="483"/>
      <c r="C620" s="483"/>
      <c r="D620" s="483"/>
      <c r="E620" s="483"/>
      <c r="F620" s="483"/>
      <c r="G620" s="483"/>
      <c r="H620" s="483"/>
      <c r="I620" s="483"/>
      <c r="J620" s="483"/>
      <c r="K620" s="483"/>
      <c r="L620" s="483"/>
      <c r="M620" s="483"/>
      <c r="N620" s="483"/>
      <c r="O620" s="483"/>
      <c r="P620" s="483"/>
      <c r="Q620" s="483"/>
      <c r="R620" s="483"/>
      <c r="S620" s="483"/>
      <c r="T620" s="483"/>
      <c r="U620" s="483"/>
      <c r="V620" s="483"/>
      <c r="W620" s="483"/>
      <c r="X620" s="483"/>
      <c r="Y620" s="483"/>
      <c r="Z620" s="483"/>
    </row>
    <row r="621" spans="1:26" ht="15.75" hidden="1" customHeight="1">
      <c r="A621" s="483"/>
      <c r="B621" s="483"/>
      <c r="C621" s="483"/>
      <c r="D621" s="483"/>
      <c r="E621" s="483"/>
      <c r="F621" s="483"/>
      <c r="G621" s="483"/>
      <c r="H621" s="483"/>
      <c r="I621" s="483"/>
      <c r="J621" s="483"/>
      <c r="K621" s="483"/>
      <c r="L621" s="483"/>
      <c r="M621" s="483"/>
      <c r="N621" s="483"/>
      <c r="O621" s="483"/>
      <c r="P621" s="483"/>
      <c r="Q621" s="483"/>
      <c r="R621" s="483"/>
      <c r="S621" s="483"/>
      <c r="T621" s="483"/>
      <c r="U621" s="483"/>
      <c r="V621" s="483"/>
      <c r="W621" s="483"/>
      <c r="X621" s="483"/>
      <c r="Y621" s="483"/>
      <c r="Z621" s="483"/>
    </row>
    <row r="622" spans="1:26" ht="15.75" hidden="1" customHeight="1">
      <c r="A622" s="483"/>
      <c r="B622" s="483"/>
      <c r="C622" s="483"/>
      <c r="D622" s="483"/>
      <c r="E622" s="483"/>
      <c r="F622" s="483"/>
      <c r="G622" s="483"/>
      <c r="H622" s="483"/>
      <c r="I622" s="483"/>
      <c r="J622" s="483"/>
      <c r="K622" s="483"/>
      <c r="L622" s="483"/>
      <c r="M622" s="483"/>
      <c r="N622" s="483"/>
      <c r="O622" s="483"/>
      <c r="P622" s="483"/>
      <c r="Q622" s="483"/>
      <c r="R622" s="483"/>
      <c r="S622" s="483"/>
      <c r="T622" s="483"/>
      <c r="U622" s="483"/>
      <c r="V622" s="483"/>
      <c r="W622" s="483"/>
      <c r="X622" s="483"/>
      <c r="Y622" s="483"/>
      <c r="Z622" s="483"/>
    </row>
    <row r="623" spans="1:26" ht="15.75" hidden="1" customHeight="1">
      <c r="A623" s="483"/>
      <c r="B623" s="483"/>
      <c r="C623" s="483"/>
      <c r="D623" s="483"/>
      <c r="E623" s="483"/>
      <c r="F623" s="483"/>
      <c r="G623" s="483"/>
      <c r="H623" s="483"/>
      <c r="I623" s="483"/>
      <c r="J623" s="483"/>
      <c r="K623" s="483"/>
      <c r="L623" s="483"/>
      <c r="M623" s="483"/>
      <c r="N623" s="483"/>
      <c r="O623" s="483"/>
      <c r="P623" s="483"/>
      <c r="Q623" s="483"/>
      <c r="R623" s="483"/>
      <c r="S623" s="483"/>
      <c r="T623" s="483"/>
      <c r="U623" s="483"/>
      <c r="V623" s="483"/>
      <c r="W623" s="483"/>
      <c r="X623" s="483"/>
      <c r="Y623" s="483"/>
      <c r="Z623" s="483"/>
    </row>
    <row r="624" spans="1:26" ht="15.75" hidden="1" customHeight="1">
      <c r="A624" s="483"/>
      <c r="B624" s="483"/>
      <c r="C624" s="483"/>
      <c r="D624" s="483"/>
      <c r="E624" s="483"/>
      <c r="F624" s="483"/>
      <c r="G624" s="483"/>
      <c r="H624" s="483"/>
      <c r="I624" s="483"/>
      <c r="J624" s="483"/>
      <c r="K624" s="483"/>
      <c r="L624" s="483"/>
      <c r="M624" s="483"/>
      <c r="N624" s="483"/>
      <c r="O624" s="483"/>
      <c r="P624" s="483"/>
      <c r="Q624" s="483"/>
      <c r="R624" s="483"/>
      <c r="S624" s="483"/>
      <c r="T624" s="483"/>
      <c r="U624" s="483"/>
      <c r="V624" s="483"/>
      <c r="W624" s="483"/>
      <c r="X624" s="483"/>
      <c r="Y624" s="483"/>
      <c r="Z624" s="483"/>
    </row>
    <row r="625" spans="1:26" ht="15.75" hidden="1" customHeight="1">
      <c r="A625" s="483"/>
      <c r="B625" s="483"/>
      <c r="C625" s="483"/>
      <c r="D625" s="483"/>
      <c r="E625" s="483"/>
      <c r="F625" s="483"/>
      <c r="G625" s="483"/>
      <c r="H625" s="483"/>
      <c r="I625" s="483"/>
      <c r="J625" s="483"/>
      <c r="K625" s="483"/>
      <c r="L625" s="483"/>
      <c r="M625" s="483"/>
      <c r="N625" s="483"/>
      <c r="O625" s="483"/>
      <c r="P625" s="483"/>
      <c r="Q625" s="483"/>
      <c r="R625" s="483"/>
      <c r="S625" s="483"/>
      <c r="T625" s="483"/>
      <c r="U625" s="483"/>
      <c r="V625" s="483"/>
      <c r="W625" s="483"/>
      <c r="X625" s="483"/>
      <c r="Y625" s="483"/>
      <c r="Z625" s="483"/>
    </row>
    <row r="626" spans="1:26" ht="15.75" hidden="1" customHeight="1">
      <c r="A626" s="483"/>
      <c r="B626" s="483"/>
      <c r="C626" s="483"/>
      <c r="D626" s="483"/>
      <c r="E626" s="483"/>
      <c r="F626" s="483"/>
      <c r="G626" s="483"/>
      <c r="H626" s="483"/>
      <c r="I626" s="483"/>
      <c r="J626" s="483"/>
      <c r="K626" s="483"/>
      <c r="L626" s="483"/>
      <c r="M626" s="483"/>
      <c r="N626" s="483"/>
      <c r="O626" s="483"/>
      <c r="P626" s="483"/>
      <c r="Q626" s="483"/>
      <c r="R626" s="483"/>
      <c r="S626" s="483"/>
      <c r="T626" s="483"/>
      <c r="U626" s="483"/>
      <c r="V626" s="483"/>
      <c r="W626" s="483"/>
      <c r="X626" s="483"/>
      <c r="Y626" s="483"/>
      <c r="Z626" s="483"/>
    </row>
    <row r="627" spans="1:26" ht="15.75" hidden="1" customHeight="1">
      <c r="A627" s="483"/>
      <c r="B627" s="483"/>
      <c r="C627" s="483"/>
      <c r="D627" s="483"/>
      <c r="E627" s="483"/>
      <c r="F627" s="483"/>
      <c r="G627" s="483"/>
      <c r="H627" s="483"/>
      <c r="I627" s="483"/>
      <c r="J627" s="483"/>
      <c r="K627" s="483"/>
      <c r="L627" s="483"/>
      <c r="M627" s="483"/>
      <c r="N627" s="483"/>
      <c r="O627" s="483"/>
      <c r="P627" s="483"/>
      <c r="Q627" s="483"/>
      <c r="R627" s="483"/>
      <c r="S627" s="483"/>
      <c r="T627" s="483"/>
      <c r="U627" s="483"/>
      <c r="V627" s="483"/>
      <c r="W627" s="483"/>
      <c r="X627" s="483"/>
      <c r="Y627" s="483"/>
      <c r="Z627" s="483"/>
    </row>
    <row r="628" spans="1:26" ht="15.75" hidden="1" customHeight="1">
      <c r="A628" s="483"/>
      <c r="B628" s="483"/>
      <c r="C628" s="483"/>
      <c r="D628" s="483"/>
      <c r="E628" s="483"/>
      <c r="F628" s="483"/>
      <c r="G628" s="483"/>
      <c r="H628" s="483"/>
      <c r="I628" s="483"/>
      <c r="J628" s="483"/>
      <c r="K628" s="483"/>
      <c r="L628" s="483"/>
      <c r="M628" s="483"/>
      <c r="N628" s="483"/>
      <c r="O628" s="483"/>
      <c r="P628" s="483"/>
      <c r="Q628" s="483"/>
      <c r="R628" s="483"/>
      <c r="S628" s="483"/>
      <c r="T628" s="483"/>
      <c r="U628" s="483"/>
      <c r="V628" s="483"/>
      <c r="W628" s="483"/>
      <c r="X628" s="483"/>
      <c r="Y628" s="483"/>
      <c r="Z628" s="483"/>
    </row>
    <row r="629" spans="1:26" ht="15.75" hidden="1" customHeight="1">
      <c r="A629" s="483"/>
      <c r="B629" s="483"/>
      <c r="C629" s="483"/>
      <c r="D629" s="483"/>
      <c r="E629" s="483"/>
      <c r="F629" s="483"/>
      <c r="G629" s="483"/>
      <c r="H629" s="483"/>
      <c r="I629" s="483"/>
      <c r="J629" s="483"/>
      <c r="K629" s="483"/>
      <c r="L629" s="483"/>
      <c r="M629" s="483"/>
      <c r="N629" s="483"/>
      <c r="O629" s="483"/>
      <c r="P629" s="483"/>
      <c r="Q629" s="483"/>
      <c r="R629" s="483"/>
      <c r="S629" s="483"/>
      <c r="T629" s="483"/>
      <c r="U629" s="483"/>
      <c r="V629" s="483"/>
      <c r="W629" s="483"/>
      <c r="X629" s="483"/>
      <c r="Y629" s="483"/>
      <c r="Z629" s="483"/>
    </row>
    <row r="630" spans="1:26" ht="15.75" hidden="1" customHeight="1">
      <c r="A630" s="483"/>
      <c r="B630" s="483"/>
      <c r="C630" s="483"/>
      <c r="D630" s="483"/>
      <c r="E630" s="483"/>
      <c r="F630" s="483"/>
      <c r="G630" s="483"/>
      <c r="H630" s="483"/>
      <c r="I630" s="483"/>
      <c r="J630" s="483"/>
      <c r="K630" s="483"/>
      <c r="L630" s="483"/>
      <c r="M630" s="483"/>
      <c r="N630" s="483"/>
      <c r="O630" s="483"/>
      <c r="P630" s="483"/>
      <c r="Q630" s="483"/>
      <c r="R630" s="483"/>
      <c r="S630" s="483"/>
      <c r="T630" s="483"/>
      <c r="U630" s="483"/>
      <c r="V630" s="483"/>
      <c r="W630" s="483"/>
      <c r="X630" s="483"/>
      <c r="Y630" s="483"/>
      <c r="Z630" s="483"/>
    </row>
    <row r="631" spans="1:26" ht="15.75" hidden="1" customHeight="1">
      <c r="A631" s="483"/>
      <c r="B631" s="483"/>
      <c r="C631" s="483"/>
      <c r="D631" s="483"/>
      <c r="E631" s="483"/>
      <c r="F631" s="483"/>
      <c r="G631" s="483"/>
      <c r="H631" s="483"/>
      <c r="I631" s="483"/>
      <c r="J631" s="483"/>
      <c r="K631" s="483"/>
      <c r="L631" s="483"/>
      <c r="M631" s="483"/>
      <c r="N631" s="483"/>
      <c r="O631" s="483"/>
      <c r="P631" s="483"/>
      <c r="Q631" s="483"/>
      <c r="R631" s="483"/>
      <c r="S631" s="483"/>
      <c r="T631" s="483"/>
      <c r="U631" s="483"/>
      <c r="V631" s="483"/>
      <c r="W631" s="483"/>
      <c r="X631" s="483"/>
      <c r="Y631" s="483"/>
      <c r="Z631" s="483"/>
    </row>
    <row r="632" spans="1:26" ht="15.75" hidden="1" customHeight="1">
      <c r="A632" s="483"/>
      <c r="B632" s="483"/>
      <c r="C632" s="483"/>
      <c r="D632" s="483"/>
      <c r="E632" s="483"/>
      <c r="F632" s="483"/>
      <c r="G632" s="483"/>
      <c r="H632" s="483"/>
      <c r="I632" s="483"/>
      <c r="J632" s="483"/>
      <c r="K632" s="483"/>
      <c r="L632" s="483"/>
      <c r="M632" s="483"/>
      <c r="N632" s="483"/>
      <c r="O632" s="483"/>
      <c r="P632" s="483"/>
      <c r="Q632" s="483"/>
      <c r="R632" s="483"/>
      <c r="S632" s="483"/>
      <c r="T632" s="483"/>
      <c r="U632" s="483"/>
      <c r="V632" s="483"/>
      <c r="W632" s="483"/>
      <c r="X632" s="483"/>
      <c r="Y632" s="483"/>
      <c r="Z632" s="483"/>
    </row>
    <row r="633" spans="1:26" ht="15.75" hidden="1" customHeight="1">
      <c r="A633" s="483"/>
      <c r="B633" s="483"/>
      <c r="C633" s="483"/>
      <c r="D633" s="483"/>
      <c r="E633" s="483"/>
      <c r="F633" s="483"/>
      <c r="G633" s="483"/>
      <c r="H633" s="483"/>
      <c r="I633" s="483"/>
      <c r="J633" s="483"/>
      <c r="K633" s="483"/>
      <c r="L633" s="483"/>
      <c r="M633" s="483"/>
      <c r="N633" s="483"/>
      <c r="O633" s="483"/>
      <c r="P633" s="483"/>
      <c r="Q633" s="483"/>
      <c r="R633" s="483"/>
      <c r="S633" s="483"/>
      <c r="T633" s="483"/>
      <c r="U633" s="483"/>
      <c r="V633" s="483"/>
      <c r="W633" s="483"/>
      <c r="X633" s="483"/>
      <c r="Y633" s="483"/>
      <c r="Z633" s="483"/>
    </row>
    <row r="634" spans="1:26" ht="15.75" hidden="1" customHeight="1">
      <c r="A634" s="483"/>
      <c r="B634" s="483"/>
      <c r="C634" s="483"/>
      <c r="D634" s="483"/>
      <c r="E634" s="483"/>
      <c r="F634" s="483"/>
      <c r="G634" s="483"/>
      <c r="H634" s="483"/>
      <c r="I634" s="483"/>
      <c r="J634" s="483"/>
      <c r="K634" s="483"/>
      <c r="L634" s="483"/>
      <c r="M634" s="483"/>
      <c r="N634" s="483"/>
      <c r="O634" s="483"/>
      <c r="P634" s="483"/>
      <c r="Q634" s="483"/>
      <c r="R634" s="483"/>
      <c r="S634" s="483"/>
      <c r="T634" s="483"/>
      <c r="U634" s="483"/>
      <c r="V634" s="483"/>
      <c r="W634" s="483"/>
      <c r="X634" s="483"/>
      <c r="Y634" s="483"/>
      <c r="Z634" s="483"/>
    </row>
    <row r="635" spans="1:26" ht="15.75" hidden="1" customHeight="1">
      <c r="A635" s="483"/>
      <c r="B635" s="483"/>
      <c r="C635" s="483"/>
      <c r="D635" s="483"/>
      <c r="E635" s="483"/>
      <c r="F635" s="483"/>
      <c r="G635" s="483"/>
      <c r="H635" s="483"/>
      <c r="I635" s="483"/>
      <c r="J635" s="483"/>
      <c r="K635" s="483"/>
      <c r="L635" s="483"/>
      <c r="M635" s="483"/>
      <c r="N635" s="483"/>
      <c r="O635" s="483"/>
      <c r="P635" s="483"/>
      <c r="Q635" s="483"/>
      <c r="R635" s="483"/>
      <c r="S635" s="483"/>
      <c r="T635" s="483"/>
      <c r="U635" s="483"/>
      <c r="V635" s="483"/>
      <c r="W635" s="483"/>
      <c r="X635" s="483"/>
      <c r="Y635" s="483"/>
      <c r="Z635" s="483"/>
    </row>
    <row r="636" spans="1:26" ht="15.75" hidden="1" customHeight="1">
      <c r="A636" s="483"/>
      <c r="B636" s="483"/>
      <c r="C636" s="483"/>
      <c r="D636" s="483"/>
      <c r="E636" s="483"/>
      <c r="F636" s="483"/>
      <c r="G636" s="483"/>
      <c r="H636" s="483"/>
      <c r="I636" s="483"/>
      <c r="J636" s="483"/>
      <c r="K636" s="483"/>
      <c r="L636" s="483"/>
      <c r="M636" s="483"/>
      <c r="N636" s="483"/>
      <c r="O636" s="483"/>
      <c r="P636" s="483"/>
      <c r="Q636" s="483"/>
      <c r="R636" s="483"/>
      <c r="S636" s="483"/>
      <c r="T636" s="483"/>
      <c r="U636" s="483"/>
      <c r="V636" s="483"/>
      <c r="W636" s="483"/>
      <c r="X636" s="483"/>
      <c r="Y636" s="483"/>
      <c r="Z636" s="483"/>
    </row>
    <row r="637" spans="1:26" ht="15.75" hidden="1" customHeight="1">
      <c r="A637" s="483"/>
      <c r="B637" s="483"/>
      <c r="C637" s="483"/>
      <c r="D637" s="483"/>
      <c r="E637" s="483"/>
      <c r="F637" s="483"/>
      <c r="G637" s="483"/>
      <c r="H637" s="483"/>
      <c r="I637" s="483"/>
      <c r="J637" s="483"/>
      <c r="K637" s="483"/>
      <c r="L637" s="483"/>
      <c r="M637" s="483"/>
      <c r="N637" s="483"/>
      <c r="O637" s="483"/>
      <c r="P637" s="483"/>
      <c r="Q637" s="483"/>
      <c r="R637" s="483"/>
      <c r="S637" s="483"/>
      <c r="T637" s="483"/>
      <c r="U637" s="483"/>
      <c r="V637" s="483"/>
      <c r="W637" s="483"/>
      <c r="X637" s="483"/>
      <c r="Y637" s="483"/>
      <c r="Z637" s="483"/>
    </row>
    <row r="638" spans="1:26" ht="15.75" hidden="1" customHeight="1">
      <c r="A638" s="483"/>
      <c r="B638" s="483"/>
      <c r="C638" s="483"/>
      <c r="D638" s="483"/>
      <c r="E638" s="483"/>
      <c r="F638" s="483"/>
      <c r="G638" s="483"/>
      <c r="H638" s="483"/>
      <c r="I638" s="483"/>
      <c r="J638" s="483"/>
      <c r="K638" s="483"/>
      <c r="L638" s="483"/>
      <c r="M638" s="483"/>
      <c r="N638" s="483"/>
      <c r="O638" s="483"/>
      <c r="P638" s="483"/>
      <c r="Q638" s="483"/>
      <c r="R638" s="483"/>
      <c r="S638" s="483"/>
      <c r="T638" s="483"/>
      <c r="U638" s="483"/>
      <c r="V638" s="483"/>
      <c r="W638" s="483"/>
      <c r="X638" s="483"/>
      <c r="Y638" s="483"/>
      <c r="Z638" s="483"/>
    </row>
    <row r="639" spans="1:26" ht="15.75" hidden="1" customHeight="1">
      <c r="A639" s="483"/>
      <c r="B639" s="483"/>
      <c r="C639" s="483"/>
      <c r="D639" s="483"/>
      <c r="E639" s="483"/>
      <c r="F639" s="483"/>
      <c r="G639" s="483"/>
      <c r="H639" s="483"/>
      <c r="I639" s="483"/>
      <c r="J639" s="483"/>
      <c r="K639" s="483"/>
      <c r="L639" s="483"/>
      <c r="M639" s="483"/>
      <c r="N639" s="483"/>
      <c r="O639" s="483"/>
      <c r="P639" s="483"/>
      <c r="Q639" s="483"/>
      <c r="R639" s="483"/>
      <c r="S639" s="483"/>
      <c r="T639" s="483"/>
      <c r="U639" s="483"/>
      <c r="V639" s="483"/>
      <c r="W639" s="483"/>
      <c r="X639" s="483"/>
      <c r="Y639" s="483"/>
      <c r="Z639" s="483"/>
    </row>
    <row r="640" spans="1:26" ht="15.75" hidden="1" customHeight="1">
      <c r="A640" s="483"/>
      <c r="B640" s="483"/>
      <c r="C640" s="483"/>
      <c r="D640" s="483"/>
      <c r="E640" s="483"/>
      <c r="F640" s="483"/>
      <c r="G640" s="483"/>
      <c r="H640" s="483"/>
      <c r="I640" s="483"/>
      <c r="J640" s="483"/>
      <c r="K640" s="483"/>
      <c r="L640" s="483"/>
      <c r="M640" s="483"/>
      <c r="N640" s="483"/>
      <c r="O640" s="483"/>
      <c r="P640" s="483"/>
      <c r="Q640" s="483"/>
      <c r="R640" s="483"/>
      <c r="S640" s="483"/>
      <c r="T640" s="483"/>
      <c r="U640" s="483"/>
      <c r="V640" s="483"/>
      <c r="W640" s="483"/>
      <c r="X640" s="483"/>
      <c r="Y640" s="483"/>
      <c r="Z640" s="483"/>
    </row>
    <row r="641" spans="1:26" ht="15.75" hidden="1" customHeight="1">
      <c r="A641" s="483"/>
      <c r="B641" s="483"/>
      <c r="C641" s="483"/>
      <c r="D641" s="483"/>
      <c r="E641" s="483"/>
      <c r="F641" s="483"/>
      <c r="G641" s="483"/>
      <c r="H641" s="483"/>
      <c r="I641" s="483"/>
      <c r="J641" s="483"/>
      <c r="K641" s="483"/>
      <c r="L641" s="483"/>
      <c r="M641" s="483"/>
      <c r="N641" s="483"/>
      <c r="O641" s="483"/>
      <c r="P641" s="483"/>
      <c r="Q641" s="483"/>
      <c r="R641" s="483"/>
      <c r="S641" s="483"/>
      <c r="T641" s="483"/>
      <c r="U641" s="483"/>
      <c r="V641" s="483"/>
      <c r="W641" s="483"/>
      <c r="X641" s="483"/>
      <c r="Y641" s="483"/>
      <c r="Z641" s="483"/>
    </row>
    <row r="642" spans="1:26" ht="15.75" hidden="1" customHeight="1">
      <c r="A642" s="483"/>
      <c r="B642" s="483"/>
      <c r="C642" s="483"/>
      <c r="D642" s="483"/>
      <c r="E642" s="483"/>
      <c r="F642" s="483"/>
      <c r="G642" s="483"/>
      <c r="H642" s="483"/>
      <c r="I642" s="483"/>
      <c r="J642" s="483"/>
      <c r="K642" s="483"/>
      <c r="L642" s="483"/>
      <c r="M642" s="483"/>
      <c r="N642" s="483"/>
      <c r="O642" s="483"/>
      <c r="P642" s="483"/>
      <c r="Q642" s="483"/>
      <c r="R642" s="483"/>
      <c r="S642" s="483"/>
      <c r="T642" s="483"/>
      <c r="U642" s="483"/>
      <c r="V642" s="483"/>
      <c r="W642" s="483"/>
      <c r="X642" s="483"/>
      <c r="Y642" s="483"/>
      <c r="Z642" s="483"/>
    </row>
    <row r="643" spans="1:26" ht="15.75" hidden="1" customHeight="1">
      <c r="A643" s="483"/>
      <c r="B643" s="483"/>
      <c r="C643" s="483"/>
      <c r="D643" s="483"/>
      <c r="E643" s="483"/>
      <c r="F643" s="483"/>
      <c r="G643" s="483"/>
      <c r="H643" s="483"/>
      <c r="I643" s="483"/>
      <c r="J643" s="483"/>
      <c r="K643" s="483"/>
      <c r="L643" s="483"/>
      <c r="M643" s="483"/>
      <c r="N643" s="483"/>
      <c r="O643" s="483"/>
      <c r="P643" s="483"/>
      <c r="Q643" s="483"/>
      <c r="R643" s="483"/>
      <c r="S643" s="483"/>
      <c r="T643" s="483"/>
      <c r="U643" s="483"/>
      <c r="V643" s="483"/>
      <c r="W643" s="483"/>
      <c r="X643" s="483"/>
      <c r="Y643" s="483"/>
      <c r="Z643" s="483"/>
    </row>
    <row r="644" spans="1:26" ht="15.75" hidden="1" customHeight="1">
      <c r="A644" s="483"/>
      <c r="B644" s="483"/>
      <c r="C644" s="483"/>
      <c r="D644" s="483"/>
      <c r="E644" s="483"/>
      <c r="F644" s="483"/>
      <c r="G644" s="483"/>
      <c r="H644" s="483"/>
      <c r="I644" s="483"/>
      <c r="J644" s="483"/>
      <c r="K644" s="483"/>
      <c r="L644" s="483"/>
      <c r="M644" s="483"/>
      <c r="N644" s="483"/>
      <c r="O644" s="483"/>
      <c r="P644" s="483"/>
      <c r="Q644" s="483"/>
      <c r="R644" s="483"/>
      <c r="S644" s="483"/>
      <c r="T644" s="483"/>
      <c r="U644" s="483"/>
      <c r="V644" s="483"/>
      <c r="W644" s="483"/>
      <c r="X644" s="483"/>
      <c r="Y644" s="483"/>
      <c r="Z644" s="483"/>
    </row>
    <row r="645" spans="1:26" ht="15.75" hidden="1" customHeight="1">
      <c r="A645" s="483"/>
      <c r="B645" s="483"/>
      <c r="C645" s="483"/>
      <c r="D645" s="483"/>
      <c r="E645" s="483"/>
      <c r="F645" s="483"/>
      <c r="G645" s="483"/>
      <c r="H645" s="483"/>
      <c r="I645" s="483"/>
      <c r="J645" s="483"/>
      <c r="K645" s="483"/>
      <c r="L645" s="483"/>
      <c r="M645" s="483"/>
      <c r="N645" s="483"/>
      <c r="O645" s="483"/>
      <c r="P645" s="483"/>
      <c r="Q645" s="483"/>
      <c r="R645" s="483"/>
      <c r="S645" s="483"/>
      <c r="T645" s="483"/>
      <c r="U645" s="483"/>
      <c r="V645" s="483"/>
      <c r="W645" s="483"/>
      <c r="X645" s="483"/>
      <c r="Y645" s="483"/>
      <c r="Z645" s="483"/>
    </row>
    <row r="646" spans="1:26" ht="15.75" hidden="1" customHeight="1">
      <c r="A646" s="483"/>
      <c r="B646" s="483"/>
      <c r="C646" s="483"/>
      <c r="D646" s="483"/>
      <c r="E646" s="483"/>
      <c r="F646" s="483"/>
      <c r="G646" s="483"/>
      <c r="H646" s="483"/>
      <c r="I646" s="483"/>
      <c r="J646" s="483"/>
      <c r="K646" s="483"/>
      <c r="L646" s="483"/>
      <c r="M646" s="483"/>
      <c r="N646" s="483"/>
      <c r="O646" s="483"/>
      <c r="P646" s="483"/>
      <c r="Q646" s="483"/>
      <c r="R646" s="483"/>
      <c r="S646" s="483"/>
      <c r="T646" s="483"/>
      <c r="U646" s="483"/>
      <c r="V646" s="483"/>
      <c r="W646" s="483"/>
      <c r="X646" s="483"/>
      <c r="Y646" s="483"/>
      <c r="Z646" s="483"/>
    </row>
    <row r="647" spans="1:26" ht="15.75" hidden="1" customHeight="1">
      <c r="A647" s="483"/>
      <c r="B647" s="483"/>
      <c r="C647" s="483"/>
      <c r="D647" s="483"/>
      <c r="E647" s="483"/>
      <c r="F647" s="483"/>
      <c r="G647" s="483"/>
      <c r="H647" s="483"/>
      <c r="I647" s="483"/>
      <c r="J647" s="483"/>
      <c r="K647" s="483"/>
      <c r="L647" s="483"/>
      <c r="M647" s="483"/>
      <c r="N647" s="483"/>
      <c r="O647" s="483"/>
      <c r="P647" s="483"/>
      <c r="Q647" s="483"/>
      <c r="R647" s="483"/>
      <c r="S647" s="483"/>
      <c r="T647" s="483"/>
      <c r="U647" s="483"/>
      <c r="V647" s="483"/>
      <c r="W647" s="483"/>
      <c r="X647" s="483"/>
      <c r="Y647" s="483"/>
      <c r="Z647" s="483"/>
    </row>
    <row r="648" spans="1:26" ht="15.75" hidden="1" customHeight="1">
      <c r="A648" s="483"/>
      <c r="B648" s="483"/>
      <c r="C648" s="483"/>
      <c r="D648" s="483"/>
      <c r="E648" s="483"/>
      <c r="F648" s="483"/>
      <c r="G648" s="483"/>
      <c r="H648" s="483"/>
      <c r="I648" s="483"/>
      <c r="J648" s="483"/>
      <c r="K648" s="483"/>
      <c r="L648" s="483"/>
      <c r="M648" s="483"/>
      <c r="N648" s="483"/>
      <c r="O648" s="483"/>
      <c r="P648" s="483"/>
      <c r="Q648" s="483"/>
      <c r="R648" s="483"/>
      <c r="S648" s="483"/>
      <c r="T648" s="483"/>
      <c r="U648" s="483"/>
      <c r="V648" s="483"/>
      <c r="W648" s="483"/>
      <c r="X648" s="483"/>
      <c r="Y648" s="483"/>
      <c r="Z648" s="483"/>
    </row>
    <row r="649" spans="1:26" ht="15.75" hidden="1" customHeight="1">
      <c r="A649" s="483"/>
      <c r="B649" s="483"/>
      <c r="C649" s="483"/>
      <c r="D649" s="483"/>
      <c r="E649" s="483"/>
      <c r="F649" s="483"/>
      <c r="G649" s="483"/>
      <c r="H649" s="483"/>
      <c r="I649" s="483"/>
      <c r="J649" s="483"/>
      <c r="K649" s="483"/>
      <c r="L649" s="483"/>
      <c r="M649" s="483"/>
      <c r="N649" s="483"/>
      <c r="O649" s="483"/>
      <c r="P649" s="483"/>
      <c r="Q649" s="483"/>
      <c r="R649" s="483"/>
      <c r="S649" s="483"/>
      <c r="T649" s="483"/>
      <c r="U649" s="483"/>
      <c r="V649" s="483"/>
      <c r="W649" s="483"/>
      <c r="X649" s="483"/>
      <c r="Y649" s="483"/>
      <c r="Z649" s="483"/>
    </row>
    <row r="650" spans="1:26" ht="15.75" hidden="1" customHeight="1">
      <c r="A650" s="483"/>
      <c r="B650" s="483"/>
      <c r="C650" s="483"/>
      <c r="D650" s="483"/>
      <c r="E650" s="483"/>
      <c r="F650" s="483"/>
      <c r="G650" s="483"/>
      <c r="H650" s="483"/>
      <c r="I650" s="483"/>
      <c r="J650" s="483"/>
      <c r="K650" s="483"/>
      <c r="L650" s="483"/>
      <c r="M650" s="483"/>
      <c r="N650" s="483"/>
      <c r="O650" s="483"/>
      <c r="P650" s="483"/>
      <c r="Q650" s="483"/>
      <c r="R650" s="483"/>
      <c r="S650" s="483"/>
      <c r="T650" s="483"/>
      <c r="U650" s="483"/>
      <c r="V650" s="483"/>
      <c r="W650" s="483"/>
      <c r="X650" s="483"/>
      <c r="Y650" s="483"/>
      <c r="Z650" s="483"/>
    </row>
    <row r="651" spans="1:26" ht="15.75" hidden="1" customHeight="1">
      <c r="A651" s="483"/>
      <c r="B651" s="483"/>
      <c r="C651" s="483"/>
      <c r="D651" s="483"/>
      <c r="E651" s="483"/>
      <c r="F651" s="483"/>
      <c r="G651" s="483"/>
      <c r="H651" s="483"/>
      <c r="I651" s="483"/>
      <c r="J651" s="483"/>
      <c r="K651" s="483"/>
      <c r="L651" s="483"/>
      <c r="M651" s="483"/>
      <c r="N651" s="483"/>
      <c r="O651" s="483"/>
      <c r="P651" s="483"/>
      <c r="Q651" s="483"/>
      <c r="R651" s="483"/>
      <c r="S651" s="483"/>
      <c r="T651" s="483"/>
      <c r="U651" s="483"/>
      <c r="V651" s="483"/>
      <c r="W651" s="483"/>
      <c r="X651" s="483"/>
      <c r="Y651" s="483"/>
      <c r="Z651" s="483"/>
    </row>
    <row r="652" spans="1:26" ht="15.75" hidden="1" customHeight="1">
      <c r="A652" s="483"/>
      <c r="B652" s="483"/>
      <c r="C652" s="483"/>
      <c r="D652" s="483"/>
      <c r="E652" s="483"/>
      <c r="F652" s="483"/>
      <c r="G652" s="483"/>
      <c r="H652" s="483"/>
      <c r="I652" s="483"/>
      <c r="J652" s="483"/>
      <c r="K652" s="483"/>
      <c r="L652" s="483"/>
      <c r="M652" s="483"/>
      <c r="N652" s="483"/>
      <c r="O652" s="483"/>
      <c r="P652" s="483"/>
      <c r="Q652" s="483"/>
      <c r="R652" s="483"/>
      <c r="S652" s="483"/>
      <c r="T652" s="483"/>
      <c r="U652" s="483"/>
      <c r="V652" s="483"/>
      <c r="W652" s="483"/>
      <c r="X652" s="483"/>
      <c r="Y652" s="483"/>
      <c r="Z652" s="483"/>
    </row>
    <row r="653" spans="1:26" ht="15.75" hidden="1" customHeight="1">
      <c r="A653" s="483"/>
      <c r="B653" s="483"/>
      <c r="C653" s="483"/>
      <c r="D653" s="483"/>
      <c r="E653" s="483"/>
      <c r="F653" s="483"/>
      <c r="G653" s="483"/>
      <c r="H653" s="483"/>
      <c r="I653" s="483"/>
      <c r="J653" s="483"/>
      <c r="K653" s="483"/>
      <c r="L653" s="483"/>
      <c r="M653" s="483"/>
      <c r="N653" s="483"/>
      <c r="O653" s="483"/>
      <c r="P653" s="483"/>
      <c r="Q653" s="483"/>
      <c r="R653" s="483"/>
      <c r="S653" s="483"/>
      <c r="T653" s="483"/>
      <c r="U653" s="483"/>
      <c r="V653" s="483"/>
      <c r="W653" s="483"/>
      <c r="X653" s="483"/>
      <c r="Y653" s="483"/>
      <c r="Z653" s="483"/>
    </row>
    <row r="654" spans="1:26" ht="15.75" hidden="1" customHeight="1">
      <c r="A654" s="483"/>
      <c r="B654" s="483"/>
      <c r="C654" s="483"/>
      <c r="D654" s="483"/>
      <c r="E654" s="483"/>
      <c r="F654" s="483"/>
      <c r="G654" s="483"/>
      <c r="H654" s="483"/>
      <c r="I654" s="483"/>
      <c r="J654" s="483"/>
      <c r="K654" s="483"/>
      <c r="L654" s="483"/>
      <c r="M654" s="483"/>
      <c r="N654" s="483"/>
      <c r="O654" s="483"/>
      <c r="P654" s="483"/>
      <c r="Q654" s="483"/>
      <c r="R654" s="483"/>
      <c r="S654" s="483"/>
      <c r="T654" s="483"/>
      <c r="U654" s="483"/>
      <c r="V654" s="483"/>
      <c r="W654" s="483"/>
      <c r="X654" s="483"/>
      <c r="Y654" s="483"/>
      <c r="Z654" s="483"/>
    </row>
    <row r="655" spans="1:26" ht="15.75" hidden="1" customHeight="1">
      <c r="A655" s="483"/>
      <c r="B655" s="483"/>
      <c r="C655" s="483"/>
      <c r="D655" s="483"/>
      <c r="E655" s="483"/>
      <c r="F655" s="483"/>
      <c r="G655" s="483"/>
      <c r="H655" s="483"/>
      <c r="I655" s="483"/>
      <c r="J655" s="483"/>
      <c r="K655" s="483"/>
      <c r="L655" s="483"/>
      <c r="M655" s="483"/>
      <c r="N655" s="483"/>
      <c r="O655" s="483"/>
      <c r="P655" s="483"/>
      <c r="Q655" s="483"/>
      <c r="R655" s="483"/>
      <c r="S655" s="483"/>
      <c r="T655" s="483"/>
      <c r="U655" s="483"/>
      <c r="V655" s="483"/>
      <c r="W655" s="483"/>
      <c r="X655" s="483"/>
      <c r="Y655" s="483"/>
      <c r="Z655" s="483"/>
    </row>
    <row r="656" spans="1:26" ht="15.75" hidden="1" customHeight="1">
      <c r="A656" s="483"/>
      <c r="B656" s="483"/>
      <c r="C656" s="483"/>
      <c r="D656" s="483"/>
      <c r="E656" s="483"/>
      <c r="F656" s="483"/>
      <c r="G656" s="483"/>
      <c r="H656" s="483"/>
      <c r="I656" s="483"/>
      <c r="J656" s="483"/>
      <c r="K656" s="483"/>
      <c r="L656" s="483"/>
      <c r="M656" s="483"/>
      <c r="N656" s="483"/>
      <c r="O656" s="483"/>
      <c r="P656" s="483"/>
      <c r="Q656" s="483"/>
      <c r="R656" s="483"/>
      <c r="S656" s="483"/>
      <c r="T656" s="483"/>
      <c r="U656" s="483"/>
      <c r="V656" s="483"/>
      <c r="W656" s="483"/>
      <c r="X656" s="483"/>
      <c r="Y656" s="483"/>
      <c r="Z656" s="483"/>
    </row>
    <row r="657" spans="1:26" ht="15.75" hidden="1" customHeight="1">
      <c r="A657" s="483"/>
      <c r="B657" s="483"/>
      <c r="C657" s="483"/>
      <c r="D657" s="483"/>
      <c r="E657" s="483"/>
      <c r="F657" s="483"/>
      <c r="G657" s="483"/>
      <c r="H657" s="483"/>
      <c r="I657" s="483"/>
      <c r="J657" s="483"/>
      <c r="K657" s="483"/>
      <c r="L657" s="483"/>
      <c r="M657" s="483"/>
      <c r="N657" s="483"/>
      <c r="O657" s="483"/>
      <c r="P657" s="483"/>
      <c r="Q657" s="483"/>
      <c r="R657" s="483"/>
      <c r="S657" s="483"/>
      <c r="T657" s="483"/>
      <c r="U657" s="483"/>
      <c r="V657" s="483"/>
      <c r="W657" s="483"/>
      <c r="X657" s="483"/>
      <c r="Y657" s="483"/>
      <c r="Z657" s="483"/>
    </row>
    <row r="658" spans="1:26" ht="15.75" hidden="1" customHeight="1">
      <c r="A658" s="483"/>
      <c r="B658" s="483"/>
      <c r="C658" s="483"/>
      <c r="D658" s="483"/>
      <c r="E658" s="483"/>
      <c r="F658" s="483"/>
      <c r="G658" s="483"/>
      <c r="H658" s="483"/>
      <c r="I658" s="483"/>
      <c r="J658" s="483"/>
      <c r="K658" s="483"/>
      <c r="L658" s="483"/>
      <c r="M658" s="483"/>
      <c r="N658" s="483"/>
      <c r="O658" s="483"/>
      <c r="P658" s="483"/>
      <c r="Q658" s="483"/>
      <c r="R658" s="483"/>
      <c r="S658" s="483"/>
      <c r="T658" s="483"/>
      <c r="U658" s="483"/>
      <c r="V658" s="483"/>
      <c r="W658" s="483"/>
      <c r="X658" s="483"/>
      <c r="Y658" s="483"/>
      <c r="Z658" s="483"/>
    </row>
    <row r="659" spans="1:26" ht="15.75" hidden="1" customHeight="1">
      <c r="A659" s="483"/>
      <c r="B659" s="483"/>
      <c r="C659" s="483"/>
      <c r="D659" s="483"/>
      <c r="E659" s="483"/>
      <c r="F659" s="483"/>
      <c r="G659" s="483"/>
      <c r="H659" s="483"/>
      <c r="I659" s="483"/>
      <c r="J659" s="483"/>
      <c r="K659" s="483"/>
      <c r="L659" s="483"/>
      <c r="M659" s="483"/>
      <c r="N659" s="483"/>
      <c r="O659" s="483"/>
      <c r="P659" s="483"/>
      <c r="Q659" s="483"/>
      <c r="R659" s="483"/>
      <c r="S659" s="483"/>
      <c r="T659" s="483"/>
      <c r="U659" s="483"/>
      <c r="V659" s="483"/>
      <c r="W659" s="483"/>
      <c r="X659" s="483"/>
      <c r="Y659" s="483"/>
      <c r="Z659" s="483"/>
    </row>
    <row r="660" spans="1:26" ht="15.75" hidden="1" customHeight="1">
      <c r="A660" s="483"/>
      <c r="B660" s="483"/>
      <c r="C660" s="483"/>
      <c r="D660" s="483"/>
      <c r="E660" s="483"/>
      <c r="F660" s="483"/>
      <c r="G660" s="483"/>
      <c r="H660" s="483"/>
      <c r="I660" s="483"/>
      <c r="J660" s="483"/>
      <c r="K660" s="483"/>
      <c r="L660" s="483"/>
      <c r="M660" s="483"/>
      <c r="N660" s="483"/>
      <c r="O660" s="483"/>
      <c r="P660" s="483"/>
      <c r="Q660" s="483"/>
      <c r="R660" s="483"/>
      <c r="S660" s="483"/>
      <c r="T660" s="483"/>
      <c r="U660" s="483"/>
      <c r="V660" s="483"/>
      <c r="W660" s="483"/>
      <c r="X660" s="483"/>
      <c r="Y660" s="483"/>
      <c r="Z660" s="483"/>
    </row>
    <row r="661" spans="1:26" ht="15.75" hidden="1" customHeight="1">
      <c r="A661" s="483"/>
      <c r="B661" s="483"/>
      <c r="C661" s="483"/>
      <c r="D661" s="483"/>
      <c r="E661" s="483"/>
      <c r="F661" s="483"/>
      <c r="G661" s="483"/>
      <c r="H661" s="483"/>
      <c r="I661" s="483"/>
      <c r="J661" s="483"/>
      <c r="K661" s="483"/>
      <c r="L661" s="483"/>
      <c r="M661" s="483"/>
      <c r="N661" s="483"/>
      <c r="O661" s="483"/>
      <c r="P661" s="483"/>
      <c r="Q661" s="483"/>
      <c r="R661" s="483"/>
      <c r="S661" s="483"/>
      <c r="T661" s="483"/>
      <c r="U661" s="483"/>
      <c r="V661" s="483"/>
      <c r="W661" s="483"/>
      <c r="X661" s="483"/>
      <c r="Y661" s="483"/>
      <c r="Z661" s="483"/>
    </row>
    <row r="662" spans="1:26" ht="15.75" hidden="1" customHeight="1">
      <c r="A662" s="483"/>
      <c r="B662" s="483"/>
      <c r="C662" s="483"/>
      <c r="D662" s="483"/>
      <c r="E662" s="483"/>
      <c r="F662" s="483"/>
      <c r="G662" s="483"/>
      <c r="H662" s="483"/>
      <c r="I662" s="483"/>
      <c r="J662" s="483"/>
      <c r="K662" s="483"/>
      <c r="L662" s="483"/>
      <c r="M662" s="483"/>
      <c r="N662" s="483"/>
      <c r="O662" s="483"/>
      <c r="P662" s="483"/>
      <c r="Q662" s="483"/>
      <c r="R662" s="483"/>
      <c r="S662" s="483"/>
      <c r="T662" s="483"/>
      <c r="U662" s="483"/>
      <c r="V662" s="483"/>
      <c r="W662" s="483"/>
      <c r="X662" s="483"/>
      <c r="Y662" s="483"/>
      <c r="Z662" s="483"/>
    </row>
    <row r="663" spans="1:26" ht="15.75" hidden="1" customHeight="1">
      <c r="A663" s="483"/>
      <c r="B663" s="483"/>
      <c r="C663" s="483"/>
      <c r="D663" s="483"/>
      <c r="E663" s="483"/>
      <c r="F663" s="483"/>
      <c r="G663" s="483"/>
      <c r="H663" s="483"/>
      <c r="I663" s="483"/>
      <c r="J663" s="483"/>
      <c r="K663" s="483"/>
      <c r="L663" s="483"/>
      <c r="M663" s="483"/>
      <c r="N663" s="483"/>
      <c r="O663" s="483"/>
      <c r="P663" s="483"/>
      <c r="Q663" s="483"/>
      <c r="R663" s="483"/>
      <c r="S663" s="483"/>
      <c r="T663" s="483"/>
      <c r="U663" s="483"/>
      <c r="V663" s="483"/>
      <c r="W663" s="483"/>
      <c r="X663" s="483"/>
      <c r="Y663" s="483"/>
      <c r="Z663" s="483"/>
    </row>
    <row r="664" spans="1:26" ht="15.75" hidden="1" customHeight="1">
      <c r="A664" s="483"/>
      <c r="B664" s="483"/>
      <c r="C664" s="483"/>
      <c r="D664" s="483"/>
      <c r="E664" s="483"/>
      <c r="F664" s="483"/>
      <c r="G664" s="483"/>
      <c r="H664" s="483"/>
      <c r="I664" s="483"/>
      <c r="J664" s="483"/>
      <c r="K664" s="483"/>
      <c r="L664" s="483"/>
      <c r="M664" s="483"/>
      <c r="N664" s="483"/>
      <c r="O664" s="483"/>
      <c r="P664" s="483"/>
      <c r="Q664" s="483"/>
      <c r="R664" s="483"/>
      <c r="S664" s="483"/>
      <c r="T664" s="483"/>
      <c r="U664" s="483"/>
      <c r="V664" s="483"/>
      <c r="W664" s="483"/>
      <c r="X664" s="483"/>
      <c r="Y664" s="483"/>
      <c r="Z664" s="483"/>
    </row>
    <row r="665" spans="1:26" ht="15.75" hidden="1" customHeight="1">
      <c r="A665" s="483"/>
      <c r="B665" s="483"/>
      <c r="C665" s="483"/>
      <c r="D665" s="483"/>
      <c r="E665" s="483"/>
      <c r="F665" s="483"/>
      <c r="G665" s="483"/>
      <c r="H665" s="483"/>
      <c r="I665" s="483"/>
      <c r="J665" s="483"/>
      <c r="K665" s="483"/>
      <c r="L665" s="483"/>
      <c r="M665" s="483"/>
      <c r="N665" s="483"/>
      <c r="O665" s="483"/>
      <c r="P665" s="483"/>
      <c r="Q665" s="483"/>
      <c r="R665" s="483"/>
      <c r="S665" s="483"/>
      <c r="T665" s="483"/>
      <c r="U665" s="483"/>
      <c r="V665" s="483"/>
      <c r="W665" s="483"/>
      <c r="X665" s="483"/>
      <c r="Y665" s="483"/>
      <c r="Z665" s="483"/>
    </row>
    <row r="666" spans="1:26" ht="15.75" hidden="1" customHeight="1">
      <c r="A666" s="483"/>
      <c r="B666" s="483"/>
      <c r="C666" s="483"/>
      <c r="D666" s="483"/>
      <c r="E666" s="483"/>
      <c r="F666" s="483"/>
      <c r="G666" s="483"/>
      <c r="H666" s="483"/>
      <c r="I666" s="483"/>
      <c r="J666" s="483"/>
      <c r="K666" s="483"/>
      <c r="L666" s="483"/>
      <c r="M666" s="483"/>
      <c r="N666" s="483"/>
      <c r="O666" s="483"/>
      <c r="P666" s="483"/>
      <c r="Q666" s="483"/>
      <c r="R666" s="483"/>
      <c r="S666" s="483"/>
      <c r="T666" s="483"/>
      <c r="U666" s="483"/>
      <c r="V666" s="483"/>
      <c r="W666" s="483"/>
      <c r="X666" s="483"/>
      <c r="Y666" s="483"/>
      <c r="Z666" s="483"/>
    </row>
    <row r="667" spans="1:26" ht="15.75" hidden="1" customHeight="1">
      <c r="A667" s="483"/>
      <c r="B667" s="483"/>
      <c r="C667" s="483"/>
      <c r="D667" s="483"/>
      <c r="E667" s="483"/>
      <c r="F667" s="483"/>
      <c r="G667" s="483"/>
      <c r="H667" s="483"/>
      <c r="I667" s="483"/>
      <c r="J667" s="483"/>
      <c r="K667" s="483"/>
      <c r="L667" s="483"/>
      <c r="M667" s="483"/>
      <c r="N667" s="483"/>
      <c r="O667" s="483"/>
      <c r="P667" s="483"/>
      <c r="Q667" s="483"/>
      <c r="R667" s="483"/>
      <c r="S667" s="483"/>
      <c r="T667" s="483"/>
      <c r="U667" s="483"/>
      <c r="V667" s="483"/>
      <c r="W667" s="483"/>
      <c r="X667" s="483"/>
      <c r="Y667" s="483"/>
      <c r="Z667" s="483"/>
    </row>
    <row r="668" spans="1:26" ht="15.75" hidden="1" customHeight="1">
      <c r="A668" s="483"/>
      <c r="B668" s="483"/>
      <c r="C668" s="483"/>
      <c r="D668" s="483"/>
      <c r="E668" s="483"/>
      <c r="F668" s="483"/>
      <c r="G668" s="483"/>
      <c r="H668" s="483"/>
      <c r="I668" s="483"/>
      <c r="J668" s="483"/>
      <c r="K668" s="483"/>
      <c r="L668" s="483"/>
      <c r="M668" s="483"/>
      <c r="N668" s="483"/>
      <c r="O668" s="483"/>
      <c r="P668" s="483"/>
      <c r="Q668" s="483"/>
      <c r="R668" s="483"/>
      <c r="S668" s="483"/>
      <c r="T668" s="483"/>
      <c r="U668" s="483"/>
      <c r="V668" s="483"/>
      <c r="W668" s="483"/>
      <c r="X668" s="483"/>
      <c r="Y668" s="483"/>
      <c r="Z668" s="483"/>
    </row>
    <row r="669" spans="1:26" ht="15.75" hidden="1" customHeight="1">
      <c r="A669" s="483"/>
      <c r="B669" s="483"/>
      <c r="C669" s="483"/>
      <c r="D669" s="483"/>
      <c r="E669" s="483"/>
      <c r="F669" s="483"/>
      <c r="G669" s="483"/>
      <c r="H669" s="483"/>
      <c r="I669" s="483"/>
      <c r="J669" s="483"/>
      <c r="K669" s="483"/>
      <c r="L669" s="483"/>
      <c r="M669" s="483"/>
      <c r="N669" s="483"/>
      <c r="O669" s="483"/>
      <c r="P669" s="483"/>
      <c r="Q669" s="483"/>
      <c r="R669" s="483"/>
      <c r="S669" s="483"/>
      <c r="T669" s="483"/>
      <c r="U669" s="483"/>
      <c r="V669" s="483"/>
      <c r="W669" s="483"/>
      <c r="X669" s="483"/>
      <c r="Y669" s="483"/>
      <c r="Z669" s="483"/>
    </row>
    <row r="670" spans="1:26" ht="15.75" hidden="1" customHeight="1">
      <c r="A670" s="483"/>
      <c r="B670" s="483"/>
      <c r="C670" s="483"/>
      <c r="D670" s="483"/>
      <c r="E670" s="483"/>
      <c r="F670" s="483"/>
      <c r="G670" s="483"/>
      <c r="H670" s="483"/>
      <c r="I670" s="483"/>
      <c r="J670" s="483"/>
      <c r="K670" s="483"/>
      <c r="L670" s="483"/>
      <c r="M670" s="483"/>
      <c r="N670" s="483"/>
      <c r="O670" s="483"/>
      <c r="P670" s="483"/>
      <c r="Q670" s="483"/>
      <c r="R670" s="483"/>
      <c r="S670" s="483"/>
      <c r="T670" s="483"/>
      <c r="U670" s="483"/>
      <c r="V670" s="483"/>
      <c r="W670" s="483"/>
      <c r="X670" s="483"/>
      <c r="Y670" s="483"/>
      <c r="Z670" s="483"/>
    </row>
    <row r="671" spans="1:26" ht="15.75" hidden="1" customHeight="1">
      <c r="A671" s="483"/>
      <c r="B671" s="483"/>
      <c r="C671" s="483"/>
      <c r="D671" s="483"/>
      <c r="E671" s="483"/>
      <c r="F671" s="483"/>
      <c r="G671" s="483"/>
      <c r="H671" s="483"/>
      <c r="I671" s="483"/>
      <c r="J671" s="483"/>
      <c r="K671" s="483"/>
      <c r="L671" s="483"/>
      <c r="M671" s="483"/>
      <c r="N671" s="483"/>
      <c r="O671" s="483"/>
      <c r="P671" s="483"/>
      <c r="Q671" s="483"/>
      <c r="R671" s="483"/>
      <c r="S671" s="483"/>
      <c r="T671" s="483"/>
      <c r="U671" s="483"/>
      <c r="V671" s="483"/>
      <c r="W671" s="483"/>
      <c r="X671" s="483"/>
      <c r="Y671" s="483"/>
      <c r="Z671" s="483"/>
    </row>
    <row r="672" spans="1:26" ht="15.75" hidden="1" customHeight="1">
      <c r="A672" s="483"/>
      <c r="B672" s="483"/>
      <c r="C672" s="483"/>
      <c r="D672" s="483"/>
      <c r="E672" s="483"/>
      <c r="F672" s="483"/>
      <c r="G672" s="483"/>
      <c r="H672" s="483"/>
      <c r="I672" s="483"/>
      <c r="J672" s="483"/>
      <c r="K672" s="483"/>
      <c r="L672" s="483"/>
      <c r="M672" s="483"/>
      <c r="N672" s="483"/>
      <c r="O672" s="483"/>
      <c r="P672" s="483"/>
      <c r="Q672" s="483"/>
      <c r="R672" s="483"/>
      <c r="S672" s="483"/>
      <c r="T672" s="483"/>
      <c r="U672" s="483"/>
      <c r="V672" s="483"/>
      <c r="W672" s="483"/>
      <c r="X672" s="483"/>
      <c r="Y672" s="483"/>
      <c r="Z672" s="483"/>
    </row>
    <row r="673" spans="1:26" ht="15.75" hidden="1" customHeight="1">
      <c r="A673" s="483"/>
      <c r="B673" s="483"/>
      <c r="C673" s="483"/>
      <c r="D673" s="483"/>
      <c r="E673" s="483"/>
      <c r="F673" s="483"/>
      <c r="G673" s="483"/>
      <c r="H673" s="483"/>
      <c r="I673" s="483"/>
      <c r="J673" s="483"/>
      <c r="K673" s="483"/>
      <c r="L673" s="483"/>
      <c r="M673" s="483"/>
      <c r="N673" s="483"/>
      <c r="O673" s="483"/>
      <c r="P673" s="483"/>
      <c r="Q673" s="483"/>
      <c r="R673" s="483"/>
      <c r="S673" s="483"/>
      <c r="T673" s="483"/>
      <c r="U673" s="483"/>
      <c r="V673" s="483"/>
      <c r="W673" s="483"/>
      <c r="X673" s="483"/>
      <c r="Y673" s="483"/>
      <c r="Z673" s="483"/>
    </row>
    <row r="674" spans="1:26" ht="15.75" hidden="1" customHeight="1">
      <c r="A674" s="483"/>
      <c r="B674" s="483"/>
      <c r="C674" s="483"/>
      <c r="D674" s="483"/>
      <c r="E674" s="483"/>
      <c r="F674" s="483"/>
      <c r="G674" s="483"/>
      <c r="H674" s="483"/>
      <c r="I674" s="483"/>
      <c r="J674" s="483"/>
      <c r="K674" s="483"/>
      <c r="L674" s="483"/>
      <c r="M674" s="483"/>
      <c r="N674" s="483"/>
      <c r="O674" s="483"/>
      <c r="P674" s="483"/>
      <c r="Q674" s="483"/>
      <c r="R674" s="483"/>
      <c r="S674" s="483"/>
      <c r="T674" s="483"/>
      <c r="U674" s="483"/>
      <c r="V674" s="483"/>
      <c r="W674" s="483"/>
      <c r="X674" s="483"/>
      <c r="Y674" s="483"/>
      <c r="Z674" s="483"/>
    </row>
    <row r="675" spans="1:26" ht="15.75" hidden="1" customHeight="1">
      <c r="A675" s="483"/>
      <c r="B675" s="483"/>
      <c r="C675" s="483"/>
      <c r="D675" s="483"/>
      <c r="E675" s="483"/>
      <c r="F675" s="483"/>
      <c r="G675" s="483"/>
      <c r="H675" s="483"/>
      <c r="I675" s="483"/>
      <c r="J675" s="483"/>
      <c r="K675" s="483"/>
      <c r="L675" s="483"/>
      <c r="M675" s="483"/>
      <c r="N675" s="483"/>
      <c r="O675" s="483"/>
      <c r="P675" s="483"/>
      <c r="Q675" s="483"/>
      <c r="R675" s="483"/>
      <c r="S675" s="483"/>
      <c r="T675" s="483"/>
      <c r="U675" s="483"/>
      <c r="V675" s="483"/>
      <c r="W675" s="483"/>
      <c r="X675" s="483"/>
      <c r="Y675" s="483"/>
      <c r="Z675" s="483"/>
    </row>
    <row r="676" spans="1:26" ht="15.75" hidden="1" customHeight="1">
      <c r="A676" s="483"/>
      <c r="B676" s="483"/>
      <c r="C676" s="483"/>
      <c r="D676" s="483"/>
      <c r="E676" s="483"/>
      <c r="F676" s="483"/>
      <c r="G676" s="483"/>
      <c r="H676" s="483"/>
      <c r="I676" s="483"/>
      <c r="J676" s="483"/>
      <c r="K676" s="483"/>
      <c r="L676" s="483"/>
      <c r="M676" s="483"/>
      <c r="N676" s="483"/>
      <c r="O676" s="483"/>
      <c r="P676" s="483"/>
      <c r="Q676" s="483"/>
      <c r="R676" s="483"/>
      <c r="S676" s="483"/>
      <c r="T676" s="483"/>
      <c r="U676" s="483"/>
      <c r="V676" s="483"/>
      <c r="W676" s="483"/>
      <c r="X676" s="483"/>
      <c r="Y676" s="483"/>
      <c r="Z676" s="483"/>
    </row>
    <row r="677" spans="1:26" ht="15.75" hidden="1" customHeight="1">
      <c r="A677" s="483"/>
      <c r="B677" s="483"/>
      <c r="C677" s="483"/>
      <c r="D677" s="483"/>
      <c r="E677" s="483"/>
      <c r="F677" s="483"/>
      <c r="G677" s="483"/>
      <c r="H677" s="483"/>
      <c r="I677" s="483"/>
      <c r="J677" s="483"/>
      <c r="K677" s="483"/>
      <c r="L677" s="483"/>
      <c r="M677" s="483"/>
      <c r="N677" s="483"/>
      <c r="O677" s="483"/>
      <c r="P677" s="483"/>
      <c r="Q677" s="483"/>
      <c r="R677" s="483"/>
      <c r="S677" s="483"/>
      <c r="T677" s="483"/>
      <c r="U677" s="483"/>
      <c r="V677" s="483"/>
      <c r="W677" s="483"/>
      <c r="X677" s="483"/>
      <c r="Y677" s="483"/>
      <c r="Z677" s="483"/>
    </row>
    <row r="678" spans="1:26" ht="15.75" hidden="1" customHeight="1">
      <c r="A678" s="483"/>
      <c r="B678" s="483"/>
      <c r="C678" s="483"/>
      <c r="D678" s="483"/>
      <c r="E678" s="483"/>
      <c r="F678" s="483"/>
      <c r="G678" s="483"/>
      <c r="H678" s="483"/>
      <c r="I678" s="483"/>
      <c r="J678" s="483"/>
      <c r="K678" s="483"/>
      <c r="L678" s="483"/>
      <c r="M678" s="483"/>
      <c r="N678" s="483"/>
      <c r="O678" s="483"/>
      <c r="P678" s="483"/>
      <c r="Q678" s="483"/>
      <c r="R678" s="483"/>
      <c r="S678" s="483"/>
      <c r="T678" s="483"/>
      <c r="U678" s="483"/>
      <c r="V678" s="483"/>
      <c r="W678" s="483"/>
      <c r="X678" s="483"/>
      <c r="Y678" s="483"/>
      <c r="Z678" s="483"/>
    </row>
    <row r="679" spans="1:26" ht="15.75" hidden="1" customHeight="1">
      <c r="A679" s="483"/>
      <c r="B679" s="483"/>
      <c r="C679" s="483"/>
      <c r="D679" s="483"/>
      <c r="E679" s="483"/>
      <c r="F679" s="483"/>
      <c r="G679" s="483"/>
      <c r="H679" s="483"/>
      <c r="I679" s="483"/>
      <c r="J679" s="483"/>
      <c r="K679" s="483"/>
      <c r="L679" s="483"/>
      <c r="M679" s="483"/>
      <c r="N679" s="483"/>
      <c r="O679" s="483"/>
      <c r="P679" s="483"/>
      <c r="Q679" s="483"/>
      <c r="R679" s="483"/>
      <c r="S679" s="483"/>
      <c r="T679" s="483"/>
      <c r="U679" s="483"/>
      <c r="V679" s="483"/>
      <c r="W679" s="483"/>
      <c r="X679" s="483"/>
      <c r="Y679" s="483"/>
      <c r="Z679" s="483"/>
    </row>
    <row r="680" spans="1:26" ht="15.75" hidden="1" customHeight="1">
      <c r="A680" s="483"/>
      <c r="B680" s="483"/>
      <c r="C680" s="483"/>
      <c r="D680" s="483"/>
      <c r="E680" s="483"/>
      <c r="F680" s="483"/>
      <c r="G680" s="483"/>
      <c r="H680" s="483"/>
      <c r="I680" s="483"/>
      <c r="J680" s="483"/>
      <c r="K680" s="483"/>
      <c r="L680" s="483"/>
      <c r="M680" s="483"/>
      <c r="N680" s="483"/>
      <c r="O680" s="483"/>
      <c r="P680" s="483"/>
      <c r="Q680" s="483"/>
      <c r="R680" s="483"/>
      <c r="S680" s="483"/>
      <c r="T680" s="483"/>
      <c r="U680" s="483"/>
      <c r="V680" s="483"/>
      <c r="W680" s="483"/>
      <c r="X680" s="483"/>
      <c r="Y680" s="483"/>
      <c r="Z680" s="483"/>
    </row>
    <row r="681" spans="1:26" ht="15.75" hidden="1" customHeight="1">
      <c r="A681" s="483"/>
      <c r="B681" s="483"/>
      <c r="C681" s="483"/>
      <c r="D681" s="483"/>
      <c r="E681" s="483"/>
      <c r="F681" s="483"/>
      <c r="G681" s="483"/>
      <c r="H681" s="483"/>
      <c r="I681" s="483"/>
      <c r="J681" s="483"/>
      <c r="K681" s="483"/>
      <c r="L681" s="483"/>
      <c r="M681" s="483"/>
      <c r="N681" s="483"/>
      <c r="O681" s="483"/>
      <c r="P681" s="483"/>
      <c r="Q681" s="483"/>
      <c r="R681" s="483"/>
      <c r="S681" s="483"/>
      <c r="T681" s="483"/>
      <c r="U681" s="483"/>
      <c r="V681" s="483"/>
      <c r="W681" s="483"/>
      <c r="X681" s="483"/>
      <c r="Y681" s="483"/>
      <c r="Z681" s="483"/>
    </row>
    <row r="682" spans="1:26" ht="15.75" hidden="1" customHeight="1">
      <c r="A682" s="483"/>
      <c r="B682" s="483"/>
      <c r="C682" s="483"/>
      <c r="D682" s="483"/>
      <c r="E682" s="483"/>
      <c r="F682" s="483"/>
      <c r="G682" s="483"/>
      <c r="H682" s="483"/>
      <c r="I682" s="483"/>
      <c r="J682" s="483"/>
      <c r="K682" s="483"/>
      <c r="L682" s="483"/>
      <c r="M682" s="483"/>
      <c r="N682" s="483"/>
      <c r="O682" s="483"/>
      <c r="P682" s="483"/>
      <c r="Q682" s="483"/>
      <c r="R682" s="483"/>
      <c r="S682" s="483"/>
      <c r="T682" s="483"/>
      <c r="U682" s="483"/>
      <c r="V682" s="483"/>
      <c r="W682" s="483"/>
      <c r="X682" s="483"/>
      <c r="Y682" s="483"/>
      <c r="Z682" s="483"/>
    </row>
    <row r="683" spans="1:26" ht="15.75" hidden="1" customHeight="1">
      <c r="A683" s="483"/>
      <c r="B683" s="483"/>
      <c r="C683" s="483"/>
      <c r="D683" s="483"/>
      <c r="E683" s="483"/>
      <c r="F683" s="483"/>
      <c r="G683" s="483"/>
      <c r="H683" s="483"/>
      <c r="I683" s="483"/>
      <c r="J683" s="483"/>
      <c r="K683" s="483"/>
      <c r="L683" s="483"/>
      <c r="M683" s="483"/>
      <c r="N683" s="483"/>
      <c r="O683" s="483"/>
      <c r="P683" s="483"/>
      <c r="Q683" s="483"/>
      <c r="R683" s="483"/>
      <c r="S683" s="483"/>
      <c r="T683" s="483"/>
      <c r="U683" s="483"/>
      <c r="V683" s="483"/>
      <c r="W683" s="483"/>
      <c r="X683" s="483"/>
      <c r="Y683" s="483"/>
      <c r="Z683" s="483"/>
    </row>
    <row r="684" spans="1:26" ht="15.75" hidden="1" customHeight="1">
      <c r="A684" s="483"/>
      <c r="B684" s="483"/>
      <c r="C684" s="483"/>
      <c r="D684" s="483"/>
      <c r="E684" s="483"/>
      <c r="F684" s="483"/>
      <c r="G684" s="483"/>
      <c r="H684" s="483"/>
      <c r="I684" s="483"/>
      <c r="J684" s="483"/>
      <c r="K684" s="483"/>
      <c r="L684" s="483"/>
      <c r="M684" s="483"/>
      <c r="N684" s="483"/>
      <c r="O684" s="483"/>
      <c r="P684" s="483"/>
      <c r="Q684" s="483"/>
      <c r="R684" s="483"/>
      <c r="S684" s="483"/>
      <c r="T684" s="483"/>
      <c r="U684" s="483"/>
      <c r="V684" s="483"/>
      <c r="W684" s="483"/>
      <c r="X684" s="483"/>
      <c r="Y684" s="483"/>
      <c r="Z684" s="483"/>
    </row>
    <row r="685" spans="1:26" ht="15.75" hidden="1" customHeight="1">
      <c r="A685" s="483"/>
      <c r="B685" s="483"/>
      <c r="C685" s="483"/>
      <c r="D685" s="483"/>
      <c r="E685" s="483"/>
      <c r="F685" s="483"/>
      <c r="G685" s="483"/>
      <c r="H685" s="483"/>
      <c r="I685" s="483"/>
      <c r="J685" s="483"/>
      <c r="K685" s="483"/>
      <c r="L685" s="483"/>
      <c r="M685" s="483"/>
      <c r="N685" s="483"/>
      <c r="O685" s="483"/>
      <c r="P685" s="483"/>
      <c r="Q685" s="483"/>
      <c r="R685" s="483"/>
      <c r="S685" s="483"/>
      <c r="T685" s="483"/>
      <c r="U685" s="483"/>
      <c r="V685" s="483"/>
      <c r="W685" s="483"/>
      <c r="X685" s="483"/>
      <c r="Y685" s="483"/>
      <c r="Z685" s="483"/>
    </row>
    <row r="686" spans="1:26" ht="15.75" hidden="1" customHeight="1">
      <c r="A686" s="483"/>
      <c r="B686" s="483"/>
      <c r="C686" s="483"/>
      <c r="D686" s="483"/>
      <c r="E686" s="483"/>
      <c r="F686" s="483"/>
      <c r="G686" s="483"/>
      <c r="H686" s="483"/>
      <c r="I686" s="483"/>
      <c r="J686" s="483"/>
      <c r="K686" s="483"/>
      <c r="L686" s="483"/>
      <c r="M686" s="483"/>
      <c r="N686" s="483"/>
      <c r="O686" s="483"/>
      <c r="P686" s="483"/>
      <c r="Q686" s="483"/>
      <c r="R686" s="483"/>
      <c r="S686" s="483"/>
      <c r="T686" s="483"/>
      <c r="U686" s="483"/>
      <c r="V686" s="483"/>
      <c r="W686" s="483"/>
      <c r="X686" s="483"/>
      <c r="Y686" s="483"/>
      <c r="Z686" s="483"/>
    </row>
    <row r="687" spans="1:26" ht="15.75" hidden="1" customHeight="1">
      <c r="A687" s="483"/>
      <c r="B687" s="483"/>
      <c r="C687" s="483"/>
      <c r="D687" s="483"/>
      <c r="E687" s="483"/>
      <c r="F687" s="483"/>
      <c r="G687" s="483"/>
      <c r="H687" s="483"/>
      <c r="I687" s="483"/>
      <c r="J687" s="483"/>
      <c r="K687" s="483"/>
      <c r="L687" s="483"/>
      <c r="M687" s="483"/>
      <c r="N687" s="483"/>
      <c r="O687" s="483"/>
      <c r="P687" s="483"/>
      <c r="Q687" s="483"/>
      <c r="R687" s="483"/>
      <c r="S687" s="483"/>
      <c r="T687" s="483"/>
      <c r="U687" s="483"/>
      <c r="V687" s="483"/>
      <c r="W687" s="483"/>
      <c r="X687" s="483"/>
      <c r="Y687" s="483"/>
      <c r="Z687" s="483"/>
    </row>
    <row r="688" spans="1:26" ht="15.75" hidden="1" customHeight="1">
      <c r="A688" s="483"/>
      <c r="B688" s="483"/>
      <c r="C688" s="483"/>
      <c r="D688" s="483"/>
      <c r="E688" s="483"/>
      <c r="F688" s="483"/>
      <c r="G688" s="483"/>
      <c r="H688" s="483"/>
      <c r="I688" s="483"/>
      <c r="J688" s="483"/>
      <c r="K688" s="483"/>
      <c r="L688" s="483"/>
      <c r="M688" s="483"/>
      <c r="N688" s="483"/>
      <c r="O688" s="483"/>
      <c r="P688" s="483"/>
      <c r="Q688" s="483"/>
      <c r="R688" s="483"/>
      <c r="S688" s="483"/>
      <c r="T688" s="483"/>
      <c r="U688" s="483"/>
      <c r="V688" s="483"/>
      <c r="W688" s="483"/>
      <c r="X688" s="483"/>
      <c r="Y688" s="483"/>
      <c r="Z688" s="483"/>
    </row>
    <row r="689" spans="1:26" ht="15.75" hidden="1" customHeight="1">
      <c r="A689" s="483"/>
      <c r="B689" s="483"/>
      <c r="C689" s="483"/>
      <c r="D689" s="483"/>
      <c r="E689" s="483"/>
      <c r="F689" s="483"/>
      <c r="G689" s="483"/>
      <c r="H689" s="483"/>
      <c r="I689" s="483"/>
      <c r="J689" s="483"/>
      <c r="K689" s="483"/>
      <c r="L689" s="483"/>
      <c r="M689" s="483"/>
      <c r="N689" s="483"/>
      <c r="O689" s="483"/>
      <c r="P689" s="483"/>
      <c r="Q689" s="483"/>
      <c r="R689" s="483"/>
      <c r="S689" s="483"/>
      <c r="T689" s="483"/>
      <c r="U689" s="483"/>
      <c r="V689" s="483"/>
      <c r="W689" s="483"/>
      <c r="X689" s="483"/>
      <c r="Y689" s="483"/>
      <c r="Z689" s="483"/>
    </row>
    <row r="690" spans="1:26" ht="15.75" hidden="1" customHeight="1">
      <c r="A690" s="483"/>
      <c r="B690" s="483"/>
      <c r="C690" s="483"/>
      <c r="D690" s="483"/>
      <c r="E690" s="483"/>
      <c r="F690" s="483"/>
      <c r="G690" s="483"/>
      <c r="H690" s="483"/>
      <c r="I690" s="483"/>
      <c r="J690" s="483"/>
      <c r="K690" s="483"/>
      <c r="L690" s="483"/>
      <c r="M690" s="483"/>
      <c r="N690" s="483"/>
      <c r="O690" s="483"/>
      <c r="P690" s="483"/>
      <c r="Q690" s="483"/>
      <c r="R690" s="483"/>
      <c r="S690" s="483"/>
      <c r="T690" s="483"/>
      <c r="U690" s="483"/>
      <c r="V690" s="483"/>
      <c r="W690" s="483"/>
      <c r="X690" s="483"/>
      <c r="Y690" s="483"/>
      <c r="Z690" s="483"/>
    </row>
    <row r="691" spans="1:26" ht="15.75" hidden="1" customHeight="1">
      <c r="A691" s="483"/>
      <c r="B691" s="483"/>
      <c r="C691" s="483"/>
      <c r="D691" s="483"/>
      <c r="E691" s="483"/>
      <c r="F691" s="483"/>
      <c r="G691" s="483"/>
      <c r="H691" s="483"/>
      <c r="I691" s="483"/>
      <c r="J691" s="483"/>
      <c r="K691" s="483"/>
      <c r="L691" s="483"/>
      <c r="M691" s="483"/>
      <c r="N691" s="483"/>
      <c r="O691" s="483"/>
      <c r="P691" s="483"/>
      <c r="Q691" s="483"/>
      <c r="R691" s="483"/>
      <c r="S691" s="483"/>
      <c r="T691" s="483"/>
      <c r="U691" s="483"/>
      <c r="V691" s="483"/>
      <c r="W691" s="483"/>
      <c r="X691" s="483"/>
      <c r="Y691" s="483"/>
      <c r="Z691" s="483"/>
    </row>
    <row r="692" spans="1:26" ht="15.75" hidden="1" customHeight="1">
      <c r="A692" s="483"/>
      <c r="B692" s="483"/>
      <c r="C692" s="483"/>
      <c r="D692" s="483"/>
      <c r="E692" s="483"/>
      <c r="F692" s="483"/>
      <c r="G692" s="483"/>
      <c r="H692" s="483"/>
      <c r="I692" s="483"/>
      <c r="J692" s="483"/>
      <c r="K692" s="483"/>
      <c r="L692" s="483"/>
      <c r="M692" s="483"/>
      <c r="N692" s="483"/>
      <c r="O692" s="483"/>
      <c r="P692" s="483"/>
      <c r="Q692" s="483"/>
      <c r="R692" s="483"/>
      <c r="S692" s="483"/>
      <c r="T692" s="483"/>
      <c r="U692" s="483"/>
      <c r="V692" s="483"/>
      <c r="W692" s="483"/>
      <c r="X692" s="483"/>
      <c r="Y692" s="483"/>
      <c r="Z692" s="483"/>
    </row>
    <row r="693" spans="1:26" ht="15.75" hidden="1" customHeight="1">
      <c r="A693" s="483"/>
      <c r="B693" s="483"/>
      <c r="C693" s="483"/>
      <c r="D693" s="483"/>
      <c r="E693" s="483"/>
      <c r="F693" s="483"/>
      <c r="G693" s="483"/>
      <c r="H693" s="483"/>
      <c r="I693" s="483"/>
      <c r="J693" s="483"/>
      <c r="K693" s="483"/>
      <c r="L693" s="483"/>
      <c r="M693" s="483"/>
      <c r="N693" s="483"/>
      <c r="O693" s="483"/>
      <c r="P693" s="483"/>
      <c r="Q693" s="483"/>
      <c r="R693" s="483"/>
      <c r="S693" s="483"/>
      <c r="T693" s="483"/>
      <c r="U693" s="483"/>
      <c r="V693" s="483"/>
      <c r="W693" s="483"/>
      <c r="X693" s="483"/>
      <c r="Y693" s="483"/>
      <c r="Z693" s="483"/>
    </row>
    <row r="694" spans="1:26" ht="15.75" hidden="1" customHeight="1">
      <c r="A694" s="483"/>
      <c r="B694" s="483"/>
      <c r="C694" s="483"/>
      <c r="D694" s="483"/>
      <c r="E694" s="483"/>
      <c r="F694" s="483"/>
      <c r="G694" s="483"/>
      <c r="H694" s="483"/>
      <c r="I694" s="483"/>
      <c r="J694" s="483"/>
      <c r="K694" s="483"/>
      <c r="L694" s="483"/>
      <c r="M694" s="483"/>
      <c r="N694" s="483"/>
      <c r="O694" s="483"/>
      <c r="P694" s="483"/>
      <c r="Q694" s="483"/>
      <c r="R694" s="483"/>
      <c r="S694" s="483"/>
      <c r="T694" s="483"/>
      <c r="U694" s="483"/>
      <c r="V694" s="483"/>
      <c r="W694" s="483"/>
      <c r="X694" s="483"/>
      <c r="Y694" s="483"/>
      <c r="Z694" s="483"/>
    </row>
    <row r="695" spans="1:26" ht="15.75" hidden="1" customHeight="1">
      <c r="A695" s="483"/>
      <c r="B695" s="483"/>
      <c r="C695" s="483"/>
      <c r="D695" s="483"/>
      <c r="E695" s="483"/>
      <c r="F695" s="483"/>
      <c r="G695" s="483"/>
      <c r="H695" s="483"/>
      <c r="I695" s="483"/>
      <c r="J695" s="483"/>
      <c r="K695" s="483"/>
      <c r="L695" s="483"/>
      <c r="M695" s="483"/>
      <c r="N695" s="483"/>
      <c r="O695" s="483"/>
      <c r="P695" s="483"/>
      <c r="Q695" s="483"/>
      <c r="R695" s="483"/>
      <c r="S695" s="483"/>
      <c r="T695" s="483"/>
      <c r="U695" s="483"/>
      <c r="V695" s="483"/>
      <c r="W695" s="483"/>
      <c r="X695" s="483"/>
      <c r="Y695" s="483"/>
      <c r="Z695" s="483"/>
    </row>
    <row r="696" spans="1:26" ht="15.75" hidden="1" customHeight="1">
      <c r="A696" s="483"/>
      <c r="B696" s="483"/>
      <c r="C696" s="483"/>
      <c r="D696" s="483"/>
      <c r="E696" s="483"/>
      <c r="F696" s="483"/>
      <c r="G696" s="483"/>
      <c r="H696" s="483"/>
      <c r="I696" s="483"/>
      <c r="J696" s="483"/>
      <c r="K696" s="483"/>
      <c r="L696" s="483"/>
      <c r="M696" s="483"/>
      <c r="N696" s="483"/>
      <c r="O696" s="483"/>
      <c r="P696" s="483"/>
      <c r="Q696" s="483"/>
      <c r="R696" s="483"/>
      <c r="S696" s="483"/>
      <c r="T696" s="483"/>
      <c r="U696" s="483"/>
      <c r="V696" s="483"/>
      <c r="W696" s="483"/>
      <c r="X696" s="483"/>
      <c r="Y696" s="483"/>
      <c r="Z696" s="483"/>
    </row>
    <row r="697" spans="1:26" ht="15.75" hidden="1" customHeight="1">
      <c r="A697" s="483"/>
      <c r="B697" s="483"/>
      <c r="C697" s="483"/>
      <c r="D697" s="483"/>
      <c r="E697" s="483"/>
      <c r="F697" s="483"/>
      <c r="G697" s="483"/>
      <c r="H697" s="483"/>
      <c r="I697" s="483"/>
      <c r="J697" s="483"/>
      <c r="K697" s="483"/>
      <c r="L697" s="483"/>
      <c r="M697" s="483"/>
      <c r="N697" s="483"/>
      <c r="O697" s="483"/>
      <c r="P697" s="483"/>
      <c r="Q697" s="483"/>
      <c r="R697" s="483"/>
      <c r="S697" s="483"/>
      <c r="T697" s="483"/>
      <c r="U697" s="483"/>
      <c r="V697" s="483"/>
      <c r="W697" s="483"/>
      <c r="X697" s="483"/>
      <c r="Y697" s="483"/>
      <c r="Z697" s="483"/>
    </row>
    <row r="698" spans="1:26" ht="15.75" hidden="1" customHeight="1">
      <c r="A698" s="483"/>
      <c r="B698" s="483"/>
      <c r="C698" s="483"/>
      <c r="D698" s="483"/>
      <c r="E698" s="483"/>
      <c r="F698" s="483"/>
      <c r="G698" s="483"/>
      <c r="H698" s="483"/>
      <c r="I698" s="483"/>
      <c r="J698" s="483"/>
      <c r="K698" s="483"/>
      <c r="L698" s="483"/>
      <c r="M698" s="483"/>
      <c r="N698" s="483"/>
      <c r="O698" s="483"/>
      <c r="P698" s="483"/>
      <c r="Q698" s="483"/>
      <c r="R698" s="483"/>
      <c r="S698" s="483"/>
      <c r="T698" s="483"/>
      <c r="U698" s="483"/>
      <c r="V698" s="483"/>
      <c r="W698" s="483"/>
      <c r="X698" s="483"/>
      <c r="Y698" s="483"/>
      <c r="Z698" s="483"/>
    </row>
    <row r="699" spans="1:26" ht="15.75" hidden="1" customHeight="1">
      <c r="A699" s="483"/>
      <c r="B699" s="483"/>
      <c r="C699" s="483"/>
      <c r="D699" s="483"/>
      <c r="E699" s="483"/>
      <c r="F699" s="483"/>
      <c r="G699" s="483"/>
      <c r="H699" s="483"/>
      <c r="I699" s="483"/>
      <c r="J699" s="483"/>
      <c r="K699" s="483"/>
      <c r="L699" s="483"/>
      <c r="M699" s="483"/>
      <c r="N699" s="483"/>
      <c r="O699" s="483"/>
      <c r="P699" s="483"/>
      <c r="Q699" s="483"/>
      <c r="R699" s="483"/>
      <c r="S699" s="483"/>
      <c r="T699" s="483"/>
      <c r="U699" s="483"/>
      <c r="V699" s="483"/>
      <c r="W699" s="483"/>
      <c r="X699" s="483"/>
      <c r="Y699" s="483"/>
      <c r="Z699" s="483"/>
    </row>
    <row r="700" spans="1:26" ht="15.75" hidden="1" customHeight="1">
      <c r="A700" s="483"/>
      <c r="B700" s="483"/>
      <c r="C700" s="483"/>
      <c r="D700" s="483"/>
      <c r="E700" s="483"/>
      <c r="F700" s="483"/>
      <c r="G700" s="483"/>
      <c r="H700" s="483"/>
      <c r="I700" s="483"/>
      <c r="J700" s="483"/>
      <c r="K700" s="483"/>
      <c r="L700" s="483"/>
      <c r="M700" s="483"/>
      <c r="N700" s="483"/>
      <c r="O700" s="483"/>
      <c r="P700" s="483"/>
      <c r="Q700" s="483"/>
      <c r="R700" s="483"/>
      <c r="S700" s="483"/>
      <c r="T700" s="483"/>
      <c r="U700" s="483"/>
      <c r="V700" s="483"/>
      <c r="W700" s="483"/>
      <c r="X700" s="483"/>
      <c r="Y700" s="483"/>
      <c r="Z700" s="483"/>
    </row>
    <row r="701" spans="1:26" ht="15.75" hidden="1" customHeight="1">
      <c r="A701" s="483"/>
      <c r="B701" s="483"/>
      <c r="C701" s="483"/>
      <c r="D701" s="483"/>
      <c r="E701" s="483"/>
      <c r="F701" s="483"/>
      <c r="G701" s="483"/>
      <c r="H701" s="483"/>
      <c r="I701" s="483"/>
      <c r="J701" s="483"/>
      <c r="K701" s="483"/>
      <c r="L701" s="483"/>
      <c r="M701" s="483"/>
      <c r="N701" s="483"/>
      <c r="O701" s="483"/>
      <c r="P701" s="483"/>
      <c r="Q701" s="483"/>
      <c r="R701" s="483"/>
      <c r="S701" s="483"/>
      <c r="T701" s="483"/>
      <c r="U701" s="483"/>
      <c r="V701" s="483"/>
      <c r="W701" s="483"/>
      <c r="X701" s="483"/>
      <c r="Y701" s="483"/>
      <c r="Z701" s="483"/>
    </row>
    <row r="702" spans="1:26" ht="15.75" hidden="1" customHeight="1">
      <c r="A702" s="483"/>
      <c r="B702" s="483"/>
      <c r="C702" s="483"/>
      <c r="D702" s="483"/>
      <c r="E702" s="483"/>
      <c r="F702" s="483"/>
      <c r="G702" s="483"/>
      <c r="H702" s="483"/>
      <c r="I702" s="483"/>
      <c r="J702" s="483"/>
      <c r="K702" s="483"/>
      <c r="L702" s="483"/>
      <c r="M702" s="483"/>
      <c r="N702" s="483"/>
      <c r="O702" s="483"/>
      <c r="P702" s="483"/>
      <c r="Q702" s="483"/>
      <c r="R702" s="483"/>
      <c r="S702" s="483"/>
      <c r="T702" s="483"/>
      <c r="U702" s="483"/>
      <c r="V702" s="483"/>
      <c r="W702" s="483"/>
      <c r="X702" s="483"/>
      <c r="Y702" s="483"/>
      <c r="Z702" s="483"/>
    </row>
    <row r="703" spans="1:26" ht="15.75" hidden="1" customHeight="1">
      <c r="A703" s="483"/>
      <c r="B703" s="483"/>
      <c r="C703" s="483"/>
      <c r="D703" s="483"/>
      <c r="E703" s="483"/>
      <c r="F703" s="483"/>
      <c r="G703" s="483"/>
      <c r="H703" s="483"/>
      <c r="I703" s="483"/>
      <c r="J703" s="483"/>
      <c r="K703" s="483"/>
      <c r="L703" s="483"/>
      <c r="M703" s="483"/>
      <c r="N703" s="483"/>
      <c r="O703" s="483"/>
      <c r="P703" s="483"/>
      <c r="Q703" s="483"/>
      <c r="R703" s="483"/>
      <c r="S703" s="483"/>
      <c r="T703" s="483"/>
      <c r="U703" s="483"/>
      <c r="V703" s="483"/>
      <c r="W703" s="483"/>
      <c r="X703" s="483"/>
      <c r="Y703" s="483"/>
      <c r="Z703" s="483"/>
    </row>
    <row r="704" spans="1:26" ht="15.75" hidden="1" customHeight="1">
      <c r="A704" s="483"/>
      <c r="B704" s="483"/>
      <c r="C704" s="483"/>
      <c r="D704" s="483"/>
      <c r="E704" s="483"/>
      <c r="F704" s="483"/>
      <c r="G704" s="483"/>
      <c r="H704" s="483"/>
      <c r="I704" s="483"/>
      <c r="J704" s="483"/>
      <c r="K704" s="483"/>
      <c r="L704" s="483"/>
      <c r="M704" s="483"/>
      <c r="N704" s="483"/>
      <c r="O704" s="483"/>
      <c r="P704" s="483"/>
      <c r="Q704" s="483"/>
      <c r="R704" s="483"/>
      <c r="S704" s="483"/>
      <c r="T704" s="483"/>
      <c r="U704" s="483"/>
      <c r="V704" s="483"/>
      <c r="W704" s="483"/>
      <c r="X704" s="483"/>
      <c r="Y704" s="483"/>
      <c r="Z704" s="483"/>
    </row>
    <row r="705" spans="1:26" ht="15.75" hidden="1" customHeight="1">
      <c r="A705" s="483"/>
      <c r="B705" s="483"/>
      <c r="C705" s="483"/>
      <c r="D705" s="483"/>
      <c r="E705" s="483"/>
      <c r="F705" s="483"/>
      <c r="G705" s="483"/>
      <c r="H705" s="483"/>
      <c r="I705" s="483"/>
      <c r="J705" s="483"/>
      <c r="K705" s="483"/>
      <c r="L705" s="483"/>
      <c r="M705" s="483"/>
      <c r="N705" s="483"/>
      <c r="O705" s="483"/>
      <c r="P705" s="483"/>
      <c r="Q705" s="483"/>
      <c r="R705" s="483"/>
      <c r="S705" s="483"/>
      <c r="T705" s="483"/>
      <c r="U705" s="483"/>
      <c r="V705" s="483"/>
      <c r="W705" s="483"/>
      <c r="X705" s="483"/>
      <c r="Y705" s="483"/>
      <c r="Z705" s="483"/>
    </row>
    <row r="706" spans="1:26" ht="15.75" hidden="1" customHeight="1">
      <c r="A706" s="483"/>
      <c r="B706" s="483"/>
      <c r="C706" s="483"/>
      <c r="D706" s="483"/>
      <c r="E706" s="483"/>
      <c r="F706" s="483"/>
      <c r="G706" s="483"/>
      <c r="H706" s="483"/>
      <c r="I706" s="483"/>
      <c r="J706" s="483"/>
      <c r="K706" s="483"/>
      <c r="L706" s="483"/>
      <c r="M706" s="483"/>
      <c r="N706" s="483"/>
      <c r="O706" s="483"/>
      <c r="P706" s="483"/>
      <c r="Q706" s="483"/>
      <c r="R706" s="483"/>
      <c r="S706" s="483"/>
      <c r="T706" s="483"/>
      <c r="U706" s="483"/>
      <c r="V706" s="483"/>
      <c r="W706" s="483"/>
      <c r="X706" s="483"/>
      <c r="Y706" s="483"/>
      <c r="Z706" s="483"/>
    </row>
    <row r="707" spans="1:26" ht="15.75" hidden="1" customHeight="1">
      <c r="A707" s="483"/>
      <c r="B707" s="483"/>
      <c r="C707" s="483"/>
      <c r="D707" s="483"/>
      <c r="E707" s="483"/>
      <c r="F707" s="483"/>
      <c r="G707" s="483"/>
      <c r="H707" s="483"/>
      <c r="I707" s="483"/>
      <c r="J707" s="483"/>
      <c r="K707" s="483"/>
      <c r="L707" s="483"/>
      <c r="M707" s="483"/>
      <c r="N707" s="483"/>
      <c r="O707" s="483"/>
      <c r="P707" s="483"/>
      <c r="Q707" s="483"/>
      <c r="R707" s="483"/>
      <c r="S707" s="483"/>
      <c r="T707" s="483"/>
      <c r="U707" s="483"/>
      <c r="V707" s="483"/>
      <c r="W707" s="483"/>
      <c r="X707" s="483"/>
      <c r="Y707" s="483"/>
      <c r="Z707" s="483"/>
    </row>
    <row r="708" spans="1:26" ht="15.75" hidden="1" customHeight="1">
      <c r="A708" s="483"/>
      <c r="B708" s="483"/>
      <c r="C708" s="483"/>
      <c r="D708" s="483"/>
      <c r="E708" s="483"/>
      <c r="F708" s="483"/>
      <c r="G708" s="483"/>
      <c r="H708" s="483"/>
      <c r="I708" s="483"/>
      <c r="J708" s="483"/>
      <c r="K708" s="483"/>
      <c r="L708" s="483"/>
      <c r="M708" s="483"/>
      <c r="N708" s="483"/>
      <c r="O708" s="483"/>
      <c r="P708" s="483"/>
      <c r="Q708" s="483"/>
      <c r="R708" s="483"/>
      <c r="S708" s="483"/>
      <c r="T708" s="483"/>
      <c r="U708" s="483"/>
      <c r="V708" s="483"/>
      <c r="W708" s="483"/>
      <c r="X708" s="483"/>
      <c r="Y708" s="483"/>
      <c r="Z708" s="483"/>
    </row>
    <row r="709" spans="1:26" ht="15.75" hidden="1" customHeight="1">
      <c r="A709" s="483"/>
      <c r="B709" s="483"/>
      <c r="C709" s="483"/>
      <c r="D709" s="483"/>
      <c r="E709" s="483"/>
      <c r="F709" s="483"/>
      <c r="G709" s="483"/>
      <c r="H709" s="483"/>
      <c r="I709" s="483"/>
      <c r="J709" s="483"/>
      <c r="K709" s="483"/>
      <c r="L709" s="483"/>
      <c r="M709" s="483"/>
      <c r="N709" s="483"/>
      <c r="O709" s="483"/>
      <c r="P709" s="483"/>
      <c r="Q709" s="483"/>
      <c r="R709" s="483"/>
      <c r="S709" s="483"/>
      <c r="T709" s="483"/>
      <c r="U709" s="483"/>
      <c r="V709" s="483"/>
      <c r="W709" s="483"/>
      <c r="X709" s="483"/>
      <c r="Y709" s="483"/>
      <c r="Z709" s="483"/>
    </row>
    <row r="710" spans="1:26" ht="15.75" hidden="1" customHeight="1">
      <c r="A710" s="483"/>
      <c r="B710" s="483"/>
      <c r="C710" s="483"/>
      <c r="D710" s="483"/>
      <c r="E710" s="483"/>
      <c r="F710" s="483"/>
      <c r="G710" s="483"/>
      <c r="H710" s="483"/>
      <c r="I710" s="483"/>
      <c r="J710" s="483"/>
      <c r="K710" s="483"/>
      <c r="L710" s="483"/>
      <c r="M710" s="483"/>
      <c r="N710" s="483"/>
      <c r="O710" s="483"/>
      <c r="P710" s="483"/>
      <c r="Q710" s="483"/>
      <c r="R710" s="483"/>
      <c r="S710" s="483"/>
      <c r="T710" s="483"/>
      <c r="U710" s="483"/>
      <c r="V710" s="483"/>
      <c r="W710" s="483"/>
      <c r="X710" s="483"/>
      <c r="Y710" s="483"/>
      <c r="Z710" s="483"/>
    </row>
    <row r="711" spans="1:26" ht="15.75" hidden="1" customHeight="1">
      <c r="A711" s="483"/>
      <c r="B711" s="483"/>
      <c r="C711" s="483"/>
      <c r="D711" s="483"/>
      <c r="E711" s="483"/>
      <c r="F711" s="483"/>
      <c r="G711" s="483"/>
      <c r="H711" s="483"/>
      <c r="I711" s="483"/>
      <c r="J711" s="483"/>
      <c r="K711" s="483"/>
      <c r="L711" s="483"/>
      <c r="M711" s="483"/>
      <c r="N711" s="483"/>
      <c r="O711" s="483"/>
      <c r="P711" s="483"/>
      <c r="Q711" s="483"/>
      <c r="R711" s="483"/>
      <c r="S711" s="483"/>
      <c r="T711" s="483"/>
      <c r="U711" s="483"/>
      <c r="V711" s="483"/>
      <c r="W711" s="483"/>
      <c r="X711" s="483"/>
      <c r="Y711" s="483"/>
      <c r="Z711" s="483"/>
    </row>
    <row r="712" spans="1:26" ht="15.75" hidden="1" customHeight="1">
      <c r="A712" s="483"/>
      <c r="B712" s="483"/>
      <c r="C712" s="483"/>
      <c r="D712" s="483"/>
      <c r="E712" s="483"/>
      <c r="F712" s="483"/>
      <c r="G712" s="483"/>
      <c r="H712" s="483"/>
      <c r="I712" s="483"/>
      <c r="J712" s="483"/>
      <c r="K712" s="483"/>
      <c r="L712" s="483"/>
      <c r="M712" s="483"/>
      <c r="N712" s="483"/>
      <c r="O712" s="483"/>
      <c r="P712" s="483"/>
      <c r="Q712" s="483"/>
      <c r="R712" s="483"/>
      <c r="S712" s="483"/>
      <c r="T712" s="483"/>
      <c r="U712" s="483"/>
      <c r="V712" s="483"/>
      <c r="W712" s="483"/>
      <c r="X712" s="483"/>
      <c r="Y712" s="483"/>
      <c r="Z712" s="483"/>
    </row>
    <row r="713" spans="1:26" ht="15.75" hidden="1" customHeight="1">
      <c r="A713" s="483"/>
      <c r="B713" s="483"/>
      <c r="C713" s="483"/>
      <c r="D713" s="483"/>
      <c r="E713" s="483"/>
      <c r="F713" s="483"/>
      <c r="G713" s="483"/>
      <c r="H713" s="483"/>
      <c r="I713" s="483"/>
      <c r="J713" s="483"/>
      <c r="K713" s="483"/>
      <c r="L713" s="483"/>
      <c r="M713" s="483"/>
      <c r="N713" s="483"/>
      <c r="O713" s="483"/>
      <c r="P713" s="483"/>
      <c r="Q713" s="483"/>
      <c r="R713" s="483"/>
      <c r="S713" s="483"/>
      <c r="T713" s="483"/>
      <c r="U713" s="483"/>
      <c r="V713" s="483"/>
      <c r="W713" s="483"/>
      <c r="X713" s="483"/>
      <c r="Y713" s="483"/>
      <c r="Z713" s="483"/>
    </row>
    <row r="714" spans="1:26" ht="15.75" hidden="1" customHeight="1">
      <c r="A714" s="483"/>
      <c r="B714" s="483"/>
      <c r="C714" s="483"/>
      <c r="D714" s="483"/>
      <c r="E714" s="483"/>
      <c r="F714" s="483"/>
      <c r="G714" s="483"/>
      <c r="H714" s="483"/>
      <c r="I714" s="483"/>
      <c r="J714" s="483"/>
      <c r="K714" s="483"/>
      <c r="L714" s="483"/>
      <c r="M714" s="483"/>
      <c r="N714" s="483"/>
      <c r="O714" s="483"/>
      <c r="P714" s="483"/>
      <c r="Q714" s="483"/>
      <c r="R714" s="483"/>
      <c r="S714" s="483"/>
      <c r="T714" s="483"/>
      <c r="U714" s="483"/>
      <c r="V714" s="483"/>
      <c r="W714" s="483"/>
      <c r="X714" s="483"/>
      <c r="Y714" s="483"/>
      <c r="Z714" s="483"/>
    </row>
    <row r="715" spans="1:26" ht="15.75" hidden="1" customHeight="1">
      <c r="A715" s="483"/>
      <c r="B715" s="483"/>
      <c r="C715" s="483"/>
      <c r="D715" s="483"/>
      <c r="E715" s="483"/>
      <c r="F715" s="483"/>
      <c r="G715" s="483"/>
      <c r="H715" s="483"/>
      <c r="I715" s="483"/>
      <c r="J715" s="483"/>
      <c r="K715" s="483"/>
      <c r="L715" s="483"/>
      <c r="M715" s="483"/>
      <c r="N715" s="483"/>
      <c r="O715" s="483"/>
      <c r="P715" s="483"/>
      <c r="Q715" s="483"/>
      <c r="R715" s="483"/>
      <c r="S715" s="483"/>
      <c r="T715" s="483"/>
      <c r="U715" s="483"/>
      <c r="V715" s="483"/>
      <c r="W715" s="483"/>
      <c r="X715" s="483"/>
      <c r="Y715" s="483"/>
      <c r="Z715" s="483"/>
    </row>
    <row r="716" spans="1:26" ht="15.75" hidden="1" customHeight="1">
      <c r="A716" s="483"/>
      <c r="B716" s="483"/>
      <c r="C716" s="483"/>
      <c r="D716" s="483"/>
      <c r="E716" s="483"/>
      <c r="F716" s="483"/>
      <c r="G716" s="483"/>
      <c r="H716" s="483"/>
      <c r="I716" s="483"/>
      <c r="J716" s="483"/>
      <c r="K716" s="483"/>
      <c r="L716" s="483"/>
      <c r="M716" s="483"/>
      <c r="N716" s="483"/>
      <c r="O716" s="483"/>
      <c r="P716" s="483"/>
      <c r="Q716" s="483"/>
      <c r="R716" s="483"/>
      <c r="S716" s="483"/>
      <c r="T716" s="483"/>
      <c r="U716" s="483"/>
      <c r="V716" s="483"/>
      <c r="W716" s="483"/>
      <c r="X716" s="483"/>
      <c r="Y716" s="483"/>
      <c r="Z716" s="483"/>
    </row>
    <row r="717" spans="1:26" ht="15.75" hidden="1" customHeight="1">
      <c r="A717" s="483"/>
      <c r="B717" s="483"/>
      <c r="C717" s="483"/>
      <c r="D717" s="483"/>
      <c r="E717" s="483"/>
      <c r="F717" s="483"/>
      <c r="G717" s="483"/>
      <c r="H717" s="483"/>
      <c r="I717" s="483"/>
      <c r="J717" s="483"/>
      <c r="K717" s="483"/>
      <c r="L717" s="483"/>
      <c r="M717" s="483"/>
      <c r="N717" s="483"/>
      <c r="O717" s="483"/>
      <c r="P717" s="483"/>
      <c r="Q717" s="483"/>
      <c r="R717" s="483"/>
      <c r="S717" s="483"/>
      <c r="T717" s="483"/>
      <c r="U717" s="483"/>
      <c r="V717" s="483"/>
      <c r="W717" s="483"/>
      <c r="X717" s="483"/>
      <c r="Y717" s="483"/>
      <c r="Z717" s="483"/>
    </row>
    <row r="718" spans="1:26" ht="15.75" hidden="1" customHeight="1">
      <c r="A718" s="483"/>
      <c r="B718" s="483"/>
      <c r="C718" s="483"/>
      <c r="D718" s="483"/>
      <c r="E718" s="483"/>
      <c r="F718" s="483"/>
      <c r="G718" s="483"/>
      <c r="H718" s="483"/>
      <c r="I718" s="483"/>
      <c r="J718" s="483"/>
      <c r="K718" s="483"/>
      <c r="L718" s="483"/>
      <c r="M718" s="483"/>
      <c r="N718" s="483"/>
      <c r="O718" s="483"/>
      <c r="P718" s="483"/>
      <c r="Q718" s="483"/>
      <c r="R718" s="483"/>
      <c r="S718" s="483"/>
      <c r="T718" s="483"/>
      <c r="U718" s="483"/>
      <c r="V718" s="483"/>
      <c r="W718" s="483"/>
      <c r="X718" s="483"/>
      <c r="Y718" s="483"/>
      <c r="Z718" s="483"/>
    </row>
    <row r="719" spans="1:26" ht="15.75" hidden="1" customHeight="1">
      <c r="A719" s="483"/>
      <c r="B719" s="483"/>
      <c r="C719" s="483"/>
      <c r="D719" s="483"/>
      <c r="E719" s="483"/>
      <c r="F719" s="483"/>
      <c r="G719" s="483"/>
      <c r="H719" s="483"/>
      <c r="I719" s="483"/>
      <c r="J719" s="483"/>
      <c r="K719" s="483"/>
      <c r="L719" s="483"/>
      <c r="M719" s="483"/>
      <c r="N719" s="483"/>
      <c r="O719" s="483"/>
      <c r="P719" s="483"/>
      <c r="Q719" s="483"/>
      <c r="R719" s="483"/>
      <c r="S719" s="483"/>
      <c r="T719" s="483"/>
      <c r="U719" s="483"/>
      <c r="V719" s="483"/>
      <c r="W719" s="483"/>
      <c r="X719" s="483"/>
      <c r="Y719" s="483"/>
      <c r="Z719" s="483"/>
    </row>
    <row r="720" spans="1:26" ht="15.75" hidden="1" customHeight="1">
      <c r="A720" s="483"/>
      <c r="B720" s="483"/>
      <c r="C720" s="483"/>
      <c r="D720" s="483"/>
      <c r="E720" s="483"/>
      <c r="F720" s="483"/>
      <c r="G720" s="483"/>
      <c r="H720" s="483"/>
      <c r="I720" s="483"/>
      <c r="J720" s="483"/>
      <c r="K720" s="483"/>
      <c r="L720" s="483"/>
      <c r="M720" s="483"/>
      <c r="N720" s="483"/>
      <c r="O720" s="483"/>
      <c r="P720" s="483"/>
      <c r="Q720" s="483"/>
      <c r="R720" s="483"/>
      <c r="S720" s="483"/>
      <c r="T720" s="483"/>
      <c r="U720" s="483"/>
      <c r="V720" s="483"/>
      <c r="W720" s="483"/>
      <c r="X720" s="483"/>
      <c r="Y720" s="483"/>
      <c r="Z720" s="483"/>
    </row>
    <row r="721" spans="1:26" ht="15.75" hidden="1" customHeight="1">
      <c r="A721" s="483"/>
      <c r="B721" s="483"/>
      <c r="C721" s="483"/>
      <c r="D721" s="483"/>
      <c r="E721" s="483"/>
      <c r="F721" s="483"/>
      <c r="G721" s="483"/>
      <c r="H721" s="483"/>
      <c r="I721" s="483"/>
      <c r="J721" s="483"/>
      <c r="K721" s="483"/>
      <c r="L721" s="483"/>
      <c r="M721" s="483"/>
      <c r="N721" s="483"/>
      <c r="O721" s="483"/>
      <c r="P721" s="483"/>
      <c r="Q721" s="483"/>
      <c r="R721" s="483"/>
      <c r="S721" s="483"/>
      <c r="T721" s="483"/>
      <c r="U721" s="483"/>
      <c r="V721" s="483"/>
      <c r="W721" s="483"/>
      <c r="X721" s="483"/>
      <c r="Y721" s="483"/>
      <c r="Z721" s="483"/>
    </row>
    <row r="722" spans="1:26" ht="15.75" hidden="1" customHeight="1">
      <c r="A722" s="483"/>
      <c r="B722" s="483"/>
      <c r="C722" s="483"/>
      <c r="D722" s="483"/>
      <c r="E722" s="483"/>
      <c r="F722" s="483"/>
      <c r="G722" s="483"/>
      <c r="H722" s="483"/>
      <c r="I722" s="483"/>
      <c r="J722" s="483"/>
      <c r="K722" s="483"/>
      <c r="L722" s="483"/>
      <c r="M722" s="483"/>
      <c r="N722" s="483"/>
      <c r="O722" s="483"/>
      <c r="P722" s="483"/>
      <c r="Q722" s="483"/>
      <c r="R722" s="483"/>
      <c r="S722" s="483"/>
      <c r="T722" s="483"/>
      <c r="U722" s="483"/>
      <c r="V722" s="483"/>
      <c r="W722" s="483"/>
      <c r="X722" s="483"/>
      <c r="Y722" s="483"/>
      <c r="Z722" s="483"/>
    </row>
    <row r="723" spans="1:26" ht="15.75" hidden="1" customHeight="1">
      <c r="A723" s="483"/>
      <c r="B723" s="483"/>
      <c r="C723" s="483"/>
      <c r="D723" s="483"/>
      <c r="E723" s="483"/>
      <c r="F723" s="483"/>
      <c r="G723" s="483"/>
      <c r="H723" s="483"/>
      <c r="I723" s="483"/>
      <c r="J723" s="483"/>
      <c r="K723" s="483"/>
      <c r="L723" s="483"/>
      <c r="M723" s="483"/>
      <c r="N723" s="483"/>
      <c r="O723" s="483"/>
      <c r="P723" s="483"/>
      <c r="Q723" s="483"/>
      <c r="R723" s="483"/>
      <c r="S723" s="483"/>
      <c r="T723" s="483"/>
      <c r="U723" s="483"/>
      <c r="V723" s="483"/>
      <c r="W723" s="483"/>
      <c r="X723" s="483"/>
      <c r="Y723" s="483"/>
      <c r="Z723" s="483"/>
    </row>
    <row r="724" spans="1:26" ht="15.75" hidden="1" customHeight="1">
      <c r="A724" s="483"/>
      <c r="B724" s="483"/>
      <c r="C724" s="483"/>
      <c r="D724" s="483"/>
      <c r="E724" s="483"/>
      <c r="F724" s="483"/>
      <c r="G724" s="483"/>
      <c r="H724" s="483"/>
      <c r="I724" s="483"/>
      <c r="J724" s="483"/>
      <c r="K724" s="483"/>
      <c r="L724" s="483"/>
      <c r="M724" s="483"/>
      <c r="N724" s="483"/>
      <c r="O724" s="483"/>
      <c r="P724" s="483"/>
      <c r="Q724" s="483"/>
      <c r="R724" s="483"/>
      <c r="S724" s="483"/>
      <c r="T724" s="483"/>
      <c r="U724" s="483"/>
      <c r="V724" s="483"/>
      <c r="W724" s="483"/>
      <c r="X724" s="483"/>
      <c r="Y724" s="483"/>
      <c r="Z724" s="483"/>
    </row>
    <row r="725" spans="1:26" ht="15.75" hidden="1" customHeight="1">
      <c r="A725" s="483"/>
      <c r="B725" s="483"/>
      <c r="C725" s="483"/>
      <c r="D725" s="483"/>
      <c r="E725" s="483"/>
      <c r="F725" s="483"/>
      <c r="G725" s="483"/>
      <c r="H725" s="483"/>
      <c r="I725" s="483"/>
      <c r="J725" s="483"/>
      <c r="K725" s="483"/>
      <c r="L725" s="483"/>
      <c r="M725" s="483"/>
      <c r="N725" s="483"/>
      <c r="O725" s="483"/>
      <c r="P725" s="483"/>
      <c r="Q725" s="483"/>
      <c r="R725" s="483"/>
      <c r="S725" s="483"/>
      <c r="T725" s="483"/>
      <c r="U725" s="483"/>
      <c r="V725" s="483"/>
      <c r="W725" s="483"/>
      <c r="X725" s="483"/>
      <c r="Y725" s="483"/>
      <c r="Z725" s="483"/>
    </row>
    <row r="726" spans="1:26" ht="15.75" hidden="1" customHeight="1">
      <c r="A726" s="483"/>
      <c r="B726" s="483"/>
      <c r="C726" s="483"/>
      <c r="D726" s="483"/>
      <c r="E726" s="483"/>
      <c r="F726" s="483"/>
      <c r="G726" s="483"/>
      <c r="H726" s="483"/>
      <c r="I726" s="483"/>
      <c r="J726" s="483"/>
      <c r="K726" s="483"/>
      <c r="L726" s="483"/>
      <c r="M726" s="483"/>
      <c r="N726" s="483"/>
      <c r="O726" s="483"/>
      <c r="P726" s="483"/>
      <c r="Q726" s="483"/>
      <c r="R726" s="483"/>
      <c r="S726" s="483"/>
      <c r="T726" s="483"/>
      <c r="U726" s="483"/>
      <c r="V726" s="483"/>
      <c r="W726" s="483"/>
      <c r="X726" s="483"/>
      <c r="Y726" s="483"/>
      <c r="Z726" s="483"/>
    </row>
    <row r="727" spans="1:26" ht="15.75" hidden="1" customHeight="1">
      <c r="A727" s="483"/>
      <c r="B727" s="483"/>
      <c r="C727" s="483"/>
      <c r="D727" s="483"/>
      <c r="E727" s="483"/>
      <c r="F727" s="483"/>
      <c r="G727" s="483"/>
      <c r="H727" s="483"/>
      <c r="I727" s="483"/>
      <c r="J727" s="483"/>
      <c r="K727" s="483"/>
      <c r="L727" s="483"/>
      <c r="M727" s="483"/>
      <c r="N727" s="483"/>
      <c r="O727" s="483"/>
      <c r="P727" s="483"/>
      <c r="Q727" s="483"/>
      <c r="R727" s="483"/>
      <c r="S727" s="483"/>
      <c r="T727" s="483"/>
      <c r="U727" s="483"/>
      <c r="V727" s="483"/>
      <c r="W727" s="483"/>
      <c r="X727" s="483"/>
      <c r="Y727" s="483"/>
      <c r="Z727" s="483"/>
    </row>
    <row r="728" spans="1:26" ht="15.75" hidden="1" customHeight="1">
      <c r="A728" s="483"/>
      <c r="B728" s="483"/>
      <c r="C728" s="483"/>
      <c r="D728" s="483"/>
      <c r="E728" s="483"/>
      <c r="F728" s="483"/>
      <c r="G728" s="483"/>
      <c r="H728" s="483"/>
      <c r="I728" s="483"/>
      <c r="J728" s="483"/>
      <c r="K728" s="483"/>
      <c r="L728" s="483"/>
      <c r="M728" s="483"/>
      <c r="N728" s="483"/>
      <c r="O728" s="483"/>
      <c r="P728" s="483"/>
      <c r="Q728" s="483"/>
      <c r="R728" s="483"/>
      <c r="S728" s="483"/>
      <c r="T728" s="483"/>
      <c r="U728" s="483"/>
      <c r="V728" s="483"/>
      <c r="W728" s="483"/>
      <c r="X728" s="483"/>
      <c r="Y728" s="483"/>
      <c r="Z728" s="483"/>
    </row>
    <row r="729" spans="1:26" ht="15.75" hidden="1" customHeight="1">
      <c r="A729" s="483"/>
      <c r="B729" s="483"/>
      <c r="C729" s="483"/>
      <c r="D729" s="483"/>
      <c r="E729" s="483"/>
      <c r="F729" s="483"/>
      <c r="G729" s="483"/>
      <c r="H729" s="483"/>
      <c r="I729" s="483"/>
      <c r="J729" s="483"/>
      <c r="K729" s="483"/>
      <c r="L729" s="483"/>
      <c r="M729" s="483"/>
      <c r="N729" s="483"/>
      <c r="O729" s="483"/>
      <c r="P729" s="483"/>
      <c r="Q729" s="483"/>
      <c r="R729" s="483"/>
      <c r="S729" s="483"/>
      <c r="T729" s="483"/>
      <c r="U729" s="483"/>
      <c r="V729" s="483"/>
      <c r="W729" s="483"/>
      <c r="X729" s="483"/>
      <c r="Y729" s="483"/>
      <c r="Z729" s="483"/>
    </row>
    <row r="730" spans="1:26" ht="15.75" hidden="1" customHeight="1">
      <c r="A730" s="483"/>
      <c r="B730" s="483"/>
      <c r="C730" s="483"/>
      <c r="D730" s="483"/>
      <c r="E730" s="483"/>
      <c r="F730" s="483"/>
      <c r="G730" s="483"/>
      <c r="H730" s="483"/>
      <c r="I730" s="483"/>
      <c r="J730" s="483"/>
      <c r="K730" s="483"/>
      <c r="L730" s="483"/>
      <c r="M730" s="483"/>
      <c r="N730" s="483"/>
      <c r="O730" s="483"/>
      <c r="P730" s="483"/>
      <c r="Q730" s="483"/>
      <c r="R730" s="483"/>
      <c r="S730" s="483"/>
      <c r="T730" s="483"/>
      <c r="U730" s="483"/>
      <c r="V730" s="483"/>
      <c r="W730" s="483"/>
      <c r="X730" s="483"/>
      <c r="Y730" s="483"/>
      <c r="Z730" s="483"/>
    </row>
    <row r="731" spans="1:26" ht="15.75" hidden="1" customHeight="1">
      <c r="A731" s="483"/>
      <c r="B731" s="483"/>
      <c r="C731" s="483"/>
      <c r="D731" s="483"/>
      <c r="E731" s="483"/>
      <c r="F731" s="483"/>
      <c r="G731" s="483"/>
      <c r="H731" s="483"/>
      <c r="I731" s="483"/>
      <c r="J731" s="483"/>
      <c r="K731" s="483"/>
      <c r="L731" s="483"/>
      <c r="M731" s="483"/>
      <c r="N731" s="483"/>
      <c r="O731" s="483"/>
      <c r="P731" s="483"/>
      <c r="Q731" s="483"/>
      <c r="R731" s="483"/>
      <c r="S731" s="483"/>
      <c r="T731" s="483"/>
      <c r="U731" s="483"/>
      <c r="V731" s="483"/>
      <c r="W731" s="483"/>
      <c r="X731" s="483"/>
      <c r="Y731" s="483"/>
      <c r="Z731" s="483"/>
    </row>
    <row r="732" spans="1:26" ht="15.75" hidden="1" customHeight="1">
      <c r="A732" s="483"/>
      <c r="B732" s="483"/>
      <c r="C732" s="483"/>
      <c r="D732" s="483"/>
      <c r="E732" s="483"/>
      <c r="F732" s="483"/>
      <c r="G732" s="483"/>
      <c r="H732" s="483"/>
      <c r="I732" s="483"/>
      <c r="J732" s="483"/>
      <c r="K732" s="483"/>
      <c r="L732" s="483"/>
      <c r="M732" s="483"/>
      <c r="N732" s="483"/>
      <c r="O732" s="483"/>
      <c r="P732" s="483"/>
      <c r="Q732" s="483"/>
      <c r="R732" s="483"/>
      <c r="S732" s="483"/>
      <c r="T732" s="483"/>
      <c r="U732" s="483"/>
      <c r="V732" s="483"/>
      <c r="W732" s="483"/>
      <c r="X732" s="483"/>
      <c r="Y732" s="483"/>
      <c r="Z732" s="483"/>
    </row>
    <row r="733" spans="1:26" ht="15.75" hidden="1" customHeight="1">
      <c r="A733" s="483"/>
      <c r="B733" s="483"/>
      <c r="C733" s="483"/>
      <c r="D733" s="483"/>
      <c r="E733" s="483"/>
      <c r="F733" s="483"/>
      <c r="G733" s="483"/>
      <c r="H733" s="483"/>
      <c r="I733" s="483"/>
      <c r="J733" s="483"/>
      <c r="K733" s="483"/>
      <c r="L733" s="483"/>
      <c r="M733" s="483"/>
      <c r="N733" s="483"/>
      <c r="O733" s="483"/>
      <c r="P733" s="483"/>
      <c r="Q733" s="483"/>
      <c r="R733" s="483"/>
      <c r="S733" s="483"/>
      <c r="T733" s="483"/>
      <c r="U733" s="483"/>
      <c r="V733" s="483"/>
      <c r="W733" s="483"/>
      <c r="X733" s="483"/>
      <c r="Y733" s="483"/>
      <c r="Z733" s="483"/>
    </row>
    <row r="734" spans="1:26" ht="15.75" hidden="1" customHeight="1">
      <c r="A734" s="483"/>
      <c r="B734" s="483"/>
      <c r="C734" s="483"/>
      <c r="D734" s="483"/>
      <c r="E734" s="483"/>
      <c r="F734" s="483"/>
      <c r="G734" s="483"/>
      <c r="H734" s="483"/>
      <c r="I734" s="483"/>
      <c r="J734" s="483"/>
      <c r="K734" s="483"/>
      <c r="L734" s="483"/>
      <c r="M734" s="483"/>
      <c r="N734" s="483"/>
      <c r="O734" s="483"/>
      <c r="P734" s="483"/>
      <c r="Q734" s="483"/>
      <c r="R734" s="483"/>
      <c r="S734" s="483"/>
      <c r="T734" s="483"/>
      <c r="U734" s="483"/>
      <c r="V734" s="483"/>
      <c r="W734" s="483"/>
      <c r="X734" s="483"/>
      <c r="Y734" s="483"/>
      <c r="Z734" s="483"/>
    </row>
    <row r="735" spans="1:26" ht="15.75" hidden="1" customHeight="1">
      <c r="A735" s="483"/>
      <c r="B735" s="483"/>
      <c r="C735" s="483"/>
      <c r="D735" s="483"/>
      <c r="E735" s="483"/>
      <c r="F735" s="483"/>
      <c r="G735" s="483"/>
      <c r="H735" s="483"/>
      <c r="I735" s="483"/>
      <c r="J735" s="483"/>
      <c r="K735" s="483"/>
      <c r="L735" s="483"/>
      <c r="M735" s="483"/>
      <c r="N735" s="483"/>
      <c r="O735" s="483"/>
      <c r="P735" s="483"/>
      <c r="Q735" s="483"/>
      <c r="R735" s="483"/>
      <c r="S735" s="483"/>
      <c r="T735" s="483"/>
      <c r="U735" s="483"/>
      <c r="V735" s="483"/>
      <c r="W735" s="483"/>
      <c r="X735" s="483"/>
      <c r="Y735" s="483"/>
      <c r="Z735" s="483"/>
    </row>
    <row r="736" spans="1:26" ht="15.75" hidden="1" customHeight="1">
      <c r="A736" s="483"/>
      <c r="B736" s="483"/>
      <c r="C736" s="483"/>
      <c r="D736" s="483"/>
      <c r="E736" s="483"/>
      <c r="F736" s="483"/>
      <c r="G736" s="483"/>
      <c r="H736" s="483"/>
      <c r="I736" s="483"/>
      <c r="J736" s="483"/>
      <c r="K736" s="483"/>
      <c r="L736" s="483"/>
      <c r="M736" s="483"/>
      <c r="N736" s="483"/>
      <c r="O736" s="483"/>
      <c r="P736" s="483"/>
      <c r="Q736" s="483"/>
      <c r="R736" s="483"/>
      <c r="S736" s="483"/>
      <c r="T736" s="483"/>
      <c r="U736" s="483"/>
      <c r="V736" s="483"/>
      <c r="W736" s="483"/>
      <c r="X736" s="483"/>
      <c r="Y736" s="483"/>
      <c r="Z736" s="483"/>
    </row>
    <row r="737" spans="1:26" ht="15.75" hidden="1" customHeight="1">
      <c r="A737" s="483"/>
      <c r="B737" s="483"/>
      <c r="C737" s="483"/>
      <c r="D737" s="483"/>
      <c r="E737" s="483"/>
      <c r="F737" s="483"/>
      <c r="G737" s="483"/>
      <c r="H737" s="483"/>
      <c r="I737" s="483"/>
      <c r="J737" s="483"/>
      <c r="K737" s="483"/>
      <c r="L737" s="483"/>
      <c r="M737" s="483"/>
      <c r="N737" s="483"/>
      <c r="O737" s="483"/>
      <c r="P737" s="483"/>
      <c r="Q737" s="483"/>
      <c r="R737" s="483"/>
      <c r="S737" s="483"/>
      <c r="T737" s="483"/>
      <c r="U737" s="483"/>
      <c r="V737" s="483"/>
      <c r="W737" s="483"/>
      <c r="X737" s="483"/>
      <c r="Y737" s="483"/>
      <c r="Z737" s="483"/>
    </row>
    <row r="738" spans="1:26" ht="15.75" hidden="1" customHeight="1">
      <c r="A738" s="483"/>
      <c r="B738" s="483"/>
      <c r="C738" s="483"/>
      <c r="D738" s="483"/>
      <c r="E738" s="483"/>
      <c r="F738" s="483"/>
      <c r="G738" s="483"/>
      <c r="H738" s="483"/>
      <c r="I738" s="483"/>
      <c r="J738" s="483"/>
      <c r="K738" s="483"/>
      <c r="L738" s="483"/>
      <c r="M738" s="483"/>
      <c r="N738" s="483"/>
      <c r="O738" s="483"/>
      <c r="P738" s="483"/>
      <c r="Q738" s="483"/>
      <c r="R738" s="483"/>
      <c r="S738" s="483"/>
      <c r="T738" s="483"/>
      <c r="U738" s="483"/>
      <c r="V738" s="483"/>
      <c r="W738" s="483"/>
      <c r="X738" s="483"/>
      <c r="Y738" s="483"/>
      <c r="Z738" s="483"/>
    </row>
    <row r="739" spans="1:26" ht="15.75" hidden="1" customHeight="1">
      <c r="A739" s="483"/>
      <c r="B739" s="483"/>
      <c r="C739" s="483"/>
      <c r="D739" s="483"/>
      <c r="E739" s="483"/>
      <c r="F739" s="483"/>
      <c r="G739" s="483"/>
      <c r="H739" s="483"/>
      <c r="I739" s="483"/>
      <c r="J739" s="483"/>
      <c r="K739" s="483"/>
      <c r="L739" s="483"/>
      <c r="M739" s="483"/>
      <c r="N739" s="483"/>
      <c r="O739" s="483"/>
      <c r="P739" s="483"/>
      <c r="Q739" s="483"/>
      <c r="R739" s="483"/>
      <c r="S739" s="483"/>
      <c r="T739" s="483"/>
      <c r="U739" s="483"/>
      <c r="V739" s="483"/>
      <c r="W739" s="483"/>
      <c r="X739" s="483"/>
      <c r="Y739" s="483"/>
      <c r="Z739" s="483"/>
    </row>
    <row r="740" spans="1:26" ht="15.75" hidden="1" customHeight="1">
      <c r="A740" s="483"/>
      <c r="B740" s="483"/>
      <c r="C740" s="483"/>
      <c r="D740" s="483"/>
      <c r="E740" s="483"/>
      <c r="F740" s="483"/>
      <c r="G740" s="483"/>
      <c r="H740" s="483"/>
      <c r="I740" s="483"/>
      <c r="J740" s="483"/>
      <c r="K740" s="483"/>
      <c r="L740" s="483"/>
      <c r="M740" s="483"/>
      <c r="N740" s="483"/>
      <c r="O740" s="483"/>
      <c r="P740" s="483"/>
      <c r="Q740" s="483"/>
      <c r="R740" s="483"/>
      <c r="S740" s="483"/>
      <c r="T740" s="483"/>
      <c r="U740" s="483"/>
      <c r="V740" s="483"/>
      <c r="W740" s="483"/>
      <c r="X740" s="483"/>
      <c r="Y740" s="483"/>
      <c r="Z740" s="483"/>
    </row>
    <row r="741" spans="1:26" ht="15.75" hidden="1" customHeight="1">
      <c r="A741" s="483"/>
      <c r="B741" s="483"/>
      <c r="C741" s="483"/>
      <c r="D741" s="483"/>
      <c r="E741" s="483"/>
      <c r="F741" s="483"/>
      <c r="G741" s="483"/>
      <c r="H741" s="483"/>
      <c r="I741" s="483"/>
      <c r="J741" s="483"/>
      <c r="K741" s="483"/>
      <c r="L741" s="483"/>
      <c r="M741" s="483"/>
      <c r="N741" s="483"/>
      <c r="O741" s="483"/>
      <c r="P741" s="483"/>
      <c r="Q741" s="483"/>
      <c r="R741" s="483"/>
      <c r="S741" s="483"/>
      <c r="T741" s="483"/>
      <c r="U741" s="483"/>
      <c r="V741" s="483"/>
      <c r="W741" s="483"/>
      <c r="X741" s="483"/>
      <c r="Y741" s="483"/>
      <c r="Z741" s="483"/>
    </row>
    <row r="742" spans="1:26" ht="15.75" hidden="1" customHeight="1">
      <c r="A742" s="483"/>
      <c r="B742" s="483"/>
      <c r="C742" s="483"/>
      <c r="D742" s="483"/>
      <c r="E742" s="483"/>
      <c r="F742" s="483"/>
      <c r="G742" s="483"/>
      <c r="H742" s="483"/>
      <c r="I742" s="483"/>
      <c r="J742" s="483"/>
      <c r="K742" s="483"/>
      <c r="L742" s="483"/>
      <c r="M742" s="483"/>
      <c r="N742" s="483"/>
      <c r="O742" s="483"/>
      <c r="P742" s="483"/>
      <c r="Q742" s="483"/>
      <c r="R742" s="483"/>
      <c r="S742" s="483"/>
      <c r="T742" s="483"/>
      <c r="U742" s="483"/>
      <c r="V742" s="483"/>
      <c r="W742" s="483"/>
      <c r="X742" s="483"/>
      <c r="Y742" s="483"/>
      <c r="Z742" s="483"/>
    </row>
    <row r="743" spans="1:26" ht="15.75" hidden="1" customHeight="1">
      <c r="A743" s="483"/>
      <c r="B743" s="483"/>
      <c r="C743" s="483"/>
      <c r="D743" s="483"/>
      <c r="E743" s="483"/>
      <c r="F743" s="483"/>
      <c r="G743" s="483"/>
      <c r="H743" s="483"/>
      <c r="I743" s="483"/>
      <c r="J743" s="483"/>
      <c r="K743" s="483"/>
      <c r="L743" s="483"/>
      <c r="M743" s="483"/>
      <c r="N743" s="483"/>
      <c r="O743" s="483"/>
      <c r="P743" s="483"/>
      <c r="Q743" s="483"/>
      <c r="R743" s="483"/>
      <c r="S743" s="483"/>
      <c r="T743" s="483"/>
      <c r="U743" s="483"/>
      <c r="V743" s="483"/>
      <c r="W743" s="483"/>
      <c r="X743" s="483"/>
      <c r="Y743" s="483"/>
      <c r="Z743" s="483"/>
    </row>
    <row r="744" spans="1:26" ht="15.75" hidden="1" customHeight="1">
      <c r="A744" s="483"/>
      <c r="B744" s="483"/>
      <c r="C744" s="483"/>
      <c r="D744" s="483"/>
      <c r="E744" s="483"/>
      <c r="F744" s="483"/>
      <c r="G744" s="483"/>
      <c r="H744" s="483"/>
      <c r="I744" s="483"/>
      <c r="J744" s="483"/>
      <c r="K744" s="483"/>
      <c r="L744" s="483"/>
      <c r="M744" s="483"/>
      <c r="N744" s="483"/>
      <c r="O744" s="483"/>
      <c r="P744" s="483"/>
      <c r="Q744" s="483"/>
      <c r="R744" s="483"/>
      <c r="S744" s="483"/>
      <c r="T744" s="483"/>
      <c r="U744" s="483"/>
      <c r="V744" s="483"/>
      <c r="W744" s="483"/>
      <c r="X744" s="483"/>
      <c r="Y744" s="483"/>
      <c r="Z744" s="483"/>
    </row>
    <row r="745" spans="1:26" ht="15.75" hidden="1" customHeight="1">
      <c r="A745" s="483"/>
      <c r="B745" s="483"/>
      <c r="C745" s="483"/>
      <c r="D745" s="483"/>
      <c r="E745" s="483"/>
      <c r="F745" s="483"/>
      <c r="G745" s="483"/>
      <c r="H745" s="483"/>
      <c r="I745" s="483"/>
      <c r="J745" s="483"/>
      <c r="K745" s="483"/>
      <c r="L745" s="483"/>
      <c r="M745" s="483"/>
      <c r="N745" s="483"/>
      <c r="O745" s="483"/>
      <c r="P745" s="483"/>
      <c r="Q745" s="483"/>
      <c r="R745" s="483"/>
      <c r="S745" s="483"/>
      <c r="T745" s="483"/>
      <c r="U745" s="483"/>
      <c r="V745" s="483"/>
      <c r="W745" s="483"/>
      <c r="X745" s="483"/>
      <c r="Y745" s="483"/>
      <c r="Z745" s="483"/>
    </row>
    <row r="746" spans="1:26" ht="15.75" hidden="1" customHeight="1">
      <c r="A746" s="483"/>
      <c r="B746" s="483"/>
      <c r="C746" s="483"/>
      <c r="D746" s="483"/>
      <c r="E746" s="483"/>
      <c r="F746" s="483"/>
      <c r="G746" s="483"/>
      <c r="H746" s="483"/>
      <c r="I746" s="483"/>
      <c r="J746" s="483"/>
      <c r="K746" s="483"/>
      <c r="L746" s="483"/>
      <c r="M746" s="483"/>
      <c r="N746" s="483"/>
      <c r="O746" s="483"/>
      <c r="P746" s="483"/>
      <c r="Q746" s="483"/>
      <c r="R746" s="483"/>
      <c r="S746" s="483"/>
      <c r="T746" s="483"/>
      <c r="U746" s="483"/>
      <c r="V746" s="483"/>
      <c r="W746" s="483"/>
      <c r="X746" s="483"/>
      <c r="Y746" s="483"/>
      <c r="Z746" s="483"/>
    </row>
    <row r="747" spans="1:26" ht="15.75" hidden="1" customHeight="1">
      <c r="A747" s="483"/>
      <c r="B747" s="483"/>
      <c r="C747" s="483"/>
      <c r="D747" s="483"/>
      <c r="E747" s="483"/>
      <c r="F747" s="483"/>
      <c r="G747" s="483"/>
      <c r="H747" s="483"/>
      <c r="I747" s="483"/>
      <c r="J747" s="483"/>
      <c r="K747" s="483"/>
      <c r="L747" s="483"/>
      <c r="M747" s="483"/>
      <c r="N747" s="483"/>
      <c r="O747" s="483"/>
      <c r="P747" s="483"/>
      <c r="Q747" s="483"/>
      <c r="R747" s="483"/>
      <c r="S747" s="483"/>
      <c r="T747" s="483"/>
      <c r="U747" s="483"/>
      <c r="V747" s="483"/>
      <c r="W747" s="483"/>
      <c r="X747" s="483"/>
      <c r="Y747" s="483"/>
      <c r="Z747" s="483"/>
    </row>
    <row r="748" spans="1:26" ht="15.75" hidden="1" customHeight="1">
      <c r="A748" s="483"/>
      <c r="B748" s="483"/>
      <c r="C748" s="483"/>
      <c r="D748" s="483"/>
      <c r="E748" s="483"/>
      <c r="F748" s="483"/>
      <c r="G748" s="483"/>
      <c r="H748" s="483"/>
      <c r="I748" s="483"/>
      <c r="J748" s="483"/>
      <c r="K748" s="483"/>
      <c r="L748" s="483"/>
      <c r="M748" s="483"/>
      <c r="N748" s="483"/>
      <c r="O748" s="483"/>
      <c r="P748" s="483"/>
      <c r="Q748" s="483"/>
      <c r="R748" s="483"/>
      <c r="S748" s="483"/>
      <c r="T748" s="483"/>
      <c r="U748" s="483"/>
      <c r="V748" s="483"/>
      <c r="W748" s="483"/>
      <c r="X748" s="483"/>
      <c r="Y748" s="483"/>
      <c r="Z748" s="483"/>
    </row>
    <row r="749" spans="1:26" ht="15.75" hidden="1" customHeight="1">
      <c r="A749" s="483"/>
      <c r="B749" s="483"/>
      <c r="C749" s="483"/>
      <c r="D749" s="483"/>
      <c r="E749" s="483"/>
      <c r="F749" s="483"/>
      <c r="G749" s="483"/>
      <c r="H749" s="483"/>
      <c r="I749" s="483"/>
      <c r="J749" s="483"/>
      <c r="K749" s="483"/>
      <c r="L749" s="483"/>
      <c r="M749" s="483"/>
      <c r="N749" s="483"/>
      <c r="O749" s="483"/>
      <c r="P749" s="483"/>
      <c r="Q749" s="483"/>
      <c r="R749" s="483"/>
      <c r="S749" s="483"/>
      <c r="T749" s="483"/>
      <c r="U749" s="483"/>
      <c r="V749" s="483"/>
      <c r="W749" s="483"/>
      <c r="X749" s="483"/>
      <c r="Y749" s="483"/>
      <c r="Z749" s="483"/>
    </row>
    <row r="750" spans="1:26" ht="15.75" hidden="1" customHeight="1">
      <c r="A750" s="483"/>
      <c r="B750" s="483"/>
      <c r="C750" s="483"/>
      <c r="D750" s="483"/>
      <c r="E750" s="483"/>
      <c r="F750" s="483"/>
      <c r="G750" s="483"/>
      <c r="H750" s="483"/>
      <c r="I750" s="483"/>
      <c r="J750" s="483"/>
      <c r="K750" s="483"/>
      <c r="L750" s="483"/>
      <c r="M750" s="483"/>
      <c r="N750" s="483"/>
      <c r="O750" s="483"/>
      <c r="P750" s="483"/>
      <c r="Q750" s="483"/>
      <c r="R750" s="483"/>
      <c r="S750" s="483"/>
      <c r="T750" s="483"/>
      <c r="U750" s="483"/>
      <c r="V750" s="483"/>
      <c r="W750" s="483"/>
      <c r="X750" s="483"/>
      <c r="Y750" s="483"/>
      <c r="Z750" s="483"/>
    </row>
    <row r="751" spans="1:26" ht="15.75" hidden="1" customHeight="1">
      <c r="A751" s="483"/>
      <c r="B751" s="483"/>
      <c r="C751" s="483"/>
      <c r="D751" s="483"/>
      <c r="E751" s="483"/>
      <c r="F751" s="483"/>
      <c r="G751" s="483"/>
      <c r="H751" s="483"/>
      <c r="I751" s="483"/>
      <c r="J751" s="483"/>
      <c r="K751" s="483"/>
      <c r="L751" s="483"/>
      <c r="M751" s="483"/>
      <c r="N751" s="483"/>
      <c r="O751" s="483"/>
      <c r="P751" s="483"/>
      <c r="Q751" s="483"/>
      <c r="R751" s="483"/>
      <c r="S751" s="483"/>
      <c r="T751" s="483"/>
      <c r="U751" s="483"/>
      <c r="V751" s="483"/>
      <c r="W751" s="483"/>
      <c r="X751" s="483"/>
      <c r="Y751" s="483"/>
      <c r="Z751" s="483"/>
    </row>
    <row r="752" spans="1:26" ht="15.75" hidden="1" customHeight="1">
      <c r="A752" s="483"/>
      <c r="B752" s="483"/>
      <c r="C752" s="483"/>
      <c r="D752" s="483"/>
      <c r="E752" s="483"/>
      <c r="F752" s="483"/>
      <c r="G752" s="483"/>
      <c r="H752" s="483"/>
      <c r="I752" s="483"/>
      <c r="J752" s="483"/>
      <c r="K752" s="483"/>
      <c r="L752" s="483"/>
      <c r="M752" s="483"/>
      <c r="N752" s="483"/>
      <c r="O752" s="483"/>
      <c r="P752" s="483"/>
      <c r="Q752" s="483"/>
      <c r="R752" s="483"/>
      <c r="S752" s="483"/>
      <c r="T752" s="483"/>
      <c r="U752" s="483"/>
      <c r="V752" s="483"/>
      <c r="W752" s="483"/>
      <c r="X752" s="483"/>
      <c r="Y752" s="483"/>
      <c r="Z752" s="483"/>
    </row>
    <row r="753" spans="1:26" ht="15.75" hidden="1" customHeight="1">
      <c r="A753" s="483"/>
      <c r="B753" s="483"/>
      <c r="C753" s="483"/>
      <c r="D753" s="483"/>
      <c r="E753" s="483"/>
      <c r="F753" s="483"/>
      <c r="G753" s="483"/>
      <c r="H753" s="483"/>
      <c r="I753" s="483"/>
      <c r="J753" s="483"/>
      <c r="K753" s="483"/>
      <c r="L753" s="483"/>
      <c r="M753" s="483"/>
      <c r="N753" s="483"/>
      <c r="O753" s="483"/>
      <c r="P753" s="483"/>
      <c r="Q753" s="483"/>
      <c r="R753" s="483"/>
      <c r="S753" s="483"/>
      <c r="T753" s="483"/>
      <c r="U753" s="483"/>
      <c r="V753" s="483"/>
      <c r="W753" s="483"/>
      <c r="X753" s="483"/>
      <c r="Y753" s="483"/>
      <c r="Z753" s="483"/>
    </row>
    <row r="754" spans="1:26" ht="15.75" hidden="1" customHeight="1">
      <c r="A754" s="483"/>
      <c r="B754" s="483"/>
      <c r="C754" s="483"/>
      <c r="D754" s="483"/>
      <c r="E754" s="483"/>
      <c r="F754" s="483"/>
      <c r="G754" s="483"/>
      <c r="H754" s="483"/>
      <c r="I754" s="483"/>
      <c r="J754" s="483"/>
      <c r="K754" s="483"/>
      <c r="L754" s="483"/>
      <c r="M754" s="483"/>
      <c r="N754" s="483"/>
      <c r="O754" s="483"/>
      <c r="P754" s="483"/>
      <c r="Q754" s="483"/>
      <c r="R754" s="483"/>
      <c r="S754" s="483"/>
      <c r="T754" s="483"/>
      <c r="U754" s="483"/>
      <c r="V754" s="483"/>
      <c r="W754" s="483"/>
      <c r="X754" s="483"/>
      <c r="Y754" s="483"/>
      <c r="Z754" s="483"/>
    </row>
    <row r="755" spans="1:26" ht="15.75" hidden="1" customHeight="1">
      <c r="A755" s="483"/>
      <c r="B755" s="483"/>
      <c r="C755" s="483"/>
      <c r="D755" s="483"/>
      <c r="E755" s="483"/>
      <c r="F755" s="483"/>
      <c r="G755" s="483"/>
      <c r="H755" s="483"/>
      <c r="I755" s="483"/>
      <c r="J755" s="483"/>
      <c r="K755" s="483"/>
      <c r="L755" s="483"/>
      <c r="M755" s="483"/>
      <c r="N755" s="483"/>
      <c r="O755" s="483"/>
      <c r="P755" s="483"/>
      <c r="Q755" s="483"/>
      <c r="R755" s="483"/>
      <c r="S755" s="483"/>
      <c r="T755" s="483"/>
      <c r="U755" s="483"/>
      <c r="V755" s="483"/>
      <c r="W755" s="483"/>
      <c r="X755" s="483"/>
      <c r="Y755" s="483"/>
      <c r="Z755" s="483"/>
    </row>
    <row r="756" spans="1:26" ht="15.75" hidden="1" customHeight="1">
      <c r="A756" s="483"/>
      <c r="B756" s="483"/>
      <c r="C756" s="483"/>
      <c r="D756" s="483"/>
      <c r="E756" s="483"/>
      <c r="F756" s="483"/>
      <c r="G756" s="483"/>
      <c r="H756" s="483"/>
      <c r="I756" s="483"/>
      <c r="J756" s="483"/>
      <c r="K756" s="483"/>
      <c r="L756" s="483"/>
      <c r="M756" s="483"/>
      <c r="N756" s="483"/>
      <c r="O756" s="483"/>
      <c r="P756" s="483"/>
      <c r="Q756" s="483"/>
      <c r="R756" s="483"/>
      <c r="S756" s="483"/>
      <c r="T756" s="483"/>
      <c r="U756" s="483"/>
      <c r="V756" s="483"/>
      <c r="W756" s="483"/>
      <c r="X756" s="483"/>
      <c r="Y756" s="483"/>
      <c r="Z756" s="483"/>
    </row>
    <row r="757" spans="1:26" ht="15.75" hidden="1" customHeight="1">
      <c r="A757" s="483"/>
      <c r="B757" s="483"/>
      <c r="C757" s="483"/>
      <c r="D757" s="483"/>
      <c r="E757" s="483"/>
      <c r="F757" s="483"/>
      <c r="G757" s="483"/>
      <c r="H757" s="483"/>
      <c r="I757" s="483"/>
      <c r="J757" s="483"/>
      <c r="K757" s="483"/>
      <c r="L757" s="483"/>
      <c r="M757" s="483"/>
      <c r="N757" s="483"/>
      <c r="O757" s="483"/>
      <c r="P757" s="483"/>
      <c r="Q757" s="483"/>
      <c r="R757" s="483"/>
      <c r="S757" s="483"/>
      <c r="T757" s="483"/>
      <c r="U757" s="483"/>
      <c r="V757" s="483"/>
      <c r="W757" s="483"/>
      <c r="X757" s="483"/>
      <c r="Y757" s="483"/>
      <c r="Z757" s="483"/>
    </row>
    <row r="758" spans="1:26" ht="15.75" hidden="1" customHeight="1">
      <c r="A758" s="483"/>
      <c r="B758" s="483"/>
      <c r="C758" s="483"/>
      <c r="D758" s="483"/>
      <c r="E758" s="483"/>
      <c r="F758" s="483"/>
      <c r="G758" s="483"/>
      <c r="H758" s="483"/>
      <c r="I758" s="483"/>
      <c r="J758" s="483"/>
      <c r="K758" s="483"/>
      <c r="L758" s="483"/>
      <c r="M758" s="483"/>
      <c r="N758" s="483"/>
      <c r="O758" s="483"/>
      <c r="P758" s="483"/>
      <c r="Q758" s="483"/>
      <c r="R758" s="483"/>
      <c r="S758" s="483"/>
      <c r="T758" s="483"/>
      <c r="U758" s="483"/>
      <c r="V758" s="483"/>
      <c r="W758" s="483"/>
      <c r="X758" s="483"/>
      <c r="Y758" s="483"/>
      <c r="Z758" s="483"/>
    </row>
    <row r="759" spans="1:26" ht="15.75" hidden="1" customHeight="1">
      <c r="A759" s="483"/>
      <c r="B759" s="483"/>
      <c r="C759" s="483"/>
      <c r="D759" s="483"/>
      <c r="E759" s="483"/>
      <c r="F759" s="483"/>
      <c r="G759" s="483"/>
      <c r="H759" s="483"/>
      <c r="I759" s="483"/>
      <c r="J759" s="483"/>
      <c r="K759" s="483"/>
      <c r="L759" s="483"/>
      <c r="M759" s="483"/>
      <c r="N759" s="483"/>
      <c r="O759" s="483"/>
      <c r="P759" s="483"/>
      <c r="Q759" s="483"/>
      <c r="R759" s="483"/>
      <c r="S759" s="483"/>
      <c r="T759" s="483"/>
      <c r="U759" s="483"/>
      <c r="V759" s="483"/>
      <c r="W759" s="483"/>
      <c r="X759" s="483"/>
      <c r="Y759" s="483"/>
      <c r="Z759" s="483"/>
    </row>
    <row r="760" spans="1:26" ht="15.75" hidden="1" customHeight="1">
      <c r="A760" s="483"/>
      <c r="B760" s="483"/>
      <c r="C760" s="483"/>
      <c r="D760" s="483"/>
      <c r="E760" s="483"/>
      <c r="F760" s="483"/>
      <c r="G760" s="483"/>
      <c r="H760" s="483"/>
      <c r="I760" s="483"/>
      <c r="J760" s="483"/>
      <c r="K760" s="483"/>
      <c r="L760" s="483"/>
      <c r="M760" s="483"/>
      <c r="N760" s="483"/>
      <c r="O760" s="483"/>
      <c r="P760" s="483"/>
      <c r="Q760" s="483"/>
      <c r="R760" s="483"/>
      <c r="S760" s="483"/>
      <c r="T760" s="483"/>
      <c r="U760" s="483"/>
      <c r="V760" s="483"/>
      <c r="W760" s="483"/>
      <c r="X760" s="483"/>
      <c r="Y760" s="483"/>
      <c r="Z760" s="483"/>
    </row>
    <row r="761" spans="1:26" ht="15.75" hidden="1" customHeight="1">
      <c r="A761" s="483"/>
      <c r="B761" s="483"/>
      <c r="C761" s="483"/>
      <c r="D761" s="483"/>
      <c r="E761" s="483"/>
      <c r="F761" s="483"/>
      <c r="G761" s="483"/>
      <c r="H761" s="483"/>
      <c r="I761" s="483"/>
      <c r="J761" s="483"/>
      <c r="K761" s="483"/>
      <c r="L761" s="483"/>
      <c r="M761" s="483"/>
      <c r="N761" s="483"/>
      <c r="O761" s="483"/>
      <c r="P761" s="483"/>
      <c r="Q761" s="483"/>
      <c r="R761" s="483"/>
      <c r="S761" s="483"/>
      <c r="T761" s="483"/>
      <c r="U761" s="483"/>
      <c r="V761" s="483"/>
      <c r="W761" s="483"/>
      <c r="X761" s="483"/>
      <c r="Y761" s="483"/>
      <c r="Z761" s="483"/>
    </row>
    <row r="762" spans="1:26" ht="15.75" hidden="1" customHeight="1">
      <c r="A762" s="483"/>
      <c r="B762" s="483"/>
      <c r="C762" s="483"/>
      <c r="D762" s="483"/>
      <c r="E762" s="483"/>
      <c r="F762" s="483"/>
      <c r="G762" s="483"/>
      <c r="H762" s="483"/>
      <c r="I762" s="483"/>
      <c r="J762" s="483"/>
      <c r="K762" s="483"/>
      <c r="L762" s="483"/>
      <c r="M762" s="483"/>
      <c r="N762" s="483"/>
      <c r="O762" s="483"/>
      <c r="P762" s="483"/>
      <c r="Q762" s="483"/>
      <c r="R762" s="483"/>
      <c r="S762" s="483"/>
      <c r="T762" s="483"/>
      <c r="U762" s="483"/>
      <c r="V762" s="483"/>
      <c r="W762" s="483"/>
      <c r="X762" s="483"/>
      <c r="Y762" s="483"/>
      <c r="Z762" s="483"/>
    </row>
    <row r="763" spans="1:26" ht="15.75" hidden="1" customHeight="1">
      <c r="A763" s="483"/>
      <c r="B763" s="483"/>
      <c r="C763" s="483"/>
      <c r="D763" s="483"/>
      <c r="E763" s="483"/>
      <c r="F763" s="483"/>
      <c r="G763" s="483"/>
      <c r="H763" s="483"/>
      <c r="I763" s="483"/>
      <c r="J763" s="483"/>
      <c r="K763" s="483"/>
      <c r="L763" s="483"/>
      <c r="M763" s="483"/>
      <c r="N763" s="483"/>
      <c r="O763" s="483"/>
      <c r="P763" s="483"/>
      <c r="Q763" s="483"/>
      <c r="R763" s="483"/>
      <c r="S763" s="483"/>
      <c r="T763" s="483"/>
      <c r="U763" s="483"/>
      <c r="V763" s="483"/>
      <c r="W763" s="483"/>
      <c r="X763" s="483"/>
      <c r="Y763" s="483"/>
      <c r="Z763" s="483"/>
    </row>
    <row r="764" spans="1:26" ht="15.75" hidden="1" customHeight="1">
      <c r="A764" s="483"/>
      <c r="B764" s="483"/>
      <c r="C764" s="483"/>
      <c r="D764" s="483"/>
      <c r="E764" s="483"/>
      <c r="F764" s="483"/>
      <c r="G764" s="483"/>
      <c r="H764" s="483"/>
      <c r="I764" s="483"/>
      <c r="J764" s="483"/>
      <c r="K764" s="483"/>
      <c r="L764" s="483"/>
      <c r="M764" s="483"/>
      <c r="N764" s="483"/>
      <c r="O764" s="483"/>
      <c r="P764" s="483"/>
      <c r="Q764" s="483"/>
      <c r="R764" s="483"/>
      <c r="S764" s="483"/>
      <c r="T764" s="483"/>
      <c r="U764" s="483"/>
      <c r="V764" s="483"/>
      <c r="W764" s="483"/>
      <c r="X764" s="483"/>
      <c r="Y764" s="483"/>
      <c r="Z764" s="483"/>
    </row>
    <row r="765" spans="1:26" ht="15.75" hidden="1" customHeight="1">
      <c r="A765" s="483"/>
      <c r="B765" s="483"/>
      <c r="C765" s="483"/>
      <c r="D765" s="483"/>
      <c r="E765" s="483"/>
      <c r="F765" s="483"/>
      <c r="G765" s="483"/>
      <c r="H765" s="483"/>
      <c r="I765" s="483"/>
      <c r="J765" s="483"/>
      <c r="K765" s="483"/>
      <c r="L765" s="483"/>
      <c r="M765" s="483"/>
      <c r="N765" s="483"/>
      <c r="O765" s="483"/>
      <c r="P765" s="483"/>
      <c r="Q765" s="483"/>
      <c r="R765" s="483"/>
      <c r="S765" s="483"/>
      <c r="T765" s="483"/>
      <c r="U765" s="483"/>
      <c r="V765" s="483"/>
      <c r="W765" s="483"/>
      <c r="X765" s="483"/>
      <c r="Y765" s="483"/>
      <c r="Z765" s="483"/>
    </row>
    <row r="766" spans="1:26" ht="15.75" hidden="1" customHeight="1">
      <c r="A766" s="483"/>
      <c r="B766" s="483"/>
      <c r="C766" s="483"/>
      <c r="D766" s="483"/>
      <c r="E766" s="483"/>
      <c r="F766" s="483"/>
      <c r="G766" s="483"/>
      <c r="H766" s="483"/>
      <c r="I766" s="483"/>
      <c r="J766" s="483"/>
      <c r="K766" s="483"/>
      <c r="L766" s="483"/>
      <c r="M766" s="483"/>
      <c r="N766" s="483"/>
      <c r="O766" s="483"/>
      <c r="P766" s="483"/>
      <c r="Q766" s="483"/>
      <c r="R766" s="483"/>
      <c r="S766" s="483"/>
      <c r="T766" s="483"/>
      <c r="U766" s="483"/>
      <c r="V766" s="483"/>
      <c r="W766" s="483"/>
      <c r="X766" s="483"/>
      <c r="Y766" s="483"/>
      <c r="Z766" s="483"/>
    </row>
    <row r="767" spans="1:26" ht="15.75" hidden="1" customHeight="1">
      <c r="A767" s="483"/>
      <c r="B767" s="483"/>
      <c r="C767" s="483"/>
      <c r="D767" s="483"/>
      <c r="E767" s="483"/>
      <c r="F767" s="483"/>
      <c r="G767" s="483"/>
      <c r="H767" s="483"/>
      <c r="I767" s="483"/>
      <c r="J767" s="483"/>
      <c r="K767" s="483"/>
      <c r="L767" s="483"/>
      <c r="M767" s="483"/>
      <c r="N767" s="483"/>
      <c r="O767" s="483"/>
      <c r="P767" s="483"/>
      <c r="Q767" s="483"/>
      <c r="R767" s="483"/>
      <c r="S767" s="483"/>
      <c r="T767" s="483"/>
      <c r="U767" s="483"/>
      <c r="V767" s="483"/>
      <c r="W767" s="483"/>
      <c r="X767" s="483"/>
      <c r="Y767" s="483"/>
      <c r="Z767" s="483"/>
    </row>
    <row r="768" spans="1:26" ht="15.75" hidden="1" customHeight="1">
      <c r="A768" s="483"/>
      <c r="B768" s="483"/>
      <c r="C768" s="483"/>
      <c r="D768" s="483"/>
      <c r="E768" s="483"/>
      <c r="F768" s="483"/>
      <c r="G768" s="483"/>
      <c r="H768" s="483"/>
      <c r="I768" s="483"/>
      <c r="J768" s="483"/>
      <c r="K768" s="483"/>
      <c r="L768" s="483"/>
      <c r="M768" s="483"/>
      <c r="N768" s="483"/>
      <c r="O768" s="483"/>
      <c r="P768" s="483"/>
      <c r="Q768" s="483"/>
      <c r="R768" s="483"/>
      <c r="S768" s="483"/>
      <c r="T768" s="483"/>
      <c r="U768" s="483"/>
      <c r="V768" s="483"/>
      <c r="W768" s="483"/>
      <c r="X768" s="483"/>
      <c r="Y768" s="483"/>
      <c r="Z768" s="483"/>
    </row>
    <row r="769" spans="1:26" ht="15.75" hidden="1" customHeight="1">
      <c r="A769" s="483"/>
      <c r="B769" s="483"/>
      <c r="C769" s="483"/>
      <c r="D769" s="483"/>
      <c r="E769" s="483"/>
      <c r="F769" s="483"/>
      <c r="G769" s="483"/>
      <c r="H769" s="483"/>
      <c r="I769" s="483"/>
      <c r="J769" s="483"/>
      <c r="K769" s="483"/>
      <c r="L769" s="483"/>
      <c r="M769" s="483"/>
      <c r="N769" s="483"/>
      <c r="O769" s="483"/>
      <c r="P769" s="483"/>
      <c r="Q769" s="483"/>
      <c r="R769" s="483"/>
      <c r="S769" s="483"/>
      <c r="T769" s="483"/>
      <c r="U769" s="483"/>
      <c r="V769" s="483"/>
      <c r="W769" s="483"/>
      <c r="X769" s="483"/>
      <c r="Y769" s="483"/>
      <c r="Z769" s="483"/>
    </row>
    <row r="770" spans="1:26" ht="15.75" hidden="1" customHeight="1">
      <c r="A770" s="483"/>
      <c r="B770" s="483"/>
      <c r="C770" s="483"/>
      <c r="D770" s="483"/>
      <c r="E770" s="483"/>
      <c r="F770" s="483"/>
      <c r="G770" s="483"/>
      <c r="H770" s="483"/>
      <c r="I770" s="483"/>
      <c r="J770" s="483"/>
      <c r="K770" s="483"/>
      <c r="L770" s="483"/>
      <c r="M770" s="483"/>
      <c r="N770" s="483"/>
      <c r="O770" s="483"/>
      <c r="P770" s="483"/>
      <c r="Q770" s="483"/>
      <c r="R770" s="483"/>
      <c r="S770" s="483"/>
      <c r="T770" s="483"/>
      <c r="U770" s="483"/>
      <c r="V770" s="483"/>
      <c r="W770" s="483"/>
      <c r="X770" s="483"/>
      <c r="Y770" s="483"/>
      <c r="Z770" s="483"/>
    </row>
    <row r="771" spans="1:26" ht="15.75" hidden="1" customHeight="1">
      <c r="A771" s="483"/>
      <c r="B771" s="483"/>
      <c r="C771" s="483"/>
      <c r="D771" s="483"/>
      <c r="E771" s="483"/>
      <c r="F771" s="483"/>
      <c r="G771" s="483"/>
      <c r="H771" s="483"/>
      <c r="I771" s="483"/>
      <c r="J771" s="483"/>
      <c r="K771" s="483"/>
      <c r="L771" s="483"/>
      <c r="M771" s="483"/>
      <c r="N771" s="483"/>
      <c r="O771" s="483"/>
      <c r="P771" s="483"/>
      <c r="Q771" s="483"/>
      <c r="R771" s="483"/>
      <c r="S771" s="483"/>
      <c r="T771" s="483"/>
      <c r="U771" s="483"/>
      <c r="V771" s="483"/>
      <c r="W771" s="483"/>
      <c r="X771" s="483"/>
      <c r="Y771" s="483"/>
      <c r="Z771" s="483"/>
    </row>
    <row r="772" spans="1:26" ht="15.75" hidden="1" customHeight="1">
      <c r="A772" s="483"/>
      <c r="B772" s="483"/>
      <c r="C772" s="483"/>
      <c r="D772" s="483"/>
      <c r="E772" s="483"/>
      <c r="F772" s="483"/>
      <c r="G772" s="483"/>
      <c r="H772" s="483"/>
      <c r="I772" s="483"/>
      <c r="J772" s="483"/>
      <c r="K772" s="483"/>
      <c r="L772" s="483"/>
      <c r="M772" s="483"/>
      <c r="N772" s="483"/>
      <c r="O772" s="483"/>
      <c r="P772" s="483"/>
      <c r="Q772" s="483"/>
      <c r="R772" s="483"/>
      <c r="S772" s="483"/>
      <c r="T772" s="483"/>
      <c r="U772" s="483"/>
      <c r="V772" s="483"/>
      <c r="W772" s="483"/>
      <c r="X772" s="483"/>
      <c r="Y772" s="483"/>
      <c r="Z772" s="483"/>
    </row>
    <row r="773" spans="1:26" ht="15.75" hidden="1" customHeight="1">
      <c r="A773" s="483"/>
      <c r="B773" s="483"/>
      <c r="C773" s="483"/>
      <c r="D773" s="483"/>
      <c r="E773" s="483"/>
      <c r="F773" s="483"/>
      <c r="G773" s="483"/>
      <c r="H773" s="483"/>
      <c r="I773" s="483"/>
      <c r="J773" s="483"/>
      <c r="K773" s="483"/>
      <c r="L773" s="483"/>
      <c r="M773" s="483"/>
      <c r="N773" s="483"/>
      <c r="O773" s="483"/>
      <c r="P773" s="483"/>
      <c r="Q773" s="483"/>
      <c r="R773" s="483"/>
      <c r="S773" s="483"/>
      <c r="T773" s="483"/>
      <c r="U773" s="483"/>
      <c r="V773" s="483"/>
      <c r="W773" s="483"/>
      <c r="X773" s="483"/>
      <c r="Y773" s="483"/>
      <c r="Z773" s="483"/>
    </row>
    <row r="774" spans="1:26" ht="15.75" hidden="1" customHeight="1">
      <c r="A774" s="483"/>
      <c r="B774" s="483"/>
      <c r="C774" s="483"/>
      <c r="D774" s="483"/>
      <c r="E774" s="483"/>
      <c r="F774" s="483"/>
      <c r="G774" s="483"/>
      <c r="H774" s="483"/>
      <c r="I774" s="483"/>
      <c r="J774" s="483"/>
      <c r="K774" s="483"/>
      <c r="L774" s="483"/>
      <c r="M774" s="483"/>
      <c r="N774" s="483"/>
      <c r="O774" s="483"/>
      <c r="P774" s="483"/>
      <c r="Q774" s="483"/>
      <c r="R774" s="483"/>
      <c r="S774" s="483"/>
      <c r="T774" s="483"/>
      <c r="U774" s="483"/>
      <c r="V774" s="483"/>
      <c r="W774" s="483"/>
      <c r="X774" s="483"/>
      <c r="Y774" s="483"/>
      <c r="Z774" s="483"/>
    </row>
    <row r="775" spans="1:26" ht="15.75" hidden="1" customHeight="1">
      <c r="A775" s="483"/>
      <c r="B775" s="483"/>
      <c r="C775" s="483"/>
      <c r="D775" s="483"/>
      <c r="E775" s="483"/>
      <c r="F775" s="483"/>
      <c r="G775" s="483"/>
      <c r="H775" s="483"/>
      <c r="I775" s="483"/>
      <c r="J775" s="483"/>
      <c r="K775" s="483"/>
      <c r="L775" s="483"/>
      <c r="M775" s="483"/>
      <c r="N775" s="483"/>
      <c r="O775" s="483"/>
      <c r="P775" s="483"/>
      <c r="Q775" s="483"/>
      <c r="R775" s="483"/>
      <c r="S775" s="483"/>
      <c r="T775" s="483"/>
      <c r="U775" s="483"/>
      <c r="V775" s="483"/>
      <c r="W775" s="483"/>
      <c r="X775" s="483"/>
      <c r="Y775" s="483"/>
      <c r="Z775" s="483"/>
    </row>
    <row r="776" spans="1:26" ht="15.75" hidden="1" customHeight="1">
      <c r="A776" s="483"/>
      <c r="B776" s="483"/>
      <c r="C776" s="483"/>
      <c r="D776" s="483"/>
      <c r="E776" s="483"/>
      <c r="F776" s="483"/>
      <c r="G776" s="483"/>
      <c r="H776" s="483"/>
      <c r="I776" s="483"/>
      <c r="J776" s="483"/>
      <c r="K776" s="483"/>
      <c r="L776" s="483"/>
      <c r="M776" s="483"/>
      <c r="N776" s="483"/>
      <c r="O776" s="483"/>
      <c r="P776" s="483"/>
      <c r="Q776" s="483"/>
      <c r="R776" s="483"/>
      <c r="S776" s="483"/>
      <c r="T776" s="483"/>
      <c r="U776" s="483"/>
      <c r="V776" s="483"/>
      <c r="W776" s="483"/>
      <c r="X776" s="483"/>
      <c r="Y776" s="483"/>
      <c r="Z776" s="483"/>
    </row>
    <row r="777" spans="1:26" ht="15.75" hidden="1" customHeight="1">
      <c r="A777" s="483"/>
      <c r="B777" s="483"/>
      <c r="C777" s="483"/>
      <c r="D777" s="483"/>
      <c r="E777" s="483"/>
      <c r="F777" s="483"/>
      <c r="G777" s="483"/>
      <c r="H777" s="483"/>
      <c r="I777" s="483"/>
      <c r="J777" s="483"/>
      <c r="K777" s="483"/>
      <c r="L777" s="483"/>
      <c r="M777" s="483"/>
      <c r="N777" s="483"/>
      <c r="O777" s="483"/>
      <c r="P777" s="483"/>
      <c r="Q777" s="483"/>
      <c r="R777" s="483"/>
      <c r="S777" s="483"/>
      <c r="T777" s="483"/>
      <c r="U777" s="483"/>
      <c r="V777" s="483"/>
      <c r="W777" s="483"/>
      <c r="X777" s="483"/>
      <c r="Y777" s="483"/>
      <c r="Z777" s="483"/>
    </row>
    <row r="778" spans="1:26" ht="15.75" hidden="1" customHeight="1">
      <c r="A778" s="483"/>
      <c r="B778" s="483"/>
      <c r="C778" s="483"/>
      <c r="D778" s="483"/>
      <c r="E778" s="483"/>
      <c r="F778" s="483"/>
      <c r="G778" s="483"/>
      <c r="H778" s="483"/>
      <c r="I778" s="483"/>
      <c r="J778" s="483"/>
      <c r="K778" s="483"/>
      <c r="L778" s="483"/>
      <c r="M778" s="483"/>
      <c r="N778" s="483"/>
      <c r="O778" s="483"/>
      <c r="P778" s="483"/>
      <c r="Q778" s="483"/>
      <c r="R778" s="483"/>
      <c r="S778" s="483"/>
      <c r="T778" s="483"/>
      <c r="U778" s="483"/>
      <c r="V778" s="483"/>
      <c r="W778" s="483"/>
      <c r="X778" s="483"/>
      <c r="Y778" s="483"/>
      <c r="Z778" s="483"/>
    </row>
    <row r="779" spans="1:26" ht="15.75" hidden="1" customHeight="1">
      <c r="A779" s="483"/>
      <c r="B779" s="483"/>
      <c r="C779" s="483"/>
      <c r="D779" s="483"/>
      <c r="E779" s="483"/>
      <c r="F779" s="483"/>
      <c r="G779" s="483"/>
      <c r="H779" s="483"/>
      <c r="I779" s="483"/>
      <c r="J779" s="483"/>
      <c r="K779" s="483"/>
      <c r="L779" s="483"/>
      <c r="M779" s="483"/>
      <c r="N779" s="483"/>
      <c r="O779" s="483"/>
      <c r="P779" s="483"/>
      <c r="Q779" s="483"/>
      <c r="R779" s="483"/>
      <c r="S779" s="483"/>
      <c r="T779" s="483"/>
      <c r="U779" s="483"/>
      <c r="V779" s="483"/>
      <c r="W779" s="483"/>
      <c r="X779" s="483"/>
      <c r="Y779" s="483"/>
      <c r="Z779" s="483"/>
    </row>
    <row r="780" spans="1:26" ht="15.75" hidden="1" customHeight="1">
      <c r="A780" s="483"/>
      <c r="B780" s="483"/>
      <c r="C780" s="483"/>
      <c r="D780" s="483"/>
      <c r="E780" s="483"/>
      <c r="F780" s="483"/>
      <c r="G780" s="483"/>
      <c r="H780" s="483"/>
      <c r="I780" s="483"/>
      <c r="J780" s="483"/>
      <c r="K780" s="483"/>
      <c r="L780" s="483"/>
      <c r="M780" s="483"/>
      <c r="N780" s="483"/>
      <c r="O780" s="483"/>
      <c r="P780" s="483"/>
      <c r="Q780" s="483"/>
      <c r="R780" s="483"/>
      <c r="S780" s="483"/>
      <c r="T780" s="483"/>
      <c r="U780" s="483"/>
      <c r="V780" s="483"/>
      <c r="W780" s="483"/>
      <c r="X780" s="483"/>
      <c r="Y780" s="483"/>
      <c r="Z780" s="483"/>
    </row>
    <row r="781" spans="1:26" ht="15.75" hidden="1" customHeight="1">
      <c r="A781" s="483"/>
      <c r="B781" s="483"/>
      <c r="C781" s="483"/>
      <c r="D781" s="483"/>
      <c r="E781" s="483"/>
      <c r="F781" s="483"/>
      <c r="G781" s="483"/>
      <c r="H781" s="483"/>
      <c r="I781" s="483"/>
      <c r="J781" s="483"/>
      <c r="K781" s="483"/>
      <c r="L781" s="483"/>
      <c r="M781" s="483"/>
      <c r="N781" s="483"/>
      <c r="O781" s="483"/>
      <c r="P781" s="483"/>
      <c r="Q781" s="483"/>
      <c r="R781" s="483"/>
      <c r="S781" s="483"/>
      <c r="T781" s="483"/>
      <c r="U781" s="483"/>
      <c r="V781" s="483"/>
      <c r="W781" s="483"/>
      <c r="X781" s="483"/>
      <c r="Y781" s="483"/>
      <c r="Z781" s="483"/>
    </row>
    <row r="782" spans="1:26" ht="15.75" hidden="1" customHeight="1">
      <c r="A782" s="483"/>
      <c r="B782" s="483"/>
      <c r="C782" s="483"/>
      <c r="D782" s="483"/>
      <c r="E782" s="483"/>
      <c r="F782" s="483"/>
      <c r="G782" s="483"/>
      <c r="H782" s="483"/>
      <c r="I782" s="483"/>
      <c r="J782" s="483"/>
      <c r="K782" s="483"/>
      <c r="L782" s="483"/>
      <c r="M782" s="483"/>
      <c r="N782" s="483"/>
      <c r="O782" s="483"/>
      <c r="P782" s="483"/>
      <c r="Q782" s="483"/>
      <c r="R782" s="483"/>
      <c r="S782" s="483"/>
      <c r="T782" s="483"/>
      <c r="U782" s="483"/>
      <c r="V782" s="483"/>
      <c r="W782" s="483"/>
      <c r="X782" s="483"/>
      <c r="Y782" s="483"/>
      <c r="Z782" s="483"/>
    </row>
    <row r="783" spans="1:26" ht="15.75" hidden="1" customHeight="1">
      <c r="A783" s="483"/>
      <c r="B783" s="483"/>
      <c r="C783" s="483"/>
      <c r="D783" s="483"/>
      <c r="E783" s="483"/>
      <c r="F783" s="483"/>
      <c r="G783" s="483"/>
      <c r="H783" s="483"/>
      <c r="I783" s="483"/>
      <c r="J783" s="483"/>
      <c r="K783" s="483"/>
      <c r="L783" s="483"/>
      <c r="M783" s="483"/>
      <c r="N783" s="483"/>
      <c r="O783" s="483"/>
      <c r="P783" s="483"/>
      <c r="Q783" s="483"/>
      <c r="R783" s="483"/>
      <c r="S783" s="483"/>
      <c r="T783" s="483"/>
      <c r="U783" s="483"/>
      <c r="V783" s="483"/>
      <c r="W783" s="483"/>
      <c r="X783" s="483"/>
      <c r="Y783" s="483"/>
      <c r="Z783" s="483"/>
    </row>
    <row r="784" spans="1:26" ht="15.75" hidden="1" customHeight="1">
      <c r="A784" s="483"/>
      <c r="B784" s="483"/>
      <c r="C784" s="483"/>
      <c r="D784" s="483"/>
      <c r="E784" s="483"/>
      <c r="F784" s="483"/>
      <c r="G784" s="483"/>
      <c r="H784" s="483"/>
      <c r="I784" s="483"/>
      <c r="J784" s="483"/>
      <c r="K784" s="483"/>
      <c r="L784" s="483"/>
      <c r="M784" s="483"/>
      <c r="N784" s="483"/>
      <c r="O784" s="483"/>
      <c r="P784" s="483"/>
      <c r="Q784" s="483"/>
      <c r="R784" s="483"/>
      <c r="S784" s="483"/>
      <c r="T784" s="483"/>
      <c r="U784" s="483"/>
      <c r="V784" s="483"/>
      <c r="W784" s="483"/>
      <c r="X784" s="483"/>
      <c r="Y784" s="483"/>
      <c r="Z784" s="483"/>
    </row>
    <row r="785" spans="1:26" ht="15.75" hidden="1" customHeight="1">
      <c r="A785" s="483"/>
      <c r="B785" s="483"/>
      <c r="C785" s="483"/>
      <c r="D785" s="483"/>
      <c r="E785" s="483"/>
      <c r="F785" s="483"/>
      <c r="G785" s="483"/>
      <c r="H785" s="483"/>
      <c r="I785" s="483"/>
      <c r="J785" s="483"/>
      <c r="K785" s="483"/>
      <c r="L785" s="483"/>
      <c r="M785" s="483"/>
      <c r="N785" s="483"/>
      <c r="O785" s="483"/>
      <c r="P785" s="483"/>
      <c r="Q785" s="483"/>
      <c r="R785" s="483"/>
      <c r="S785" s="483"/>
      <c r="T785" s="483"/>
      <c r="U785" s="483"/>
      <c r="V785" s="483"/>
      <c r="W785" s="483"/>
      <c r="X785" s="483"/>
      <c r="Y785" s="483"/>
      <c r="Z785" s="483"/>
    </row>
    <row r="786" spans="1:26" ht="15.75" hidden="1" customHeight="1">
      <c r="A786" s="483"/>
      <c r="B786" s="483"/>
      <c r="C786" s="483"/>
      <c r="D786" s="483"/>
      <c r="E786" s="483"/>
      <c r="F786" s="483"/>
      <c r="G786" s="483"/>
      <c r="H786" s="483"/>
      <c r="I786" s="483"/>
      <c r="J786" s="483"/>
      <c r="K786" s="483"/>
      <c r="L786" s="483"/>
      <c r="M786" s="483"/>
      <c r="N786" s="483"/>
      <c r="O786" s="483"/>
      <c r="P786" s="483"/>
      <c r="Q786" s="483"/>
      <c r="R786" s="483"/>
      <c r="S786" s="483"/>
      <c r="T786" s="483"/>
      <c r="U786" s="483"/>
      <c r="V786" s="483"/>
      <c r="W786" s="483"/>
      <c r="X786" s="483"/>
      <c r="Y786" s="483"/>
      <c r="Z786" s="483"/>
    </row>
    <row r="787" spans="1:26" ht="15.75" hidden="1" customHeight="1">
      <c r="A787" s="483"/>
      <c r="B787" s="483"/>
      <c r="C787" s="483"/>
      <c r="D787" s="483"/>
      <c r="E787" s="483"/>
      <c r="F787" s="483"/>
      <c r="G787" s="483"/>
      <c r="H787" s="483"/>
      <c r="I787" s="483"/>
      <c r="J787" s="483"/>
      <c r="K787" s="483"/>
      <c r="L787" s="483"/>
      <c r="M787" s="483"/>
      <c r="N787" s="483"/>
      <c r="O787" s="483"/>
      <c r="P787" s="483"/>
      <c r="Q787" s="483"/>
      <c r="R787" s="483"/>
      <c r="S787" s="483"/>
      <c r="T787" s="483"/>
      <c r="U787" s="483"/>
      <c r="V787" s="483"/>
      <c r="W787" s="483"/>
      <c r="X787" s="483"/>
      <c r="Y787" s="483"/>
      <c r="Z787" s="483"/>
    </row>
    <row r="788" spans="1:26" ht="15.75" hidden="1" customHeight="1">
      <c r="A788" s="483"/>
      <c r="B788" s="483"/>
      <c r="C788" s="483"/>
      <c r="D788" s="483"/>
      <c r="E788" s="483"/>
      <c r="F788" s="483"/>
      <c r="G788" s="483"/>
      <c r="H788" s="483"/>
      <c r="I788" s="483"/>
      <c r="J788" s="483"/>
      <c r="K788" s="483"/>
      <c r="L788" s="483"/>
      <c r="M788" s="483"/>
      <c r="N788" s="483"/>
      <c r="O788" s="483"/>
      <c r="P788" s="483"/>
      <c r="Q788" s="483"/>
      <c r="R788" s="483"/>
      <c r="S788" s="483"/>
      <c r="T788" s="483"/>
      <c r="U788" s="483"/>
      <c r="V788" s="483"/>
      <c r="W788" s="483"/>
      <c r="X788" s="483"/>
      <c r="Y788" s="483"/>
      <c r="Z788" s="483"/>
    </row>
    <row r="789" spans="1:26" ht="15.75" hidden="1" customHeight="1">
      <c r="A789" s="483"/>
      <c r="B789" s="483"/>
      <c r="C789" s="483"/>
      <c r="D789" s="483"/>
      <c r="E789" s="483"/>
      <c r="F789" s="483"/>
      <c r="G789" s="483"/>
      <c r="H789" s="483"/>
      <c r="I789" s="483"/>
      <c r="J789" s="483"/>
      <c r="K789" s="483"/>
      <c r="L789" s="483"/>
      <c r="M789" s="483"/>
      <c r="N789" s="483"/>
      <c r="O789" s="483"/>
      <c r="P789" s="483"/>
      <c r="Q789" s="483"/>
      <c r="R789" s="483"/>
      <c r="S789" s="483"/>
      <c r="T789" s="483"/>
      <c r="U789" s="483"/>
      <c r="V789" s="483"/>
      <c r="W789" s="483"/>
      <c r="X789" s="483"/>
      <c r="Y789" s="483"/>
      <c r="Z789" s="483"/>
    </row>
    <row r="790" spans="1:26" ht="15.75" hidden="1" customHeight="1">
      <c r="A790" s="483"/>
      <c r="B790" s="483"/>
      <c r="C790" s="483"/>
      <c r="D790" s="483"/>
      <c r="E790" s="483"/>
      <c r="F790" s="483"/>
      <c r="G790" s="483"/>
      <c r="H790" s="483"/>
      <c r="I790" s="483"/>
      <c r="J790" s="483"/>
      <c r="K790" s="483"/>
      <c r="L790" s="483"/>
      <c r="M790" s="483"/>
      <c r="N790" s="483"/>
      <c r="O790" s="483"/>
      <c r="P790" s="483"/>
      <c r="Q790" s="483"/>
      <c r="R790" s="483"/>
      <c r="S790" s="483"/>
      <c r="T790" s="483"/>
      <c r="U790" s="483"/>
      <c r="V790" s="483"/>
      <c r="W790" s="483"/>
      <c r="X790" s="483"/>
      <c r="Y790" s="483"/>
      <c r="Z790" s="483"/>
    </row>
    <row r="791" spans="1:26" ht="15.75" hidden="1" customHeight="1">
      <c r="A791" s="483"/>
      <c r="B791" s="483"/>
      <c r="C791" s="483"/>
      <c r="D791" s="483"/>
      <c r="E791" s="483"/>
      <c r="F791" s="483"/>
      <c r="G791" s="483"/>
      <c r="H791" s="483"/>
      <c r="I791" s="483"/>
      <c r="J791" s="483"/>
      <c r="K791" s="483"/>
      <c r="L791" s="483"/>
      <c r="M791" s="483"/>
      <c r="N791" s="483"/>
      <c r="O791" s="483"/>
      <c r="P791" s="483"/>
      <c r="Q791" s="483"/>
      <c r="R791" s="483"/>
      <c r="S791" s="483"/>
      <c r="T791" s="483"/>
      <c r="U791" s="483"/>
      <c r="V791" s="483"/>
      <c r="W791" s="483"/>
      <c r="X791" s="483"/>
      <c r="Y791" s="483"/>
      <c r="Z791" s="483"/>
    </row>
    <row r="792" spans="1:26" ht="15.75" hidden="1" customHeight="1">
      <c r="A792" s="483"/>
      <c r="B792" s="483"/>
      <c r="C792" s="483"/>
      <c r="D792" s="483"/>
      <c r="E792" s="483"/>
      <c r="F792" s="483"/>
      <c r="G792" s="483"/>
      <c r="H792" s="483"/>
      <c r="I792" s="483"/>
      <c r="J792" s="483"/>
      <c r="K792" s="483"/>
      <c r="L792" s="483"/>
      <c r="M792" s="483"/>
      <c r="N792" s="483"/>
      <c r="O792" s="483"/>
      <c r="P792" s="483"/>
      <c r="Q792" s="483"/>
      <c r="R792" s="483"/>
      <c r="S792" s="483"/>
      <c r="T792" s="483"/>
      <c r="U792" s="483"/>
      <c r="V792" s="483"/>
      <c r="W792" s="483"/>
      <c r="X792" s="483"/>
      <c r="Y792" s="483"/>
      <c r="Z792" s="483"/>
    </row>
    <row r="793" spans="1:26" ht="15.75" hidden="1" customHeight="1">
      <c r="A793" s="483"/>
      <c r="B793" s="483"/>
      <c r="C793" s="483"/>
      <c r="D793" s="483"/>
      <c r="E793" s="483"/>
      <c r="F793" s="483"/>
      <c r="G793" s="483"/>
      <c r="H793" s="483"/>
      <c r="I793" s="483"/>
      <c r="J793" s="483"/>
      <c r="K793" s="483"/>
      <c r="L793" s="483"/>
      <c r="M793" s="483"/>
      <c r="N793" s="483"/>
      <c r="O793" s="483"/>
      <c r="P793" s="483"/>
      <c r="Q793" s="483"/>
      <c r="R793" s="483"/>
      <c r="S793" s="483"/>
      <c r="T793" s="483"/>
      <c r="U793" s="483"/>
      <c r="V793" s="483"/>
      <c r="W793" s="483"/>
      <c r="X793" s="483"/>
      <c r="Y793" s="483"/>
      <c r="Z793" s="483"/>
    </row>
    <row r="794" spans="1:26" ht="15.75" hidden="1" customHeight="1">
      <c r="A794" s="483"/>
      <c r="B794" s="483"/>
      <c r="C794" s="483"/>
      <c r="D794" s="483"/>
      <c r="E794" s="483"/>
      <c r="F794" s="483"/>
      <c r="G794" s="483"/>
      <c r="H794" s="483"/>
      <c r="I794" s="483"/>
      <c r="J794" s="483"/>
      <c r="K794" s="483"/>
      <c r="L794" s="483"/>
      <c r="M794" s="483"/>
      <c r="N794" s="483"/>
      <c r="O794" s="483"/>
      <c r="P794" s="483"/>
      <c r="Q794" s="483"/>
      <c r="R794" s="483"/>
      <c r="S794" s="483"/>
      <c r="T794" s="483"/>
      <c r="U794" s="483"/>
      <c r="V794" s="483"/>
      <c r="W794" s="483"/>
      <c r="X794" s="483"/>
      <c r="Y794" s="483"/>
      <c r="Z794" s="483"/>
    </row>
    <row r="795" spans="1:26" ht="15.75" hidden="1" customHeight="1">
      <c r="A795" s="483"/>
      <c r="B795" s="483"/>
      <c r="C795" s="483"/>
      <c r="D795" s="483"/>
      <c r="E795" s="483"/>
      <c r="F795" s="483"/>
      <c r="G795" s="483"/>
      <c r="H795" s="483"/>
      <c r="I795" s="483"/>
      <c r="J795" s="483"/>
      <c r="K795" s="483"/>
      <c r="L795" s="483"/>
      <c r="M795" s="483"/>
      <c r="N795" s="483"/>
      <c r="O795" s="483"/>
      <c r="P795" s="483"/>
      <c r="Q795" s="483"/>
      <c r="R795" s="483"/>
      <c r="S795" s="483"/>
      <c r="T795" s="483"/>
      <c r="U795" s="483"/>
      <c r="V795" s="483"/>
      <c r="W795" s="483"/>
      <c r="X795" s="483"/>
      <c r="Y795" s="483"/>
      <c r="Z795" s="483"/>
    </row>
    <row r="796" spans="1:26" ht="15.75" hidden="1" customHeight="1">
      <c r="A796" s="483"/>
      <c r="B796" s="483"/>
      <c r="C796" s="483"/>
      <c r="D796" s="483"/>
      <c r="E796" s="483"/>
      <c r="F796" s="483"/>
      <c r="G796" s="483"/>
      <c r="H796" s="483"/>
      <c r="I796" s="483"/>
      <c r="J796" s="483"/>
      <c r="K796" s="483"/>
      <c r="L796" s="483"/>
      <c r="M796" s="483"/>
      <c r="N796" s="483"/>
      <c r="O796" s="483"/>
      <c r="P796" s="483"/>
      <c r="Q796" s="483"/>
      <c r="R796" s="483"/>
      <c r="S796" s="483"/>
      <c r="T796" s="483"/>
      <c r="U796" s="483"/>
      <c r="V796" s="483"/>
      <c r="W796" s="483"/>
      <c r="X796" s="483"/>
      <c r="Y796" s="483"/>
      <c r="Z796" s="483"/>
    </row>
    <row r="797" spans="1:26" ht="15.75" hidden="1" customHeight="1">
      <c r="A797" s="483"/>
      <c r="B797" s="483"/>
      <c r="C797" s="483"/>
      <c r="D797" s="483"/>
      <c r="E797" s="483"/>
      <c r="F797" s="483"/>
      <c r="G797" s="483"/>
      <c r="H797" s="483"/>
      <c r="I797" s="483"/>
      <c r="J797" s="483"/>
      <c r="K797" s="483"/>
      <c r="L797" s="483"/>
      <c r="M797" s="483"/>
      <c r="N797" s="483"/>
      <c r="O797" s="483"/>
      <c r="P797" s="483"/>
      <c r="Q797" s="483"/>
      <c r="R797" s="483"/>
      <c r="S797" s="483"/>
      <c r="T797" s="483"/>
      <c r="U797" s="483"/>
      <c r="V797" s="483"/>
      <c r="W797" s="483"/>
      <c r="X797" s="483"/>
      <c r="Y797" s="483"/>
      <c r="Z797" s="483"/>
    </row>
    <row r="798" spans="1:26" ht="15.75" hidden="1" customHeight="1">
      <c r="A798" s="483"/>
      <c r="B798" s="483"/>
      <c r="C798" s="483"/>
      <c r="D798" s="483"/>
      <c r="E798" s="483"/>
      <c r="F798" s="483"/>
      <c r="G798" s="483"/>
      <c r="H798" s="483"/>
      <c r="I798" s="483"/>
      <c r="J798" s="483"/>
      <c r="K798" s="483"/>
      <c r="L798" s="483"/>
      <c r="M798" s="483"/>
      <c r="N798" s="483"/>
      <c r="O798" s="483"/>
      <c r="P798" s="483"/>
      <c r="Q798" s="483"/>
      <c r="R798" s="483"/>
      <c r="S798" s="483"/>
      <c r="T798" s="483"/>
      <c r="U798" s="483"/>
      <c r="V798" s="483"/>
      <c r="W798" s="483"/>
      <c r="X798" s="483"/>
      <c r="Y798" s="483"/>
      <c r="Z798" s="483"/>
    </row>
    <row r="799" spans="1:26" ht="15.75" hidden="1" customHeight="1">
      <c r="A799" s="483"/>
      <c r="B799" s="483"/>
      <c r="C799" s="483"/>
      <c r="D799" s="483"/>
      <c r="E799" s="483"/>
      <c r="F799" s="483"/>
      <c r="G799" s="483"/>
      <c r="H799" s="483"/>
      <c r="I799" s="483"/>
      <c r="J799" s="483"/>
      <c r="K799" s="483"/>
      <c r="L799" s="483"/>
      <c r="M799" s="483"/>
      <c r="N799" s="483"/>
      <c r="O799" s="483"/>
      <c r="P799" s="483"/>
      <c r="Q799" s="483"/>
      <c r="R799" s="483"/>
      <c r="S799" s="483"/>
      <c r="T799" s="483"/>
      <c r="U799" s="483"/>
      <c r="V799" s="483"/>
      <c r="W799" s="483"/>
      <c r="X799" s="483"/>
      <c r="Y799" s="483"/>
      <c r="Z799" s="483"/>
    </row>
    <row r="800" spans="1:26" ht="15.75" hidden="1" customHeight="1">
      <c r="A800" s="483"/>
      <c r="B800" s="483"/>
      <c r="C800" s="483"/>
      <c r="D800" s="483"/>
      <c r="E800" s="483"/>
      <c r="F800" s="483"/>
      <c r="G800" s="483"/>
      <c r="H800" s="483"/>
      <c r="I800" s="483"/>
      <c r="J800" s="483"/>
      <c r="K800" s="483"/>
      <c r="L800" s="483"/>
      <c r="M800" s="483"/>
      <c r="N800" s="483"/>
      <c r="O800" s="483"/>
      <c r="P800" s="483"/>
      <c r="Q800" s="483"/>
      <c r="R800" s="483"/>
      <c r="S800" s="483"/>
      <c r="T800" s="483"/>
      <c r="U800" s="483"/>
      <c r="V800" s="483"/>
      <c r="W800" s="483"/>
      <c r="X800" s="483"/>
      <c r="Y800" s="483"/>
      <c r="Z800" s="483"/>
    </row>
    <row r="801" spans="1:26" ht="15.75" hidden="1" customHeight="1">
      <c r="A801" s="483"/>
      <c r="B801" s="483"/>
      <c r="C801" s="483"/>
      <c r="D801" s="483"/>
      <c r="E801" s="483"/>
      <c r="F801" s="483"/>
      <c r="G801" s="483"/>
      <c r="H801" s="483"/>
      <c r="I801" s="483"/>
      <c r="J801" s="483"/>
      <c r="K801" s="483"/>
      <c r="L801" s="483"/>
      <c r="M801" s="483"/>
      <c r="N801" s="483"/>
      <c r="O801" s="483"/>
      <c r="P801" s="483"/>
      <c r="Q801" s="483"/>
      <c r="R801" s="483"/>
      <c r="S801" s="483"/>
      <c r="T801" s="483"/>
      <c r="U801" s="483"/>
      <c r="V801" s="483"/>
      <c r="W801" s="483"/>
      <c r="X801" s="483"/>
      <c r="Y801" s="483"/>
      <c r="Z801" s="483"/>
    </row>
    <row r="802" spans="1:26" ht="15.75" hidden="1" customHeight="1">
      <c r="A802" s="483"/>
      <c r="B802" s="483"/>
      <c r="C802" s="483"/>
      <c r="D802" s="483"/>
      <c r="E802" s="483"/>
      <c r="F802" s="483"/>
      <c r="G802" s="483"/>
      <c r="H802" s="483"/>
      <c r="I802" s="483"/>
      <c r="J802" s="483"/>
      <c r="K802" s="483"/>
      <c r="L802" s="483"/>
      <c r="M802" s="483"/>
      <c r="N802" s="483"/>
      <c r="O802" s="483"/>
      <c r="P802" s="483"/>
      <c r="Q802" s="483"/>
      <c r="R802" s="483"/>
      <c r="S802" s="483"/>
      <c r="T802" s="483"/>
      <c r="U802" s="483"/>
      <c r="V802" s="483"/>
      <c r="W802" s="483"/>
      <c r="X802" s="483"/>
      <c r="Y802" s="483"/>
      <c r="Z802" s="483"/>
    </row>
    <row r="803" spans="1:26" ht="15.75" hidden="1" customHeight="1">
      <c r="A803" s="483"/>
      <c r="B803" s="483"/>
      <c r="C803" s="483"/>
      <c r="D803" s="483"/>
      <c r="E803" s="483"/>
      <c r="F803" s="483"/>
      <c r="G803" s="483"/>
      <c r="H803" s="483"/>
      <c r="I803" s="483"/>
      <c r="J803" s="483"/>
      <c r="K803" s="483"/>
      <c r="L803" s="483"/>
      <c r="M803" s="483"/>
      <c r="N803" s="483"/>
      <c r="O803" s="483"/>
      <c r="P803" s="483"/>
      <c r="Q803" s="483"/>
      <c r="R803" s="483"/>
      <c r="S803" s="483"/>
      <c r="T803" s="483"/>
      <c r="U803" s="483"/>
      <c r="V803" s="483"/>
      <c r="W803" s="483"/>
      <c r="X803" s="483"/>
      <c r="Y803" s="483"/>
      <c r="Z803" s="483"/>
    </row>
    <row r="804" spans="1:26" ht="15.75" hidden="1" customHeight="1">
      <c r="A804" s="483"/>
      <c r="B804" s="483"/>
      <c r="C804" s="483"/>
      <c r="D804" s="483"/>
      <c r="E804" s="483"/>
      <c r="F804" s="483"/>
      <c r="G804" s="483"/>
      <c r="H804" s="483"/>
      <c r="I804" s="483"/>
      <c r="J804" s="483"/>
      <c r="K804" s="483"/>
      <c r="L804" s="483"/>
      <c r="M804" s="483"/>
      <c r="N804" s="483"/>
      <c r="O804" s="483"/>
      <c r="P804" s="483"/>
      <c r="Q804" s="483"/>
      <c r="R804" s="483"/>
      <c r="S804" s="483"/>
      <c r="T804" s="483"/>
      <c r="U804" s="483"/>
      <c r="V804" s="483"/>
      <c r="W804" s="483"/>
      <c r="X804" s="483"/>
      <c r="Y804" s="483"/>
      <c r="Z804" s="483"/>
    </row>
    <row r="805" spans="1:26" ht="15.75" hidden="1" customHeight="1">
      <c r="A805" s="483"/>
      <c r="B805" s="483"/>
      <c r="C805" s="483"/>
      <c r="D805" s="483"/>
      <c r="E805" s="483"/>
      <c r="F805" s="483"/>
      <c r="G805" s="483"/>
      <c r="H805" s="483"/>
      <c r="I805" s="483"/>
      <c r="J805" s="483"/>
      <c r="K805" s="483"/>
      <c r="L805" s="483"/>
      <c r="M805" s="483"/>
      <c r="N805" s="483"/>
      <c r="O805" s="483"/>
      <c r="P805" s="483"/>
      <c r="Q805" s="483"/>
      <c r="R805" s="483"/>
      <c r="S805" s="483"/>
      <c r="T805" s="483"/>
      <c r="U805" s="483"/>
      <c r="V805" s="483"/>
      <c r="W805" s="483"/>
      <c r="X805" s="483"/>
      <c r="Y805" s="483"/>
      <c r="Z805" s="483"/>
    </row>
    <row r="806" spans="1:26" ht="15.75" hidden="1" customHeight="1">
      <c r="A806" s="483"/>
      <c r="B806" s="483"/>
      <c r="C806" s="483"/>
      <c r="D806" s="483"/>
      <c r="E806" s="483"/>
      <c r="F806" s="483"/>
      <c r="G806" s="483"/>
      <c r="H806" s="483"/>
      <c r="I806" s="483"/>
      <c r="J806" s="483"/>
      <c r="K806" s="483"/>
      <c r="L806" s="483"/>
      <c r="M806" s="483"/>
      <c r="N806" s="483"/>
      <c r="O806" s="483"/>
      <c r="P806" s="483"/>
      <c r="Q806" s="483"/>
      <c r="R806" s="483"/>
      <c r="S806" s="483"/>
      <c r="T806" s="483"/>
      <c r="U806" s="483"/>
      <c r="V806" s="483"/>
      <c r="W806" s="483"/>
      <c r="X806" s="483"/>
      <c r="Y806" s="483"/>
      <c r="Z806" s="483"/>
    </row>
    <row r="807" spans="1:26" ht="15.75" hidden="1" customHeight="1">
      <c r="A807" s="483"/>
      <c r="B807" s="483"/>
      <c r="C807" s="483"/>
      <c r="D807" s="483"/>
      <c r="E807" s="483"/>
      <c r="F807" s="483"/>
      <c r="G807" s="483"/>
      <c r="H807" s="483"/>
      <c r="I807" s="483"/>
      <c r="J807" s="483"/>
      <c r="K807" s="483"/>
      <c r="L807" s="483"/>
      <c r="M807" s="483"/>
      <c r="N807" s="483"/>
      <c r="O807" s="483"/>
      <c r="P807" s="483"/>
      <c r="Q807" s="483"/>
      <c r="R807" s="483"/>
      <c r="S807" s="483"/>
      <c r="T807" s="483"/>
      <c r="U807" s="483"/>
      <c r="V807" s="483"/>
      <c r="W807" s="483"/>
      <c r="X807" s="483"/>
      <c r="Y807" s="483"/>
      <c r="Z807" s="483"/>
    </row>
    <row r="808" spans="1:26" ht="15.75" hidden="1" customHeight="1">
      <c r="A808" s="483"/>
      <c r="B808" s="483"/>
      <c r="C808" s="483"/>
      <c r="D808" s="483"/>
      <c r="E808" s="483"/>
      <c r="F808" s="483"/>
      <c r="G808" s="483"/>
      <c r="H808" s="483"/>
      <c r="I808" s="483"/>
      <c r="J808" s="483"/>
      <c r="K808" s="483"/>
      <c r="L808" s="483"/>
      <c r="M808" s="483"/>
      <c r="N808" s="483"/>
      <c r="O808" s="483"/>
      <c r="P808" s="483"/>
      <c r="Q808" s="483"/>
      <c r="R808" s="483"/>
      <c r="S808" s="483"/>
      <c r="T808" s="483"/>
      <c r="U808" s="483"/>
      <c r="V808" s="483"/>
      <c r="W808" s="483"/>
      <c r="X808" s="483"/>
      <c r="Y808" s="483"/>
      <c r="Z808" s="483"/>
    </row>
    <row r="809" spans="1:26" ht="15.75" hidden="1" customHeight="1">
      <c r="A809" s="483"/>
      <c r="B809" s="483"/>
      <c r="C809" s="483"/>
      <c r="D809" s="483"/>
      <c r="E809" s="483"/>
      <c r="F809" s="483"/>
      <c r="G809" s="483"/>
      <c r="H809" s="483"/>
      <c r="I809" s="483"/>
      <c r="J809" s="483"/>
      <c r="K809" s="483"/>
      <c r="L809" s="483"/>
      <c r="M809" s="483"/>
      <c r="N809" s="483"/>
      <c r="O809" s="483"/>
      <c r="P809" s="483"/>
      <c r="Q809" s="483"/>
      <c r="R809" s="483"/>
      <c r="S809" s="483"/>
      <c r="T809" s="483"/>
      <c r="U809" s="483"/>
      <c r="V809" s="483"/>
      <c r="W809" s="483"/>
      <c r="X809" s="483"/>
      <c r="Y809" s="483"/>
      <c r="Z809" s="483"/>
    </row>
    <row r="810" spans="1:26" ht="15.75" hidden="1" customHeight="1">
      <c r="A810" s="483"/>
      <c r="B810" s="483"/>
      <c r="C810" s="483"/>
      <c r="D810" s="483"/>
      <c r="E810" s="483"/>
      <c r="F810" s="483"/>
      <c r="G810" s="483"/>
      <c r="H810" s="483"/>
      <c r="I810" s="483"/>
      <c r="J810" s="483"/>
      <c r="K810" s="483"/>
      <c r="L810" s="483"/>
      <c r="M810" s="483"/>
      <c r="N810" s="483"/>
      <c r="O810" s="483"/>
      <c r="P810" s="483"/>
      <c r="Q810" s="483"/>
      <c r="R810" s="483"/>
      <c r="S810" s="483"/>
      <c r="T810" s="483"/>
      <c r="U810" s="483"/>
      <c r="V810" s="483"/>
      <c r="W810" s="483"/>
      <c r="X810" s="483"/>
      <c r="Y810" s="483"/>
      <c r="Z810" s="483"/>
    </row>
    <row r="811" spans="1:26" ht="15.75" hidden="1" customHeight="1">
      <c r="A811" s="483"/>
      <c r="B811" s="483"/>
      <c r="C811" s="483"/>
      <c r="D811" s="483"/>
      <c r="E811" s="483"/>
      <c r="F811" s="483"/>
      <c r="G811" s="483"/>
      <c r="H811" s="483"/>
      <c r="I811" s="483"/>
      <c r="J811" s="483"/>
      <c r="K811" s="483"/>
      <c r="L811" s="483"/>
      <c r="M811" s="483"/>
      <c r="N811" s="483"/>
      <c r="O811" s="483"/>
      <c r="P811" s="483"/>
      <c r="Q811" s="483"/>
      <c r="R811" s="483"/>
      <c r="S811" s="483"/>
      <c r="T811" s="483"/>
      <c r="U811" s="483"/>
      <c r="V811" s="483"/>
      <c r="W811" s="483"/>
      <c r="X811" s="483"/>
      <c r="Y811" s="483"/>
      <c r="Z811" s="483"/>
    </row>
    <row r="812" spans="1:26" ht="15.75" hidden="1" customHeight="1">
      <c r="A812" s="483"/>
      <c r="B812" s="483"/>
      <c r="C812" s="483"/>
      <c r="D812" s="483"/>
      <c r="E812" s="483"/>
      <c r="F812" s="483"/>
      <c r="G812" s="483"/>
      <c r="H812" s="483"/>
      <c r="I812" s="483"/>
      <c r="J812" s="483"/>
      <c r="K812" s="483"/>
      <c r="L812" s="483"/>
      <c r="M812" s="483"/>
      <c r="N812" s="483"/>
      <c r="O812" s="483"/>
      <c r="P812" s="483"/>
      <c r="Q812" s="483"/>
      <c r="R812" s="483"/>
      <c r="S812" s="483"/>
      <c r="T812" s="483"/>
      <c r="U812" s="483"/>
      <c r="V812" s="483"/>
      <c r="W812" s="483"/>
      <c r="X812" s="483"/>
      <c r="Y812" s="483"/>
      <c r="Z812" s="483"/>
    </row>
    <row r="813" spans="1:26" ht="15.75" hidden="1" customHeight="1">
      <c r="A813" s="483"/>
      <c r="B813" s="483"/>
      <c r="C813" s="483"/>
      <c r="D813" s="483"/>
      <c r="E813" s="483"/>
      <c r="F813" s="483"/>
      <c r="G813" s="483"/>
      <c r="H813" s="483"/>
      <c r="I813" s="483"/>
      <c r="J813" s="483"/>
      <c r="K813" s="483"/>
      <c r="L813" s="483"/>
      <c r="M813" s="483"/>
      <c r="N813" s="483"/>
      <c r="O813" s="483"/>
      <c r="P813" s="483"/>
      <c r="Q813" s="483"/>
      <c r="R813" s="483"/>
      <c r="S813" s="483"/>
      <c r="T813" s="483"/>
      <c r="U813" s="483"/>
      <c r="V813" s="483"/>
      <c r="W813" s="483"/>
      <c r="X813" s="483"/>
      <c r="Y813" s="483"/>
      <c r="Z813" s="483"/>
    </row>
    <row r="814" spans="1:26" ht="15.75" hidden="1" customHeight="1">
      <c r="A814" s="483"/>
      <c r="B814" s="483"/>
      <c r="C814" s="483"/>
      <c r="D814" s="483"/>
      <c r="E814" s="483"/>
      <c r="F814" s="483"/>
      <c r="G814" s="483"/>
      <c r="H814" s="483"/>
      <c r="I814" s="483"/>
      <c r="J814" s="483"/>
      <c r="K814" s="483"/>
      <c r="L814" s="483"/>
      <c r="M814" s="483"/>
      <c r="N814" s="483"/>
      <c r="O814" s="483"/>
      <c r="P814" s="483"/>
      <c r="Q814" s="483"/>
      <c r="R814" s="483"/>
      <c r="S814" s="483"/>
      <c r="T814" s="483"/>
      <c r="U814" s="483"/>
      <c r="V814" s="483"/>
      <c r="W814" s="483"/>
      <c r="X814" s="483"/>
      <c r="Y814" s="483"/>
      <c r="Z814" s="483"/>
    </row>
    <row r="815" spans="1:26" ht="15.75" hidden="1" customHeight="1">
      <c r="A815" s="483"/>
      <c r="B815" s="483"/>
      <c r="C815" s="483"/>
      <c r="D815" s="483"/>
      <c r="E815" s="483"/>
      <c r="F815" s="483"/>
      <c r="G815" s="483"/>
      <c r="H815" s="483"/>
      <c r="I815" s="483"/>
      <c r="J815" s="483"/>
      <c r="K815" s="483"/>
      <c r="L815" s="483"/>
      <c r="M815" s="483"/>
      <c r="N815" s="483"/>
      <c r="O815" s="483"/>
      <c r="P815" s="483"/>
      <c r="Q815" s="483"/>
      <c r="R815" s="483"/>
      <c r="S815" s="483"/>
      <c r="T815" s="483"/>
      <c r="U815" s="483"/>
      <c r="V815" s="483"/>
      <c r="W815" s="483"/>
      <c r="X815" s="483"/>
      <c r="Y815" s="483"/>
      <c r="Z815" s="483"/>
    </row>
    <row r="816" spans="1:26" ht="15.75" hidden="1" customHeight="1">
      <c r="A816" s="483"/>
      <c r="B816" s="483"/>
      <c r="C816" s="483"/>
      <c r="D816" s="483"/>
      <c r="E816" s="483"/>
      <c r="F816" s="483"/>
      <c r="G816" s="483"/>
      <c r="H816" s="483"/>
      <c r="I816" s="483"/>
      <c r="J816" s="483"/>
      <c r="K816" s="483"/>
      <c r="L816" s="483"/>
      <c r="M816" s="483"/>
      <c r="N816" s="483"/>
      <c r="O816" s="483"/>
      <c r="P816" s="483"/>
      <c r="Q816" s="483"/>
      <c r="R816" s="483"/>
      <c r="S816" s="483"/>
      <c r="T816" s="483"/>
      <c r="U816" s="483"/>
      <c r="V816" s="483"/>
      <c r="W816" s="483"/>
      <c r="X816" s="483"/>
      <c r="Y816" s="483"/>
      <c r="Z816" s="483"/>
    </row>
    <row r="817" spans="1:26" ht="15.75" hidden="1" customHeight="1">
      <c r="A817" s="483"/>
      <c r="B817" s="483"/>
      <c r="C817" s="483"/>
      <c r="D817" s="483"/>
      <c r="E817" s="483"/>
      <c r="F817" s="483"/>
      <c r="G817" s="483"/>
      <c r="H817" s="483"/>
      <c r="I817" s="483"/>
      <c r="J817" s="483"/>
      <c r="K817" s="483"/>
      <c r="L817" s="483"/>
      <c r="M817" s="483"/>
      <c r="N817" s="483"/>
      <c r="O817" s="483"/>
      <c r="P817" s="483"/>
      <c r="Q817" s="483"/>
      <c r="R817" s="483"/>
      <c r="S817" s="483"/>
      <c r="T817" s="483"/>
      <c r="U817" s="483"/>
      <c r="V817" s="483"/>
      <c r="W817" s="483"/>
      <c r="X817" s="483"/>
      <c r="Y817" s="483"/>
      <c r="Z817" s="483"/>
    </row>
    <row r="818" spans="1:26" ht="15.75" hidden="1" customHeight="1">
      <c r="A818" s="483"/>
      <c r="B818" s="483"/>
      <c r="C818" s="483"/>
      <c r="D818" s="483"/>
      <c r="E818" s="483"/>
      <c r="F818" s="483"/>
      <c r="G818" s="483"/>
      <c r="H818" s="483"/>
      <c r="I818" s="483"/>
      <c r="J818" s="483"/>
      <c r="K818" s="483"/>
      <c r="L818" s="483"/>
      <c r="M818" s="483"/>
      <c r="N818" s="483"/>
      <c r="O818" s="483"/>
      <c r="P818" s="483"/>
      <c r="Q818" s="483"/>
      <c r="R818" s="483"/>
      <c r="S818" s="483"/>
      <c r="T818" s="483"/>
      <c r="U818" s="483"/>
      <c r="V818" s="483"/>
      <c r="W818" s="483"/>
      <c r="X818" s="483"/>
      <c r="Y818" s="483"/>
      <c r="Z818" s="483"/>
    </row>
    <row r="819" spans="1:26" ht="15.75" hidden="1" customHeight="1">
      <c r="A819" s="483"/>
      <c r="B819" s="483"/>
      <c r="C819" s="483"/>
      <c r="D819" s="483"/>
      <c r="E819" s="483"/>
      <c r="F819" s="483"/>
      <c r="G819" s="483"/>
      <c r="H819" s="483"/>
      <c r="I819" s="483"/>
      <c r="J819" s="483"/>
      <c r="K819" s="483"/>
      <c r="L819" s="483"/>
      <c r="M819" s="483"/>
      <c r="N819" s="483"/>
      <c r="O819" s="483"/>
      <c r="P819" s="483"/>
      <c r="Q819" s="483"/>
      <c r="R819" s="483"/>
      <c r="S819" s="483"/>
      <c r="T819" s="483"/>
      <c r="U819" s="483"/>
      <c r="V819" s="483"/>
      <c r="W819" s="483"/>
      <c r="X819" s="483"/>
      <c r="Y819" s="483"/>
      <c r="Z819" s="483"/>
    </row>
    <row r="820" spans="1:26" ht="15.75" hidden="1" customHeight="1">
      <c r="A820" s="483"/>
      <c r="B820" s="483"/>
      <c r="C820" s="483"/>
      <c r="D820" s="483"/>
      <c r="E820" s="483"/>
      <c r="F820" s="483"/>
      <c r="G820" s="483"/>
      <c r="H820" s="483"/>
      <c r="I820" s="483"/>
      <c r="J820" s="483"/>
      <c r="K820" s="483"/>
      <c r="L820" s="483"/>
      <c r="M820" s="483"/>
      <c r="N820" s="483"/>
      <c r="O820" s="483"/>
      <c r="P820" s="483"/>
      <c r="Q820" s="483"/>
      <c r="R820" s="483"/>
      <c r="S820" s="483"/>
      <c r="T820" s="483"/>
      <c r="U820" s="483"/>
      <c r="V820" s="483"/>
      <c r="W820" s="483"/>
      <c r="X820" s="483"/>
      <c r="Y820" s="483"/>
      <c r="Z820" s="483"/>
    </row>
    <row r="821" spans="1:26" ht="15.75" hidden="1" customHeight="1">
      <c r="A821" s="483"/>
      <c r="B821" s="483"/>
      <c r="C821" s="483"/>
      <c r="D821" s="483"/>
      <c r="E821" s="483"/>
      <c r="F821" s="483"/>
      <c r="G821" s="483"/>
      <c r="H821" s="483"/>
      <c r="I821" s="483"/>
      <c r="J821" s="483"/>
      <c r="K821" s="483"/>
      <c r="L821" s="483"/>
      <c r="M821" s="483"/>
      <c r="N821" s="483"/>
      <c r="O821" s="483"/>
      <c r="P821" s="483"/>
      <c r="Q821" s="483"/>
      <c r="R821" s="483"/>
      <c r="S821" s="483"/>
      <c r="T821" s="483"/>
      <c r="U821" s="483"/>
      <c r="V821" s="483"/>
      <c r="W821" s="483"/>
      <c r="X821" s="483"/>
      <c r="Y821" s="483"/>
      <c r="Z821" s="483"/>
    </row>
    <row r="822" spans="1:26" ht="15.75" hidden="1" customHeight="1">
      <c r="A822" s="483"/>
      <c r="B822" s="483"/>
      <c r="C822" s="483"/>
      <c r="D822" s="483"/>
      <c r="E822" s="483"/>
      <c r="F822" s="483"/>
      <c r="G822" s="483"/>
      <c r="H822" s="483"/>
      <c r="I822" s="483"/>
      <c r="J822" s="483"/>
      <c r="K822" s="483"/>
      <c r="L822" s="483"/>
      <c r="M822" s="483"/>
      <c r="N822" s="483"/>
      <c r="O822" s="483"/>
      <c r="P822" s="483"/>
      <c r="Q822" s="483"/>
      <c r="R822" s="483"/>
      <c r="S822" s="483"/>
      <c r="T822" s="483"/>
      <c r="U822" s="483"/>
      <c r="V822" s="483"/>
      <c r="W822" s="483"/>
      <c r="X822" s="483"/>
      <c r="Y822" s="483"/>
      <c r="Z822" s="483"/>
    </row>
    <row r="823" spans="1:26" ht="15.75" hidden="1" customHeight="1">
      <c r="A823" s="483"/>
      <c r="B823" s="483"/>
      <c r="C823" s="483"/>
      <c r="D823" s="483"/>
      <c r="E823" s="483"/>
      <c r="F823" s="483"/>
      <c r="G823" s="483"/>
      <c r="H823" s="483"/>
      <c r="I823" s="483"/>
      <c r="J823" s="483"/>
      <c r="K823" s="483"/>
      <c r="L823" s="483"/>
      <c r="M823" s="483"/>
      <c r="N823" s="483"/>
      <c r="O823" s="483"/>
      <c r="P823" s="483"/>
      <c r="Q823" s="483"/>
      <c r="R823" s="483"/>
      <c r="S823" s="483"/>
      <c r="T823" s="483"/>
      <c r="U823" s="483"/>
      <c r="V823" s="483"/>
      <c r="W823" s="483"/>
      <c r="X823" s="483"/>
      <c r="Y823" s="483"/>
      <c r="Z823" s="483"/>
    </row>
    <row r="824" spans="1:26" ht="15.75" hidden="1" customHeight="1">
      <c r="A824" s="483"/>
      <c r="B824" s="483"/>
      <c r="C824" s="483"/>
      <c r="D824" s="483"/>
      <c r="E824" s="483"/>
      <c r="F824" s="483"/>
      <c r="G824" s="483"/>
      <c r="H824" s="483"/>
      <c r="I824" s="483"/>
      <c r="J824" s="483"/>
      <c r="K824" s="483"/>
      <c r="L824" s="483"/>
      <c r="M824" s="483"/>
      <c r="N824" s="483"/>
      <c r="O824" s="483"/>
      <c r="P824" s="483"/>
      <c r="Q824" s="483"/>
      <c r="R824" s="483"/>
      <c r="S824" s="483"/>
      <c r="T824" s="483"/>
      <c r="U824" s="483"/>
      <c r="V824" s="483"/>
      <c r="W824" s="483"/>
      <c r="X824" s="483"/>
      <c r="Y824" s="483"/>
      <c r="Z824" s="483"/>
    </row>
    <row r="825" spans="1:26" ht="15.75" hidden="1" customHeight="1">
      <c r="A825" s="483"/>
      <c r="B825" s="483"/>
      <c r="C825" s="483"/>
      <c r="D825" s="483"/>
      <c r="E825" s="483"/>
      <c r="F825" s="483"/>
      <c r="G825" s="483"/>
      <c r="H825" s="483"/>
      <c r="I825" s="483"/>
      <c r="J825" s="483"/>
      <c r="K825" s="483"/>
      <c r="L825" s="483"/>
      <c r="M825" s="483"/>
      <c r="N825" s="483"/>
      <c r="O825" s="483"/>
      <c r="P825" s="483"/>
      <c r="Q825" s="483"/>
      <c r="R825" s="483"/>
      <c r="S825" s="483"/>
      <c r="T825" s="483"/>
      <c r="U825" s="483"/>
      <c r="V825" s="483"/>
      <c r="W825" s="483"/>
      <c r="X825" s="483"/>
      <c r="Y825" s="483"/>
      <c r="Z825" s="483"/>
    </row>
    <row r="826" spans="1:26" ht="15.75" hidden="1" customHeight="1">
      <c r="A826" s="483"/>
      <c r="B826" s="483"/>
      <c r="C826" s="483"/>
      <c r="D826" s="483"/>
      <c r="E826" s="483"/>
      <c r="F826" s="483"/>
      <c r="G826" s="483"/>
      <c r="H826" s="483"/>
      <c r="I826" s="483"/>
      <c r="J826" s="483"/>
      <c r="K826" s="483"/>
      <c r="L826" s="483"/>
      <c r="M826" s="483"/>
      <c r="N826" s="483"/>
      <c r="O826" s="483"/>
      <c r="P826" s="483"/>
      <c r="Q826" s="483"/>
      <c r="R826" s="483"/>
      <c r="S826" s="483"/>
      <c r="T826" s="483"/>
      <c r="U826" s="483"/>
      <c r="V826" s="483"/>
      <c r="W826" s="483"/>
      <c r="X826" s="483"/>
      <c r="Y826" s="483"/>
      <c r="Z826" s="483"/>
    </row>
    <row r="827" spans="1:26" ht="15.75" hidden="1" customHeight="1">
      <c r="A827" s="483"/>
      <c r="B827" s="483"/>
      <c r="C827" s="483"/>
      <c r="D827" s="483"/>
      <c r="E827" s="483"/>
      <c r="F827" s="483"/>
      <c r="G827" s="483"/>
      <c r="H827" s="483"/>
      <c r="I827" s="483"/>
      <c r="J827" s="483"/>
      <c r="K827" s="483"/>
      <c r="L827" s="483"/>
      <c r="M827" s="483"/>
      <c r="N827" s="483"/>
      <c r="O827" s="483"/>
      <c r="P827" s="483"/>
      <c r="Q827" s="483"/>
      <c r="R827" s="483"/>
      <c r="S827" s="483"/>
      <c r="T827" s="483"/>
      <c r="U827" s="483"/>
      <c r="V827" s="483"/>
      <c r="W827" s="483"/>
      <c r="X827" s="483"/>
      <c r="Y827" s="483"/>
      <c r="Z827" s="483"/>
    </row>
    <row r="828" spans="1:26" ht="15.75" hidden="1" customHeight="1">
      <c r="A828" s="483"/>
      <c r="B828" s="483"/>
      <c r="C828" s="483"/>
      <c r="D828" s="483"/>
      <c r="E828" s="483"/>
      <c r="F828" s="483"/>
      <c r="G828" s="483"/>
      <c r="H828" s="483"/>
      <c r="I828" s="483"/>
      <c r="J828" s="483"/>
      <c r="K828" s="483"/>
      <c r="L828" s="483"/>
      <c r="M828" s="483"/>
      <c r="N828" s="483"/>
      <c r="O828" s="483"/>
      <c r="P828" s="483"/>
      <c r="Q828" s="483"/>
      <c r="R828" s="483"/>
      <c r="S828" s="483"/>
      <c r="T828" s="483"/>
      <c r="U828" s="483"/>
      <c r="V828" s="483"/>
      <c r="W828" s="483"/>
      <c r="X828" s="483"/>
      <c r="Y828" s="483"/>
      <c r="Z828" s="483"/>
    </row>
    <row r="829" spans="1:26" ht="15.75" hidden="1" customHeight="1">
      <c r="A829" s="483"/>
      <c r="B829" s="483"/>
      <c r="C829" s="483"/>
      <c r="D829" s="483"/>
      <c r="E829" s="483"/>
      <c r="F829" s="483"/>
      <c r="G829" s="483"/>
      <c r="H829" s="483"/>
      <c r="I829" s="483"/>
      <c r="J829" s="483"/>
      <c r="K829" s="483"/>
      <c r="L829" s="483"/>
      <c r="M829" s="483"/>
      <c r="N829" s="483"/>
      <c r="O829" s="483"/>
      <c r="P829" s="483"/>
      <c r="Q829" s="483"/>
      <c r="R829" s="483"/>
      <c r="S829" s="483"/>
      <c r="T829" s="483"/>
      <c r="U829" s="483"/>
      <c r="V829" s="483"/>
      <c r="W829" s="483"/>
      <c r="X829" s="483"/>
      <c r="Y829" s="483"/>
      <c r="Z829" s="483"/>
    </row>
    <row r="830" spans="1:26" ht="15.75" hidden="1" customHeight="1">
      <c r="A830" s="483"/>
      <c r="B830" s="483"/>
      <c r="C830" s="483"/>
      <c r="D830" s="483"/>
      <c r="E830" s="483"/>
      <c r="F830" s="483"/>
      <c r="G830" s="483"/>
      <c r="H830" s="483"/>
      <c r="I830" s="483"/>
      <c r="J830" s="483"/>
      <c r="K830" s="483"/>
      <c r="L830" s="483"/>
      <c r="M830" s="483"/>
      <c r="N830" s="483"/>
      <c r="O830" s="483"/>
      <c r="P830" s="483"/>
      <c r="Q830" s="483"/>
      <c r="R830" s="483"/>
      <c r="S830" s="483"/>
      <c r="T830" s="483"/>
      <c r="U830" s="483"/>
      <c r="V830" s="483"/>
      <c r="W830" s="483"/>
      <c r="X830" s="483"/>
      <c r="Y830" s="483"/>
      <c r="Z830" s="483"/>
    </row>
    <row r="831" spans="1:26" ht="15.75" hidden="1" customHeight="1">
      <c r="A831" s="483"/>
      <c r="B831" s="483"/>
      <c r="C831" s="483"/>
      <c r="D831" s="483"/>
      <c r="E831" s="483"/>
      <c r="F831" s="483"/>
      <c r="G831" s="483"/>
      <c r="H831" s="483"/>
      <c r="I831" s="483"/>
      <c r="J831" s="483"/>
      <c r="K831" s="483"/>
      <c r="L831" s="483"/>
      <c r="M831" s="483"/>
      <c r="N831" s="483"/>
      <c r="O831" s="483"/>
      <c r="P831" s="483"/>
      <c r="Q831" s="483"/>
      <c r="R831" s="483"/>
      <c r="S831" s="483"/>
      <c r="T831" s="483"/>
      <c r="U831" s="483"/>
      <c r="V831" s="483"/>
      <c r="W831" s="483"/>
      <c r="X831" s="483"/>
      <c r="Y831" s="483"/>
      <c r="Z831" s="483"/>
    </row>
    <row r="832" spans="1:26" ht="15.75" hidden="1" customHeight="1">
      <c r="A832" s="483"/>
      <c r="B832" s="483"/>
      <c r="C832" s="483"/>
      <c r="D832" s="483"/>
      <c r="E832" s="483"/>
      <c r="F832" s="483"/>
      <c r="G832" s="483"/>
      <c r="H832" s="483"/>
      <c r="I832" s="483"/>
      <c r="J832" s="483"/>
      <c r="K832" s="483"/>
      <c r="L832" s="483"/>
      <c r="M832" s="483"/>
      <c r="N832" s="483"/>
      <c r="O832" s="483"/>
      <c r="P832" s="483"/>
      <c r="Q832" s="483"/>
      <c r="R832" s="483"/>
      <c r="S832" s="483"/>
      <c r="T832" s="483"/>
      <c r="U832" s="483"/>
      <c r="V832" s="483"/>
      <c r="W832" s="483"/>
      <c r="X832" s="483"/>
      <c r="Y832" s="483"/>
      <c r="Z832" s="483"/>
    </row>
    <row r="833" spans="1:26" ht="15.75" hidden="1" customHeight="1">
      <c r="A833" s="483"/>
      <c r="B833" s="483"/>
      <c r="C833" s="483"/>
      <c r="D833" s="483"/>
      <c r="E833" s="483"/>
      <c r="F833" s="483"/>
      <c r="G833" s="483"/>
      <c r="H833" s="483"/>
      <c r="I833" s="483"/>
      <c r="J833" s="483"/>
      <c r="K833" s="483"/>
      <c r="L833" s="483"/>
      <c r="M833" s="483"/>
      <c r="N833" s="483"/>
      <c r="O833" s="483"/>
      <c r="P833" s="483"/>
      <c r="Q833" s="483"/>
      <c r="R833" s="483"/>
      <c r="S833" s="483"/>
      <c r="T833" s="483"/>
      <c r="U833" s="483"/>
      <c r="V833" s="483"/>
      <c r="W833" s="483"/>
      <c r="X833" s="483"/>
      <c r="Y833" s="483"/>
      <c r="Z833" s="483"/>
    </row>
    <row r="834" spans="1:26" ht="15.75" hidden="1" customHeight="1">
      <c r="A834" s="483"/>
      <c r="B834" s="483"/>
      <c r="C834" s="483"/>
      <c r="D834" s="483"/>
      <c r="E834" s="483"/>
      <c r="F834" s="483"/>
      <c r="G834" s="483"/>
      <c r="H834" s="483"/>
      <c r="I834" s="483"/>
      <c r="J834" s="483"/>
      <c r="K834" s="483"/>
      <c r="L834" s="483"/>
      <c r="M834" s="483"/>
      <c r="N834" s="483"/>
      <c r="O834" s="483"/>
      <c r="P834" s="483"/>
      <c r="Q834" s="483"/>
      <c r="R834" s="483"/>
      <c r="S834" s="483"/>
      <c r="T834" s="483"/>
      <c r="U834" s="483"/>
      <c r="V834" s="483"/>
      <c r="W834" s="483"/>
      <c r="X834" s="483"/>
      <c r="Y834" s="483"/>
      <c r="Z834" s="483"/>
    </row>
    <row r="835" spans="1:26" ht="15.75" hidden="1" customHeight="1">
      <c r="A835" s="483"/>
      <c r="B835" s="483"/>
      <c r="C835" s="483"/>
      <c r="D835" s="483"/>
      <c r="E835" s="483"/>
      <c r="F835" s="483"/>
      <c r="G835" s="483"/>
      <c r="H835" s="483"/>
      <c r="I835" s="483"/>
      <c r="J835" s="483"/>
      <c r="K835" s="483"/>
      <c r="L835" s="483"/>
      <c r="M835" s="483"/>
      <c r="N835" s="483"/>
      <c r="O835" s="483"/>
      <c r="P835" s="483"/>
      <c r="Q835" s="483"/>
      <c r="R835" s="483"/>
      <c r="S835" s="483"/>
      <c r="T835" s="483"/>
      <c r="U835" s="483"/>
      <c r="V835" s="483"/>
      <c r="W835" s="483"/>
      <c r="X835" s="483"/>
      <c r="Y835" s="483"/>
      <c r="Z835" s="483"/>
    </row>
    <row r="836" spans="1:26" ht="15.75" hidden="1" customHeight="1">
      <c r="A836" s="483"/>
      <c r="B836" s="483"/>
      <c r="C836" s="483"/>
      <c r="D836" s="483"/>
      <c r="E836" s="483"/>
      <c r="F836" s="483"/>
      <c r="G836" s="483"/>
      <c r="H836" s="483"/>
      <c r="I836" s="483"/>
      <c r="J836" s="483"/>
      <c r="K836" s="483"/>
      <c r="L836" s="483"/>
      <c r="M836" s="483"/>
      <c r="N836" s="483"/>
      <c r="O836" s="483"/>
      <c r="P836" s="483"/>
      <c r="Q836" s="483"/>
      <c r="R836" s="483"/>
      <c r="S836" s="483"/>
      <c r="T836" s="483"/>
      <c r="U836" s="483"/>
      <c r="V836" s="483"/>
      <c r="W836" s="483"/>
      <c r="X836" s="483"/>
      <c r="Y836" s="483"/>
      <c r="Z836" s="483"/>
    </row>
    <row r="837" spans="1:26" ht="15.75" hidden="1" customHeight="1">
      <c r="A837" s="483"/>
      <c r="B837" s="483"/>
      <c r="C837" s="483"/>
      <c r="D837" s="483"/>
      <c r="E837" s="483"/>
      <c r="F837" s="483"/>
      <c r="G837" s="483"/>
      <c r="H837" s="483"/>
      <c r="I837" s="483"/>
      <c r="J837" s="483"/>
      <c r="K837" s="483"/>
      <c r="L837" s="483"/>
      <c r="M837" s="483"/>
      <c r="N837" s="483"/>
      <c r="O837" s="483"/>
      <c r="P837" s="483"/>
      <c r="Q837" s="483"/>
      <c r="R837" s="483"/>
      <c r="S837" s="483"/>
      <c r="T837" s="483"/>
      <c r="U837" s="483"/>
      <c r="V837" s="483"/>
      <c r="W837" s="483"/>
      <c r="X837" s="483"/>
      <c r="Y837" s="483"/>
      <c r="Z837" s="483"/>
    </row>
    <row r="838" spans="1:26" ht="15.75" hidden="1" customHeight="1">
      <c r="A838" s="483"/>
      <c r="B838" s="483"/>
      <c r="C838" s="483"/>
      <c r="D838" s="483"/>
      <c r="E838" s="483"/>
      <c r="F838" s="483"/>
      <c r="G838" s="483"/>
      <c r="H838" s="483"/>
      <c r="I838" s="483"/>
      <c r="J838" s="483"/>
      <c r="K838" s="483"/>
      <c r="L838" s="483"/>
      <c r="M838" s="483"/>
      <c r="N838" s="483"/>
      <c r="O838" s="483"/>
      <c r="P838" s="483"/>
      <c r="Q838" s="483"/>
      <c r="R838" s="483"/>
      <c r="S838" s="483"/>
      <c r="T838" s="483"/>
      <c r="U838" s="483"/>
      <c r="V838" s="483"/>
      <c r="W838" s="483"/>
      <c r="X838" s="483"/>
      <c r="Y838" s="483"/>
      <c r="Z838" s="483"/>
    </row>
    <row r="839" spans="1:26" ht="15.75" hidden="1" customHeight="1">
      <c r="A839" s="483"/>
      <c r="B839" s="483"/>
      <c r="C839" s="483"/>
      <c r="D839" s="483"/>
      <c r="E839" s="483"/>
      <c r="F839" s="483"/>
      <c r="G839" s="483"/>
      <c r="H839" s="483"/>
      <c r="I839" s="483"/>
      <c r="J839" s="483"/>
      <c r="K839" s="483"/>
      <c r="L839" s="483"/>
      <c r="M839" s="483"/>
      <c r="N839" s="483"/>
      <c r="O839" s="483"/>
      <c r="P839" s="483"/>
      <c r="Q839" s="483"/>
      <c r="R839" s="483"/>
      <c r="S839" s="483"/>
      <c r="T839" s="483"/>
      <c r="U839" s="483"/>
      <c r="V839" s="483"/>
      <c r="W839" s="483"/>
      <c r="X839" s="483"/>
      <c r="Y839" s="483"/>
      <c r="Z839" s="483"/>
    </row>
    <row r="840" spans="1:26" ht="15.75" hidden="1" customHeight="1">
      <c r="A840" s="483"/>
      <c r="B840" s="483"/>
      <c r="C840" s="483"/>
      <c r="D840" s="483"/>
      <c r="E840" s="483"/>
      <c r="F840" s="483"/>
      <c r="G840" s="483"/>
      <c r="H840" s="483"/>
      <c r="I840" s="483"/>
      <c r="J840" s="483"/>
      <c r="K840" s="483"/>
      <c r="L840" s="483"/>
      <c r="M840" s="483"/>
      <c r="N840" s="483"/>
      <c r="O840" s="483"/>
      <c r="P840" s="483"/>
      <c r="Q840" s="483"/>
      <c r="R840" s="483"/>
      <c r="S840" s="483"/>
      <c r="T840" s="483"/>
      <c r="U840" s="483"/>
      <c r="V840" s="483"/>
      <c r="W840" s="483"/>
      <c r="X840" s="483"/>
      <c r="Y840" s="483"/>
      <c r="Z840" s="483"/>
    </row>
    <row r="841" spans="1:26" ht="15.75" hidden="1" customHeight="1">
      <c r="A841" s="483"/>
      <c r="B841" s="483"/>
      <c r="C841" s="483"/>
      <c r="D841" s="483"/>
      <c r="E841" s="483"/>
      <c r="F841" s="483"/>
      <c r="G841" s="483"/>
      <c r="H841" s="483"/>
      <c r="I841" s="483"/>
      <c r="J841" s="483"/>
      <c r="K841" s="483"/>
      <c r="L841" s="483"/>
      <c r="M841" s="483"/>
      <c r="N841" s="483"/>
      <c r="O841" s="483"/>
      <c r="P841" s="483"/>
      <c r="Q841" s="483"/>
      <c r="R841" s="483"/>
      <c r="S841" s="483"/>
      <c r="T841" s="483"/>
      <c r="U841" s="483"/>
      <c r="V841" s="483"/>
      <c r="W841" s="483"/>
      <c r="X841" s="483"/>
      <c r="Y841" s="483"/>
      <c r="Z841" s="483"/>
    </row>
    <row r="842" spans="1:26" ht="15.75" hidden="1" customHeight="1">
      <c r="A842" s="483"/>
      <c r="B842" s="483"/>
      <c r="C842" s="483"/>
      <c r="D842" s="483"/>
      <c r="E842" s="483"/>
      <c r="F842" s="483"/>
      <c r="G842" s="483"/>
      <c r="H842" s="483"/>
      <c r="I842" s="483"/>
      <c r="J842" s="483"/>
      <c r="K842" s="483"/>
      <c r="L842" s="483"/>
      <c r="M842" s="483"/>
      <c r="N842" s="483"/>
      <c r="O842" s="483"/>
      <c r="P842" s="483"/>
      <c r="Q842" s="483"/>
      <c r="R842" s="483"/>
      <c r="S842" s="483"/>
      <c r="T842" s="483"/>
      <c r="U842" s="483"/>
      <c r="V842" s="483"/>
      <c r="W842" s="483"/>
      <c r="X842" s="483"/>
      <c r="Y842" s="483"/>
      <c r="Z842" s="483"/>
    </row>
    <row r="843" spans="1:26" ht="15.75" hidden="1" customHeight="1">
      <c r="A843" s="483"/>
      <c r="B843" s="483"/>
      <c r="C843" s="483"/>
      <c r="D843" s="483"/>
      <c r="E843" s="483"/>
      <c r="F843" s="483"/>
      <c r="G843" s="483"/>
      <c r="H843" s="483"/>
      <c r="I843" s="483"/>
      <c r="J843" s="483"/>
      <c r="K843" s="483"/>
      <c r="L843" s="483"/>
      <c r="M843" s="483"/>
      <c r="N843" s="483"/>
      <c r="O843" s="483"/>
      <c r="P843" s="483"/>
      <c r="Q843" s="483"/>
      <c r="R843" s="483"/>
      <c r="S843" s="483"/>
      <c r="T843" s="483"/>
      <c r="U843" s="483"/>
      <c r="V843" s="483"/>
      <c r="W843" s="483"/>
      <c r="X843" s="483"/>
      <c r="Y843" s="483"/>
      <c r="Z843" s="483"/>
    </row>
    <row r="844" spans="1:26" ht="15.75" hidden="1" customHeight="1">
      <c r="A844" s="483"/>
      <c r="B844" s="483"/>
      <c r="C844" s="483"/>
      <c r="D844" s="483"/>
      <c r="E844" s="483"/>
      <c r="F844" s="483"/>
      <c r="G844" s="483"/>
      <c r="H844" s="483"/>
      <c r="I844" s="483"/>
      <c r="J844" s="483"/>
      <c r="K844" s="483"/>
      <c r="L844" s="483"/>
      <c r="M844" s="483"/>
      <c r="N844" s="483"/>
      <c r="O844" s="483"/>
      <c r="P844" s="483"/>
      <c r="Q844" s="483"/>
      <c r="R844" s="483"/>
      <c r="S844" s="483"/>
      <c r="T844" s="483"/>
      <c r="U844" s="483"/>
      <c r="V844" s="483"/>
      <c r="W844" s="483"/>
      <c r="X844" s="483"/>
      <c r="Y844" s="483"/>
      <c r="Z844" s="483"/>
    </row>
    <row r="845" spans="1:26" ht="15.75" hidden="1" customHeight="1">
      <c r="A845" s="483"/>
      <c r="B845" s="483"/>
      <c r="C845" s="483"/>
      <c r="D845" s="483"/>
      <c r="E845" s="483"/>
      <c r="F845" s="483"/>
      <c r="G845" s="483"/>
      <c r="H845" s="483"/>
      <c r="I845" s="483"/>
      <c r="J845" s="483"/>
      <c r="K845" s="483"/>
      <c r="L845" s="483"/>
      <c r="M845" s="483"/>
      <c r="N845" s="483"/>
      <c r="O845" s="483"/>
      <c r="P845" s="483"/>
      <c r="Q845" s="483"/>
      <c r="R845" s="483"/>
      <c r="S845" s="483"/>
      <c r="T845" s="483"/>
      <c r="U845" s="483"/>
      <c r="V845" s="483"/>
      <c r="W845" s="483"/>
      <c r="X845" s="483"/>
      <c r="Y845" s="483"/>
      <c r="Z845" s="483"/>
    </row>
    <row r="846" spans="1:26" ht="15.75" hidden="1" customHeight="1">
      <c r="A846" s="483"/>
      <c r="B846" s="483"/>
      <c r="C846" s="483"/>
      <c r="D846" s="483"/>
      <c r="E846" s="483"/>
      <c r="F846" s="483"/>
      <c r="G846" s="483"/>
      <c r="H846" s="483"/>
      <c r="I846" s="483"/>
      <c r="J846" s="483"/>
      <c r="K846" s="483"/>
      <c r="L846" s="483"/>
      <c r="M846" s="483"/>
      <c r="N846" s="483"/>
      <c r="O846" s="483"/>
      <c r="P846" s="483"/>
      <c r="Q846" s="483"/>
      <c r="R846" s="483"/>
      <c r="S846" s="483"/>
      <c r="T846" s="483"/>
      <c r="U846" s="483"/>
      <c r="V846" s="483"/>
      <c r="W846" s="483"/>
      <c r="X846" s="483"/>
      <c r="Y846" s="483"/>
      <c r="Z846" s="483"/>
    </row>
    <row r="847" spans="1:26" ht="15.75" hidden="1" customHeight="1">
      <c r="A847" s="483"/>
      <c r="B847" s="483"/>
      <c r="C847" s="483"/>
      <c r="D847" s="483"/>
      <c r="E847" s="483"/>
      <c r="F847" s="483"/>
      <c r="G847" s="483"/>
      <c r="H847" s="483"/>
      <c r="I847" s="483"/>
      <c r="J847" s="483"/>
      <c r="K847" s="483"/>
      <c r="L847" s="483"/>
      <c r="M847" s="483"/>
      <c r="N847" s="483"/>
      <c r="O847" s="483"/>
      <c r="P847" s="483"/>
      <c r="Q847" s="483"/>
      <c r="R847" s="483"/>
      <c r="S847" s="483"/>
      <c r="T847" s="483"/>
      <c r="U847" s="483"/>
      <c r="V847" s="483"/>
      <c r="W847" s="483"/>
      <c r="X847" s="483"/>
      <c r="Y847" s="483"/>
      <c r="Z847" s="483"/>
    </row>
    <row r="848" spans="1:26" ht="15.75" hidden="1" customHeight="1">
      <c r="A848" s="483"/>
      <c r="B848" s="483"/>
      <c r="C848" s="483"/>
      <c r="D848" s="483"/>
      <c r="E848" s="483"/>
      <c r="F848" s="483"/>
      <c r="G848" s="483"/>
      <c r="H848" s="483"/>
      <c r="I848" s="483"/>
      <c r="J848" s="483"/>
      <c r="K848" s="483"/>
      <c r="L848" s="483"/>
      <c r="M848" s="483"/>
      <c r="N848" s="483"/>
      <c r="O848" s="483"/>
      <c r="P848" s="483"/>
      <c r="Q848" s="483"/>
      <c r="R848" s="483"/>
      <c r="S848" s="483"/>
      <c r="T848" s="483"/>
      <c r="U848" s="483"/>
      <c r="V848" s="483"/>
      <c r="W848" s="483"/>
      <c r="X848" s="483"/>
      <c r="Y848" s="483"/>
      <c r="Z848" s="483"/>
    </row>
    <row r="849" spans="1:26" ht="15.75" hidden="1" customHeight="1">
      <c r="A849" s="483"/>
      <c r="B849" s="483"/>
      <c r="C849" s="483"/>
      <c r="D849" s="483"/>
      <c r="E849" s="483"/>
      <c r="F849" s="483"/>
      <c r="G849" s="483"/>
      <c r="H849" s="483"/>
      <c r="I849" s="483"/>
      <c r="J849" s="483"/>
      <c r="K849" s="483"/>
      <c r="L849" s="483"/>
      <c r="M849" s="483"/>
      <c r="N849" s="483"/>
      <c r="O849" s="483"/>
      <c r="P849" s="483"/>
      <c r="Q849" s="483"/>
      <c r="R849" s="483"/>
      <c r="S849" s="483"/>
      <c r="T849" s="483"/>
      <c r="U849" s="483"/>
      <c r="V849" s="483"/>
      <c r="W849" s="483"/>
      <c r="X849" s="483"/>
      <c r="Y849" s="483"/>
      <c r="Z849" s="483"/>
    </row>
    <row r="850" spans="1:26" ht="15.75" hidden="1" customHeight="1">
      <c r="A850" s="483"/>
      <c r="B850" s="483"/>
      <c r="C850" s="483"/>
      <c r="D850" s="483"/>
      <c r="E850" s="483"/>
      <c r="F850" s="483"/>
      <c r="G850" s="483"/>
      <c r="H850" s="483"/>
      <c r="I850" s="483"/>
      <c r="J850" s="483"/>
      <c r="K850" s="483"/>
      <c r="L850" s="483"/>
      <c r="M850" s="483"/>
      <c r="N850" s="483"/>
      <c r="O850" s="483"/>
      <c r="P850" s="483"/>
      <c r="Q850" s="483"/>
      <c r="R850" s="483"/>
      <c r="S850" s="483"/>
      <c r="T850" s="483"/>
      <c r="U850" s="483"/>
      <c r="V850" s="483"/>
      <c r="W850" s="483"/>
      <c r="X850" s="483"/>
      <c r="Y850" s="483"/>
      <c r="Z850" s="483"/>
    </row>
    <row r="851" spans="1:26" ht="15.75" hidden="1" customHeight="1">
      <c r="A851" s="483"/>
      <c r="B851" s="483"/>
      <c r="C851" s="483"/>
      <c r="D851" s="483"/>
      <c r="E851" s="483"/>
      <c r="F851" s="483"/>
      <c r="G851" s="483"/>
      <c r="H851" s="483"/>
      <c r="I851" s="483"/>
      <c r="J851" s="483"/>
      <c r="K851" s="483"/>
      <c r="L851" s="483"/>
      <c r="M851" s="483"/>
      <c r="N851" s="483"/>
      <c r="O851" s="483"/>
      <c r="P851" s="483"/>
      <c r="Q851" s="483"/>
      <c r="R851" s="483"/>
      <c r="S851" s="483"/>
      <c r="T851" s="483"/>
      <c r="U851" s="483"/>
      <c r="V851" s="483"/>
      <c r="W851" s="483"/>
      <c r="X851" s="483"/>
      <c r="Y851" s="483"/>
      <c r="Z851" s="483"/>
    </row>
    <row r="852" spans="1:26" ht="15.75" hidden="1" customHeight="1">
      <c r="A852" s="483"/>
      <c r="B852" s="483"/>
      <c r="C852" s="483"/>
      <c r="D852" s="483"/>
      <c r="E852" s="483"/>
      <c r="F852" s="483"/>
      <c r="G852" s="483"/>
      <c r="H852" s="483"/>
      <c r="I852" s="483"/>
      <c r="J852" s="483"/>
      <c r="K852" s="483"/>
      <c r="L852" s="483"/>
      <c r="M852" s="483"/>
      <c r="N852" s="483"/>
      <c r="O852" s="483"/>
      <c r="P852" s="483"/>
      <c r="Q852" s="483"/>
      <c r="R852" s="483"/>
      <c r="S852" s="483"/>
      <c r="T852" s="483"/>
      <c r="U852" s="483"/>
      <c r="V852" s="483"/>
      <c r="W852" s="483"/>
      <c r="X852" s="483"/>
      <c r="Y852" s="483"/>
      <c r="Z852" s="483"/>
    </row>
    <row r="853" spans="1:26" ht="15.75" hidden="1" customHeight="1">
      <c r="A853" s="483"/>
      <c r="B853" s="483"/>
      <c r="C853" s="483"/>
      <c r="D853" s="483"/>
      <c r="E853" s="483"/>
      <c r="F853" s="483"/>
      <c r="G853" s="483"/>
      <c r="H853" s="483"/>
      <c r="I853" s="483"/>
      <c r="J853" s="483"/>
      <c r="K853" s="483"/>
      <c r="L853" s="483"/>
      <c r="M853" s="483"/>
      <c r="N853" s="483"/>
      <c r="O853" s="483"/>
      <c r="P853" s="483"/>
      <c r="Q853" s="483"/>
      <c r="R853" s="483"/>
      <c r="S853" s="483"/>
      <c r="T853" s="483"/>
      <c r="U853" s="483"/>
      <c r="V853" s="483"/>
      <c r="W853" s="483"/>
      <c r="X853" s="483"/>
      <c r="Y853" s="483"/>
      <c r="Z853" s="483"/>
    </row>
    <row r="854" spans="1:26" ht="15.75" hidden="1" customHeight="1">
      <c r="A854" s="483"/>
      <c r="B854" s="483"/>
      <c r="C854" s="483"/>
      <c r="D854" s="483"/>
      <c r="E854" s="483"/>
      <c r="F854" s="483"/>
      <c r="G854" s="483"/>
      <c r="H854" s="483"/>
      <c r="I854" s="483"/>
      <c r="J854" s="483"/>
      <c r="K854" s="483"/>
      <c r="L854" s="483"/>
      <c r="M854" s="483"/>
      <c r="N854" s="483"/>
      <c r="O854" s="483"/>
      <c r="P854" s="483"/>
      <c r="Q854" s="483"/>
      <c r="R854" s="483"/>
      <c r="S854" s="483"/>
      <c r="T854" s="483"/>
      <c r="U854" s="483"/>
      <c r="V854" s="483"/>
      <c r="W854" s="483"/>
      <c r="X854" s="483"/>
      <c r="Y854" s="483"/>
      <c r="Z854" s="483"/>
    </row>
    <row r="855" spans="1:26" ht="15.75" hidden="1" customHeight="1">
      <c r="A855" s="483"/>
      <c r="B855" s="483"/>
      <c r="C855" s="483"/>
      <c r="D855" s="483"/>
      <c r="E855" s="483"/>
      <c r="F855" s="483"/>
      <c r="G855" s="483"/>
      <c r="H855" s="483"/>
      <c r="I855" s="483"/>
      <c r="J855" s="483"/>
      <c r="K855" s="483"/>
      <c r="L855" s="483"/>
      <c r="M855" s="483"/>
      <c r="N855" s="483"/>
      <c r="O855" s="483"/>
      <c r="P855" s="483"/>
      <c r="Q855" s="483"/>
      <c r="R855" s="483"/>
      <c r="S855" s="483"/>
      <c r="T855" s="483"/>
      <c r="U855" s="483"/>
      <c r="V855" s="483"/>
      <c r="W855" s="483"/>
      <c r="X855" s="483"/>
      <c r="Y855" s="483"/>
      <c r="Z855" s="483"/>
    </row>
    <row r="856" spans="1:26" ht="15.75" hidden="1" customHeight="1">
      <c r="A856" s="483"/>
      <c r="B856" s="483"/>
      <c r="C856" s="483"/>
      <c r="D856" s="483"/>
      <c r="E856" s="483"/>
      <c r="F856" s="483"/>
      <c r="G856" s="483"/>
      <c r="H856" s="483"/>
      <c r="I856" s="483"/>
      <c r="J856" s="483"/>
      <c r="K856" s="483"/>
      <c r="L856" s="483"/>
      <c r="M856" s="483"/>
      <c r="N856" s="483"/>
      <c r="O856" s="483"/>
      <c r="P856" s="483"/>
      <c r="Q856" s="483"/>
      <c r="R856" s="483"/>
      <c r="S856" s="483"/>
      <c r="T856" s="483"/>
      <c r="U856" s="483"/>
      <c r="V856" s="483"/>
      <c r="W856" s="483"/>
      <c r="X856" s="483"/>
      <c r="Y856" s="483"/>
      <c r="Z856" s="483"/>
    </row>
    <row r="857" spans="1:26" ht="15.75" hidden="1" customHeight="1">
      <c r="A857" s="483"/>
      <c r="B857" s="483"/>
      <c r="C857" s="483"/>
      <c r="D857" s="483"/>
      <c r="E857" s="483"/>
      <c r="F857" s="483"/>
      <c r="G857" s="483"/>
      <c r="H857" s="483"/>
      <c r="I857" s="483"/>
      <c r="J857" s="483"/>
      <c r="K857" s="483"/>
      <c r="L857" s="483"/>
      <c r="M857" s="483"/>
      <c r="N857" s="483"/>
      <c r="O857" s="483"/>
      <c r="P857" s="483"/>
      <c r="Q857" s="483"/>
      <c r="R857" s="483"/>
      <c r="S857" s="483"/>
      <c r="T857" s="483"/>
      <c r="U857" s="483"/>
      <c r="V857" s="483"/>
      <c r="W857" s="483"/>
      <c r="X857" s="483"/>
      <c r="Y857" s="483"/>
      <c r="Z857" s="483"/>
    </row>
    <row r="858" spans="1:26" ht="15.75" hidden="1" customHeight="1">
      <c r="A858" s="483"/>
      <c r="B858" s="483"/>
      <c r="C858" s="483"/>
      <c r="D858" s="483"/>
      <c r="E858" s="483"/>
      <c r="F858" s="483"/>
      <c r="G858" s="483"/>
      <c r="H858" s="483"/>
      <c r="I858" s="483"/>
      <c r="J858" s="483"/>
      <c r="K858" s="483"/>
      <c r="L858" s="483"/>
      <c r="M858" s="483"/>
      <c r="N858" s="483"/>
      <c r="O858" s="483"/>
      <c r="P858" s="483"/>
      <c r="Q858" s="483"/>
      <c r="R858" s="483"/>
      <c r="S858" s="483"/>
      <c r="T858" s="483"/>
      <c r="U858" s="483"/>
      <c r="V858" s="483"/>
      <c r="W858" s="483"/>
      <c r="X858" s="483"/>
      <c r="Y858" s="483"/>
      <c r="Z858" s="483"/>
    </row>
    <row r="859" spans="1:26" ht="15.75" hidden="1" customHeight="1">
      <c r="A859" s="483"/>
      <c r="B859" s="483"/>
      <c r="C859" s="483"/>
      <c r="D859" s="483"/>
      <c r="E859" s="483"/>
      <c r="F859" s="483"/>
      <c r="G859" s="483"/>
      <c r="H859" s="483"/>
      <c r="I859" s="483"/>
      <c r="J859" s="483"/>
      <c r="K859" s="483"/>
      <c r="L859" s="483"/>
      <c r="M859" s="483"/>
      <c r="N859" s="483"/>
      <c r="O859" s="483"/>
      <c r="P859" s="483"/>
      <c r="Q859" s="483"/>
      <c r="R859" s="483"/>
      <c r="S859" s="483"/>
      <c r="T859" s="483"/>
      <c r="U859" s="483"/>
      <c r="V859" s="483"/>
      <c r="W859" s="483"/>
      <c r="X859" s="483"/>
      <c r="Y859" s="483"/>
      <c r="Z859" s="483"/>
    </row>
    <row r="860" spans="1:26" ht="15.75" hidden="1" customHeight="1">
      <c r="A860" s="483"/>
      <c r="B860" s="483"/>
      <c r="C860" s="483"/>
      <c r="D860" s="483"/>
      <c r="E860" s="483"/>
      <c r="F860" s="483"/>
      <c r="G860" s="483"/>
      <c r="H860" s="483"/>
      <c r="I860" s="483"/>
      <c r="J860" s="483"/>
      <c r="K860" s="483"/>
      <c r="L860" s="483"/>
      <c r="M860" s="483"/>
      <c r="N860" s="483"/>
      <c r="O860" s="483"/>
      <c r="P860" s="483"/>
      <c r="Q860" s="483"/>
      <c r="R860" s="483"/>
      <c r="S860" s="483"/>
      <c r="T860" s="483"/>
      <c r="U860" s="483"/>
      <c r="V860" s="483"/>
      <c r="W860" s="483"/>
      <c r="X860" s="483"/>
      <c r="Y860" s="483"/>
      <c r="Z860" s="483"/>
    </row>
    <row r="861" spans="1:26" ht="15.75" hidden="1" customHeight="1">
      <c r="A861" s="483"/>
      <c r="B861" s="483"/>
      <c r="C861" s="483"/>
      <c r="D861" s="483"/>
      <c r="E861" s="483"/>
      <c r="F861" s="483"/>
      <c r="G861" s="483"/>
      <c r="H861" s="483"/>
      <c r="I861" s="483"/>
      <c r="J861" s="483"/>
      <c r="K861" s="483"/>
      <c r="L861" s="483"/>
      <c r="M861" s="483"/>
      <c r="N861" s="483"/>
      <c r="O861" s="483"/>
      <c r="P861" s="483"/>
      <c r="Q861" s="483"/>
      <c r="R861" s="483"/>
      <c r="S861" s="483"/>
      <c r="T861" s="483"/>
      <c r="U861" s="483"/>
      <c r="V861" s="483"/>
      <c r="W861" s="483"/>
      <c r="X861" s="483"/>
      <c r="Y861" s="483"/>
      <c r="Z861" s="483"/>
    </row>
    <row r="862" spans="1:26" ht="15.75" hidden="1" customHeight="1">
      <c r="A862" s="483"/>
      <c r="B862" s="483"/>
      <c r="C862" s="483"/>
      <c r="D862" s="483"/>
      <c r="E862" s="483"/>
      <c r="F862" s="483"/>
      <c r="G862" s="483"/>
      <c r="H862" s="483"/>
      <c r="I862" s="483"/>
      <c r="J862" s="483"/>
      <c r="K862" s="483"/>
      <c r="L862" s="483"/>
      <c r="M862" s="483"/>
      <c r="N862" s="483"/>
      <c r="O862" s="483"/>
      <c r="P862" s="483"/>
      <c r="Q862" s="483"/>
      <c r="R862" s="483"/>
      <c r="S862" s="483"/>
      <c r="T862" s="483"/>
      <c r="U862" s="483"/>
      <c r="V862" s="483"/>
      <c r="W862" s="483"/>
      <c r="X862" s="483"/>
      <c r="Y862" s="483"/>
      <c r="Z862" s="483"/>
    </row>
    <row r="863" spans="1:26" ht="15.75" hidden="1" customHeight="1">
      <c r="A863" s="483"/>
      <c r="B863" s="483"/>
      <c r="C863" s="483"/>
      <c r="D863" s="483"/>
      <c r="E863" s="483"/>
      <c r="F863" s="483"/>
      <c r="G863" s="483"/>
      <c r="H863" s="483"/>
      <c r="I863" s="483"/>
      <c r="J863" s="483"/>
      <c r="K863" s="483"/>
      <c r="L863" s="483"/>
      <c r="M863" s="483"/>
      <c r="N863" s="483"/>
      <c r="O863" s="483"/>
      <c r="P863" s="483"/>
      <c r="Q863" s="483"/>
      <c r="R863" s="483"/>
      <c r="S863" s="483"/>
      <c r="T863" s="483"/>
      <c r="U863" s="483"/>
      <c r="V863" s="483"/>
      <c r="W863" s="483"/>
      <c r="X863" s="483"/>
      <c r="Y863" s="483"/>
      <c r="Z863" s="483"/>
    </row>
    <row r="864" spans="1:26" ht="15.75" hidden="1" customHeight="1">
      <c r="A864" s="483"/>
      <c r="B864" s="483"/>
      <c r="C864" s="483"/>
      <c r="D864" s="483"/>
      <c r="E864" s="483"/>
      <c r="F864" s="483"/>
      <c r="G864" s="483"/>
      <c r="H864" s="483"/>
      <c r="I864" s="483"/>
      <c r="J864" s="483"/>
      <c r="K864" s="483"/>
      <c r="L864" s="483"/>
      <c r="M864" s="483"/>
      <c r="N864" s="483"/>
      <c r="O864" s="483"/>
      <c r="P864" s="483"/>
      <c r="Q864" s="483"/>
      <c r="R864" s="483"/>
      <c r="S864" s="483"/>
      <c r="T864" s="483"/>
      <c r="U864" s="483"/>
      <c r="V864" s="483"/>
      <c r="W864" s="483"/>
      <c r="X864" s="483"/>
      <c r="Y864" s="483"/>
      <c r="Z864" s="483"/>
    </row>
    <row r="865" spans="1:26" ht="15.75" hidden="1" customHeight="1">
      <c r="A865" s="483"/>
      <c r="B865" s="483"/>
      <c r="C865" s="483"/>
      <c r="D865" s="483"/>
      <c r="E865" s="483"/>
      <c r="F865" s="483"/>
      <c r="G865" s="483"/>
      <c r="H865" s="483"/>
      <c r="I865" s="483"/>
      <c r="J865" s="483"/>
      <c r="K865" s="483"/>
      <c r="L865" s="483"/>
      <c r="M865" s="483"/>
      <c r="N865" s="483"/>
      <c r="O865" s="483"/>
      <c r="P865" s="483"/>
      <c r="Q865" s="483"/>
      <c r="R865" s="483"/>
      <c r="S865" s="483"/>
      <c r="T865" s="483"/>
      <c r="U865" s="483"/>
      <c r="V865" s="483"/>
      <c r="W865" s="483"/>
      <c r="X865" s="483"/>
      <c r="Y865" s="483"/>
      <c r="Z865" s="483"/>
    </row>
    <row r="866" spans="1:26" ht="15.75" hidden="1" customHeight="1">
      <c r="A866" s="483"/>
      <c r="B866" s="483"/>
      <c r="C866" s="483"/>
      <c r="D866" s="483"/>
      <c r="E866" s="483"/>
      <c r="F866" s="483"/>
      <c r="G866" s="483"/>
      <c r="H866" s="483"/>
      <c r="I866" s="483"/>
      <c r="J866" s="483"/>
      <c r="K866" s="483"/>
      <c r="L866" s="483"/>
      <c r="M866" s="483"/>
      <c r="N866" s="483"/>
      <c r="O866" s="483"/>
      <c r="P866" s="483"/>
      <c r="Q866" s="483"/>
      <c r="R866" s="483"/>
      <c r="S866" s="483"/>
      <c r="T866" s="483"/>
      <c r="U866" s="483"/>
      <c r="V866" s="483"/>
      <c r="W866" s="483"/>
      <c r="X866" s="483"/>
      <c r="Y866" s="483"/>
      <c r="Z866" s="483"/>
    </row>
    <row r="867" spans="1:26" ht="15.75" hidden="1" customHeight="1">
      <c r="A867" s="483"/>
      <c r="B867" s="483"/>
      <c r="C867" s="483"/>
      <c r="D867" s="483"/>
      <c r="E867" s="483"/>
      <c r="F867" s="483"/>
      <c r="G867" s="483"/>
      <c r="H867" s="483"/>
      <c r="I867" s="483"/>
      <c r="J867" s="483"/>
      <c r="K867" s="483"/>
      <c r="L867" s="483"/>
      <c r="M867" s="483"/>
      <c r="N867" s="483"/>
      <c r="O867" s="483"/>
      <c r="P867" s="483"/>
      <c r="Q867" s="483"/>
      <c r="R867" s="483"/>
      <c r="S867" s="483"/>
      <c r="T867" s="483"/>
      <c r="U867" s="483"/>
      <c r="V867" s="483"/>
      <c r="W867" s="483"/>
      <c r="X867" s="483"/>
      <c r="Y867" s="483"/>
      <c r="Z867" s="483"/>
    </row>
    <row r="868" spans="1:26" ht="15.75" hidden="1" customHeight="1">
      <c r="A868" s="483"/>
      <c r="B868" s="483"/>
      <c r="C868" s="483"/>
      <c r="D868" s="483"/>
      <c r="E868" s="483"/>
      <c r="F868" s="483"/>
      <c r="G868" s="483"/>
      <c r="H868" s="483"/>
      <c r="I868" s="483"/>
      <c r="J868" s="483"/>
      <c r="K868" s="483"/>
      <c r="L868" s="483"/>
      <c r="M868" s="483"/>
      <c r="N868" s="483"/>
      <c r="O868" s="483"/>
      <c r="P868" s="483"/>
      <c r="Q868" s="483"/>
      <c r="R868" s="483"/>
      <c r="S868" s="483"/>
      <c r="T868" s="483"/>
      <c r="U868" s="483"/>
      <c r="V868" s="483"/>
      <c r="W868" s="483"/>
      <c r="X868" s="483"/>
      <c r="Y868" s="483"/>
      <c r="Z868" s="483"/>
    </row>
    <row r="869" spans="1:26" ht="15.75" hidden="1" customHeight="1">
      <c r="A869" s="483"/>
      <c r="B869" s="483"/>
      <c r="C869" s="483"/>
      <c r="D869" s="483"/>
      <c r="E869" s="483"/>
      <c r="F869" s="483"/>
      <c r="G869" s="483"/>
      <c r="H869" s="483"/>
      <c r="I869" s="483"/>
      <c r="J869" s="483"/>
      <c r="K869" s="483"/>
      <c r="L869" s="483"/>
      <c r="M869" s="483"/>
      <c r="N869" s="483"/>
      <c r="O869" s="483"/>
      <c r="P869" s="483"/>
      <c r="Q869" s="483"/>
      <c r="R869" s="483"/>
      <c r="S869" s="483"/>
      <c r="T869" s="483"/>
      <c r="U869" s="483"/>
      <c r="V869" s="483"/>
      <c r="W869" s="483"/>
      <c r="X869" s="483"/>
      <c r="Y869" s="483"/>
      <c r="Z869" s="483"/>
    </row>
    <row r="870" spans="1:26" ht="15.75" hidden="1" customHeight="1">
      <c r="A870" s="483"/>
      <c r="B870" s="483"/>
      <c r="C870" s="483"/>
      <c r="D870" s="483"/>
      <c r="E870" s="483"/>
      <c r="F870" s="483"/>
      <c r="G870" s="483"/>
      <c r="H870" s="483"/>
      <c r="I870" s="483"/>
      <c r="J870" s="483"/>
      <c r="K870" s="483"/>
      <c r="L870" s="483"/>
      <c r="M870" s="483"/>
      <c r="N870" s="483"/>
      <c r="O870" s="483"/>
      <c r="P870" s="483"/>
      <c r="Q870" s="483"/>
      <c r="R870" s="483"/>
      <c r="S870" s="483"/>
      <c r="T870" s="483"/>
      <c r="U870" s="483"/>
      <c r="V870" s="483"/>
      <c r="W870" s="483"/>
      <c r="X870" s="483"/>
      <c r="Y870" s="483"/>
      <c r="Z870" s="483"/>
    </row>
    <row r="871" spans="1:26" ht="15.75" hidden="1" customHeight="1">
      <c r="A871" s="483"/>
      <c r="B871" s="483"/>
      <c r="C871" s="483"/>
      <c r="D871" s="483"/>
      <c r="E871" s="483"/>
      <c r="F871" s="483"/>
      <c r="G871" s="483"/>
      <c r="H871" s="483"/>
      <c r="I871" s="483"/>
      <c r="J871" s="483"/>
      <c r="K871" s="483"/>
      <c r="L871" s="483"/>
      <c r="M871" s="483"/>
      <c r="N871" s="483"/>
      <c r="O871" s="483"/>
      <c r="P871" s="483"/>
      <c r="Q871" s="483"/>
      <c r="R871" s="483"/>
      <c r="S871" s="483"/>
      <c r="T871" s="483"/>
      <c r="U871" s="483"/>
      <c r="V871" s="483"/>
      <c r="W871" s="483"/>
      <c r="X871" s="483"/>
      <c r="Y871" s="483"/>
      <c r="Z871" s="483"/>
    </row>
    <row r="872" spans="1:26" ht="15.75" hidden="1" customHeight="1">
      <c r="A872" s="483"/>
      <c r="B872" s="483"/>
      <c r="C872" s="483"/>
      <c r="D872" s="483"/>
      <c r="E872" s="483"/>
      <c r="F872" s="483"/>
      <c r="G872" s="483"/>
      <c r="H872" s="483"/>
      <c r="I872" s="483"/>
      <c r="J872" s="483"/>
      <c r="K872" s="483"/>
      <c r="L872" s="483"/>
      <c r="M872" s="483"/>
      <c r="N872" s="483"/>
      <c r="O872" s="483"/>
      <c r="P872" s="483"/>
      <c r="Q872" s="483"/>
      <c r="R872" s="483"/>
      <c r="S872" s="483"/>
      <c r="T872" s="483"/>
      <c r="U872" s="483"/>
      <c r="V872" s="483"/>
      <c r="W872" s="483"/>
      <c r="X872" s="483"/>
      <c r="Y872" s="483"/>
      <c r="Z872" s="483"/>
    </row>
    <row r="873" spans="1:26" ht="15.75" hidden="1" customHeight="1">
      <c r="A873" s="483"/>
      <c r="B873" s="483"/>
      <c r="C873" s="483"/>
      <c r="D873" s="483"/>
      <c r="E873" s="483"/>
      <c r="F873" s="483"/>
      <c r="G873" s="483"/>
      <c r="H873" s="483"/>
      <c r="I873" s="483"/>
      <c r="J873" s="483"/>
      <c r="K873" s="483"/>
      <c r="L873" s="483"/>
      <c r="M873" s="483"/>
      <c r="N873" s="483"/>
      <c r="O873" s="483"/>
      <c r="P873" s="483"/>
      <c r="Q873" s="483"/>
      <c r="R873" s="483"/>
      <c r="S873" s="483"/>
      <c r="T873" s="483"/>
      <c r="U873" s="483"/>
      <c r="V873" s="483"/>
      <c r="W873" s="483"/>
      <c r="X873" s="483"/>
      <c r="Y873" s="483"/>
      <c r="Z873" s="483"/>
    </row>
    <row r="874" spans="1:26" ht="15.75" hidden="1" customHeight="1">
      <c r="A874" s="483"/>
      <c r="B874" s="483"/>
      <c r="C874" s="483"/>
      <c r="D874" s="483"/>
      <c r="E874" s="483"/>
      <c r="F874" s="483"/>
      <c r="G874" s="483"/>
      <c r="H874" s="483"/>
      <c r="I874" s="483"/>
      <c r="J874" s="483"/>
      <c r="K874" s="483"/>
      <c r="L874" s="483"/>
      <c r="M874" s="483"/>
      <c r="N874" s="483"/>
      <c r="O874" s="483"/>
      <c r="P874" s="483"/>
      <c r="Q874" s="483"/>
      <c r="R874" s="483"/>
      <c r="S874" s="483"/>
      <c r="T874" s="483"/>
      <c r="U874" s="483"/>
      <c r="V874" s="483"/>
      <c r="W874" s="483"/>
      <c r="X874" s="483"/>
      <c r="Y874" s="483"/>
      <c r="Z874" s="483"/>
    </row>
    <row r="875" spans="1:26" ht="15.75" hidden="1" customHeight="1">
      <c r="A875" s="483"/>
      <c r="B875" s="483"/>
      <c r="C875" s="483"/>
      <c r="D875" s="483"/>
      <c r="E875" s="483"/>
      <c r="F875" s="483"/>
      <c r="G875" s="483"/>
      <c r="H875" s="483"/>
      <c r="I875" s="483"/>
      <c r="J875" s="483"/>
      <c r="K875" s="483"/>
      <c r="L875" s="483"/>
      <c r="M875" s="483"/>
      <c r="N875" s="483"/>
      <c r="O875" s="483"/>
      <c r="P875" s="483"/>
      <c r="Q875" s="483"/>
      <c r="R875" s="483"/>
      <c r="S875" s="483"/>
      <c r="T875" s="483"/>
      <c r="U875" s="483"/>
      <c r="V875" s="483"/>
      <c r="W875" s="483"/>
      <c r="X875" s="483"/>
      <c r="Y875" s="483"/>
      <c r="Z875" s="483"/>
    </row>
    <row r="876" spans="1:26" ht="15.75" hidden="1" customHeight="1">
      <c r="A876" s="483"/>
      <c r="B876" s="483"/>
      <c r="C876" s="483"/>
      <c r="D876" s="483"/>
      <c r="E876" s="483"/>
      <c r="F876" s="483"/>
      <c r="G876" s="483"/>
      <c r="H876" s="483"/>
      <c r="I876" s="483"/>
      <c r="J876" s="483"/>
      <c r="K876" s="483"/>
      <c r="L876" s="483"/>
      <c r="M876" s="483"/>
      <c r="N876" s="483"/>
      <c r="O876" s="483"/>
      <c r="P876" s="483"/>
      <c r="Q876" s="483"/>
      <c r="R876" s="483"/>
      <c r="S876" s="483"/>
      <c r="T876" s="483"/>
      <c r="U876" s="483"/>
      <c r="V876" s="483"/>
      <c r="W876" s="483"/>
      <c r="X876" s="483"/>
      <c r="Y876" s="483"/>
      <c r="Z876" s="483"/>
    </row>
    <row r="877" spans="1:26" ht="15.75" hidden="1" customHeight="1">
      <c r="A877" s="483"/>
      <c r="B877" s="483"/>
      <c r="C877" s="483"/>
      <c r="D877" s="483"/>
      <c r="E877" s="483"/>
      <c r="F877" s="483"/>
      <c r="G877" s="483"/>
      <c r="H877" s="483"/>
      <c r="I877" s="483"/>
      <c r="J877" s="483"/>
      <c r="K877" s="483"/>
      <c r="L877" s="483"/>
      <c r="M877" s="483"/>
      <c r="N877" s="483"/>
      <c r="O877" s="483"/>
      <c r="P877" s="483"/>
      <c r="Q877" s="483"/>
      <c r="R877" s="483"/>
      <c r="S877" s="483"/>
      <c r="T877" s="483"/>
      <c r="U877" s="483"/>
      <c r="V877" s="483"/>
      <c r="W877" s="483"/>
      <c r="X877" s="483"/>
      <c r="Y877" s="483"/>
      <c r="Z877" s="483"/>
    </row>
    <row r="878" spans="1:26" ht="15.75" hidden="1" customHeight="1">
      <c r="A878" s="483"/>
      <c r="B878" s="483"/>
      <c r="C878" s="483"/>
      <c r="D878" s="483"/>
      <c r="E878" s="483"/>
      <c r="F878" s="483"/>
      <c r="G878" s="483"/>
      <c r="H878" s="483"/>
      <c r="I878" s="483"/>
      <c r="J878" s="483"/>
      <c r="K878" s="483"/>
      <c r="L878" s="483"/>
      <c r="M878" s="483"/>
      <c r="N878" s="483"/>
      <c r="O878" s="483"/>
      <c r="P878" s="483"/>
      <c r="Q878" s="483"/>
      <c r="R878" s="483"/>
      <c r="S878" s="483"/>
      <c r="T878" s="483"/>
      <c r="U878" s="483"/>
      <c r="V878" s="483"/>
      <c r="W878" s="483"/>
      <c r="X878" s="483"/>
      <c r="Y878" s="483"/>
      <c r="Z878" s="483"/>
    </row>
    <row r="879" spans="1:26" ht="15.75" hidden="1" customHeight="1">
      <c r="A879" s="483"/>
      <c r="B879" s="483"/>
      <c r="C879" s="483"/>
      <c r="D879" s="483"/>
      <c r="E879" s="483"/>
      <c r="F879" s="483"/>
      <c r="G879" s="483"/>
      <c r="H879" s="483"/>
      <c r="I879" s="483"/>
      <c r="J879" s="483"/>
      <c r="K879" s="483"/>
      <c r="L879" s="483"/>
      <c r="M879" s="483"/>
      <c r="N879" s="483"/>
      <c r="O879" s="483"/>
      <c r="P879" s="483"/>
      <c r="Q879" s="483"/>
      <c r="R879" s="483"/>
      <c r="S879" s="483"/>
      <c r="T879" s="483"/>
      <c r="U879" s="483"/>
      <c r="V879" s="483"/>
      <c r="W879" s="483"/>
      <c r="X879" s="483"/>
      <c r="Y879" s="483"/>
      <c r="Z879" s="483"/>
    </row>
    <row r="880" spans="1:26" ht="15.75" hidden="1" customHeight="1">
      <c r="A880" s="483"/>
      <c r="B880" s="483"/>
      <c r="C880" s="483"/>
      <c r="D880" s="483"/>
      <c r="E880" s="483"/>
      <c r="F880" s="483"/>
      <c r="G880" s="483"/>
      <c r="H880" s="483"/>
      <c r="I880" s="483"/>
      <c r="J880" s="483"/>
      <c r="K880" s="483"/>
      <c r="L880" s="483"/>
      <c r="M880" s="483"/>
      <c r="N880" s="483"/>
      <c r="O880" s="483"/>
      <c r="P880" s="483"/>
      <c r="Q880" s="483"/>
      <c r="R880" s="483"/>
      <c r="S880" s="483"/>
      <c r="T880" s="483"/>
      <c r="U880" s="483"/>
      <c r="V880" s="483"/>
      <c r="W880" s="483"/>
      <c r="X880" s="483"/>
      <c r="Y880" s="483"/>
      <c r="Z880" s="483"/>
    </row>
    <row r="881" spans="1:26" ht="15.75" hidden="1" customHeight="1">
      <c r="A881" s="483"/>
      <c r="B881" s="483"/>
      <c r="C881" s="483"/>
      <c r="D881" s="483"/>
      <c r="E881" s="483"/>
      <c r="F881" s="483"/>
      <c r="G881" s="483"/>
      <c r="H881" s="483"/>
      <c r="I881" s="483"/>
      <c r="J881" s="483"/>
      <c r="K881" s="483"/>
      <c r="L881" s="483"/>
      <c r="M881" s="483"/>
      <c r="N881" s="483"/>
      <c r="O881" s="483"/>
      <c r="P881" s="483"/>
      <c r="Q881" s="483"/>
      <c r="R881" s="483"/>
      <c r="S881" s="483"/>
      <c r="T881" s="483"/>
      <c r="U881" s="483"/>
      <c r="V881" s="483"/>
      <c r="W881" s="483"/>
      <c r="X881" s="483"/>
      <c r="Y881" s="483"/>
      <c r="Z881" s="483"/>
    </row>
    <row r="882" spans="1:26" ht="15.75" hidden="1" customHeight="1">
      <c r="A882" s="483"/>
      <c r="B882" s="483"/>
      <c r="C882" s="483"/>
      <c r="D882" s="483"/>
      <c r="E882" s="483"/>
      <c r="F882" s="483"/>
      <c r="G882" s="483"/>
      <c r="H882" s="483"/>
      <c r="I882" s="483"/>
      <c r="J882" s="483"/>
      <c r="K882" s="483"/>
      <c r="L882" s="483"/>
      <c r="M882" s="483"/>
      <c r="N882" s="483"/>
      <c r="O882" s="483"/>
      <c r="P882" s="483"/>
      <c r="Q882" s="483"/>
      <c r="R882" s="483"/>
      <c r="S882" s="483"/>
      <c r="T882" s="483"/>
      <c r="U882" s="483"/>
      <c r="V882" s="483"/>
      <c r="W882" s="483"/>
      <c r="X882" s="483"/>
      <c r="Y882" s="483"/>
      <c r="Z882" s="483"/>
    </row>
    <row r="883" spans="1:26" ht="15.75" hidden="1" customHeight="1">
      <c r="A883" s="483"/>
      <c r="B883" s="483"/>
      <c r="C883" s="483"/>
      <c r="D883" s="483"/>
      <c r="E883" s="483"/>
      <c r="F883" s="483"/>
      <c r="G883" s="483"/>
      <c r="H883" s="483"/>
      <c r="I883" s="483"/>
      <c r="J883" s="483"/>
      <c r="K883" s="483"/>
      <c r="L883" s="483"/>
      <c r="M883" s="483"/>
      <c r="N883" s="483"/>
      <c r="O883" s="483"/>
      <c r="P883" s="483"/>
      <c r="Q883" s="483"/>
      <c r="R883" s="483"/>
      <c r="S883" s="483"/>
      <c r="T883" s="483"/>
      <c r="U883" s="483"/>
      <c r="V883" s="483"/>
      <c r="W883" s="483"/>
      <c r="X883" s="483"/>
      <c r="Y883" s="483"/>
      <c r="Z883" s="483"/>
    </row>
    <row r="884" spans="1:26" ht="15.75" hidden="1" customHeight="1">
      <c r="A884" s="483"/>
      <c r="B884" s="483"/>
      <c r="C884" s="483"/>
      <c r="D884" s="483"/>
      <c r="E884" s="483"/>
      <c r="F884" s="483"/>
      <c r="G884" s="483"/>
      <c r="H884" s="483"/>
      <c r="I884" s="483"/>
      <c r="J884" s="483"/>
      <c r="K884" s="483"/>
      <c r="L884" s="483"/>
      <c r="M884" s="483"/>
      <c r="N884" s="483"/>
      <c r="O884" s="483"/>
      <c r="P884" s="483"/>
      <c r="Q884" s="483"/>
      <c r="R884" s="483"/>
      <c r="S884" s="483"/>
      <c r="T884" s="483"/>
      <c r="U884" s="483"/>
      <c r="V884" s="483"/>
      <c r="W884" s="483"/>
      <c r="X884" s="483"/>
      <c r="Y884" s="483"/>
      <c r="Z884" s="483"/>
    </row>
    <row r="885" spans="1:26" ht="15.75" hidden="1" customHeight="1">
      <c r="A885" s="483"/>
      <c r="B885" s="483"/>
      <c r="C885" s="483"/>
      <c r="D885" s="483"/>
      <c r="E885" s="483"/>
      <c r="F885" s="483"/>
      <c r="G885" s="483"/>
      <c r="H885" s="483"/>
      <c r="I885" s="483"/>
      <c r="J885" s="483"/>
      <c r="K885" s="483"/>
      <c r="L885" s="483"/>
      <c r="M885" s="483"/>
      <c r="N885" s="483"/>
      <c r="O885" s="483"/>
      <c r="P885" s="483"/>
      <c r="Q885" s="483"/>
      <c r="R885" s="483"/>
      <c r="S885" s="483"/>
      <c r="T885" s="483"/>
      <c r="U885" s="483"/>
      <c r="V885" s="483"/>
      <c r="W885" s="483"/>
      <c r="X885" s="483"/>
      <c r="Y885" s="483"/>
      <c r="Z885" s="483"/>
    </row>
    <row r="886" spans="1:26" ht="15.75" hidden="1" customHeight="1">
      <c r="A886" s="483"/>
      <c r="B886" s="483"/>
      <c r="C886" s="483"/>
      <c r="D886" s="483"/>
      <c r="E886" s="483"/>
      <c r="F886" s="483"/>
      <c r="G886" s="483"/>
      <c r="H886" s="483"/>
      <c r="I886" s="483"/>
      <c r="J886" s="483"/>
      <c r="K886" s="483"/>
      <c r="L886" s="483"/>
      <c r="M886" s="483"/>
      <c r="N886" s="483"/>
      <c r="O886" s="483"/>
      <c r="P886" s="483"/>
      <c r="Q886" s="483"/>
      <c r="R886" s="483"/>
      <c r="S886" s="483"/>
      <c r="T886" s="483"/>
      <c r="U886" s="483"/>
      <c r="V886" s="483"/>
      <c r="W886" s="483"/>
      <c r="X886" s="483"/>
      <c r="Y886" s="483"/>
      <c r="Z886" s="483"/>
    </row>
    <row r="887" spans="1:26" ht="15.75" hidden="1" customHeight="1">
      <c r="A887" s="483"/>
      <c r="B887" s="483"/>
      <c r="C887" s="483"/>
      <c r="D887" s="483"/>
      <c r="E887" s="483"/>
      <c r="F887" s="483"/>
      <c r="G887" s="483"/>
      <c r="H887" s="483"/>
      <c r="I887" s="483"/>
      <c r="J887" s="483"/>
      <c r="K887" s="483"/>
      <c r="L887" s="483"/>
      <c r="M887" s="483"/>
      <c r="N887" s="483"/>
      <c r="O887" s="483"/>
      <c r="P887" s="483"/>
      <c r="Q887" s="483"/>
      <c r="R887" s="483"/>
      <c r="S887" s="483"/>
      <c r="T887" s="483"/>
      <c r="U887" s="483"/>
      <c r="V887" s="483"/>
      <c r="W887" s="483"/>
      <c r="X887" s="483"/>
      <c r="Y887" s="483"/>
      <c r="Z887" s="483"/>
    </row>
    <row r="888" spans="1:26" ht="15.75" hidden="1" customHeight="1">
      <c r="A888" s="483"/>
      <c r="B888" s="483"/>
      <c r="C888" s="483"/>
      <c r="D888" s="483"/>
      <c r="E888" s="483"/>
      <c r="F888" s="483"/>
      <c r="G888" s="483"/>
      <c r="H888" s="483"/>
      <c r="I888" s="483"/>
      <c r="J888" s="483"/>
      <c r="K888" s="483"/>
      <c r="L888" s="483"/>
      <c r="M888" s="483"/>
      <c r="N888" s="483"/>
      <c r="O888" s="483"/>
      <c r="P888" s="483"/>
      <c r="Q888" s="483"/>
      <c r="R888" s="483"/>
      <c r="S888" s="483"/>
      <c r="T888" s="483"/>
      <c r="U888" s="483"/>
      <c r="V888" s="483"/>
      <c r="W888" s="483"/>
      <c r="X888" s="483"/>
      <c r="Y888" s="483"/>
      <c r="Z888" s="483"/>
    </row>
    <row r="889" spans="1:26" ht="15.75" hidden="1" customHeight="1">
      <c r="A889" s="483"/>
      <c r="B889" s="483"/>
      <c r="C889" s="483"/>
      <c r="D889" s="483"/>
      <c r="E889" s="483"/>
      <c r="F889" s="483"/>
      <c r="G889" s="483"/>
      <c r="H889" s="483"/>
      <c r="I889" s="483"/>
      <c r="J889" s="483"/>
      <c r="K889" s="483"/>
      <c r="L889" s="483"/>
      <c r="M889" s="483"/>
      <c r="N889" s="483"/>
      <c r="O889" s="483"/>
      <c r="P889" s="483"/>
      <c r="Q889" s="483"/>
      <c r="R889" s="483"/>
      <c r="S889" s="483"/>
      <c r="T889" s="483"/>
      <c r="U889" s="483"/>
      <c r="V889" s="483"/>
      <c r="W889" s="483"/>
      <c r="X889" s="483"/>
      <c r="Y889" s="483"/>
      <c r="Z889" s="483"/>
    </row>
    <row r="890" spans="1:26" ht="15.75" hidden="1" customHeight="1">
      <c r="A890" s="483"/>
      <c r="B890" s="483"/>
      <c r="C890" s="483"/>
      <c r="D890" s="483"/>
      <c r="E890" s="483"/>
      <c r="F890" s="483"/>
      <c r="G890" s="483"/>
      <c r="H890" s="483"/>
      <c r="I890" s="483"/>
      <c r="J890" s="483"/>
      <c r="K890" s="483"/>
      <c r="L890" s="483"/>
      <c r="M890" s="483"/>
      <c r="N890" s="483"/>
      <c r="O890" s="483"/>
      <c r="P890" s="483"/>
      <c r="Q890" s="483"/>
      <c r="R890" s="483"/>
      <c r="S890" s="483"/>
      <c r="T890" s="483"/>
      <c r="U890" s="483"/>
      <c r="V890" s="483"/>
      <c r="W890" s="483"/>
      <c r="X890" s="483"/>
      <c r="Y890" s="483"/>
      <c r="Z890" s="483"/>
    </row>
    <row r="891" spans="1:26" ht="15.75" hidden="1" customHeight="1">
      <c r="A891" s="483"/>
      <c r="B891" s="483"/>
      <c r="C891" s="483"/>
      <c r="D891" s="483"/>
      <c r="E891" s="483"/>
      <c r="F891" s="483"/>
      <c r="G891" s="483"/>
      <c r="H891" s="483"/>
      <c r="I891" s="483"/>
      <c r="J891" s="483"/>
      <c r="K891" s="483"/>
      <c r="L891" s="483"/>
      <c r="M891" s="483"/>
      <c r="N891" s="483"/>
      <c r="O891" s="483"/>
      <c r="P891" s="483"/>
      <c r="Q891" s="483"/>
      <c r="R891" s="483"/>
      <c r="S891" s="483"/>
      <c r="T891" s="483"/>
      <c r="U891" s="483"/>
      <c r="V891" s="483"/>
      <c r="W891" s="483"/>
      <c r="X891" s="483"/>
      <c r="Y891" s="483"/>
      <c r="Z891" s="483"/>
    </row>
    <row r="892" spans="1:26" ht="15.75" hidden="1" customHeight="1">
      <c r="A892" s="483"/>
      <c r="B892" s="483"/>
      <c r="C892" s="483"/>
      <c r="D892" s="483"/>
      <c r="E892" s="483"/>
      <c r="F892" s="483"/>
      <c r="G892" s="483"/>
      <c r="H892" s="483"/>
      <c r="I892" s="483"/>
      <c r="J892" s="483"/>
      <c r="K892" s="483"/>
      <c r="L892" s="483"/>
      <c r="M892" s="483"/>
      <c r="N892" s="483"/>
      <c r="O892" s="483"/>
      <c r="P892" s="483"/>
      <c r="Q892" s="483"/>
      <c r="R892" s="483"/>
      <c r="S892" s="483"/>
      <c r="T892" s="483"/>
      <c r="U892" s="483"/>
      <c r="V892" s="483"/>
      <c r="W892" s="483"/>
      <c r="X892" s="483"/>
      <c r="Y892" s="483"/>
      <c r="Z892" s="483"/>
    </row>
    <row r="893" spans="1:26" ht="15.75" hidden="1" customHeight="1">
      <c r="A893" s="483"/>
      <c r="B893" s="483"/>
      <c r="C893" s="483"/>
      <c r="D893" s="483"/>
      <c r="E893" s="483"/>
      <c r="F893" s="483"/>
      <c r="G893" s="483"/>
      <c r="H893" s="483"/>
      <c r="I893" s="483"/>
      <c r="J893" s="483"/>
      <c r="K893" s="483"/>
      <c r="L893" s="483"/>
      <c r="M893" s="483"/>
      <c r="N893" s="483"/>
      <c r="O893" s="483"/>
      <c r="P893" s="483"/>
      <c r="Q893" s="483"/>
      <c r="R893" s="483"/>
      <c r="S893" s="483"/>
      <c r="T893" s="483"/>
      <c r="U893" s="483"/>
      <c r="V893" s="483"/>
      <c r="W893" s="483"/>
      <c r="X893" s="483"/>
      <c r="Y893" s="483"/>
      <c r="Z893" s="483"/>
    </row>
    <row r="894" spans="1:26" ht="15.75" hidden="1" customHeight="1">
      <c r="A894" s="483"/>
      <c r="B894" s="483"/>
      <c r="C894" s="483"/>
      <c r="D894" s="483"/>
      <c r="E894" s="483"/>
      <c r="F894" s="483"/>
      <c r="G894" s="483"/>
      <c r="H894" s="483"/>
      <c r="I894" s="483"/>
      <c r="J894" s="483"/>
      <c r="K894" s="483"/>
      <c r="L894" s="483"/>
      <c r="M894" s="483"/>
      <c r="N894" s="483"/>
      <c r="O894" s="483"/>
      <c r="P894" s="483"/>
      <c r="Q894" s="483"/>
      <c r="R894" s="483"/>
      <c r="S894" s="483"/>
      <c r="T894" s="483"/>
      <c r="U894" s="483"/>
      <c r="V894" s="483"/>
      <c r="W894" s="483"/>
      <c r="X894" s="483"/>
      <c r="Y894" s="483"/>
      <c r="Z894" s="483"/>
    </row>
    <row r="895" spans="1:26" ht="15.75" hidden="1" customHeight="1">
      <c r="A895" s="483"/>
      <c r="B895" s="483"/>
      <c r="C895" s="483"/>
      <c r="D895" s="483"/>
      <c r="E895" s="483"/>
      <c r="F895" s="483"/>
      <c r="G895" s="483"/>
      <c r="H895" s="483"/>
      <c r="I895" s="483"/>
      <c r="J895" s="483"/>
      <c r="K895" s="483"/>
      <c r="L895" s="483"/>
      <c r="M895" s="483"/>
      <c r="N895" s="483"/>
      <c r="O895" s="483"/>
      <c r="P895" s="483"/>
      <c r="Q895" s="483"/>
      <c r="R895" s="483"/>
      <c r="S895" s="483"/>
      <c r="T895" s="483"/>
      <c r="U895" s="483"/>
      <c r="V895" s="483"/>
      <c r="W895" s="483"/>
      <c r="X895" s="483"/>
      <c r="Y895" s="483"/>
      <c r="Z895" s="483"/>
    </row>
    <row r="896" spans="1:26" ht="15.75" hidden="1" customHeight="1">
      <c r="A896" s="483"/>
      <c r="B896" s="483"/>
      <c r="C896" s="483"/>
      <c r="D896" s="483"/>
      <c r="E896" s="483"/>
      <c r="F896" s="483"/>
      <c r="G896" s="483"/>
      <c r="H896" s="483"/>
      <c r="I896" s="483"/>
      <c r="J896" s="483"/>
      <c r="K896" s="483"/>
      <c r="L896" s="483"/>
      <c r="M896" s="483"/>
      <c r="N896" s="483"/>
      <c r="O896" s="483"/>
      <c r="P896" s="483"/>
      <c r="Q896" s="483"/>
      <c r="R896" s="483"/>
      <c r="S896" s="483"/>
      <c r="T896" s="483"/>
      <c r="U896" s="483"/>
      <c r="V896" s="483"/>
      <c r="W896" s="483"/>
      <c r="X896" s="483"/>
      <c r="Y896" s="483"/>
      <c r="Z896" s="483"/>
    </row>
    <row r="897" spans="1:26" ht="15.75" hidden="1" customHeight="1">
      <c r="A897" s="483"/>
      <c r="B897" s="483"/>
      <c r="C897" s="483"/>
      <c r="D897" s="483"/>
      <c r="E897" s="483"/>
      <c r="F897" s="483"/>
      <c r="G897" s="483"/>
      <c r="H897" s="483"/>
      <c r="I897" s="483"/>
      <c r="J897" s="483"/>
      <c r="K897" s="483"/>
      <c r="L897" s="483"/>
      <c r="M897" s="483"/>
      <c r="N897" s="483"/>
      <c r="O897" s="483"/>
      <c r="P897" s="483"/>
      <c r="Q897" s="483"/>
      <c r="R897" s="483"/>
      <c r="S897" s="483"/>
      <c r="T897" s="483"/>
      <c r="U897" s="483"/>
      <c r="V897" s="483"/>
      <c r="W897" s="483"/>
      <c r="X897" s="483"/>
      <c r="Y897" s="483"/>
      <c r="Z897" s="483"/>
    </row>
    <row r="898" spans="1:26" ht="15.75" hidden="1" customHeight="1">
      <c r="A898" s="483"/>
      <c r="B898" s="483"/>
      <c r="C898" s="483"/>
      <c r="D898" s="483"/>
      <c r="E898" s="483"/>
      <c r="F898" s="483"/>
      <c r="G898" s="483"/>
      <c r="H898" s="483"/>
      <c r="I898" s="483"/>
      <c r="J898" s="483"/>
      <c r="K898" s="483"/>
      <c r="L898" s="483"/>
      <c r="M898" s="483"/>
      <c r="N898" s="483"/>
      <c r="O898" s="483"/>
      <c r="P898" s="483"/>
      <c r="Q898" s="483"/>
      <c r="R898" s="483"/>
      <c r="S898" s="483"/>
      <c r="T898" s="483"/>
      <c r="U898" s="483"/>
      <c r="V898" s="483"/>
      <c r="W898" s="483"/>
      <c r="X898" s="483"/>
      <c r="Y898" s="483"/>
      <c r="Z898" s="483"/>
    </row>
    <row r="899" spans="1:26" ht="15.75" hidden="1" customHeight="1">
      <c r="A899" s="483"/>
      <c r="B899" s="483"/>
      <c r="C899" s="483"/>
      <c r="D899" s="483"/>
      <c r="E899" s="483"/>
      <c r="F899" s="483"/>
      <c r="G899" s="483"/>
      <c r="H899" s="483"/>
      <c r="I899" s="483"/>
      <c r="J899" s="483"/>
      <c r="K899" s="483"/>
      <c r="L899" s="483"/>
      <c r="M899" s="483"/>
      <c r="N899" s="483"/>
      <c r="O899" s="483"/>
      <c r="P899" s="483"/>
      <c r="Q899" s="483"/>
      <c r="R899" s="483"/>
      <c r="S899" s="483"/>
      <c r="T899" s="483"/>
      <c r="U899" s="483"/>
      <c r="V899" s="483"/>
      <c r="W899" s="483"/>
      <c r="X899" s="483"/>
      <c r="Y899" s="483"/>
      <c r="Z899" s="483"/>
    </row>
    <row r="900" spans="1:26" ht="15.75" hidden="1" customHeight="1">
      <c r="A900" s="483"/>
      <c r="B900" s="483"/>
      <c r="C900" s="483"/>
      <c r="D900" s="483"/>
      <c r="E900" s="483"/>
      <c r="F900" s="483"/>
      <c r="G900" s="483"/>
      <c r="H900" s="483"/>
      <c r="I900" s="483"/>
      <c r="J900" s="483"/>
      <c r="K900" s="483"/>
      <c r="L900" s="483"/>
      <c r="M900" s="483"/>
      <c r="N900" s="483"/>
      <c r="O900" s="483"/>
      <c r="P900" s="483"/>
      <c r="Q900" s="483"/>
      <c r="R900" s="483"/>
      <c r="S900" s="483"/>
      <c r="T900" s="483"/>
      <c r="U900" s="483"/>
      <c r="V900" s="483"/>
      <c r="W900" s="483"/>
      <c r="X900" s="483"/>
      <c r="Y900" s="483"/>
      <c r="Z900" s="483"/>
    </row>
    <row r="901" spans="1:26" ht="15.75" hidden="1" customHeight="1">
      <c r="A901" s="483"/>
      <c r="B901" s="483"/>
      <c r="C901" s="483"/>
      <c r="D901" s="483"/>
      <c r="E901" s="483"/>
      <c r="F901" s="483"/>
      <c r="G901" s="483"/>
      <c r="H901" s="483"/>
      <c r="I901" s="483"/>
      <c r="J901" s="483"/>
      <c r="K901" s="483"/>
      <c r="L901" s="483"/>
      <c r="M901" s="483"/>
      <c r="N901" s="483"/>
      <c r="O901" s="483"/>
      <c r="P901" s="483"/>
      <c r="Q901" s="483"/>
      <c r="R901" s="483"/>
      <c r="S901" s="483"/>
      <c r="T901" s="483"/>
      <c r="U901" s="483"/>
      <c r="V901" s="483"/>
      <c r="W901" s="483"/>
      <c r="X901" s="483"/>
      <c r="Y901" s="483"/>
      <c r="Z901" s="483"/>
    </row>
    <row r="902" spans="1:26" ht="15.75" hidden="1" customHeight="1">
      <c r="A902" s="483"/>
      <c r="B902" s="483"/>
      <c r="C902" s="483"/>
      <c r="D902" s="483"/>
      <c r="E902" s="483"/>
      <c r="F902" s="483"/>
      <c r="G902" s="483"/>
      <c r="H902" s="483"/>
      <c r="I902" s="483"/>
      <c r="J902" s="483"/>
      <c r="K902" s="483"/>
      <c r="L902" s="483"/>
      <c r="M902" s="483"/>
      <c r="N902" s="483"/>
      <c r="O902" s="483"/>
      <c r="P902" s="483"/>
      <c r="Q902" s="483"/>
      <c r="R902" s="483"/>
      <c r="S902" s="483"/>
      <c r="T902" s="483"/>
      <c r="U902" s="483"/>
      <c r="V902" s="483"/>
      <c r="W902" s="483"/>
      <c r="X902" s="483"/>
      <c r="Y902" s="483"/>
      <c r="Z902" s="483"/>
    </row>
    <row r="903" spans="1:26" ht="15.75" hidden="1" customHeight="1">
      <c r="A903" s="483"/>
      <c r="B903" s="483"/>
      <c r="C903" s="483"/>
      <c r="D903" s="483"/>
      <c r="E903" s="483"/>
      <c r="F903" s="483"/>
      <c r="G903" s="483"/>
      <c r="H903" s="483"/>
      <c r="I903" s="483"/>
      <c r="J903" s="483"/>
      <c r="K903" s="483"/>
      <c r="L903" s="483"/>
      <c r="M903" s="483"/>
      <c r="N903" s="483"/>
      <c r="O903" s="483"/>
      <c r="P903" s="483"/>
      <c r="Q903" s="483"/>
      <c r="R903" s="483"/>
      <c r="S903" s="483"/>
      <c r="T903" s="483"/>
      <c r="U903" s="483"/>
      <c r="V903" s="483"/>
      <c r="W903" s="483"/>
      <c r="X903" s="483"/>
      <c r="Y903" s="483"/>
      <c r="Z903" s="483"/>
    </row>
    <row r="904" spans="1:26" ht="15.75" hidden="1" customHeight="1">
      <c r="A904" s="483"/>
      <c r="B904" s="483"/>
      <c r="C904" s="483"/>
      <c r="D904" s="483"/>
      <c r="E904" s="483"/>
      <c r="F904" s="483"/>
      <c r="G904" s="483"/>
      <c r="H904" s="483"/>
      <c r="I904" s="483"/>
      <c r="J904" s="483"/>
      <c r="K904" s="483"/>
      <c r="L904" s="483"/>
      <c r="M904" s="483"/>
      <c r="N904" s="483"/>
      <c r="O904" s="483"/>
      <c r="P904" s="483"/>
      <c r="Q904" s="483"/>
      <c r="R904" s="483"/>
      <c r="S904" s="483"/>
      <c r="T904" s="483"/>
      <c r="U904" s="483"/>
      <c r="V904" s="483"/>
      <c r="W904" s="483"/>
      <c r="X904" s="483"/>
      <c r="Y904" s="483"/>
      <c r="Z904" s="483"/>
    </row>
    <row r="905" spans="1:26" ht="15.75" hidden="1" customHeight="1">
      <c r="A905" s="483"/>
      <c r="B905" s="483"/>
      <c r="C905" s="483"/>
      <c r="D905" s="483"/>
      <c r="E905" s="483"/>
      <c r="F905" s="483"/>
      <c r="G905" s="483"/>
      <c r="H905" s="483"/>
      <c r="I905" s="483"/>
      <c r="J905" s="483"/>
      <c r="K905" s="483"/>
      <c r="L905" s="483"/>
      <c r="M905" s="483"/>
      <c r="N905" s="483"/>
      <c r="O905" s="483"/>
      <c r="P905" s="483"/>
      <c r="Q905" s="483"/>
      <c r="R905" s="483"/>
      <c r="S905" s="483"/>
      <c r="T905" s="483"/>
      <c r="U905" s="483"/>
      <c r="V905" s="483"/>
      <c r="W905" s="483"/>
      <c r="X905" s="483"/>
      <c r="Y905" s="483"/>
      <c r="Z905" s="483"/>
    </row>
    <row r="906" spans="1:26" ht="15.75" hidden="1" customHeight="1">
      <c r="A906" s="483"/>
      <c r="B906" s="483"/>
      <c r="C906" s="483"/>
      <c r="D906" s="483"/>
      <c r="E906" s="483"/>
      <c r="F906" s="483"/>
      <c r="G906" s="483"/>
      <c r="H906" s="483"/>
      <c r="I906" s="483"/>
      <c r="J906" s="483"/>
      <c r="K906" s="483"/>
      <c r="L906" s="483"/>
      <c r="M906" s="483"/>
      <c r="N906" s="483"/>
      <c r="O906" s="483"/>
      <c r="P906" s="483"/>
      <c r="Q906" s="483"/>
      <c r="R906" s="483"/>
      <c r="S906" s="483"/>
      <c r="T906" s="483"/>
      <c r="U906" s="483"/>
      <c r="V906" s="483"/>
      <c r="W906" s="483"/>
      <c r="X906" s="483"/>
      <c r="Y906" s="483"/>
      <c r="Z906" s="483"/>
    </row>
    <row r="907" spans="1:26" ht="15.75" hidden="1" customHeight="1">
      <c r="A907" s="483"/>
      <c r="B907" s="483"/>
      <c r="C907" s="483"/>
      <c r="D907" s="483"/>
      <c r="E907" s="483"/>
      <c r="F907" s="483"/>
      <c r="G907" s="483"/>
      <c r="H907" s="483"/>
      <c r="I907" s="483"/>
      <c r="J907" s="483"/>
      <c r="K907" s="483"/>
      <c r="L907" s="483"/>
      <c r="M907" s="483"/>
      <c r="N907" s="483"/>
      <c r="O907" s="483"/>
      <c r="P907" s="483"/>
      <c r="Q907" s="483"/>
      <c r="R907" s="483"/>
      <c r="S907" s="483"/>
      <c r="T907" s="483"/>
      <c r="U907" s="483"/>
      <c r="V907" s="483"/>
      <c r="W907" s="483"/>
      <c r="X907" s="483"/>
      <c r="Y907" s="483"/>
      <c r="Z907" s="483"/>
    </row>
    <row r="908" spans="1:26" ht="15.75" hidden="1" customHeight="1">
      <c r="A908" s="483"/>
      <c r="B908" s="483"/>
      <c r="C908" s="483"/>
      <c r="D908" s="483"/>
      <c r="E908" s="483"/>
      <c r="F908" s="483"/>
      <c r="G908" s="483"/>
      <c r="H908" s="483"/>
      <c r="I908" s="483"/>
      <c r="J908" s="483"/>
      <c r="K908" s="483"/>
      <c r="L908" s="483"/>
      <c r="M908" s="483"/>
      <c r="N908" s="483"/>
      <c r="O908" s="483"/>
      <c r="P908" s="483"/>
      <c r="Q908" s="483"/>
      <c r="R908" s="483"/>
      <c r="S908" s="483"/>
      <c r="T908" s="483"/>
      <c r="U908" s="483"/>
      <c r="V908" s="483"/>
      <c r="W908" s="483"/>
      <c r="X908" s="483"/>
      <c r="Y908" s="483"/>
      <c r="Z908" s="483"/>
    </row>
    <row r="909" spans="1:26" ht="15.75" hidden="1" customHeight="1">
      <c r="A909" s="483"/>
      <c r="B909" s="483"/>
      <c r="C909" s="483"/>
      <c r="D909" s="483"/>
      <c r="E909" s="483"/>
      <c r="F909" s="483"/>
      <c r="G909" s="483"/>
      <c r="H909" s="483"/>
      <c r="I909" s="483"/>
      <c r="J909" s="483"/>
      <c r="K909" s="483"/>
      <c r="L909" s="483"/>
      <c r="M909" s="483"/>
      <c r="N909" s="483"/>
      <c r="O909" s="483"/>
      <c r="P909" s="483"/>
      <c r="Q909" s="483"/>
      <c r="R909" s="483"/>
      <c r="S909" s="483"/>
      <c r="T909" s="483"/>
      <c r="U909" s="483"/>
      <c r="V909" s="483"/>
      <c r="W909" s="483"/>
      <c r="X909" s="483"/>
      <c r="Y909" s="483"/>
      <c r="Z909" s="483"/>
    </row>
    <row r="910" spans="1:26" ht="15.75" hidden="1" customHeight="1">
      <c r="A910" s="483"/>
      <c r="B910" s="483"/>
      <c r="C910" s="483"/>
      <c r="D910" s="483"/>
      <c r="E910" s="483"/>
      <c r="F910" s="483"/>
      <c r="G910" s="483"/>
      <c r="H910" s="483"/>
      <c r="I910" s="483"/>
      <c r="J910" s="483"/>
      <c r="K910" s="483"/>
      <c r="L910" s="483"/>
      <c r="M910" s="483"/>
      <c r="N910" s="483"/>
      <c r="O910" s="483"/>
      <c r="P910" s="483"/>
      <c r="Q910" s="483"/>
      <c r="R910" s="483"/>
      <c r="S910" s="483"/>
      <c r="T910" s="483"/>
      <c r="U910" s="483"/>
      <c r="V910" s="483"/>
      <c r="W910" s="483"/>
      <c r="X910" s="483"/>
      <c r="Y910" s="483"/>
      <c r="Z910" s="483"/>
    </row>
    <row r="911" spans="1:26" ht="15.75" hidden="1" customHeight="1">
      <c r="A911" s="483"/>
      <c r="B911" s="483"/>
      <c r="C911" s="483"/>
      <c r="D911" s="483"/>
      <c r="E911" s="483"/>
      <c r="F911" s="483"/>
      <c r="G911" s="483"/>
      <c r="H911" s="483"/>
      <c r="I911" s="483"/>
      <c r="J911" s="483"/>
      <c r="K911" s="483"/>
      <c r="L911" s="483"/>
      <c r="M911" s="483"/>
      <c r="N911" s="483"/>
      <c r="O911" s="483"/>
      <c r="P911" s="483"/>
      <c r="Q911" s="483"/>
      <c r="R911" s="483"/>
      <c r="S911" s="483"/>
      <c r="T911" s="483"/>
      <c r="U911" s="483"/>
      <c r="V911" s="483"/>
      <c r="W911" s="483"/>
      <c r="X911" s="483"/>
      <c r="Y911" s="483"/>
      <c r="Z911" s="483"/>
    </row>
    <row r="912" spans="1:26" ht="15.75" hidden="1" customHeight="1">
      <c r="A912" s="483"/>
      <c r="B912" s="483"/>
      <c r="C912" s="483"/>
      <c r="D912" s="483"/>
      <c r="E912" s="483"/>
      <c r="F912" s="483"/>
      <c r="G912" s="483"/>
      <c r="H912" s="483"/>
      <c r="I912" s="483"/>
      <c r="J912" s="483"/>
      <c r="K912" s="483"/>
      <c r="L912" s="483"/>
      <c r="M912" s="483"/>
      <c r="N912" s="483"/>
      <c r="O912" s="483"/>
      <c r="P912" s="483"/>
      <c r="Q912" s="483"/>
      <c r="R912" s="483"/>
      <c r="S912" s="483"/>
      <c r="T912" s="483"/>
      <c r="U912" s="483"/>
      <c r="V912" s="483"/>
      <c r="W912" s="483"/>
      <c r="X912" s="483"/>
      <c r="Y912" s="483"/>
      <c r="Z912" s="483"/>
    </row>
    <row r="913" spans="1:26" ht="15.75" hidden="1" customHeight="1">
      <c r="A913" s="483"/>
      <c r="B913" s="483"/>
      <c r="C913" s="483"/>
      <c r="D913" s="483"/>
      <c r="E913" s="483"/>
      <c r="F913" s="483"/>
      <c r="G913" s="483"/>
      <c r="H913" s="483"/>
      <c r="I913" s="483"/>
      <c r="J913" s="483"/>
      <c r="K913" s="483"/>
      <c r="L913" s="483"/>
      <c r="M913" s="483"/>
      <c r="N913" s="483"/>
      <c r="O913" s="483"/>
      <c r="P913" s="483"/>
      <c r="Q913" s="483"/>
      <c r="R913" s="483"/>
      <c r="S913" s="483"/>
      <c r="T913" s="483"/>
      <c r="U913" s="483"/>
      <c r="V913" s="483"/>
      <c r="W913" s="483"/>
      <c r="X913" s="483"/>
      <c r="Y913" s="483"/>
      <c r="Z913" s="483"/>
    </row>
    <row r="914" spans="1:26" ht="15.75" hidden="1" customHeight="1">
      <c r="A914" s="483"/>
      <c r="B914" s="483"/>
      <c r="C914" s="483"/>
      <c r="D914" s="483"/>
      <c r="E914" s="483"/>
      <c r="F914" s="483"/>
      <c r="G914" s="483"/>
      <c r="H914" s="483"/>
      <c r="I914" s="483"/>
      <c r="J914" s="483"/>
      <c r="K914" s="483"/>
      <c r="L914" s="483"/>
      <c r="M914" s="483"/>
      <c r="N914" s="483"/>
      <c r="O914" s="483"/>
      <c r="P914" s="483"/>
      <c r="Q914" s="483"/>
      <c r="R914" s="483"/>
      <c r="S914" s="483"/>
      <c r="T914" s="483"/>
      <c r="U914" s="483"/>
      <c r="V914" s="483"/>
      <c r="W914" s="483"/>
      <c r="X914" s="483"/>
      <c r="Y914" s="483"/>
      <c r="Z914" s="483"/>
    </row>
    <row r="915" spans="1:26" ht="15.75" hidden="1" customHeight="1">
      <c r="A915" s="483"/>
      <c r="B915" s="483"/>
      <c r="C915" s="483"/>
      <c r="D915" s="483"/>
      <c r="E915" s="483"/>
      <c r="F915" s="483"/>
      <c r="G915" s="483"/>
      <c r="H915" s="483"/>
      <c r="I915" s="483"/>
      <c r="J915" s="483"/>
      <c r="K915" s="483"/>
      <c r="L915" s="483"/>
      <c r="M915" s="483"/>
      <c r="N915" s="483"/>
      <c r="O915" s="483"/>
      <c r="P915" s="483"/>
      <c r="Q915" s="483"/>
      <c r="R915" s="483"/>
      <c r="S915" s="483"/>
      <c r="T915" s="483"/>
      <c r="U915" s="483"/>
      <c r="V915" s="483"/>
      <c r="W915" s="483"/>
      <c r="X915" s="483"/>
      <c r="Y915" s="483"/>
      <c r="Z915" s="483"/>
    </row>
    <row r="916" spans="1:26" ht="15.75" hidden="1" customHeight="1">
      <c r="A916" s="483"/>
      <c r="B916" s="483"/>
      <c r="C916" s="483"/>
      <c r="D916" s="483"/>
      <c r="E916" s="483"/>
      <c r="F916" s="483"/>
      <c r="G916" s="483"/>
      <c r="H916" s="483"/>
      <c r="I916" s="483"/>
      <c r="J916" s="483"/>
      <c r="K916" s="483"/>
      <c r="L916" s="483"/>
      <c r="M916" s="483"/>
      <c r="N916" s="483"/>
      <c r="O916" s="483"/>
      <c r="P916" s="483"/>
      <c r="Q916" s="483"/>
      <c r="R916" s="483"/>
      <c r="S916" s="483"/>
      <c r="T916" s="483"/>
      <c r="U916" s="483"/>
      <c r="V916" s="483"/>
      <c r="W916" s="483"/>
      <c r="X916" s="483"/>
      <c r="Y916" s="483"/>
      <c r="Z916" s="483"/>
    </row>
    <row r="917" spans="1:26" ht="15.75" hidden="1" customHeight="1">
      <c r="A917" s="483"/>
      <c r="B917" s="483"/>
      <c r="C917" s="483"/>
      <c r="D917" s="483"/>
      <c r="E917" s="483"/>
      <c r="F917" s="483"/>
      <c r="G917" s="483"/>
      <c r="H917" s="483"/>
      <c r="I917" s="483"/>
      <c r="J917" s="483"/>
      <c r="K917" s="483"/>
      <c r="L917" s="483"/>
      <c r="M917" s="483"/>
      <c r="N917" s="483"/>
      <c r="O917" s="483"/>
      <c r="P917" s="483"/>
      <c r="Q917" s="483"/>
      <c r="R917" s="483"/>
      <c r="S917" s="483"/>
      <c r="T917" s="483"/>
      <c r="U917" s="483"/>
      <c r="V917" s="483"/>
      <c r="W917" s="483"/>
      <c r="X917" s="483"/>
      <c r="Y917" s="483"/>
      <c r="Z917" s="483"/>
    </row>
    <row r="918" spans="1:26" ht="15.75" hidden="1" customHeight="1">
      <c r="A918" s="483"/>
      <c r="B918" s="483"/>
      <c r="C918" s="483"/>
      <c r="D918" s="483"/>
      <c r="E918" s="483"/>
      <c r="F918" s="483"/>
      <c r="G918" s="483"/>
      <c r="H918" s="483"/>
      <c r="I918" s="483"/>
      <c r="J918" s="483"/>
      <c r="K918" s="483"/>
      <c r="L918" s="483"/>
      <c r="M918" s="483"/>
      <c r="N918" s="483"/>
      <c r="O918" s="483"/>
      <c r="P918" s="483"/>
      <c r="Q918" s="483"/>
      <c r="R918" s="483"/>
      <c r="S918" s="483"/>
      <c r="T918" s="483"/>
      <c r="U918" s="483"/>
      <c r="V918" s="483"/>
      <c r="W918" s="483"/>
      <c r="X918" s="483"/>
      <c r="Y918" s="483"/>
      <c r="Z918" s="483"/>
    </row>
    <row r="919" spans="1:26" ht="15.75" hidden="1" customHeight="1">
      <c r="A919" s="483"/>
      <c r="B919" s="483"/>
      <c r="C919" s="483"/>
      <c r="D919" s="483"/>
      <c r="E919" s="483"/>
      <c r="F919" s="483"/>
      <c r="G919" s="483"/>
      <c r="H919" s="483"/>
      <c r="I919" s="483"/>
      <c r="J919" s="483"/>
      <c r="K919" s="483"/>
      <c r="L919" s="483"/>
      <c r="M919" s="483"/>
      <c r="N919" s="483"/>
      <c r="O919" s="483"/>
      <c r="P919" s="483"/>
      <c r="Q919" s="483"/>
      <c r="R919" s="483"/>
      <c r="S919" s="483"/>
      <c r="T919" s="483"/>
      <c r="U919" s="483"/>
      <c r="V919" s="483"/>
      <c r="W919" s="483"/>
      <c r="X919" s="483"/>
      <c r="Y919" s="483"/>
      <c r="Z919" s="483"/>
    </row>
    <row r="920" spans="1:26" ht="15.75" hidden="1" customHeight="1">
      <c r="A920" s="483"/>
      <c r="B920" s="483"/>
      <c r="C920" s="483"/>
      <c r="D920" s="483"/>
      <c r="E920" s="483"/>
      <c r="F920" s="483"/>
      <c r="G920" s="483"/>
      <c r="H920" s="483"/>
      <c r="I920" s="483"/>
      <c r="J920" s="483"/>
      <c r="K920" s="483"/>
      <c r="L920" s="483"/>
      <c r="M920" s="483"/>
      <c r="N920" s="483"/>
      <c r="O920" s="483"/>
      <c r="P920" s="483"/>
      <c r="Q920" s="483"/>
      <c r="R920" s="483"/>
      <c r="S920" s="483"/>
      <c r="T920" s="483"/>
      <c r="U920" s="483"/>
      <c r="V920" s="483"/>
      <c r="W920" s="483"/>
      <c r="X920" s="483"/>
      <c r="Y920" s="483"/>
      <c r="Z920" s="483"/>
    </row>
    <row r="921" spans="1:26" ht="15.75" hidden="1" customHeight="1">
      <c r="A921" s="483"/>
      <c r="B921" s="483"/>
      <c r="C921" s="483"/>
      <c r="D921" s="483"/>
      <c r="E921" s="483"/>
      <c r="F921" s="483"/>
      <c r="G921" s="483"/>
      <c r="H921" s="483"/>
      <c r="I921" s="483"/>
      <c r="J921" s="483"/>
      <c r="K921" s="483"/>
      <c r="L921" s="483"/>
      <c r="M921" s="483"/>
      <c r="N921" s="483"/>
      <c r="O921" s="483"/>
      <c r="P921" s="483"/>
      <c r="Q921" s="483"/>
      <c r="R921" s="483"/>
      <c r="S921" s="483"/>
      <c r="T921" s="483"/>
      <c r="U921" s="483"/>
      <c r="V921" s="483"/>
      <c r="W921" s="483"/>
      <c r="X921" s="483"/>
      <c r="Y921" s="483"/>
      <c r="Z921" s="483"/>
    </row>
    <row r="922" spans="1:26" ht="15.75" hidden="1" customHeight="1">
      <c r="A922" s="483"/>
      <c r="B922" s="483"/>
      <c r="C922" s="483"/>
      <c r="D922" s="483"/>
      <c r="E922" s="483"/>
      <c r="F922" s="483"/>
      <c r="G922" s="483"/>
      <c r="H922" s="483"/>
      <c r="I922" s="483"/>
      <c r="J922" s="483"/>
      <c r="K922" s="483"/>
      <c r="L922" s="483"/>
      <c r="M922" s="483"/>
      <c r="N922" s="483"/>
      <c r="O922" s="483"/>
      <c r="P922" s="483"/>
      <c r="Q922" s="483"/>
      <c r="R922" s="483"/>
      <c r="S922" s="483"/>
      <c r="T922" s="483"/>
      <c r="U922" s="483"/>
      <c r="V922" s="483"/>
      <c r="W922" s="483"/>
      <c r="X922" s="483"/>
      <c r="Y922" s="483"/>
      <c r="Z922" s="483"/>
    </row>
    <row r="923" spans="1:26" ht="15.75" hidden="1" customHeight="1">
      <c r="A923" s="483"/>
      <c r="B923" s="483"/>
      <c r="C923" s="483"/>
      <c r="D923" s="483"/>
      <c r="E923" s="483"/>
      <c r="F923" s="483"/>
      <c r="G923" s="483"/>
      <c r="H923" s="483"/>
      <c r="I923" s="483"/>
      <c r="J923" s="483"/>
      <c r="K923" s="483"/>
      <c r="L923" s="483"/>
      <c r="M923" s="483"/>
      <c r="N923" s="483"/>
      <c r="O923" s="483"/>
      <c r="P923" s="483"/>
      <c r="Q923" s="483"/>
      <c r="R923" s="483"/>
      <c r="S923" s="483"/>
      <c r="T923" s="483"/>
      <c r="U923" s="483"/>
      <c r="V923" s="483"/>
      <c r="W923" s="483"/>
      <c r="X923" s="483"/>
      <c r="Y923" s="483"/>
      <c r="Z923" s="483"/>
    </row>
    <row r="924" spans="1:26" ht="15.75" hidden="1" customHeight="1">
      <c r="A924" s="483"/>
      <c r="B924" s="483"/>
      <c r="C924" s="483"/>
      <c r="D924" s="483"/>
      <c r="E924" s="483"/>
      <c r="F924" s="483"/>
      <c r="G924" s="483"/>
      <c r="H924" s="483"/>
      <c r="I924" s="483"/>
      <c r="J924" s="483"/>
      <c r="K924" s="483"/>
      <c r="L924" s="483"/>
      <c r="M924" s="483"/>
      <c r="N924" s="483"/>
      <c r="O924" s="483"/>
      <c r="P924" s="483"/>
      <c r="Q924" s="483"/>
      <c r="R924" s="483"/>
      <c r="S924" s="483"/>
      <c r="T924" s="483"/>
      <c r="U924" s="483"/>
      <c r="V924" s="483"/>
      <c r="W924" s="483"/>
      <c r="X924" s="483"/>
      <c r="Y924" s="483"/>
      <c r="Z924" s="483"/>
    </row>
    <row r="925" spans="1:26" ht="15.75" hidden="1" customHeight="1">
      <c r="A925" s="483"/>
      <c r="B925" s="483"/>
      <c r="C925" s="483"/>
      <c r="D925" s="483"/>
      <c r="E925" s="483"/>
      <c r="F925" s="483"/>
      <c r="G925" s="483"/>
      <c r="H925" s="483"/>
      <c r="I925" s="483"/>
      <c r="J925" s="483"/>
      <c r="K925" s="483"/>
      <c r="L925" s="483"/>
      <c r="M925" s="483"/>
      <c r="N925" s="483"/>
      <c r="O925" s="483"/>
      <c r="P925" s="483"/>
      <c r="Q925" s="483"/>
      <c r="R925" s="483"/>
      <c r="S925" s="483"/>
      <c r="T925" s="483"/>
      <c r="U925" s="483"/>
      <c r="V925" s="483"/>
      <c r="W925" s="483"/>
      <c r="X925" s="483"/>
      <c r="Y925" s="483"/>
      <c r="Z925" s="483"/>
    </row>
    <row r="926" spans="1:26" ht="15.75" hidden="1" customHeight="1">
      <c r="A926" s="483"/>
      <c r="B926" s="483"/>
      <c r="C926" s="483"/>
      <c r="D926" s="483"/>
      <c r="E926" s="483"/>
      <c r="F926" s="483"/>
      <c r="G926" s="483"/>
      <c r="H926" s="483"/>
      <c r="I926" s="483"/>
      <c r="J926" s="483"/>
      <c r="K926" s="483"/>
      <c r="L926" s="483"/>
      <c r="M926" s="483"/>
      <c r="N926" s="483"/>
      <c r="O926" s="483"/>
      <c r="P926" s="483"/>
      <c r="Q926" s="483"/>
      <c r="R926" s="483"/>
      <c r="S926" s="483"/>
      <c r="T926" s="483"/>
      <c r="U926" s="483"/>
      <c r="V926" s="483"/>
      <c r="W926" s="483"/>
      <c r="X926" s="483"/>
      <c r="Y926" s="483"/>
      <c r="Z926" s="483"/>
    </row>
    <row r="927" spans="1:26" ht="15.75" hidden="1" customHeight="1">
      <c r="A927" s="483"/>
      <c r="B927" s="483"/>
      <c r="C927" s="483"/>
      <c r="D927" s="483"/>
      <c r="E927" s="483"/>
      <c r="F927" s="483"/>
      <c r="G927" s="483"/>
      <c r="H927" s="483"/>
      <c r="I927" s="483"/>
      <c r="J927" s="483"/>
      <c r="K927" s="483"/>
      <c r="L927" s="483"/>
      <c r="M927" s="483"/>
      <c r="N927" s="483"/>
      <c r="O927" s="483"/>
      <c r="P927" s="483"/>
      <c r="Q927" s="483"/>
      <c r="R927" s="483"/>
      <c r="S927" s="483"/>
      <c r="T927" s="483"/>
      <c r="U927" s="483"/>
      <c r="V927" s="483"/>
      <c r="W927" s="483"/>
      <c r="X927" s="483"/>
      <c r="Y927" s="483"/>
      <c r="Z927" s="483"/>
    </row>
    <row r="928" spans="1:26" ht="15.75" hidden="1" customHeight="1">
      <c r="A928" s="483"/>
      <c r="B928" s="483"/>
      <c r="C928" s="483"/>
      <c r="D928" s="483"/>
      <c r="E928" s="483"/>
      <c r="F928" s="483"/>
      <c r="G928" s="483"/>
      <c r="H928" s="483"/>
      <c r="I928" s="483"/>
      <c r="J928" s="483"/>
      <c r="K928" s="483"/>
      <c r="L928" s="483"/>
      <c r="M928" s="483"/>
      <c r="N928" s="483"/>
      <c r="O928" s="483"/>
      <c r="P928" s="483"/>
      <c r="Q928" s="483"/>
      <c r="R928" s="483"/>
      <c r="S928" s="483"/>
      <c r="T928" s="483"/>
      <c r="U928" s="483"/>
      <c r="V928" s="483"/>
      <c r="W928" s="483"/>
      <c r="X928" s="483"/>
      <c r="Y928" s="483"/>
      <c r="Z928" s="483"/>
    </row>
    <row r="929" spans="1:26" ht="15.75" hidden="1" customHeight="1">
      <c r="A929" s="483"/>
      <c r="B929" s="483"/>
      <c r="C929" s="483"/>
      <c r="D929" s="483"/>
      <c r="E929" s="483"/>
      <c r="F929" s="483"/>
      <c r="G929" s="483"/>
      <c r="H929" s="483"/>
      <c r="I929" s="483"/>
      <c r="J929" s="483"/>
      <c r="K929" s="483"/>
      <c r="L929" s="483"/>
      <c r="M929" s="483"/>
      <c r="N929" s="483"/>
      <c r="O929" s="483"/>
      <c r="P929" s="483"/>
      <c r="Q929" s="483"/>
      <c r="R929" s="483"/>
      <c r="S929" s="483"/>
      <c r="T929" s="483"/>
      <c r="U929" s="483"/>
      <c r="V929" s="483"/>
      <c r="W929" s="483"/>
      <c r="X929" s="483"/>
      <c r="Y929" s="483"/>
      <c r="Z929" s="483"/>
    </row>
    <row r="930" spans="1:26" ht="15.75" hidden="1" customHeight="1">
      <c r="A930" s="483"/>
      <c r="B930" s="483"/>
      <c r="C930" s="483"/>
      <c r="D930" s="483"/>
      <c r="E930" s="483"/>
      <c r="F930" s="483"/>
      <c r="G930" s="483"/>
      <c r="H930" s="483"/>
      <c r="I930" s="483"/>
      <c r="J930" s="483"/>
      <c r="K930" s="483"/>
      <c r="L930" s="483"/>
      <c r="M930" s="483"/>
      <c r="N930" s="483"/>
      <c r="O930" s="483"/>
      <c r="P930" s="483"/>
      <c r="Q930" s="483"/>
      <c r="R930" s="483"/>
      <c r="S930" s="483"/>
      <c r="T930" s="483"/>
      <c r="U930" s="483"/>
      <c r="V930" s="483"/>
      <c r="W930" s="483"/>
      <c r="X930" s="483"/>
      <c r="Y930" s="483"/>
      <c r="Z930" s="483"/>
    </row>
    <row r="931" spans="1:26" ht="15.75" hidden="1" customHeight="1">
      <c r="A931" s="483"/>
      <c r="B931" s="483"/>
      <c r="C931" s="483"/>
      <c r="D931" s="483"/>
      <c r="E931" s="483"/>
      <c r="F931" s="483"/>
      <c r="G931" s="483"/>
      <c r="H931" s="483"/>
      <c r="I931" s="483"/>
      <c r="J931" s="483"/>
      <c r="K931" s="483"/>
      <c r="L931" s="483"/>
      <c r="M931" s="483"/>
      <c r="N931" s="483"/>
      <c r="O931" s="483"/>
      <c r="P931" s="483"/>
      <c r="Q931" s="483"/>
      <c r="R931" s="483"/>
      <c r="S931" s="483"/>
      <c r="T931" s="483"/>
      <c r="U931" s="483"/>
      <c r="V931" s="483"/>
      <c r="W931" s="483"/>
      <c r="X931" s="483"/>
      <c r="Y931" s="483"/>
      <c r="Z931" s="483"/>
    </row>
    <row r="932" spans="1:26" ht="15.75" hidden="1" customHeight="1">
      <c r="A932" s="483"/>
      <c r="B932" s="483"/>
      <c r="C932" s="483"/>
      <c r="D932" s="483"/>
      <c r="E932" s="483"/>
      <c r="F932" s="483"/>
      <c r="G932" s="483"/>
      <c r="H932" s="483"/>
      <c r="I932" s="483"/>
      <c r="J932" s="483"/>
      <c r="K932" s="483"/>
      <c r="L932" s="483"/>
      <c r="M932" s="483"/>
      <c r="N932" s="483"/>
      <c r="O932" s="483"/>
      <c r="P932" s="483"/>
      <c r="Q932" s="483"/>
      <c r="R932" s="483"/>
      <c r="S932" s="483"/>
      <c r="T932" s="483"/>
      <c r="U932" s="483"/>
      <c r="V932" s="483"/>
      <c r="W932" s="483"/>
      <c r="X932" s="483"/>
      <c r="Y932" s="483"/>
      <c r="Z932" s="483"/>
    </row>
    <row r="933" spans="1:26" ht="15.75" hidden="1" customHeight="1">
      <c r="A933" s="483"/>
      <c r="B933" s="483"/>
      <c r="C933" s="483"/>
      <c r="D933" s="483"/>
      <c r="E933" s="483"/>
      <c r="F933" s="483"/>
      <c r="G933" s="483"/>
      <c r="H933" s="483"/>
      <c r="I933" s="483"/>
      <c r="J933" s="483"/>
      <c r="K933" s="483"/>
      <c r="L933" s="483"/>
      <c r="M933" s="483"/>
      <c r="N933" s="483"/>
      <c r="O933" s="483"/>
      <c r="P933" s="483"/>
      <c r="Q933" s="483"/>
      <c r="R933" s="483"/>
      <c r="S933" s="483"/>
      <c r="T933" s="483"/>
      <c r="U933" s="483"/>
      <c r="V933" s="483"/>
      <c r="W933" s="483"/>
      <c r="X933" s="483"/>
      <c r="Y933" s="483"/>
      <c r="Z933" s="483"/>
    </row>
    <row r="934" spans="1:26" ht="15.75" hidden="1" customHeight="1">
      <c r="A934" s="483"/>
      <c r="B934" s="483"/>
      <c r="C934" s="483"/>
      <c r="D934" s="483"/>
      <c r="E934" s="483"/>
      <c r="F934" s="483"/>
      <c r="G934" s="483"/>
      <c r="H934" s="483"/>
      <c r="I934" s="483"/>
      <c r="J934" s="483"/>
      <c r="K934" s="483"/>
      <c r="L934" s="483"/>
      <c r="M934" s="483"/>
      <c r="N934" s="483"/>
      <c r="O934" s="483"/>
      <c r="P934" s="483"/>
      <c r="Q934" s="483"/>
      <c r="R934" s="483"/>
      <c r="S934" s="483"/>
      <c r="T934" s="483"/>
      <c r="U934" s="483"/>
      <c r="V934" s="483"/>
      <c r="W934" s="483"/>
      <c r="X934" s="483"/>
      <c r="Y934" s="483"/>
      <c r="Z934" s="483"/>
    </row>
    <row r="935" spans="1:26" ht="15.75" hidden="1" customHeight="1">
      <c r="A935" s="483"/>
      <c r="B935" s="483"/>
      <c r="C935" s="483"/>
      <c r="D935" s="483"/>
      <c r="E935" s="483"/>
      <c r="F935" s="483"/>
      <c r="G935" s="483"/>
      <c r="H935" s="483"/>
      <c r="I935" s="483"/>
      <c r="J935" s="483"/>
      <c r="K935" s="483"/>
      <c r="L935" s="483"/>
      <c r="M935" s="483"/>
      <c r="N935" s="483"/>
      <c r="O935" s="483"/>
      <c r="P935" s="483"/>
      <c r="Q935" s="483"/>
      <c r="R935" s="483"/>
      <c r="S935" s="483"/>
      <c r="T935" s="483"/>
      <c r="U935" s="483"/>
      <c r="V935" s="483"/>
      <c r="W935" s="483"/>
      <c r="X935" s="483"/>
      <c r="Y935" s="483"/>
      <c r="Z935" s="483"/>
    </row>
    <row r="936" spans="1:26" ht="15.75" hidden="1" customHeight="1">
      <c r="A936" s="483"/>
      <c r="B936" s="483"/>
      <c r="C936" s="483"/>
      <c r="D936" s="483"/>
      <c r="E936" s="483"/>
      <c r="F936" s="483"/>
      <c r="G936" s="483"/>
      <c r="H936" s="483"/>
      <c r="I936" s="483"/>
      <c r="J936" s="483"/>
      <c r="K936" s="483"/>
      <c r="L936" s="483"/>
      <c r="M936" s="483"/>
      <c r="N936" s="483"/>
      <c r="O936" s="483"/>
      <c r="P936" s="483"/>
      <c r="Q936" s="483"/>
      <c r="R936" s="483"/>
      <c r="S936" s="483"/>
      <c r="T936" s="483"/>
      <c r="U936" s="483"/>
      <c r="V936" s="483"/>
      <c r="W936" s="483"/>
      <c r="X936" s="483"/>
      <c r="Y936" s="483"/>
      <c r="Z936" s="483"/>
    </row>
    <row r="937" spans="1:26" ht="15.75" hidden="1" customHeight="1">
      <c r="A937" s="483"/>
      <c r="B937" s="483"/>
      <c r="C937" s="483"/>
      <c r="D937" s="483"/>
      <c r="E937" s="483"/>
      <c r="F937" s="483"/>
      <c r="G937" s="483"/>
      <c r="H937" s="483"/>
      <c r="I937" s="483"/>
      <c r="J937" s="483"/>
      <c r="K937" s="483"/>
      <c r="L937" s="483"/>
      <c r="M937" s="483"/>
      <c r="N937" s="483"/>
      <c r="O937" s="483"/>
      <c r="P937" s="483"/>
      <c r="Q937" s="483"/>
      <c r="R937" s="483"/>
      <c r="S937" s="483"/>
      <c r="T937" s="483"/>
      <c r="U937" s="483"/>
      <c r="V937" s="483"/>
      <c r="W937" s="483"/>
      <c r="X937" s="483"/>
      <c r="Y937" s="483"/>
      <c r="Z937" s="483"/>
    </row>
    <row r="938" spans="1:26" ht="15.75" hidden="1" customHeight="1">
      <c r="A938" s="483"/>
      <c r="B938" s="483"/>
      <c r="C938" s="483"/>
      <c r="D938" s="483"/>
      <c r="E938" s="483"/>
      <c r="F938" s="483"/>
      <c r="G938" s="483"/>
      <c r="H938" s="483"/>
      <c r="I938" s="483"/>
      <c r="J938" s="483"/>
      <c r="K938" s="483"/>
      <c r="L938" s="483"/>
      <c r="M938" s="483"/>
      <c r="N938" s="483"/>
      <c r="O938" s="483"/>
      <c r="P938" s="483"/>
      <c r="Q938" s="483"/>
      <c r="R938" s="483"/>
      <c r="S938" s="483"/>
      <c r="T938" s="483"/>
      <c r="U938" s="483"/>
      <c r="V938" s="483"/>
      <c r="W938" s="483"/>
      <c r="X938" s="483"/>
      <c r="Y938" s="483"/>
      <c r="Z938" s="483"/>
    </row>
    <row r="939" spans="1:26" ht="15.75" hidden="1" customHeight="1">
      <c r="A939" s="483"/>
      <c r="B939" s="483"/>
      <c r="C939" s="483"/>
      <c r="D939" s="483"/>
      <c r="E939" s="483"/>
      <c r="F939" s="483"/>
      <c r="G939" s="483"/>
      <c r="H939" s="483"/>
      <c r="I939" s="483"/>
      <c r="J939" s="483"/>
      <c r="K939" s="483"/>
      <c r="L939" s="483"/>
      <c r="M939" s="483"/>
      <c r="N939" s="483"/>
      <c r="O939" s="483"/>
      <c r="P939" s="483"/>
      <c r="Q939" s="483"/>
      <c r="R939" s="483"/>
      <c r="S939" s="483"/>
      <c r="T939" s="483"/>
      <c r="U939" s="483"/>
      <c r="V939" s="483"/>
      <c r="W939" s="483"/>
      <c r="X939" s="483"/>
      <c r="Y939" s="483"/>
      <c r="Z939" s="483"/>
    </row>
    <row r="940" spans="1:26" ht="15.75" hidden="1" customHeight="1">
      <c r="A940" s="483"/>
      <c r="B940" s="483"/>
      <c r="C940" s="483"/>
      <c r="D940" s="483"/>
      <c r="E940" s="483"/>
      <c r="F940" s="483"/>
      <c r="G940" s="483"/>
      <c r="H940" s="483"/>
      <c r="I940" s="483"/>
      <c r="J940" s="483"/>
      <c r="K940" s="483"/>
      <c r="L940" s="483"/>
      <c r="M940" s="483"/>
      <c r="N940" s="483"/>
      <c r="O940" s="483"/>
      <c r="P940" s="483"/>
      <c r="Q940" s="483"/>
      <c r="R940" s="483"/>
      <c r="S940" s="483"/>
      <c r="T940" s="483"/>
      <c r="U940" s="483"/>
      <c r="V940" s="483"/>
      <c r="W940" s="483"/>
      <c r="X940" s="483"/>
      <c r="Y940" s="483"/>
      <c r="Z940" s="483"/>
    </row>
    <row r="941" spans="1:26" ht="15.75" hidden="1" customHeight="1">
      <c r="A941" s="483"/>
      <c r="B941" s="483"/>
      <c r="C941" s="483"/>
      <c r="D941" s="483"/>
      <c r="E941" s="483"/>
      <c r="F941" s="483"/>
      <c r="G941" s="483"/>
      <c r="H941" s="483"/>
      <c r="I941" s="483"/>
      <c r="J941" s="483"/>
      <c r="K941" s="483"/>
      <c r="L941" s="483"/>
      <c r="M941" s="483"/>
      <c r="N941" s="483"/>
      <c r="O941" s="483"/>
      <c r="P941" s="483"/>
      <c r="Q941" s="483"/>
      <c r="R941" s="483"/>
      <c r="S941" s="483"/>
      <c r="T941" s="483"/>
      <c r="U941" s="483"/>
      <c r="V941" s="483"/>
      <c r="W941" s="483"/>
      <c r="X941" s="483"/>
      <c r="Y941" s="483"/>
      <c r="Z941" s="483"/>
    </row>
    <row r="942" spans="1:26" ht="15.75" hidden="1" customHeight="1">
      <c r="A942" s="483"/>
      <c r="B942" s="483"/>
      <c r="C942" s="483"/>
      <c r="D942" s="483"/>
      <c r="E942" s="483"/>
      <c r="F942" s="483"/>
      <c r="G942" s="483"/>
      <c r="H942" s="483"/>
      <c r="I942" s="483"/>
      <c r="J942" s="483"/>
      <c r="K942" s="483"/>
      <c r="L942" s="483"/>
      <c r="M942" s="483"/>
      <c r="N942" s="483"/>
      <c r="O942" s="483"/>
      <c r="P942" s="483"/>
      <c r="Q942" s="483"/>
      <c r="R942" s="483"/>
      <c r="S942" s="483"/>
      <c r="T942" s="483"/>
      <c r="U942" s="483"/>
      <c r="V942" s="483"/>
      <c r="W942" s="483"/>
      <c r="X942" s="483"/>
      <c r="Y942" s="483"/>
      <c r="Z942" s="483"/>
    </row>
    <row r="943" spans="1:26" ht="15.75" hidden="1" customHeight="1">
      <c r="A943" s="483"/>
      <c r="B943" s="483"/>
      <c r="C943" s="483"/>
      <c r="D943" s="483"/>
      <c r="E943" s="483"/>
      <c r="F943" s="483"/>
      <c r="G943" s="483"/>
      <c r="H943" s="483"/>
      <c r="I943" s="483"/>
      <c r="J943" s="483"/>
      <c r="K943" s="483"/>
      <c r="L943" s="483"/>
      <c r="M943" s="483"/>
      <c r="N943" s="483"/>
      <c r="O943" s="483"/>
      <c r="P943" s="483"/>
      <c r="Q943" s="483"/>
      <c r="R943" s="483"/>
      <c r="S943" s="483"/>
      <c r="T943" s="483"/>
      <c r="U943" s="483"/>
      <c r="V943" s="483"/>
      <c r="W943" s="483"/>
      <c r="X943" s="483"/>
      <c r="Y943" s="483"/>
      <c r="Z943" s="483"/>
    </row>
    <row r="944" spans="1:26" ht="15.75" hidden="1" customHeight="1">
      <c r="A944" s="483"/>
      <c r="B944" s="483"/>
      <c r="C944" s="483"/>
      <c r="D944" s="483"/>
      <c r="E944" s="483"/>
      <c r="F944" s="483"/>
      <c r="G944" s="483"/>
      <c r="H944" s="483"/>
      <c r="I944" s="483"/>
      <c r="J944" s="483"/>
      <c r="K944" s="483"/>
      <c r="L944" s="483"/>
      <c r="M944" s="483"/>
      <c r="N944" s="483"/>
      <c r="O944" s="483"/>
      <c r="P944" s="483"/>
      <c r="Q944" s="483"/>
      <c r="R944" s="483"/>
      <c r="S944" s="483"/>
      <c r="T944" s="483"/>
      <c r="U944" s="483"/>
      <c r="V944" s="483"/>
      <c r="W944" s="483"/>
      <c r="X944" s="483"/>
      <c r="Y944" s="483"/>
      <c r="Z944" s="483"/>
    </row>
    <row r="945" spans="1:26" ht="15.75" hidden="1" customHeight="1">
      <c r="A945" s="483"/>
      <c r="B945" s="483"/>
      <c r="C945" s="483"/>
      <c r="D945" s="483"/>
      <c r="E945" s="483"/>
      <c r="F945" s="483"/>
      <c r="G945" s="483"/>
      <c r="H945" s="483"/>
      <c r="I945" s="483"/>
      <c r="J945" s="483"/>
      <c r="K945" s="483"/>
      <c r="L945" s="483"/>
      <c r="M945" s="483"/>
      <c r="N945" s="483"/>
      <c r="O945" s="483"/>
      <c r="P945" s="483"/>
      <c r="Q945" s="483"/>
      <c r="R945" s="483"/>
      <c r="S945" s="483"/>
      <c r="T945" s="483"/>
      <c r="U945" s="483"/>
      <c r="V945" s="483"/>
      <c r="W945" s="483"/>
      <c r="X945" s="483"/>
      <c r="Y945" s="483"/>
      <c r="Z945" s="483"/>
    </row>
    <row r="946" spans="1:26" ht="15.75" hidden="1" customHeight="1">
      <c r="A946" s="483"/>
      <c r="B946" s="483"/>
      <c r="C946" s="483"/>
      <c r="D946" s="483"/>
      <c r="E946" s="483"/>
      <c r="F946" s="483"/>
      <c r="G946" s="483"/>
      <c r="H946" s="483"/>
      <c r="I946" s="483"/>
      <c r="J946" s="483"/>
      <c r="K946" s="483"/>
      <c r="L946" s="483"/>
      <c r="M946" s="483"/>
      <c r="N946" s="483"/>
      <c r="O946" s="483"/>
      <c r="P946" s="483"/>
      <c r="Q946" s="483"/>
      <c r="R946" s="483"/>
      <c r="S946" s="483"/>
      <c r="T946" s="483"/>
      <c r="U946" s="483"/>
      <c r="V946" s="483"/>
      <c r="W946" s="483"/>
      <c r="X946" s="483"/>
      <c r="Y946" s="483"/>
      <c r="Z946" s="483"/>
    </row>
    <row r="947" spans="1:26" ht="15.75" hidden="1" customHeight="1">
      <c r="A947" s="483"/>
      <c r="B947" s="483"/>
      <c r="C947" s="483"/>
      <c r="D947" s="483"/>
      <c r="E947" s="483"/>
      <c r="F947" s="483"/>
      <c r="G947" s="483"/>
      <c r="H947" s="483"/>
      <c r="I947" s="483"/>
      <c r="J947" s="483"/>
      <c r="K947" s="483"/>
      <c r="L947" s="483"/>
      <c r="M947" s="483"/>
      <c r="N947" s="483"/>
      <c r="O947" s="483"/>
      <c r="P947" s="483"/>
      <c r="Q947" s="483"/>
      <c r="R947" s="483"/>
      <c r="S947" s="483"/>
      <c r="T947" s="483"/>
      <c r="U947" s="483"/>
      <c r="V947" s="483"/>
      <c r="W947" s="483"/>
      <c r="X947" s="483"/>
      <c r="Y947" s="483"/>
      <c r="Z947" s="483"/>
    </row>
    <row r="948" spans="1:26" ht="15.75" hidden="1" customHeight="1">
      <c r="A948" s="483"/>
      <c r="B948" s="483"/>
      <c r="C948" s="483"/>
      <c r="D948" s="483"/>
      <c r="E948" s="483"/>
      <c r="F948" s="483"/>
      <c r="G948" s="483"/>
      <c r="H948" s="483"/>
      <c r="I948" s="483"/>
      <c r="J948" s="483"/>
      <c r="K948" s="483"/>
      <c r="L948" s="483"/>
      <c r="M948" s="483"/>
      <c r="N948" s="483"/>
      <c r="O948" s="483"/>
      <c r="P948" s="483"/>
      <c r="Q948" s="483"/>
      <c r="R948" s="483"/>
      <c r="S948" s="483"/>
      <c r="T948" s="483"/>
      <c r="U948" s="483"/>
      <c r="V948" s="483"/>
      <c r="W948" s="483"/>
      <c r="X948" s="483"/>
      <c r="Y948" s="483"/>
      <c r="Z948" s="483"/>
    </row>
    <row r="949" spans="1:26" ht="15.75" hidden="1" customHeight="1">
      <c r="A949" s="483"/>
      <c r="B949" s="483"/>
      <c r="C949" s="483"/>
      <c r="D949" s="483"/>
      <c r="E949" s="483"/>
      <c r="F949" s="483"/>
      <c r="G949" s="483"/>
      <c r="H949" s="483"/>
      <c r="I949" s="483"/>
      <c r="J949" s="483"/>
      <c r="K949" s="483"/>
      <c r="L949" s="483"/>
      <c r="M949" s="483"/>
      <c r="N949" s="483"/>
      <c r="O949" s="483"/>
      <c r="P949" s="483"/>
      <c r="Q949" s="483"/>
      <c r="R949" s="483"/>
      <c r="S949" s="483"/>
      <c r="T949" s="483"/>
      <c r="U949" s="483"/>
      <c r="V949" s="483"/>
      <c r="W949" s="483"/>
      <c r="X949" s="483"/>
      <c r="Y949" s="483"/>
      <c r="Z949" s="483"/>
    </row>
    <row r="950" spans="1:26" ht="15.75" hidden="1" customHeight="1">
      <c r="A950" s="483"/>
      <c r="B950" s="483"/>
      <c r="C950" s="483"/>
      <c r="D950" s="483"/>
      <c r="E950" s="483"/>
      <c r="F950" s="483"/>
      <c r="G950" s="483"/>
      <c r="H950" s="483"/>
      <c r="I950" s="483"/>
      <c r="J950" s="483"/>
      <c r="K950" s="483"/>
      <c r="L950" s="483"/>
      <c r="M950" s="483"/>
      <c r="N950" s="483"/>
      <c r="O950" s="483"/>
      <c r="P950" s="483"/>
      <c r="Q950" s="483"/>
      <c r="R950" s="483"/>
      <c r="S950" s="483"/>
      <c r="T950" s="483"/>
      <c r="U950" s="483"/>
      <c r="V950" s="483"/>
      <c r="W950" s="483"/>
      <c r="X950" s="483"/>
      <c r="Y950" s="483"/>
      <c r="Z950" s="483"/>
    </row>
    <row r="951" spans="1:26" ht="15.75" hidden="1" customHeight="1">
      <c r="A951" s="483"/>
      <c r="B951" s="483"/>
      <c r="C951" s="483"/>
      <c r="D951" s="483"/>
      <c r="E951" s="483"/>
      <c r="F951" s="483"/>
      <c r="G951" s="483"/>
      <c r="H951" s="483"/>
      <c r="I951" s="483"/>
      <c r="J951" s="483"/>
      <c r="K951" s="483"/>
      <c r="L951" s="483"/>
      <c r="M951" s="483"/>
      <c r="N951" s="483"/>
      <c r="O951" s="483"/>
      <c r="P951" s="483"/>
      <c r="Q951" s="483"/>
      <c r="R951" s="483"/>
      <c r="S951" s="483"/>
      <c r="T951" s="483"/>
      <c r="U951" s="483"/>
      <c r="V951" s="483"/>
      <c r="W951" s="483"/>
      <c r="X951" s="483"/>
      <c r="Y951" s="483"/>
      <c r="Z951" s="483"/>
    </row>
    <row r="952" spans="1:26" ht="15.75" hidden="1" customHeight="1">
      <c r="A952" s="483"/>
      <c r="B952" s="483"/>
      <c r="C952" s="483"/>
      <c r="D952" s="483"/>
      <c r="E952" s="483"/>
      <c r="F952" s="483"/>
      <c r="G952" s="483"/>
      <c r="H952" s="483"/>
      <c r="I952" s="483"/>
      <c r="J952" s="483"/>
      <c r="K952" s="483"/>
      <c r="L952" s="483"/>
      <c r="M952" s="483"/>
      <c r="N952" s="483"/>
      <c r="O952" s="483"/>
      <c r="P952" s="483"/>
      <c r="Q952" s="483"/>
      <c r="R952" s="483"/>
      <c r="S952" s="483"/>
      <c r="T952" s="483"/>
      <c r="U952" s="483"/>
      <c r="V952" s="483"/>
      <c r="W952" s="483"/>
      <c r="X952" s="483"/>
      <c r="Y952" s="483"/>
      <c r="Z952" s="483"/>
    </row>
    <row r="953" spans="1:26" ht="15.75" hidden="1" customHeight="1">
      <c r="A953" s="483"/>
      <c r="B953" s="483"/>
      <c r="C953" s="483"/>
      <c r="D953" s="483"/>
      <c r="E953" s="483"/>
      <c r="F953" s="483"/>
      <c r="G953" s="483"/>
      <c r="H953" s="483"/>
      <c r="I953" s="483"/>
      <c r="J953" s="483"/>
      <c r="K953" s="483"/>
      <c r="L953" s="483"/>
      <c r="M953" s="483"/>
      <c r="N953" s="483"/>
      <c r="O953" s="483"/>
      <c r="P953" s="483"/>
      <c r="Q953" s="483"/>
      <c r="R953" s="483"/>
      <c r="S953" s="483"/>
      <c r="T953" s="483"/>
      <c r="U953" s="483"/>
      <c r="V953" s="483"/>
      <c r="W953" s="483"/>
      <c r="X953" s="483"/>
      <c r="Y953" s="483"/>
      <c r="Z953" s="483"/>
    </row>
    <row r="954" spans="1:26" ht="15.75" hidden="1" customHeight="1">
      <c r="A954" s="483"/>
      <c r="B954" s="483"/>
      <c r="C954" s="483"/>
      <c r="D954" s="483"/>
      <c r="E954" s="483"/>
      <c r="F954" s="483"/>
      <c r="G954" s="483"/>
      <c r="H954" s="483"/>
      <c r="I954" s="483"/>
      <c r="J954" s="483"/>
      <c r="K954" s="483"/>
      <c r="L954" s="483"/>
      <c r="M954" s="483"/>
      <c r="N954" s="483"/>
      <c r="O954" s="483"/>
      <c r="P954" s="483"/>
      <c r="Q954" s="483"/>
      <c r="R954" s="483"/>
      <c r="S954" s="483"/>
      <c r="T954" s="483"/>
      <c r="U954" s="483"/>
      <c r="V954" s="483"/>
      <c r="W954" s="483"/>
      <c r="X954" s="483"/>
      <c r="Y954" s="483"/>
      <c r="Z954" s="483"/>
    </row>
    <row r="955" spans="1:26" ht="15.75" hidden="1" customHeight="1">
      <c r="A955" s="483"/>
      <c r="B955" s="483"/>
      <c r="C955" s="483"/>
      <c r="D955" s="483"/>
      <c r="E955" s="483"/>
      <c r="F955" s="483"/>
      <c r="G955" s="483"/>
      <c r="H955" s="483"/>
      <c r="I955" s="483"/>
      <c r="J955" s="483"/>
      <c r="K955" s="483"/>
      <c r="L955" s="483"/>
      <c r="M955" s="483"/>
      <c r="N955" s="483"/>
      <c r="O955" s="483"/>
      <c r="P955" s="483"/>
      <c r="Q955" s="483"/>
      <c r="R955" s="483"/>
      <c r="S955" s="483"/>
      <c r="T955" s="483"/>
      <c r="U955" s="483"/>
      <c r="V955" s="483"/>
      <c r="W955" s="483"/>
      <c r="X955" s="483"/>
      <c r="Y955" s="483"/>
      <c r="Z955" s="483"/>
    </row>
    <row r="956" spans="1:26" ht="15.75" hidden="1" customHeight="1">
      <c r="A956" s="483"/>
      <c r="B956" s="483"/>
      <c r="C956" s="483"/>
      <c r="D956" s="483"/>
      <c r="E956" s="483"/>
      <c r="F956" s="483"/>
      <c r="G956" s="483"/>
      <c r="H956" s="483"/>
      <c r="I956" s="483"/>
      <c r="J956" s="483"/>
      <c r="K956" s="483"/>
      <c r="L956" s="483"/>
      <c r="M956" s="483"/>
      <c r="N956" s="483"/>
      <c r="O956" s="483"/>
      <c r="P956" s="483"/>
      <c r="Q956" s="483"/>
      <c r="R956" s="483"/>
      <c r="S956" s="483"/>
      <c r="T956" s="483"/>
      <c r="U956" s="483"/>
      <c r="V956" s="483"/>
      <c r="W956" s="483"/>
      <c r="X956" s="483"/>
      <c r="Y956" s="483"/>
      <c r="Z956" s="483"/>
    </row>
    <row r="957" spans="1:26" ht="15.75" hidden="1" customHeight="1">
      <c r="A957" s="483"/>
      <c r="B957" s="483"/>
      <c r="C957" s="483"/>
      <c r="D957" s="483"/>
      <c r="E957" s="483"/>
      <c r="F957" s="483"/>
      <c r="G957" s="483"/>
      <c r="H957" s="483"/>
      <c r="I957" s="483"/>
      <c r="J957" s="483"/>
      <c r="K957" s="483"/>
      <c r="L957" s="483"/>
      <c r="M957" s="483"/>
      <c r="N957" s="483"/>
      <c r="O957" s="483"/>
      <c r="P957" s="483"/>
      <c r="Q957" s="483"/>
      <c r="R957" s="483"/>
      <c r="S957" s="483"/>
      <c r="T957" s="483"/>
      <c r="U957" s="483"/>
      <c r="V957" s="483"/>
      <c r="W957" s="483"/>
      <c r="X957" s="483"/>
      <c r="Y957" s="483"/>
      <c r="Z957" s="483"/>
    </row>
    <row r="958" spans="1:26" ht="15.75" hidden="1" customHeight="1">
      <c r="A958" s="483"/>
      <c r="B958" s="483"/>
      <c r="C958" s="483"/>
      <c r="D958" s="483"/>
      <c r="E958" s="483"/>
      <c r="F958" s="483"/>
      <c r="G958" s="483"/>
      <c r="H958" s="483"/>
      <c r="I958" s="483"/>
      <c r="J958" s="483"/>
      <c r="K958" s="483"/>
      <c r="L958" s="483"/>
      <c r="M958" s="483"/>
      <c r="N958" s="483"/>
      <c r="O958" s="483"/>
      <c r="P958" s="483"/>
      <c r="Q958" s="483"/>
      <c r="R958" s="483"/>
      <c r="S958" s="483"/>
      <c r="T958" s="483"/>
      <c r="U958" s="483"/>
      <c r="V958" s="483"/>
      <c r="W958" s="483"/>
      <c r="X958" s="483"/>
      <c r="Y958" s="483"/>
      <c r="Z958" s="483"/>
    </row>
    <row r="959" spans="1:26" ht="15.75" hidden="1" customHeight="1">
      <c r="A959" s="483"/>
      <c r="B959" s="483"/>
      <c r="C959" s="483"/>
      <c r="D959" s="483"/>
      <c r="E959" s="483"/>
      <c r="F959" s="483"/>
      <c r="G959" s="483"/>
      <c r="H959" s="483"/>
      <c r="I959" s="483"/>
      <c r="J959" s="483"/>
      <c r="K959" s="483"/>
      <c r="L959" s="483"/>
      <c r="M959" s="483"/>
      <c r="N959" s="483"/>
      <c r="O959" s="483"/>
      <c r="P959" s="483"/>
      <c r="Q959" s="483"/>
      <c r="R959" s="483"/>
      <c r="S959" s="483"/>
      <c r="T959" s="483"/>
      <c r="U959" s="483"/>
      <c r="V959" s="483"/>
      <c r="W959" s="483"/>
      <c r="X959" s="483"/>
      <c r="Y959" s="483"/>
      <c r="Z959" s="483"/>
    </row>
    <row r="960" spans="1:26" ht="15.75" hidden="1" customHeight="1">
      <c r="A960" s="483"/>
      <c r="B960" s="483"/>
      <c r="C960" s="483"/>
      <c r="D960" s="483"/>
      <c r="E960" s="483"/>
      <c r="F960" s="483"/>
      <c r="G960" s="483"/>
      <c r="H960" s="483"/>
      <c r="I960" s="483"/>
      <c r="J960" s="483"/>
      <c r="K960" s="483"/>
      <c r="L960" s="483"/>
      <c r="M960" s="483"/>
      <c r="N960" s="483"/>
      <c r="O960" s="483"/>
      <c r="P960" s="483"/>
      <c r="Q960" s="483"/>
      <c r="R960" s="483"/>
      <c r="S960" s="483"/>
      <c r="T960" s="483"/>
      <c r="U960" s="483"/>
      <c r="V960" s="483"/>
      <c r="W960" s="483"/>
      <c r="X960" s="483"/>
      <c r="Y960" s="483"/>
      <c r="Z960" s="483"/>
    </row>
    <row r="961" spans="1:26" ht="15.75" hidden="1" customHeight="1">
      <c r="A961" s="483"/>
      <c r="B961" s="483"/>
      <c r="C961" s="483"/>
      <c r="D961" s="483"/>
      <c r="E961" s="483"/>
      <c r="F961" s="483"/>
      <c r="G961" s="483"/>
      <c r="H961" s="483"/>
      <c r="I961" s="483"/>
      <c r="J961" s="483"/>
      <c r="K961" s="483"/>
      <c r="L961" s="483"/>
      <c r="M961" s="483"/>
      <c r="N961" s="483"/>
      <c r="O961" s="483"/>
      <c r="P961" s="483"/>
      <c r="Q961" s="483"/>
      <c r="R961" s="483"/>
      <c r="S961" s="483"/>
      <c r="T961" s="483"/>
      <c r="U961" s="483"/>
      <c r="V961" s="483"/>
      <c r="W961" s="483"/>
      <c r="X961" s="483"/>
      <c r="Y961" s="483"/>
      <c r="Z961" s="483"/>
    </row>
    <row r="962" spans="1:26" ht="15.75" hidden="1" customHeight="1">
      <c r="A962" s="483"/>
      <c r="B962" s="483"/>
      <c r="C962" s="483"/>
      <c r="D962" s="483"/>
      <c r="E962" s="483"/>
      <c r="F962" s="483"/>
      <c r="G962" s="483"/>
      <c r="H962" s="483"/>
      <c r="I962" s="483"/>
      <c r="J962" s="483"/>
      <c r="K962" s="483"/>
      <c r="L962" s="483"/>
      <c r="M962" s="483"/>
      <c r="N962" s="483"/>
      <c r="O962" s="483"/>
      <c r="P962" s="483"/>
      <c r="Q962" s="483"/>
      <c r="R962" s="483"/>
      <c r="S962" s="483"/>
      <c r="T962" s="483"/>
      <c r="U962" s="483"/>
      <c r="V962" s="483"/>
      <c r="W962" s="483"/>
      <c r="X962" s="483"/>
      <c r="Y962" s="483"/>
      <c r="Z962" s="483"/>
    </row>
    <row r="963" spans="1:26" ht="15.75" hidden="1" customHeight="1">
      <c r="A963" s="483"/>
      <c r="B963" s="483"/>
      <c r="C963" s="483"/>
      <c r="D963" s="483"/>
      <c r="E963" s="483"/>
      <c r="F963" s="483"/>
      <c r="G963" s="483"/>
      <c r="H963" s="483"/>
      <c r="I963" s="483"/>
      <c r="J963" s="483"/>
      <c r="K963" s="483"/>
      <c r="L963" s="483"/>
      <c r="M963" s="483"/>
      <c r="N963" s="483"/>
      <c r="O963" s="483"/>
      <c r="P963" s="483"/>
      <c r="Q963" s="483"/>
      <c r="R963" s="483"/>
      <c r="S963" s="483"/>
      <c r="T963" s="483"/>
      <c r="U963" s="483"/>
      <c r="V963" s="483"/>
      <c r="W963" s="483"/>
      <c r="X963" s="483"/>
      <c r="Y963" s="483"/>
      <c r="Z963" s="483"/>
    </row>
    <row r="964" spans="1:26" ht="15.75" hidden="1" customHeight="1">
      <c r="A964" s="483"/>
      <c r="B964" s="483"/>
      <c r="C964" s="483"/>
      <c r="D964" s="483"/>
      <c r="E964" s="483"/>
      <c r="F964" s="483"/>
      <c r="G964" s="483"/>
      <c r="H964" s="483"/>
      <c r="I964" s="483"/>
      <c r="J964" s="483"/>
      <c r="K964" s="483"/>
      <c r="L964" s="483"/>
      <c r="M964" s="483"/>
      <c r="N964" s="483"/>
      <c r="O964" s="483"/>
      <c r="P964" s="483"/>
      <c r="Q964" s="483"/>
      <c r="R964" s="483"/>
      <c r="S964" s="483"/>
      <c r="T964" s="483"/>
      <c r="U964" s="483"/>
      <c r="V964" s="483"/>
      <c r="W964" s="483"/>
      <c r="X964" s="483"/>
      <c r="Y964" s="483"/>
      <c r="Z964" s="483"/>
    </row>
    <row r="965" spans="1:26" ht="15.75" hidden="1" customHeight="1">
      <c r="A965" s="483"/>
      <c r="B965" s="483"/>
      <c r="C965" s="483"/>
      <c r="D965" s="483"/>
      <c r="E965" s="483"/>
      <c r="F965" s="483"/>
      <c r="G965" s="483"/>
      <c r="H965" s="483"/>
      <c r="I965" s="483"/>
      <c r="J965" s="483"/>
      <c r="K965" s="483"/>
      <c r="L965" s="483"/>
      <c r="M965" s="483"/>
      <c r="N965" s="483"/>
      <c r="O965" s="483"/>
      <c r="P965" s="483"/>
      <c r="Q965" s="483"/>
      <c r="R965" s="483"/>
      <c r="S965" s="483"/>
      <c r="T965" s="483"/>
      <c r="U965" s="483"/>
      <c r="V965" s="483"/>
      <c r="W965" s="483"/>
      <c r="X965" s="483"/>
      <c r="Y965" s="483"/>
      <c r="Z965" s="483"/>
    </row>
    <row r="966" spans="1:26" ht="15.75" hidden="1" customHeight="1">
      <c r="A966" s="483"/>
      <c r="B966" s="483"/>
      <c r="C966" s="483"/>
      <c r="D966" s="483"/>
      <c r="E966" s="483"/>
      <c r="F966" s="483"/>
      <c r="G966" s="483"/>
      <c r="H966" s="483"/>
      <c r="I966" s="483"/>
      <c r="J966" s="483"/>
      <c r="K966" s="483"/>
      <c r="L966" s="483"/>
      <c r="M966" s="483"/>
      <c r="N966" s="483"/>
      <c r="O966" s="483"/>
      <c r="P966" s="483"/>
      <c r="Q966" s="483"/>
      <c r="R966" s="483"/>
      <c r="S966" s="483"/>
      <c r="T966" s="483"/>
      <c r="U966" s="483"/>
      <c r="V966" s="483"/>
      <c r="W966" s="483"/>
      <c r="X966" s="483"/>
      <c r="Y966" s="483"/>
      <c r="Z966" s="483"/>
    </row>
    <row r="967" spans="1:26" ht="15.75" hidden="1" customHeight="1">
      <c r="A967" s="483"/>
      <c r="B967" s="483"/>
      <c r="C967" s="483"/>
      <c r="D967" s="483"/>
      <c r="E967" s="483"/>
      <c r="F967" s="483"/>
      <c r="G967" s="483"/>
      <c r="H967" s="483"/>
      <c r="I967" s="483"/>
      <c r="J967" s="483"/>
      <c r="K967" s="483"/>
      <c r="L967" s="483"/>
      <c r="M967" s="483"/>
      <c r="N967" s="483"/>
      <c r="O967" s="483"/>
      <c r="P967" s="483"/>
      <c r="Q967" s="483"/>
      <c r="R967" s="483"/>
      <c r="S967" s="483"/>
      <c r="T967" s="483"/>
      <c r="U967" s="483"/>
      <c r="V967" s="483"/>
      <c r="W967" s="483"/>
      <c r="X967" s="483"/>
      <c r="Y967" s="483"/>
      <c r="Z967" s="483"/>
    </row>
    <row r="968" spans="1:26" ht="15.75" hidden="1" customHeight="1">
      <c r="A968" s="483"/>
      <c r="B968" s="483"/>
      <c r="C968" s="483"/>
      <c r="D968" s="483"/>
      <c r="E968" s="483"/>
      <c r="F968" s="483"/>
      <c r="G968" s="483"/>
      <c r="H968" s="483"/>
      <c r="I968" s="483"/>
      <c r="J968" s="483"/>
      <c r="K968" s="483"/>
      <c r="L968" s="483"/>
      <c r="M968" s="483"/>
      <c r="N968" s="483"/>
      <c r="O968" s="483"/>
      <c r="P968" s="483"/>
      <c r="Q968" s="483"/>
      <c r="R968" s="483"/>
      <c r="S968" s="483"/>
      <c r="T968" s="483"/>
      <c r="U968" s="483"/>
      <c r="V968" s="483"/>
      <c r="W968" s="483"/>
      <c r="X968" s="483"/>
      <c r="Y968" s="483"/>
      <c r="Z968" s="483"/>
    </row>
    <row r="969" spans="1:26" ht="15.75" hidden="1" customHeight="1">
      <c r="A969" s="483"/>
      <c r="B969" s="483"/>
      <c r="C969" s="483"/>
      <c r="D969" s="483"/>
      <c r="E969" s="483"/>
      <c r="F969" s="483"/>
      <c r="G969" s="483"/>
      <c r="H969" s="483"/>
      <c r="I969" s="483"/>
      <c r="J969" s="483"/>
      <c r="K969" s="483"/>
      <c r="L969" s="483"/>
      <c r="M969" s="483"/>
      <c r="N969" s="483"/>
      <c r="O969" s="483"/>
      <c r="P969" s="483"/>
      <c r="Q969" s="483"/>
      <c r="R969" s="483"/>
      <c r="S969" s="483"/>
      <c r="T969" s="483"/>
      <c r="U969" s="483"/>
      <c r="V969" s="483"/>
      <c r="W969" s="483"/>
      <c r="X969" s="483"/>
      <c r="Y969" s="483"/>
      <c r="Z969" s="483"/>
    </row>
    <row r="970" spans="1:26" ht="15.75" hidden="1" customHeight="1">
      <c r="A970" s="483"/>
      <c r="B970" s="483"/>
      <c r="C970" s="483"/>
      <c r="D970" s="483"/>
      <c r="E970" s="483"/>
      <c r="F970" s="483"/>
      <c r="G970" s="483"/>
      <c r="H970" s="483"/>
      <c r="I970" s="483"/>
      <c r="J970" s="483"/>
      <c r="K970" s="483"/>
      <c r="L970" s="483"/>
      <c r="M970" s="483"/>
      <c r="N970" s="483"/>
      <c r="O970" s="483"/>
      <c r="P970" s="483"/>
      <c r="Q970" s="483"/>
      <c r="R970" s="483"/>
      <c r="S970" s="483"/>
      <c r="T970" s="483"/>
      <c r="U970" s="483"/>
      <c r="V970" s="483"/>
      <c r="W970" s="483"/>
      <c r="X970" s="483"/>
      <c r="Y970" s="483"/>
      <c r="Z970" s="483"/>
    </row>
    <row r="971" spans="1:26" ht="15.75" hidden="1" customHeight="1">
      <c r="A971" s="483"/>
      <c r="B971" s="483"/>
      <c r="C971" s="483"/>
      <c r="D971" s="483"/>
      <c r="E971" s="483"/>
      <c r="F971" s="483"/>
      <c r="G971" s="483"/>
      <c r="H971" s="483"/>
      <c r="I971" s="483"/>
      <c r="J971" s="483"/>
      <c r="K971" s="483"/>
      <c r="L971" s="483"/>
      <c r="M971" s="483"/>
      <c r="N971" s="483"/>
      <c r="O971" s="483"/>
      <c r="P971" s="483"/>
      <c r="Q971" s="483"/>
      <c r="R971" s="483"/>
      <c r="S971" s="483"/>
      <c r="T971" s="483"/>
      <c r="U971" s="483"/>
      <c r="V971" s="483"/>
      <c r="W971" s="483"/>
      <c r="X971" s="483"/>
      <c r="Y971" s="483"/>
      <c r="Z971" s="483"/>
    </row>
    <row r="972" spans="1:26" ht="15.75" hidden="1" customHeight="1">
      <c r="A972" s="483"/>
      <c r="B972" s="483"/>
      <c r="C972" s="483"/>
      <c r="D972" s="483"/>
      <c r="E972" s="483"/>
      <c r="F972" s="483"/>
      <c r="G972" s="483"/>
      <c r="H972" s="483"/>
      <c r="I972" s="483"/>
      <c r="J972" s="483"/>
      <c r="K972" s="483"/>
      <c r="L972" s="483"/>
      <c r="M972" s="483"/>
      <c r="N972" s="483"/>
      <c r="O972" s="483"/>
      <c r="P972" s="483"/>
      <c r="Q972" s="483"/>
      <c r="R972" s="483"/>
      <c r="S972" s="483"/>
      <c r="T972" s="483"/>
      <c r="U972" s="483"/>
      <c r="V972" s="483"/>
      <c r="W972" s="483"/>
      <c r="X972" s="483"/>
      <c r="Y972" s="483"/>
      <c r="Z972" s="483"/>
    </row>
    <row r="973" spans="1:26" ht="15.75" hidden="1" customHeight="1">
      <c r="A973" s="483"/>
      <c r="B973" s="483"/>
      <c r="C973" s="483"/>
      <c r="D973" s="483"/>
      <c r="E973" s="483"/>
      <c r="F973" s="483"/>
      <c r="G973" s="483"/>
      <c r="H973" s="483"/>
      <c r="I973" s="483"/>
      <c r="J973" s="483"/>
      <c r="K973" s="483"/>
      <c r="L973" s="483"/>
      <c r="M973" s="483"/>
      <c r="N973" s="483"/>
      <c r="O973" s="483"/>
      <c r="P973" s="483"/>
      <c r="Q973" s="483"/>
      <c r="R973" s="483"/>
      <c r="S973" s="483"/>
      <c r="T973" s="483"/>
      <c r="U973" s="483"/>
      <c r="V973" s="483"/>
      <c r="W973" s="483"/>
      <c r="X973" s="483"/>
      <c r="Y973" s="483"/>
      <c r="Z973" s="483"/>
    </row>
    <row r="974" spans="1:26" ht="15.75" hidden="1" customHeight="1">
      <c r="A974" s="483"/>
      <c r="B974" s="483"/>
      <c r="C974" s="483"/>
      <c r="D974" s="483"/>
      <c r="E974" s="483"/>
      <c r="F974" s="483"/>
      <c r="G974" s="483"/>
      <c r="H974" s="483"/>
      <c r="I974" s="483"/>
      <c r="J974" s="483"/>
      <c r="K974" s="483"/>
      <c r="L974" s="483"/>
      <c r="M974" s="483"/>
      <c r="N974" s="483"/>
      <c r="O974" s="483"/>
      <c r="P974" s="483"/>
      <c r="Q974" s="483"/>
      <c r="R974" s="483"/>
      <c r="S974" s="483"/>
      <c r="T974" s="483"/>
      <c r="U974" s="483"/>
      <c r="V974" s="483"/>
      <c r="W974" s="483"/>
      <c r="X974" s="483"/>
      <c r="Y974" s="483"/>
      <c r="Z974" s="483"/>
    </row>
    <row r="975" spans="1:26" ht="15.75" hidden="1" customHeight="1">
      <c r="A975" s="483"/>
      <c r="B975" s="483"/>
      <c r="C975" s="483"/>
      <c r="D975" s="483"/>
      <c r="E975" s="483"/>
      <c r="F975" s="483"/>
      <c r="G975" s="483"/>
      <c r="H975" s="483"/>
      <c r="I975" s="483"/>
      <c r="J975" s="483"/>
      <c r="K975" s="483"/>
      <c r="L975" s="483"/>
      <c r="M975" s="483"/>
      <c r="N975" s="483"/>
      <c r="O975" s="483"/>
      <c r="P975" s="483"/>
      <c r="Q975" s="483"/>
      <c r="R975" s="483"/>
      <c r="S975" s="483"/>
      <c r="T975" s="483"/>
      <c r="U975" s="483"/>
      <c r="V975" s="483"/>
      <c r="W975" s="483"/>
      <c r="X975" s="483"/>
      <c r="Y975" s="483"/>
      <c r="Z975" s="483"/>
    </row>
    <row r="976" spans="1:26" ht="15.75" hidden="1" customHeight="1">
      <c r="A976" s="483"/>
      <c r="B976" s="483"/>
      <c r="C976" s="483"/>
      <c r="D976" s="483"/>
      <c r="E976" s="483"/>
      <c r="F976" s="483"/>
      <c r="G976" s="483"/>
      <c r="H976" s="483"/>
      <c r="I976" s="483"/>
      <c r="J976" s="483"/>
      <c r="K976" s="483"/>
      <c r="L976" s="483"/>
      <c r="M976" s="483"/>
      <c r="N976" s="483"/>
      <c r="O976" s="483"/>
      <c r="P976" s="483"/>
      <c r="Q976" s="483"/>
      <c r="R976" s="483"/>
      <c r="S976" s="483"/>
      <c r="T976" s="483"/>
      <c r="U976" s="483"/>
      <c r="V976" s="483"/>
      <c r="W976" s="483"/>
      <c r="X976" s="483"/>
      <c r="Y976" s="483"/>
      <c r="Z976" s="483"/>
    </row>
    <row r="977" spans="1:26" ht="15.75" hidden="1" customHeight="1">
      <c r="A977" s="483"/>
      <c r="B977" s="483"/>
      <c r="C977" s="483"/>
      <c r="D977" s="483"/>
      <c r="E977" s="483"/>
      <c r="F977" s="483"/>
      <c r="G977" s="483"/>
      <c r="H977" s="483"/>
      <c r="I977" s="483"/>
      <c r="J977" s="483"/>
      <c r="K977" s="483"/>
      <c r="L977" s="483"/>
      <c r="M977" s="483"/>
      <c r="N977" s="483"/>
      <c r="O977" s="483"/>
      <c r="P977" s="483"/>
      <c r="Q977" s="483"/>
      <c r="R977" s="483"/>
      <c r="S977" s="483"/>
      <c r="T977" s="483"/>
      <c r="U977" s="483"/>
      <c r="V977" s="483"/>
      <c r="W977" s="483"/>
      <c r="X977" s="483"/>
      <c r="Y977" s="483"/>
      <c r="Z977" s="483"/>
    </row>
    <row r="978" spans="1:26" ht="15.75" hidden="1" customHeight="1">
      <c r="A978" s="483"/>
      <c r="B978" s="483"/>
      <c r="C978" s="483"/>
      <c r="D978" s="483"/>
      <c r="E978" s="483"/>
      <c r="F978" s="483"/>
      <c r="G978" s="483"/>
      <c r="H978" s="483"/>
      <c r="I978" s="483"/>
      <c r="J978" s="483"/>
      <c r="K978" s="483"/>
      <c r="L978" s="483"/>
      <c r="M978" s="483"/>
      <c r="N978" s="483"/>
      <c r="O978" s="483"/>
      <c r="P978" s="483"/>
      <c r="Q978" s="483"/>
      <c r="R978" s="483"/>
      <c r="S978" s="483"/>
      <c r="T978" s="483"/>
      <c r="U978" s="483"/>
      <c r="V978" s="483"/>
      <c r="W978" s="483"/>
      <c r="X978" s="483"/>
      <c r="Y978" s="483"/>
      <c r="Z978" s="483"/>
    </row>
    <row r="979" spans="1:26" ht="15.75" hidden="1" customHeight="1">
      <c r="A979" s="483"/>
      <c r="B979" s="483"/>
      <c r="C979" s="483"/>
      <c r="D979" s="483"/>
      <c r="E979" s="483"/>
      <c r="F979" s="483"/>
      <c r="G979" s="483"/>
      <c r="H979" s="483"/>
      <c r="I979" s="483"/>
      <c r="J979" s="483"/>
      <c r="K979" s="483"/>
      <c r="L979" s="483"/>
      <c r="M979" s="483"/>
      <c r="N979" s="483"/>
      <c r="O979" s="483"/>
      <c r="P979" s="483"/>
      <c r="Q979" s="483"/>
      <c r="R979" s="483"/>
      <c r="S979" s="483"/>
      <c r="T979" s="483"/>
      <c r="U979" s="483"/>
      <c r="V979" s="483"/>
      <c r="W979" s="483"/>
      <c r="X979" s="483"/>
      <c r="Y979" s="483"/>
      <c r="Z979" s="483"/>
    </row>
    <row r="980" spans="1:26" ht="15.75" hidden="1" customHeight="1">
      <c r="A980" s="483"/>
      <c r="B980" s="483"/>
      <c r="C980" s="483"/>
      <c r="D980" s="483"/>
      <c r="E980" s="483"/>
      <c r="F980" s="483"/>
      <c r="G980" s="483"/>
      <c r="H980" s="483"/>
      <c r="I980" s="483"/>
      <c r="J980" s="483"/>
      <c r="K980" s="483"/>
      <c r="L980" s="483"/>
      <c r="M980" s="483"/>
      <c r="N980" s="483"/>
      <c r="O980" s="483"/>
      <c r="P980" s="483"/>
      <c r="Q980" s="483"/>
      <c r="R980" s="483"/>
      <c r="S980" s="483"/>
      <c r="T980" s="483"/>
      <c r="U980" s="483"/>
      <c r="V980" s="483"/>
      <c r="W980" s="483"/>
      <c r="X980" s="483"/>
      <c r="Y980" s="483"/>
      <c r="Z980" s="483"/>
    </row>
    <row r="981" spans="1:26" ht="15.75" hidden="1" customHeight="1">
      <c r="A981" s="483"/>
      <c r="B981" s="483"/>
      <c r="C981" s="483"/>
      <c r="D981" s="483"/>
      <c r="E981" s="483"/>
      <c r="F981" s="483"/>
      <c r="G981" s="483"/>
      <c r="H981" s="483"/>
      <c r="I981" s="483"/>
      <c r="J981" s="483"/>
      <c r="K981" s="483"/>
      <c r="L981" s="483"/>
      <c r="M981" s="483"/>
      <c r="N981" s="483"/>
      <c r="O981" s="483"/>
      <c r="P981" s="483"/>
      <c r="Q981" s="483"/>
      <c r="R981" s="483"/>
      <c r="S981" s="483"/>
      <c r="T981" s="483"/>
      <c r="U981" s="483"/>
      <c r="V981" s="483"/>
      <c r="W981" s="483"/>
      <c r="X981" s="483"/>
      <c r="Y981" s="483"/>
      <c r="Z981" s="483"/>
    </row>
    <row r="982" spans="1:26" ht="15.75" hidden="1" customHeight="1">
      <c r="A982" s="483"/>
      <c r="B982" s="483"/>
      <c r="C982" s="483"/>
      <c r="D982" s="483"/>
      <c r="E982" s="483"/>
      <c r="F982" s="483"/>
      <c r="G982" s="483"/>
      <c r="H982" s="483"/>
      <c r="I982" s="483"/>
      <c r="J982" s="483"/>
      <c r="K982" s="483"/>
      <c r="L982" s="483"/>
      <c r="M982" s="483"/>
      <c r="N982" s="483"/>
      <c r="O982" s="483"/>
      <c r="P982" s="483"/>
      <c r="Q982" s="483"/>
      <c r="R982" s="483"/>
      <c r="S982" s="483"/>
      <c r="T982" s="483"/>
      <c r="U982" s="483"/>
      <c r="V982" s="483"/>
      <c r="W982" s="483"/>
      <c r="X982" s="483"/>
      <c r="Y982" s="483"/>
      <c r="Z982" s="483"/>
    </row>
    <row r="983" spans="1:26" ht="15.75" hidden="1" customHeight="1">
      <c r="A983" s="483"/>
      <c r="B983" s="483"/>
      <c r="C983" s="483"/>
      <c r="D983" s="483"/>
      <c r="E983" s="483"/>
      <c r="F983" s="483"/>
      <c r="G983" s="483"/>
      <c r="H983" s="483"/>
      <c r="I983" s="483"/>
      <c r="J983" s="483"/>
      <c r="K983" s="483"/>
      <c r="L983" s="483"/>
      <c r="M983" s="483"/>
      <c r="N983" s="483"/>
      <c r="O983" s="483"/>
      <c r="P983" s="483"/>
      <c r="Q983" s="483"/>
      <c r="R983" s="483"/>
      <c r="S983" s="483"/>
      <c r="T983" s="483"/>
      <c r="U983" s="483"/>
      <c r="V983" s="483"/>
      <c r="W983" s="483"/>
      <c r="X983" s="483"/>
      <c r="Y983" s="483"/>
      <c r="Z983" s="483"/>
    </row>
    <row r="984" spans="1:26" ht="15.75" hidden="1" customHeight="1">
      <c r="A984" s="483"/>
      <c r="B984" s="483"/>
      <c r="C984" s="483"/>
      <c r="D984" s="483"/>
      <c r="E984" s="483"/>
      <c r="F984" s="483"/>
      <c r="G984" s="483"/>
      <c r="H984" s="483"/>
      <c r="I984" s="483"/>
      <c r="J984" s="483"/>
      <c r="K984" s="483"/>
      <c r="L984" s="483"/>
      <c r="M984" s="483"/>
      <c r="N984" s="483"/>
      <c r="O984" s="483"/>
      <c r="P984" s="483"/>
      <c r="Q984" s="483"/>
      <c r="R984" s="483"/>
      <c r="S984" s="483"/>
      <c r="T984" s="483"/>
      <c r="U984" s="483"/>
      <c r="V984" s="483"/>
      <c r="W984" s="483"/>
      <c r="X984" s="483"/>
      <c r="Y984" s="483"/>
      <c r="Z984" s="483"/>
    </row>
    <row r="985" spans="1:26" ht="15.75" hidden="1" customHeight="1">
      <c r="A985" s="483"/>
      <c r="B985" s="483"/>
      <c r="C985" s="483"/>
      <c r="D985" s="483"/>
      <c r="E985" s="483"/>
      <c r="F985" s="483"/>
      <c r="G985" s="483"/>
      <c r="H985" s="483"/>
      <c r="I985" s="483"/>
      <c r="J985" s="483"/>
      <c r="K985" s="483"/>
      <c r="L985" s="483"/>
      <c r="M985" s="483"/>
      <c r="N985" s="483"/>
      <c r="O985" s="483"/>
      <c r="P985" s="483"/>
      <c r="Q985" s="483"/>
      <c r="R985" s="483"/>
      <c r="S985" s="483"/>
      <c r="T985" s="483"/>
      <c r="U985" s="483"/>
      <c r="V985" s="483"/>
      <c r="W985" s="483"/>
      <c r="X985" s="483"/>
      <c r="Y985" s="483"/>
      <c r="Z985" s="483"/>
    </row>
    <row r="986" spans="1:26" ht="15.75" hidden="1" customHeight="1">
      <c r="A986" s="483"/>
      <c r="B986" s="483"/>
      <c r="C986" s="483"/>
      <c r="D986" s="483"/>
      <c r="E986" s="483"/>
      <c r="F986" s="483"/>
      <c r="G986" s="483"/>
      <c r="H986" s="483"/>
      <c r="I986" s="483"/>
      <c r="J986" s="483"/>
      <c r="K986" s="483"/>
      <c r="L986" s="483"/>
      <c r="M986" s="483"/>
      <c r="N986" s="483"/>
      <c r="O986" s="483"/>
      <c r="P986" s="483"/>
      <c r="Q986" s="483"/>
      <c r="R986" s="483"/>
      <c r="S986" s="483"/>
      <c r="T986" s="483"/>
      <c r="U986" s="483"/>
      <c r="V986" s="483"/>
      <c r="W986" s="483"/>
      <c r="X986" s="483"/>
      <c r="Y986" s="483"/>
      <c r="Z986" s="483"/>
    </row>
    <row r="987" spans="1:26" ht="15.75" hidden="1" customHeight="1">
      <c r="A987" s="483"/>
      <c r="B987" s="483"/>
      <c r="C987" s="483"/>
      <c r="D987" s="483"/>
      <c r="E987" s="483"/>
      <c r="F987" s="483"/>
      <c r="G987" s="483"/>
      <c r="H987" s="483"/>
      <c r="I987" s="483"/>
      <c r="J987" s="483"/>
      <c r="K987" s="483"/>
      <c r="L987" s="483"/>
      <c r="M987" s="483"/>
      <c r="N987" s="483"/>
      <c r="O987" s="483"/>
      <c r="P987" s="483"/>
      <c r="Q987" s="483"/>
      <c r="R987" s="483"/>
      <c r="S987" s="483"/>
      <c r="T987" s="483"/>
      <c r="U987" s="483"/>
      <c r="V987" s="483"/>
      <c r="W987" s="483"/>
      <c r="X987" s="483"/>
      <c r="Y987" s="483"/>
      <c r="Z987" s="483"/>
    </row>
    <row r="988" spans="1:26" ht="15.75" hidden="1" customHeight="1">
      <c r="A988" s="483"/>
      <c r="B988" s="483"/>
      <c r="C988" s="483"/>
      <c r="D988" s="483"/>
      <c r="E988" s="483"/>
      <c r="F988" s="483"/>
      <c r="G988" s="483"/>
      <c r="H988" s="483"/>
      <c r="I988" s="483"/>
      <c r="J988" s="483"/>
      <c r="K988" s="483"/>
      <c r="L988" s="483"/>
      <c r="M988" s="483"/>
      <c r="N988" s="483"/>
      <c r="O988" s="483"/>
      <c r="P988" s="483"/>
      <c r="Q988" s="483"/>
      <c r="R988" s="483"/>
      <c r="S988" s="483"/>
      <c r="T988" s="483"/>
      <c r="U988" s="483"/>
      <c r="V988" s="483"/>
      <c r="W988" s="483"/>
      <c r="X988" s="483"/>
      <c r="Y988" s="483"/>
      <c r="Z988" s="483"/>
    </row>
    <row r="989" spans="1:26" ht="15.75" hidden="1" customHeight="1">
      <c r="A989" s="483"/>
      <c r="B989" s="483"/>
      <c r="C989" s="483"/>
      <c r="D989" s="483"/>
      <c r="E989" s="483"/>
      <c r="F989" s="483"/>
      <c r="G989" s="483"/>
      <c r="H989" s="483"/>
      <c r="I989" s="483"/>
      <c r="J989" s="483"/>
      <c r="K989" s="483"/>
      <c r="L989" s="483"/>
      <c r="M989" s="483"/>
      <c r="N989" s="483"/>
      <c r="O989" s="483"/>
      <c r="P989" s="483"/>
      <c r="Q989" s="483"/>
      <c r="R989" s="483"/>
      <c r="S989" s="483"/>
      <c r="T989" s="483"/>
      <c r="U989" s="483"/>
      <c r="V989" s="483"/>
      <c r="W989" s="483"/>
      <c r="X989" s="483"/>
      <c r="Y989" s="483"/>
      <c r="Z989" s="483"/>
    </row>
    <row r="990" spans="1:26" ht="15.75" hidden="1" customHeight="1">
      <c r="A990" s="483"/>
      <c r="B990" s="483"/>
      <c r="C990" s="483"/>
      <c r="D990" s="483"/>
      <c r="E990" s="483"/>
      <c r="F990" s="483"/>
      <c r="G990" s="483"/>
      <c r="H990" s="483"/>
      <c r="I990" s="483"/>
      <c r="J990" s="483"/>
      <c r="K990" s="483"/>
      <c r="L990" s="483"/>
      <c r="M990" s="483"/>
      <c r="N990" s="483"/>
      <c r="O990" s="483"/>
      <c r="P990" s="483"/>
      <c r="Q990" s="483"/>
      <c r="R990" s="483"/>
      <c r="S990" s="483"/>
      <c r="T990" s="483"/>
      <c r="U990" s="483"/>
      <c r="V990" s="483"/>
      <c r="W990" s="483"/>
      <c r="X990" s="483"/>
      <c r="Y990" s="483"/>
      <c r="Z990" s="483"/>
    </row>
    <row r="991" spans="1:26" ht="15.75" hidden="1" customHeight="1">
      <c r="A991" s="483"/>
      <c r="B991" s="483"/>
      <c r="C991" s="483"/>
      <c r="D991" s="483"/>
      <c r="E991" s="483"/>
      <c r="F991" s="483"/>
      <c r="G991" s="483"/>
      <c r="H991" s="483"/>
      <c r="I991" s="483"/>
      <c r="J991" s="483"/>
      <c r="K991" s="483"/>
      <c r="L991" s="483"/>
      <c r="M991" s="483"/>
      <c r="N991" s="483"/>
      <c r="O991" s="483"/>
      <c r="P991" s="483"/>
      <c r="Q991" s="483"/>
      <c r="R991" s="483"/>
      <c r="S991" s="483"/>
      <c r="T991" s="483"/>
      <c r="U991" s="483"/>
      <c r="V991" s="483"/>
      <c r="W991" s="483"/>
      <c r="X991" s="483"/>
      <c r="Y991" s="483"/>
      <c r="Z991" s="483"/>
    </row>
    <row r="992" spans="1:26" ht="15.75" hidden="1" customHeight="1">
      <c r="A992" s="483"/>
      <c r="B992" s="483"/>
      <c r="C992" s="483"/>
      <c r="D992" s="483"/>
      <c r="E992" s="483"/>
      <c r="F992" s="483"/>
      <c r="G992" s="483"/>
      <c r="H992" s="483"/>
      <c r="I992" s="483"/>
      <c r="J992" s="483"/>
      <c r="K992" s="483"/>
      <c r="L992" s="483"/>
      <c r="M992" s="483"/>
      <c r="N992" s="483"/>
      <c r="O992" s="483"/>
      <c r="P992" s="483"/>
      <c r="Q992" s="483"/>
      <c r="R992" s="483"/>
      <c r="S992" s="483"/>
      <c r="T992" s="483"/>
      <c r="U992" s="483"/>
      <c r="V992" s="483"/>
      <c r="W992" s="483"/>
      <c r="X992" s="483"/>
      <c r="Y992" s="483"/>
      <c r="Z992" s="483"/>
    </row>
    <row r="993" spans="1:26" ht="15.75" hidden="1" customHeight="1">
      <c r="A993" s="483"/>
      <c r="B993" s="483"/>
      <c r="C993" s="483"/>
      <c r="D993" s="483"/>
      <c r="E993" s="483"/>
      <c r="F993" s="483"/>
      <c r="G993" s="483"/>
      <c r="H993" s="483"/>
      <c r="I993" s="483"/>
      <c r="J993" s="483"/>
      <c r="K993" s="483"/>
      <c r="L993" s="483"/>
      <c r="M993" s="483"/>
      <c r="N993" s="483"/>
      <c r="O993" s="483"/>
      <c r="P993" s="483"/>
      <c r="Q993" s="483"/>
      <c r="R993" s="483"/>
      <c r="S993" s="483"/>
      <c r="T993" s="483"/>
      <c r="U993" s="483"/>
      <c r="V993" s="483"/>
      <c r="W993" s="483"/>
      <c r="X993" s="483"/>
      <c r="Y993" s="483"/>
      <c r="Z993" s="483"/>
    </row>
    <row r="994" spans="1:26" ht="15.75" hidden="1" customHeight="1">
      <c r="A994" s="483"/>
      <c r="B994" s="483"/>
      <c r="C994" s="483"/>
      <c r="D994" s="483"/>
      <c r="E994" s="483"/>
      <c r="F994" s="483"/>
      <c r="G994" s="483"/>
      <c r="H994" s="483"/>
      <c r="I994" s="483"/>
      <c r="J994" s="483"/>
      <c r="K994" s="483"/>
      <c r="L994" s="483"/>
      <c r="M994" s="483"/>
      <c r="N994" s="483"/>
      <c r="O994" s="483"/>
      <c r="P994" s="483"/>
      <c r="Q994" s="483"/>
      <c r="R994" s="483"/>
      <c r="S994" s="483"/>
      <c r="T994" s="483"/>
      <c r="U994" s="483"/>
      <c r="V994" s="483"/>
      <c r="W994" s="483"/>
      <c r="X994" s="483"/>
      <c r="Y994" s="483"/>
      <c r="Z994" s="483"/>
    </row>
    <row r="995" spans="1:26" ht="15.75" hidden="1" customHeight="1">
      <c r="A995" s="483"/>
      <c r="B995" s="483"/>
      <c r="C995" s="483"/>
      <c r="D995" s="483"/>
      <c r="E995" s="483"/>
      <c r="F995" s="483"/>
      <c r="G995" s="483"/>
      <c r="H995" s="483"/>
      <c r="I995" s="483"/>
      <c r="J995" s="483"/>
      <c r="K995" s="483"/>
      <c r="L995" s="483"/>
      <c r="M995" s="483"/>
      <c r="N995" s="483"/>
      <c r="O995" s="483"/>
      <c r="P995" s="483"/>
      <c r="Q995" s="483"/>
      <c r="R995" s="483"/>
      <c r="S995" s="483"/>
      <c r="T995" s="483"/>
      <c r="U995" s="483"/>
      <c r="V995" s="483"/>
      <c r="W995" s="483"/>
      <c r="X995" s="483"/>
      <c r="Y995" s="483"/>
      <c r="Z995" s="483"/>
    </row>
    <row r="996" spans="1:26" ht="15.75" hidden="1" customHeight="1">
      <c r="A996" s="483"/>
      <c r="B996" s="483"/>
      <c r="C996" s="483"/>
      <c r="D996" s="483"/>
      <c r="E996" s="483"/>
      <c r="F996" s="483"/>
      <c r="G996" s="483"/>
      <c r="H996" s="483"/>
      <c r="I996" s="483"/>
      <c r="J996" s="483"/>
      <c r="K996" s="483"/>
      <c r="L996" s="483"/>
      <c r="M996" s="483"/>
      <c r="N996" s="483"/>
      <c r="O996" s="483"/>
      <c r="P996" s="483"/>
      <c r="Q996" s="483"/>
      <c r="R996" s="483"/>
      <c r="S996" s="483"/>
      <c r="T996" s="483"/>
      <c r="U996" s="483"/>
      <c r="V996" s="483"/>
      <c r="W996" s="483"/>
      <c r="X996" s="483"/>
      <c r="Y996" s="483"/>
      <c r="Z996" s="483"/>
    </row>
    <row r="997" spans="1:26" ht="15.75" hidden="1" customHeight="1">
      <c r="A997" s="483"/>
      <c r="B997" s="483"/>
      <c r="C997" s="483"/>
      <c r="D997" s="483"/>
      <c r="E997" s="483"/>
      <c r="F997" s="483"/>
      <c r="G997" s="483"/>
      <c r="H997" s="483"/>
      <c r="I997" s="483"/>
      <c r="J997" s="483"/>
      <c r="K997" s="483"/>
      <c r="L997" s="483"/>
      <c r="M997" s="483"/>
      <c r="N997" s="483"/>
      <c r="O997" s="483"/>
      <c r="P997" s="483"/>
      <c r="Q997" s="483"/>
      <c r="R997" s="483"/>
      <c r="S997" s="483"/>
      <c r="T997" s="483"/>
      <c r="U997" s="483"/>
      <c r="V997" s="483"/>
      <c r="W997" s="483"/>
      <c r="X997" s="483"/>
      <c r="Y997" s="483"/>
      <c r="Z997" s="483"/>
    </row>
    <row r="998" spans="1:26" ht="15.75" hidden="1" customHeight="1">
      <c r="A998" s="483"/>
      <c r="B998" s="483"/>
      <c r="C998" s="483"/>
      <c r="D998" s="483"/>
      <c r="E998" s="483"/>
      <c r="F998" s="483"/>
      <c r="G998" s="483"/>
      <c r="H998" s="483"/>
      <c r="I998" s="483"/>
      <c r="J998" s="483"/>
      <c r="K998" s="483"/>
      <c r="L998" s="483"/>
      <c r="M998" s="483"/>
      <c r="N998" s="483"/>
      <c r="O998" s="483"/>
      <c r="P998" s="483"/>
      <c r="Q998" s="483"/>
      <c r="R998" s="483"/>
      <c r="S998" s="483"/>
      <c r="T998" s="483"/>
      <c r="U998" s="483"/>
      <c r="V998" s="483"/>
      <c r="W998" s="483"/>
      <c r="X998" s="483"/>
      <c r="Y998" s="483"/>
      <c r="Z998" s="483"/>
    </row>
    <row r="999" spans="1:26" ht="15.75" hidden="1" customHeight="1">
      <c r="A999" s="483"/>
      <c r="B999" s="483"/>
      <c r="C999" s="483"/>
      <c r="D999" s="483"/>
      <c r="E999" s="483"/>
      <c r="F999" s="483"/>
      <c r="G999" s="483"/>
      <c r="H999" s="483"/>
      <c r="I999" s="483"/>
      <c r="J999" s="483"/>
      <c r="K999" s="483"/>
      <c r="L999" s="483"/>
      <c r="M999" s="483"/>
      <c r="N999" s="483"/>
      <c r="O999" s="483"/>
      <c r="P999" s="483"/>
      <c r="Q999" s="483"/>
      <c r="R999" s="483"/>
      <c r="S999" s="483"/>
      <c r="T999" s="483"/>
      <c r="U999" s="483"/>
      <c r="V999" s="483"/>
      <c r="W999" s="483"/>
      <c r="X999" s="483"/>
      <c r="Y999" s="483"/>
      <c r="Z999" s="483"/>
    </row>
    <row r="1000" spans="1:26" ht="15.75" hidden="1" customHeight="1">
      <c r="A1000" s="483"/>
      <c r="B1000" s="483"/>
      <c r="C1000" s="483"/>
      <c r="D1000" s="483"/>
      <c r="E1000" s="483"/>
      <c r="F1000" s="483"/>
      <c r="G1000" s="483"/>
      <c r="H1000" s="483"/>
      <c r="I1000" s="483"/>
      <c r="J1000" s="483"/>
      <c r="K1000" s="483"/>
      <c r="L1000" s="483"/>
      <c r="M1000" s="483"/>
      <c r="N1000" s="483"/>
      <c r="O1000" s="483"/>
      <c r="P1000" s="483"/>
      <c r="Q1000" s="483"/>
      <c r="R1000" s="483"/>
      <c r="S1000" s="483"/>
      <c r="T1000" s="483"/>
      <c r="U1000" s="483"/>
      <c r="V1000" s="483"/>
      <c r="W1000" s="483"/>
      <c r="X1000" s="483"/>
      <c r="Y1000" s="483"/>
      <c r="Z1000" s="483"/>
    </row>
  </sheetData>
  <mergeCells count="9">
    <mergeCell ref="A35:E35"/>
    <mergeCell ref="A1:E1"/>
    <mergeCell ref="A2:E2"/>
    <mergeCell ref="D3:E3"/>
    <mergeCell ref="A4:A5"/>
    <mergeCell ref="B4:B5"/>
    <mergeCell ref="C4:C5"/>
    <mergeCell ref="D4:D5"/>
    <mergeCell ref="E4:E5"/>
  </mergeCells>
  <conditionalFormatting sqref="F6:Z31">
    <cfRule type="expression" dxfId="3" priority="1">
      <formula>MOD(ROW(),3)=1</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04782-AAA3-4EB6-A58C-253BACE2D758}">
  <sheetPr codeName="Sheet30"/>
  <dimension ref="A1:AP1000"/>
  <sheetViews>
    <sheetView topLeftCell="A34" workbookViewId="0">
      <selection activeCell="Q36" sqref="Q36"/>
    </sheetView>
  </sheetViews>
  <sheetFormatPr defaultColWidth="0" defaultRowHeight="15.5" zeroHeight="1"/>
  <cols>
    <col min="1" max="1" width="9.7265625" style="349" customWidth="1"/>
    <col min="2" max="2" width="19.453125" style="349" customWidth="1"/>
    <col min="3" max="11" width="11.7265625" style="349" hidden="1" customWidth="1"/>
    <col min="12" max="12" width="12.7265625" style="349" hidden="1" customWidth="1"/>
    <col min="13" max="13" width="12.453125" style="349" customWidth="1"/>
    <col min="14" max="14" width="13.81640625" style="349" customWidth="1"/>
    <col min="15" max="21" width="11.7265625" style="349" customWidth="1"/>
    <col min="22" max="22" width="26.1796875" style="349" customWidth="1"/>
    <col min="23" max="42" width="8.7265625" style="349" hidden="1" customWidth="1"/>
    <col min="43" max="16384" width="14.453125" style="349" hidden="1"/>
  </cols>
  <sheetData>
    <row r="1" spans="1:42" ht="32.25" customHeight="1">
      <c r="A1" s="1528" t="s">
        <v>183</v>
      </c>
      <c r="B1" s="1529"/>
      <c r="C1" s="1529"/>
      <c r="D1" s="1529"/>
      <c r="E1" s="1529"/>
      <c r="F1" s="1529"/>
      <c r="G1" s="1529"/>
      <c r="H1" s="1529"/>
      <c r="I1" s="1529"/>
      <c r="J1" s="1529"/>
      <c r="K1" s="1529"/>
      <c r="L1" s="1529"/>
      <c r="M1" s="1529"/>
      <c r="N1" s="1529"/>
      <c r="O1" s="1529"/>
      <c r="P1" s="1529"/>
      <c r="Q1" s="1529"/>
      <c r="R1" s="1529"/>
      <c r="S1" s="1529"/>
      <c r="T1" s="1529"/>
      <c r="U1" s="1529"/>
      <c r="V1" s="1530"/>
      <c r="W1" s="348"/>
      <c r="X1" s="348"/>
      <c r="Y1" s="348"/>
      <c r="Z1" s="348"/>
      <c r="AA1" s="348"/>
      <c r="AB1" s="348"/>
      <c r="AC1" s="348"/>
      <c r="AD1" s="348"/>
      <c r="AE1" s="348"/>
      <c r="AF1" s="348"/>
      <c r="AG1" s="348"/>
      <c r="AH1" s="348"/>
      <c r="AI1" s="348"/>
      <c r="AJ1" s="348"/>
      <c r="AK1" s="348"/>
      <c r="AL1" s="348"/>
      <c r="AM1" s="348"/>
      <c r="AN1" s="348"/>
      <c r="AO1" s="348"/>
      <c r="AP1" s="348"/>
    </row>
    <row r="2" spans="1:42" ht="32.25" customHeight="1">
      <c r="A2" s="1489" t="s">
        <v>184</v>
      </c>
      <c r="B2" s="1531"/>
      <c r="C2" s="1531"/>
      <c r="D2" s="1531"/>
      <c r="E2" s="1531"/>
      <c r="F2" s="1531"/>
      <c r="G2" s="1531"/>
      <c r="H2" s="1531"/>
      <c r="I2" s="1531"/>
      <c r="J2" s="1531"/>
      <c r="K2" s="1531"/>
      <c r="L2" s="1531"/>
      <c r="M2" s="1531"/>
      <c r="N2" s="1531"/>
      <c r="O2" s="1531"/>
      <c r="P2" s="1531"/>
      <c r="Q2" s="1531"/>
      <c r="R2" s="1531"/>
      <c r="S2" s="1531"/>
      <c r="T2" s="1531"/>
      <c r="U2" s="1531"/>
      <c r="V2" s="1532"/>
      <c r="W2" s="348"/>
      <c r="X2" s="348"/>
      <c r="Y2" s="348"/>
      <c r="Z2" s="348"/>
      <c r="AA2" s="348"/>
      <c r="AB2" s="348"/>
      <c r="AC2" s="348"/>
      <c r="AD2" s="348"/>
      <c r="AE2" s="348"/>
      <c r="AF2" s="348"/>
      <c r="AG2" s="348"/>
      <c r="AH2" s="348"/>
      <c r="AI2" s="348"/>
      <c r="AJ2" s="348"/>
      <c r="AK2" s="348"/>
      <c r="AL2" s="348"/>
      <c r="AM2" s="348"/>
      <c r="AN2" s="348"/>
      <c r="AO2" s="348"/>
      <c r="AP2" s="348"/>
    </row>
    <row r="3" spans="1:42" ht="25.5" customHeight="1">
      <c r="A3" s="450"/>
      <c r="B3" s="316"/>
      <c r="C3" s="316"/>
      <c r="D3" s="316"/>
      <c r="E3" s="316"/>
      <c r="F3" s="316"/>
      <c r="G3" s="316"/>
      <c r="H3" s="316"/>
      <c r="I3" s="316"/>
      <c r="J3" s="316"/>
      <c r="K3" s="316"/>
      <c r="L3" s="316"/>
      <c r="M3" s="316"/>
      <c r="N3" s="316"/>
      <c r="O3" s="1524" t="s">
        <v>185</v>
      </c>
      <c r="P3" s="1531"/>
      <c r="Q3" s="1531"/>
      <c r="R3" s="1531"/>
      <c r="S3" s="1531"/>
      <c r="T3" s="1531"/>
      <c r="U3" s="1531"/>
      <c r="V3" s="1532"/>
      <c r="W3" s="348"/>
      <c r="X3" s="348"/>
      <c r="Y3" s="348"/>
      <c r="Z3" s="348"/>
      <c r="AA3" s="348"/>
      <c r="AB3" s="348"/>
      <c r="AC3" s="348"/>
      <c r="AD3" s="348"/>
      <c r="AE3" s="348"/>
      <c r="AF3" s="348"/>
      <c r="AG3" s="348"/>
      <c r="AH3" s="348"/>
      <c r="AI3" s="348"/>
      <c r="AJ3" s="348"/>
      <c r="AK3" s="348"/>
      <c r="AL3" s="348"/>
      <c r="AM3" s="348"/>
      <c r="AN3" s="348"/>
      <c r="AO3" s="348"/>
      <c r="AP3" s="348"/>
    </row>
    <row r="4" spans="1:42" ht="31.5" customHeight="1">
      <c r="A4" s="461" t="s">
        <v>54</v>
      </c>
      <c r="B4" s="350" t="s">
        <v>186</v>
      </c>
      <c r="C4" s="350" t="s">
        <v>187</v>
      </c>
      <c r="D4" s="350" t="s">
        <v>188</v>
      </c>
      <c r="E4" s="350" t="s">
        <v>189</v>
      </c>
      <c r="F4" s="350" t="s">
        <v>190</v>
      </c>
      <c r="G4" s="350" t="s">
        <v>191</v>
      </c>
      <c r="H4" s="350" t="s">
        <v>192</v>
      </c>
      <c r="I4" s="350" t="s">
        <v>193</v>
      </c>
      <c r="J4" s="350" t="s">
        <v>194</v>
      </c>
      <c r="K4" s="350" t="s">
        <v>195</v>
      </c>
      <c r="L4" s="350" t="s">
        <v>196</v>
      </c>
      <c r="M4" s="350" t="s">
        <v>161</v>
      </c>
      <c r="N4" s="350" t="s">
        <v>162</v>
      </c>
      <c r="O4" s="350" t="s">
        <v>163</v>
      </c>
      <c r="P4" s="350" t="s">
        <v>164</v>
      </c>
      <c r="Q4" s="350" t="s">
        <v>165</v>
      </c>
      <c r="R4" s="350" t="s">
        <v>166</v>
      </c>
      <c r="S4" s="350" t="s">
        <v>167</v>
      </c>
      <c r="T4" s="351" t="s">
        <v>168</v>
      </c>
      <c r="U4" s="351" t="s">
        <v>169</v>
      </c>
      <c r="V4" s="350" t="s">
        <v>197</v>
      </c>
      <c r="W4" s="352"/>
      <c r="X4" s="348"/>
      <c r="Y4" s="348"/>
      <c r="Z4" s="348"/>
      <c r="AA4" s="348"/>
      <c r="AB4" s="348"/>
      <c r="AC4" s="348"/>
      <c r="AD4" s="348"/>
      <c r="AE4" s="348"/>
      <c r="AF4" s="348"/>
      <c r="AG4" s="348"/>
      <c r="AH4" s="348"/>
      <c r="AI4" s="348"/>
      <c r="AJ4" s="348"/>
      <c r="AK4" s="348"/>
      <c r="AL4" s="348"/>
      <c r="AM4" s="348"/>
      <c r="AN4" s="348"/>
      <c r="AO4" s="348"/>
      <c r="AP4" s="348"/>
    </row>
    <row r="5" spans="1:42" ht="25.5" customHeight="1">
      <c r="A5" s="354">
        <v>1</v>
      </c>
      <c r="B5" s="355" t="s">
        <v>70</v>
      </c>
      <c r="C5" s="356">
        <v>891.09</v>
      </c>
      <c r="D5" s="356">
        <v>856.93</v>
      </c>
      <c r="E5" s="356">
        <v>1010.09</v>
      </c>
      <c r="F5" s="356">
        <v>1252.78</v>
      </c>
      <c r="G5" s="356">
        <v>1293.8599999999999</v>
      </c>
      <c r="H5" s="462">
        <v>1368.2</v>
      </c>
      <c r="I5" s="462">
        <v>1603.17</v>
      </c>
      <c r="J5" s="462">
        <v>1808.08</v>
      </c>
      <c r="K5" s="462">
        <v>2018.4159999999999</v>
      </c>
      <c r="L5" s="462">
        <v>1978.578</v>
      </c>
      <c r="M5" s="486">
        <v>2352.2629999999999</v>
      </c>
      <c r="N5" s="486">
        <v>2766.19</v>
      </c>
      <c r="O5" s="486">
        <v>3449.55</v>
      </c>
      <c r="P5" s="486">
        <v>3991</v>
      </c>
      <c r="Q5" s="486">
        <v>4174</v>
      </c>
      <c r="R5" s="486">
        <v>4623</v>
      </c>
      <c r="S5" s="486">
        <v>4813.0479999999998</v>
      </c>
      <c r="T5" s="486">
        <v>5106.3180000000002</v>
      </c>
      <c r="U5" s="486">
        <v>5158.4840000000004</v>
      </c>
      <c r="V5" s="359" t="s">
        <v>69</v>
      </c>
      <c r="W5" s="348"/>
      <c r="X5" s="348"/>
      <c r="Y5" s="348"/>
      <c r="Z5" s="348"/>
      <c r="AA5" s="348"/>
      <c r="AB5" s="348"/>
      <c r="AC5" s="348"/>
      <c r="AD5" s="348"/>
      <c r="AE5" s="348"/>
      <c r="AF5" s="348"/>
      <c r="AG5" s="348"/>
      <c r="AH5" s="348"/>
      <c r="AI5" s="348"/>
      <c r="AJ5" s="348"/>
      <c r="AK5" s="348"/>
      <c r="AL5" s="348"/>
      <c r="AM5" s="348"/>
      <c r="AN5" s="348"/>
      <c r="AO5" s="348"/>
      <c r="AP5" s="348"/>
    </row>
    <row r="6" spans="1:42" ht="23.25" customHeight="1">
      <c r="A6" s="463">
        <v>2</v>
      </c>
      <c r="B6" s="464" t="s">
        <v>72</v>
      </c>
      <c r="C6" s="465">
        <v>2.75</v>
      </c>
      <c r="D6" s="466">
        <v>2.77</v>
      </c>
      <c r="E6" s="466">
        <v>2.83</v>
      </c>
      <c r="F6" s="466">
        <v>2.88</v>
      </c>
      <c r="G6" s="466">
        <v>2.65</v>
      </c>
      <c r="H6" s="467">
        <v>3.15</v>
      </c>
      <c r="I6" s="467">
        <v>3.3</v>
      </c>
      <c r="J6" s="467">
        <v>3.71</v>
      </c>
      <c r="K6" s="467">
        <v>3.62</v>
      </c>
      <c r="L6" s="467">
        <v>4</v>
      </c>
      <c r="M6" s="485">
        <v>4.05</v>
      </c>
      <c r="N6" s="485">
        <v>4.1100000000000003</v>
      </c>
      <c r="O6" s="485">
        <v>4.25</v>
      </c>
      <c r="P6" s="485">
        <v>5</v>
      </c>
      <c r="Q6" s="485">
        <v>5</v>
      </c>
      <c r="R6" s="485">
        <v>5</v>
      </c>
      <c r="S6" s="485">
        <v>5.1499999999999995</v>
      </c>
      <c r="T6" s="485">
        <v>8.9791279999999993</v>
      </c>
      <c r="U6" s="485">
        <v>9.4280843999999995</v>
      </c>
      <c r="V6" s="468" t="s">
        <v>71</v>
      </c>
      <c r="W6" s="469"/>
      <c r="X6" s="348"/>
      <c r="Y6" s="348"/>
      <c r="Z6" s="348"/>
      <c r="AA6" s="348"/>
      <c r="AB6" s="348"/>
      <c r="AC6" s="348"/>
      <c r="AD6" s="348"/>
      <c r="AE6" s="348"/>
      <c r="AF6" s="348"/>
      <c r="AG6" s="348"/>
      <c r="AH6" s="348"/>
      <c r="AI6" s="348"/>
      <c r="AJ6" s="348"/>
      <c r="AK6" s="348"/>
      <c r="AL6" s="348"/>
      <c r="AM6" s="348"/>
      <c r="AN6" s="348"/>
      <c r="AO6" s="348"/>
      <c r="AP6" s="348"/>
    </row>
    <row r="7" spans="1:42" ht="21.75" customHeight="1">
      <c r="A7" s="354">
        <v>3</v>
      </c>
      <c r="B7" s="355" t="s">
        <v>74</v>
      </c>
      <c r="C7" s="470">
        <v>188.01</v>
      </c>
      <c r="D7" s="356">
        <v>181.48</v>
      </c>
      <c r="E7" s="356">
        <v>190.32</v>
      </c>
      <c r="F7" s="356">
        <v>206.15</v>
      </c>
      <c r="G7" s="356">
        <v>218.82</v>
      </c>
      <c r="H7" s="462">
        <v>227.24199999999999</v>
      </c>
      <c r="I7" s="462">
        <v>228.62</v>
      </c>
      <c r="J7" s="462">
        <v>254.27</v>
      </c>
      <c r="K7" s="462">
        <v>266.7</v>
      </c>
      <c r="L7" s="462">
        <v>282.69900000000001</v>
      </c>
      <c r="M7" s="486">
        <v>294.2</v>
      </c>
      <c r="N7" s="486">
        <v>306.60000000000002</v>
      </c>
      <c r="O7" s="486">
        <f>327263/1000</f>
        <v>327.26299999999998</v>
      </c>
      <c r="P7" s="486">
        <v>331</v>
      </c>
      <c r="Q7" s="486">
        <v>373</v>
      </c>
      <c r="R7" s="486">
        <v>393</v>
      </c>
      <c r="S7" s="486">
        <v>416.64599999999996</v>
      </c>
      <c r="T7" s="486">
        <v>443.24899999999997</v>
      </c>
      <c r="U7" s="486">
        <v>499.13309000000004</v>
      </c>
      <c r="V7" s="359" t="s">
        <v>73</v>
      </c>
      <c r="W7" s="348"/>
      <c r="X7" s="348"/>
      <c r="Y7" s="348"/>
      <c r="Z7" s="348"/>
      <c r="AA7" s="348"/>
      <c r="AB7" s="348"/>
      <c r="AC7" s="348"/>
      <c r="AD7" s="348"/>
      <c r="AE7" s="348"/>
      <c r="AF7" s="348"/>
      <c r="AG7" s="348"/>
      <c r="AH7" s="348"/>
      <c r="AI7" s="348"/>
      <c r="AJ7" s="348"/>
      <c r="AK7" s="348"/>
      <c r="AL7" s="348"/>
      <c r="AM7" s="348"/>
      <c r="AN7" s="348"/>
      <c r="AO7" s="348"/>
      <c r="AP7" s="348"/>
    </row>
    <row r="8" spans="1:42" ht="21.75" customHeight="1">
      <c r="A8" s="463">
        <v>4</v>
      </c>
      <c r="B8" s="464" t="s">
        <v>76</v>
      </c>
      <c r="C8" s="465">
        <v>279.52999999999997</v>
      </c>
      <c r="D8" s="466">
        <v>267.04000000000002</v>
      </c>
      <c r="E8" s="466">
        <v>319.10000000000002</v>
      </c>
      <c r="F8" s="466">
        <v>300.64999999999998</v>
      </c>
      <c r="G8" s="466">
        <v>297.39999999999998</v>
      </c>
      <c r="H8" s="467">
        <v>299.91000000000003</v>
      </c>
      <c r="I8" s="467">
        <v>344.47</v>
      </c>
      <c r="J8" s="467">
        <v>400.14</v>
      </c>
      <c r="K8" s="467">
        <v>432.298</v>
      </c>
      <c r="L8" s="467">
        <v>479.8</v>
      </c>
      <c r="M8" s="485">
        <v>506.887</v>
      </c>
      <c r="N8" s="485">
        <v>510</v>
      </c>
      <c r="O8" s="485">
        <f>587850/1000</f>
        <v>587.85</v>
      </c>
      <c r="P8" s="485">
        <v>602</v>
      </c>
      <c r="Q8" s="485">
        <v>641</v>
      </c>
      <c r="R8" s="485">
        <v>683</v>
      </c>
      <c r="S8" s="485">
        <v>761.65899999999999</v>
      </c>
      <c r="T8" s="485">
        <v>846.20899999999995</v>
      </c>
      <c r="U8" s="485">
        <v>873.12787000000003</v>
      </c>
      <c r="V8" s="468" t="s">
        <v>75</v>
      </c>
      <c r="W8" s="348"/>
      <c r="X8" s="348"/>
      <c r="Y8" s="348"/>
      <c r="Z8" s="348"/>
      <c r="AA8" s="348"/>
      <c r="AB8" s="348"/>
      <c r="AC8" s="348"/>
      <c r="AD8" s="348"/>
      <c r="AE8" s="348"/>
      <c r="AF8" s="348"/>
      <c r="AG8" s="348"/>
      <c r="AH8" s="348"/>
      <c r="AI8" s="348"/>
      <c r="AJ8" s="348"/>
      <c r="AK8" s="348"/>
      <c r="AL8" s="348"/>
      <c r="AM8" s="348"/>
      <c r="AN8" s="348"/>
      <c r="AO8" s="348"/>
      <c r="AP8" s="348"/>
    </row>
    <row r="9" spans="1:42" ht="21.75" customHeight="1">
      <c r="A9" s="354">
        <v>5</v>
      </c>
      <c r="B9" s="355" t="s">
        <v>78</v>
      </c>
      <c r="C9" s="470">
        <v>131.75</v>
      </c>
      <c r="D9" s="356">
        <v>137.75</v>
      </c>
      <c r="E9" s="356">
        <v>139.37</v>
      </c>
      <c r="F9" s="356">
        <v>158.69999999999999</v>
      </c>
      <c r="G9" s="356">
        <v>174.25</v>
      </c>
      <c r="H9" s="462">
        <v>228.20699999999999</v>
      </c>
      <c r="I9" s="462">
        <v>250.7</v>
      </c>
      <c r="J9" s="462">
        <v>255.61</v>
      </c>
      <c r="K9" s="462">
        <v>284.959</v>
      </c>
      <c r="L9" s="462">
        <v>314.16399999999999</v>
      </c>
      <c r="M9" s="486">
        <v>342.29899999999998</v>
      </c>
      <c r="N9" s="486">
        <v>376.8</v>
      </c>
      <c r="O9" s="486">
        <f>457167.2/1000</f>
        <v>457.16720000000004</v>
      </c>
      <c r="P9" s="486">
        <v>489</v>
      </c>
      <c r="Q9" s="486">
        <v>572</v>
      </c>
      <c r="R9" s="486">
        <v>577</v>
      </c>
      <c r="S9" s="486">
        <v>591.28399999999999</v>
      </c>
      <c r="T9" s="486">
        <v>651.91100000000006</v>
      </c>
      <c r="U9" s="486">
        <v>781.34300000000007</v>
      </c>
      <c r="V9" s="359" t="s">
        <v>77</v>
      </c>
      <c r="W9" s="348"/>
      <c r="X9" s="348"/>
      <c r="Y9" s="348"/>
      <c r="Z9" s="348"/>
      <c r="AA9" s="348"/>
      <c r="AB9" s="348"/>
      <c r="AC9" s="348"/>
      <c r="AD9" s="348"/>
      <c r="AE9" s="348"/>
      <c r="AF9" s="348"/>
      <c r="AG9" s="348"/>
      <c r="AH9" s="348"/>
      <c r="AI9" s="348"/>
      <c r="AJ9" s="348"/>
      <c r="AK9" s="348"/>
      <c r="AL9" s="348"/>
      <c r="AM9" s="348"/>
      <c r="AN9" s="348"/>
      <c r="AO9" s="348"/>
      <c r="AP9" s="348"/>
    </row>
    <row r="10" spans="1:42" ht="21.75" customHeight="1">
      <c r="A10" s="463">
        <v>6</v>
      </c>
      <c r="B10" s="464" t="s">
        <v>80</v>
      </c>
      <c r="C10" s="465">
        <v>0.7</v>
      </c>
      <c r="D10" s="466">
        <v>0.61</v>
      </c>
      <c r="E10" s="466">
        <v>0.61</v>
      </c>
      <c r="F10" s="466">
        <v>0.72</v>
      </c>
      <c r="G10" s="466">
        <v>0.72</v>
      </c>
      <c r="H10" s="467">
        <v>0.82</v>
      </c>
      <c r="I10" s="467">
        <v>0.74</v>
      </c>
      <c r="J10" s="467">
        <v>0.69</v>
      </c>
      <c r="K10" s="467">
        <v>0.88</v>
      </c>
      <c r="L10" s="467">
        <v>0.67500000000000004</v>
      </c>
      <c r="M10" s="485">
        <v>0.71</v>
      </c>
      <c r="N10" s="485">
        <v>0.72</v>
      </c>
      <c r="O10" s="485">
        <v>0.80100000000000005</v>
      </c>
      <c r="P10" s="485">
        <v>0</v>
      </c>
      <c r="Q10" s="485">
        <v>1</v>
      </c>
      <c r="R10" s="485">
        <v>1</v>
      </c>
      <c r="S10" s="485">
        <v>1</v>
      </c>
      <c r="T10" s="485">
        <v>0.33899999999999997</v>
      </c>
      <c r="U10" s="485">
        <v>0.86599999999999988</v>
      </c>
      <c r="V10" s="468" t="s">
        <v>79</v>
      </c>
      <c r="W10" s="348"/>
      <c r="X10" s="348"/>
      <c r="Y10" s="348"/>
      <c r="Z10" s="348"/>
      <c r="AA10" s="348"/>
      <c r="AB10" s="348"/>
      <c r="AC10" s="348"/>
      <c r="AD10" s="348"/>
      <c r="AE10" s="348"/>
      <c r="AF10" s="348"/>
      <c r="AG10" s="348"/>
      <c r="AH10" s="348"/>
      <c r="AI10" s="348"/>
      <c r="AJ10" s="348"/>
      <c r="AK10" s="348"/>
      <c r="AL10" s="348"/>
      <c r="AM10" s="348"/>
      <c r="AN10" s="348"/>
      <c r="AO10" s="348"/>
      <c r="AP10" s="348"/>
    </row>
    <row r="11" spans="1:42" ht="21.75" customHeight="1">
      <c r="A11" s="354">
        <v>7</v>
      </c>
      <c r="B11" s="355" t="s">
        <v>82</v>
      </c>
      <c r="C11" s="470">
        <v>104.95</v>
      </c>
      <c r="D11" s="356">
        <v>102.39</v>
      </c>
      <c r="E11" s="356">
        <v>33.43</v>
      </c>
      <c r="F11" s="356">
        <v>86.21</v>
      </c>
      <c r="G11" s="356">
        <v>84.33</v>
      </c>
      <c r="H11" s="462">
        <v>93.27</v>
      </c>
      <c r="I11" s="462">
        <v>89.96</v>
      </c>
      <c r="J11" s="462">
        <v>77.88</v>
      </c>
      <c r="K11" s="462">
        <v>114.059</v>
      </c>
      <c r="L11" s="462">
        <v>117.976</v>
      </c>
      <c r="M11" s="486">
        <v>111.911</v>
      </c>
      <c r="N11" s="486">
        <v>117.89</v>
      </c>
      <c r="O11" s="486">
        <v>124.07</v>
      </c>
      <c r="P11" s="486">
        <v>120</v>
      </c>
      <c r="Q11" s="486">
        <v>105</v>
      </c>
      <c r="R11" s="486">
        <v>111.00000000000001</v>
      </c>
      <c r="S11" s="486">
        <v>116.166</v>
      </c>
      <c r="T11" s="486">
        <v>140.31010000000001</v>
      </c>
      <c r="U11" s="486">
        <v>135.72540000000001</v>
      </c>
      <c r="V11" s="359" t="s">
        <v>81</v>
      </c>
      <c r="W11" s="348"/>
      <c r="X11" s="348"/>
      <c r="Y11" s="348"/>
      <c r="Z11" s="348"/>
      <c r="AA11" s="348"/>
      <c r="AB11" s="348"/>
      <c r="AC11" s="348"/>
      <c r="AD11" s="348"/>
      <c r="AE11" s="348"/>
      <c r="AF11" s="348"/>
      <c r="AG11" s="348"/>
      <c r="AH11" s="348"/>
      <c r="AI11" s="348"/>
      <c r="AJ11" s="348"/>
      <c r="AK11" s="348"/>
      <c r="AL11" s="348"/>
      <c r="AM11" s="348"/>
      <c r="AN11" s="348"/>
      <c r="AO11" s="348"/>
      <c r="AP11" s="348"/>
    </row>
    <row r="12" spans="1:42" ht="21.75" customHeight="1">
      <c r="A12" s="463">
        <v>8</v>
      </c>
      <c r="B12" s="464" t="s">
        <v>84</v>
      </c>
      <c r="C12" s="465">
        <v>733.81</v>
      </c>
      <c r="D12" s="466">
        <v>747.33</v>
      </c>
      <c r="E12" s="466">
        <v>721.91</v>
      </c>
      <c r="F12" s="466">
        <v>765.9</v>
      </c>
      <c r="G12" s="466">
        <v>771.52</v>
      </c>
      <c r="H12" s="467">
        <v>774.90200000000004</v>
      </c>
      <c r="I12" s="467">
        <v>783.72</v>
      </c>
      <c r="J12" s="467">
        <v>788.49</v>
      </c>
      <c r="K12" s="467">
        <v>798.46</v>
      </c>
      <c r="L12" s="467">
        <v>809.93200000000002</v>
      </c>
      <c r="M12" s="485">
        <v>809.56</v>
      </c>
      <c r="N12" s="485">
        <v>812.1</v>
      </c>
      <c r="O12" s="485">
        <v>834.52</v>
      </c>
      <c r="P12" s="485">
        <v>841</v>
      </c>
      <c r="Q12" s="485">
        <v>859</v>
      </c>
      <c r="R12" s="485">
        <v>840</v>
      </c>
      <c r="S12" s="485">
        <v>874</v>
      </c>
      <c r="T12" s="485">
        <v>897.42099999999994</v>
      </c>
      <c r="U12" s="485">
        <v>907.71630200000004</v>
      </c>
      <c r="V12" s="468" t="s">
        <v>83</v>
      </c>
      <c r="W12" s="348"/>
      <c r="X12" s="348"/>
      <c r="Y12" s="348"/>
      <c r="Z12" s="348"/>
      <c r="AA12" s="348"/>
      <c r="AB12" s="348"/>
      <c r="AC12" s="348"/>
      <c r="AD12" s="348"/>
      <c r="AE12" s="348"/>
      <c r="AF12" s="348"/>
      <c r="AG12" s="348"/>
      <c r="AH12" s="348"/>
      <c r="AI12" s="348"/>
      <c r="AJ12" s="348"/>
      <c r="AK12" s="348"/>
      <c r="AL12" s="348"/>
      <c r="AM12" s="348"/>
      <c r="AN12" s="348"/>
      <c r="AO12" s="348"/>
      <c r="AP12" s="348"/>
    </row>
    <row r="13" spans="1:42" ht="21.75" customHeight="1">
      <c r="A13" s="354">
        <v>9</v>
      </c>
      <c r="B13" s="355" t="s">
        <v>86</v>
      </c>
      <c r="C13" s="470">
        <v>48.2</v>
      </c>
      <c r="D13" s="356">
        <v>60.08</v>
      </c>
      <c r="E13" s="356">
        <v>67.239999999999995</v>
      </c>
      <c r="F13" s="356">
        <v>76.290000000000006</v>
      </c>
      <c r="G13" s="356">
        <v>100.46</v>
      </c>
      <c r="H13" s="462">
        <v>96.194999999999993</v>
      </c>
      <c r="I13" s="462">
        <v>106</v>
      </c>
      <c r="J13" s="462">
        <v>111.48</v>
      </c>
      <c r="K13" s="462">
        <v>105.58</v>
      </c>
      <c r="L13" s="462">
        <v>111.2032</v>
      </c>
      <c r="M13" s="486">
        <v>121</v>
      </c>
      <c r="N13" s="486">
        <v>144.21</v>
      </c>
      <c r="O13" s="486">
        <f>190000.9/1000</f>
        <v>190.0009</v>
      </c>
      <c r="P13" s="486">
        <v>180</v>
      </c>
      <c r="Q13" s="486">
        <v>191</v>
      </c>
      <c r="R13" s="486">
        <v>202.99999999999997</v>
      </c>
      <c r="S13" s="486">
        <v>208.13332</v>
      </c>
      <c r="T13" s="486">
        <v>212.04250999999999</v>
      </c>
      <c r="U13" s="486">
        <v>215.17355000000001</v>
      </c>
      <c r="V13" s="359" t="s">
        <v>85</v>
      </c>
      <c r="W13" s="348"/>
      <c r="X13" s="348"/>
      <c r="Y13" s="348"/>
      <c r="Z13" s="348"/>
      <c r="AA13" s="348"/>
      <c r="AB13" s="348"/>
      <c r="AC13" s="348"/>
      <c r="AD13" s="348"/>
      <c r="AE13" s="348"/>
      <c r="AF13" s="348"/>
      <c r="AG13" s="348"/>
      <c r="AH13" s="348"/>
      <c r="AI13" s="348"/>
      <c r="AJ13" s="348"/>
      <c r="AK13" s="348"/>
      <c r="AL13" s="348"/>
      <c r="AM13" s="348"/>
      <c r="AN13" s="348"/>
      <c r="AO13" s="348"/>
      <c r="AP13" s="348"/>
    </row>
    <row r="14" spans="1:42" ht="21.75" customHeight="1">
      <c r="A14" s="463">
        <v>10</v>
      </c>
      <c r="B14" s="464" t="s">
        <v>88</v>
      </c>
      <c r="C14" s="465">
        <v>7.3</v>
      </c>
      <c r="D14" s="466">
        <v>6.89</v>
      </c>
      <c r="E14" s="466">
        <v>7.85</v>
      </c>
      <c r="F14" s="466">
        <v>7.79</v>
      </c>
      <c r="G14" s="466">
        <v>7.75</v>
      </c>
      <c r="H14" s="467">
        <v>7.3810000000000002</v>
      </c>
      <c r="I14" s="467">
        <v>8.0500000000000007</v>
      </c>
      <c r="J14" s="467">
        <v>8.56</v>
      </c>
      <c r="K14" s="467">
        <v>9.8339999999999996</v>
      </c>
      <c r="L14" s="467">
        <v>10.73648</v>
      </c>
      <c r="M14" s="485">
        <v>11.798999999999999</v>
      </c>
      <c r="N14" s="485">
        <v>12.48</v>
      </c>
      <c r="O14" s="485">
        <v>12.65</v>
      </c>
      <c r="P14" s="485">
        <v>13</v>
      </c>
      <c r="Q14" s="485">
        <v>14</v>
      </c>
      <c r="R14" s="485">
        <v>15</v>
      </c>
      <c r="S14" s="485">
        <v>16.015810000000002</v>
      </c>
      <c r="T14" s="485">
        <v>17.02609</v>
      </c>
      <c r="U14" s="485">
        <v>17.721629999999998</v>
      </c>
      <c r="V14" s="468" t="s">
        <v>87</v>
      </c>
      <c r="W14" s="348"/>
      <c r="X14" s="348"/>
      <c r="Y14" s="348"/>
      <c r="Z14" s="348"/>
      <c r="AA14" s="348"/>
      <c r="AB14" s="348"/>
      <c r="AC14" s="348"/>
      <c r="AD14" s="348"/>
      <c r="AE14" s="348"/>
      <c r="AF14" s="348"/>
      <c r="AG14" s="348"/>
      <c r="AH14" s="348"/>
      <c r="AI14" s="348"/>
      <c r="AJ14" s="348"/>
      <c r="AK14" s="348"/>
      <c r="AL14" s="348"/>
      <c r="AM14" s="348"/>
      <c r="AN14" s="348"/>
      <c r="AO14" s="348"/>
      <c r="AP14" s="348"/>
    </row>
    <row r="15" spans="1:42" ht="21.75" customHeight="1">
      <c r="A15" s="354">
        <v>11</v>
      </c>
      <c r="B15" s="355" t="s">
        <v>90</v>
      </c>
      <c r="C15" s="470">
        <v>19.149999999999999</v>
      </c>
      <c r="D15" s="356">
        <v>19.2</v>
      </c>
      <c r="E15" s="356">
        <v>17.329999999999998</v>
      </c>
      <c r="F15" s="356">
        <v>19.27</v>
      </c>
      <c r="G15" s="356">
        <v>18.940000000000001</v>
      </c>
      <c r="H15" s="462">
        <v>19.7</v>
      </c>
      <c r="I15" s="462">
        <v>19.850000000000001</v>
      </c>
      <c r="J15" s="462">
        <v>19.95</v>
      </c>
      <c r="K15" s="462">
        <v>20</v>
      </c>
      <c r="L15" s="462">
        <v>20.3</v>
      </c>
      <c r="M15" s="486">
        <v>20.079999999999998</v>
      </c>
      <c r="N15" s="486">
        <v>18.8</v>
      </c>
      <c r="O15" s="486">
        <v>20.7</v>
      </c>
      <c r="P15" s="486">
        <v>21</v>
      </c>
      <c r="Q15" s="486">
        <v>21</v>
      </c>
      <c r="R15" s="486">
        <v>21</v>
      </c>
      <c r="S15" s="486">
        <v>25</v>
      </c>
      <c r="T15" s="486">
        <v>26.900000000000002</v>
      </c>
      <c r="U15" s="486">
        <v>28.003</v>
      </c>
      <c r="V15" s="359" t="s">
        <v>91</v>
      </c>
      <c r="W15" s="348"/>
      <c r="X15" s="348"/>
      <c r="Y15" s="348"/>
      <c r="Z15" s="348"/>
      <c r="AA15" s="348"/>
      <c r="AB15" s="348"/>
      <c r="AC15" s="348"/>
      <c r="AD15" s="348"/>
      <c r="AE15" s="348"/>
      <c r="AF15" s="348"/>
      <c r="AG15" s="348"/>
      <c r="AH15" s="348"/>
      <c r="AI15" s="348"/>
      <c r="AJ15" s="348"/>
      <c r="AK15" s="348"/>
      <c r="AL15" s="348"/>
      <c r="AM15" s="348"/>
      <c r="AN15" s="348"/>
      <c r="AO15" s="348"/>
      <c r="AP15" s="348"/>
    </row>
    <row r="16" spans="1:42" ht="21.75" customHeight="1">
      <c r="A16" s="463">
        <v>12</v>
      </c>
      <c r="B16" s="464" t="s">
        <v>93</v>
      </c>
      <c r="C16" s="465">
        <v>34.270000000000003</v>
      </c>
      <c r="D16" s="466">
        <v>34.270000000000003</v>
      </c>
      <c r="E16" s="466">
        <v>67.89</v>
      </c>
      <c r="F16" s="466">
        <v>75.8</v>
      </c>
      <c r="G16" s="466">
        <v>70.5</v>
      </c>
      <c r="H16" s="467">
        <v>71.885999999999996</v>
      </c>
      <c r="I16" s="467">
        <v>91.68</v>
      </c>
      <c r="J16" s="467">
        <v>96.6</v>
      </c>
      <c r="K16" s="467">
        <v>104.82</v>
      </c>
      <c r="L16" s="467">
        <v>106.43</v>
      </c>
      <c r="M16" s="485">
        <v>115.995</v>
      </c>
      <c r="N16" s="485">
        <v>145.16</v>
      </c>
      <c r="O16" s="485">
        <f>190000/1000</f>
        <v>190</v>
      </c>
      <c r="P16" s="485">
        <v>208</v>
      </c>
      <c r="Q16" s="485">
        <v>223</v>
      </c>
      <c r="R16" s="485">
        <v>238</v>
      </c>
      <c r="S16" s="485">
        <v>257.2</v>
      </c>
      <c r="T16" s="485">
        <v>280.01499999999999</v>
      </c>
      <c r="U16" s="485">
        <v>310.99</v>
      </c>
      <c r="V16" s="468" t="s">
        <v>92</v>
      </c>
      <c r="W16" s="348"/>
      <c r="X16" s="348"/>
      <c r="Y16" s="348"/>
      <c r="Z16" s="348"/>
      <c r="AA16" s="348"/>
      <c r="AB16" s="348"/>
      <c r="AC16" s="348"/>
      <c r="AD16" s="348"/>
      <c r="AE16" s="348"/>
      <c r="AF16" s="348"/>
      <c r="AG16" s="348"/>
      <c r="AH16" s="348"/>
      <c r="AI16" s="348"/>
      <c r="AJ16" s="348"/>
      <c r="AK16" s="348"/>
      <c r="AL16" s="348"/>
      <c r="AM16" s="348"/>
      <c r="AN16" s="348"/>
      <c r="AO16" s="348"/>
      <c r="AP16" s="348"/>
    </row>
    <row r="17" spans="1:42" ht="21.75" customHeight="1">
      <c r="A17" s="354">
        <v>13</v>
      </c>
      <c r="B17" s="355" t="s">
        <v>95</v>
      </c>
      <c r="C17" s="470">
        <v>297.57</v>
      </c>
      <c r="D17" s="356">
        <v>292.45999999999998</v>
      </c>
      <c r="E17" s="356">
        <v>297.69</v>
      </c>
      <c r="F17" s="356">
        <v>361.85</v>
      </c>
      <c r="G17" s="356">
        <v>408.05</v>
      </c>
      <c r="H17" s="462">
        <v>526.57899999999995</v>
      </c>
      <c r="I17" s="462">
        <v>546.44000000000005</v>
      </c>
      <c r="J17" s="462">
        <v>525.57000000000005</v>
      </c>
      <c r="K17" s="462">
        <v>555.30999999999995</v>
      </c>
      <c r="L17" s="462">
        <v>613.24099999999999</v>
      </c>
      <c r="M17" s="486">
        <v>580.57000000000005</v>
      </c>
      <c r="N17" s="486">
        <v>557.49</v>
      </c>
      <c r="O17" s="486">
        <f>602522.2/1000</f>
        <v>602.5222</v>
      </c>
      <c r="P17" s="486">
        <v>588</v>
      </c>
      <c r="Q17" s="486">
        <v>632</v>
      </c>
      <c r="R17" s="486">
        <v>608</v>
      </c>
      <c r="S17" s="486">
        <v>1073.7458200000001</v>
      </c>
      <c r="T17" s="486">
        <v>1224.94731</v>
      </c>
      <c r="U17" s="486">
        <v>1130.7849999999999</v>
      </c>
      <c r="V17" s="359" t="s">
        <v>94</v>
      </c>
      <c r="W17" s="348"/>
      <c r="X17" s="348"/>
      <c r="Y17" s="348"/>
      <c r="Z17" s="348"/>
      <c r="AA17" s="348"/>
      <c r="AB17" s="348"/>
      <c r="AC17" s="348"/>
      <c r="AD17" s="348"/>
      <c r="AE17" s="348"/>
      <c r="AF17" s="348"/>
      <c r="AG17" s="348"/>
      <c r="AH17" s="348"/>
      <c r="AI17" s="348"/>
      <c r="AJ17" s="348"/>
      <c r="AK17" s="348"/>
      <c r="AL17" s="348"/>
      <c r="AM17" s="348"/>
      <c r="AN17" s="348"/>
      <c r="AO17" s="348"/>
      <c r="AP17" s="348"/>
    </row>
    <row r="18" spans="1:42" ht="21.75" customHeight="1">
      <c r="A18" s="463">
        <v>14</v>
      </c>
      <c r="B18" s="464" t="s">
        <v>97</v>
      </c>
      <c r="C18" s="465">
        <v>636.89</v>
      </c>
      <c r="D18" s="466">
        <v>677.63</v>
      </c>
      <c r="E18" s="466">
        <v>667.33</v>
      </c>
      <c r="F18" s="466">
        <v>685.99</v>
      </c>
      <c r="G18" s="466">
        <v>663.12</v>
      </c>
      <c r="H18" s="467">
        <v>681.61300000000006</v>
      </c>
      <c r="I18" s="467">
        <v>693.21</v>
      </c>
      <c r="J18" s="467">
        <v>679.74</v>
      </c>
      <c r="K18" s="467">
        <v>708.64499999999998</v>
      </c>
      <c r="L18" s="467">
        <v>726.01299999999992</v>
      </c>
      <c r="M18" s="485">
        <v>727.50700000000006</v>
      </c>
      <c r="N18" s="485">
        <v>608.72</v>
      </c>
      <c r="O18" s="485">
        <f>562621/1000</f>
        <v>562.62099999999998</v>
      </c>
      <c r="P18" s="485">
        <v>801</v>
      </c>
      <c r="Q18" s="485">
        <v>680</v>
      </c>
      <c r="R18" s="485">
        <v>616</v>
      </c>
      <c r="S18" s="485">
        <v>826</v>
      </c>
      <c r="T18" s="485">
        <v>920.52300000000002</v>
      </c>
      <c r="U18" s="485">
        <v>832.48800000000006</v>
      </c>
      <c r="V18" s="468" t="s">
        <v>96</v>
      </c>
      <c r="W18" s="348"/>
      <c r="X18" s="348"/>
      <c r="Y18" s="348"/>
      <c r="Z18" s="348"/>
      <c r="AA18" s="348"/>
      <c r="AB18" s="348"/>
      <c r="AC18" s="348"/>
      <c r="AD18" s="348"/>
      <c r="AE18" s="348"/>
      <c r="AF18" s="348"/>
      <c r="AG18" s="348"/>
      <c r="AH18" s="348"/>
      <c r="AI18" s="348"/>
      <c r="AJ18" s="348"/>
      <c r="AK18" s="348"/>
      <c r="AL18" s="348"/>
      <c r="AM18" s="348"/>
      <c r="AN18" s="348"/>
      <c r="AO18" s="348"/>
      <c r="AP18" s="348"/>
    </row>
    <row r="19" spans="1:42" ht="21.75" customHeight="1">
      <c r="A19" s="354">
        <v>15</v>
      </c>
      <c r="B19" s="355" t="s">
        <v>99</v>
      </c>
      <c r="C19" s="470">
        <v>61.08</v>
      </c>
      <c r="D19" s="356">
        <v>65.040000000000006</v>
      </c>
      <c r="E19" s="356">
        <v>63.89</v>
      </c>
      <c r="F19" s="356">
        <v>68.47</v>
      </c>
      <c r="G19" s="356">
        <v>66.12</v>
      </c>
      <c r="H19" s="462">
        <v>56.451000000000001</v>
      </c>
      <c r="I19" s="462">
        <v>75.41</v>
      </c>
      <c r="J19" s="462">
        <v>85.16</v>
      </c>
      <c r="K19" s="462">
        <v>96.257999999999996</v>
      </c>
      <c r="L19" s="462">
        <v>109.12137</v>
      </c>
      <c r="M19" s="486">
        <v>115.017</v>
      </c>
      <c r="N19" s="486">
        <v>138.69</v>
      </c>
      <c r="O19" s="486">
        <f>143419.7/1000</f>
        <v>143.41970000000001</v>
      </c>
      <c r="P19" s="486">
        <v>173</v>
      </c>
      <c r="Q19" s="486">
        <v>200</v>
      </c>
      <c r="R19" s="486">
        <v>249.00000000000003</v>
      </c>
      <c r="S19" s="486">
        <v>293.00824</v>
      </c>
      <c r="T19" s="486">
        <v>341.76727</v>
      </c>
      <c r="U19" s="486">
        <v>381.89194999999995</v>
      </c>
      <c r="V19" s="359" t="s">
        <v>98</v>
      </c>
      <c r="W19" s="348"/>
      <c r="X19" s="348"/>
      <c r="Y19" s="348"/>
      <c r="Z19" s="348"/>
      <c r="AA19" s="348"/>
      <c r="AB19" s="348"/>
      <c r="AC19" s="348"/>
      <c r="AD19" s="348"/>
      <c r="AE19" s="348"/>
      <c r="AF19" s="348"/>
      <c r="AG19" s="348"/>
      <c r="AH19" s="348"/>
      <c r="AI19" s="348"/>
      <c r="AJ19" s="348"/>
      <c r="AK19" s="348"/>
      <c r="AL19" s="348"/>
      <c r="AM19" s="348"/>
      <c r="AN19" s="348"/>
      <c r="AO19" s="348"/>
      <c r="AP19" s="348"/>
    </row>
    <row r="20" spans="1:42" ht="21.75" customHeight="1">
      <c r="A20" s="463">
        <v>16</v>
      </c>
      <c r="B20" s="464" t="s">
        <v>101</v>
      </c>
      <c r="C20" s="465">
        <v>580.54</v>
      </c>
      <c r="D20" s="466">
        <v>595.94000000000005</v>
      </c>
      <c r="E20" s="466">
        <v>556.45000000000005</v>
      </c>
      <c r="F20" s="466">
        <v>523.1</v>
      </c>
      <c r="G20" s="466">
        <v>538.35</v>
      </c>
      <c r="H20" s="467">
        <v>595.24900000000002</v>
      </c>
      <c r="I20" s="467">
        <v>578.79</v>
      </c>
      <c r="J20" s="467">
        <v>586.37</v>
      </c>
      <c r="K20" s="467">
        <v>602.67899999999997</v>
      </c>
      <c r="L20" s="467">
        <v>608.06500000000005</v>
      </c>
      <c r="M20" s="485">
        <v>579.68499999999995</v>
      </c>
      <c r="N20" s="485">
        <v>662.91</v>
      </c>
      <c r="O20" s="485">
        <v>606</v>
      </c>
      <c r="P20" s="485">
        <v>568</v>
      </c>
      <c r="Q20" s="485">
        <v>561</v>
      </c>
      <c r="R20" s="485">
        <v>523</v>
      </c>
      <c r="S20" s="485">
        <v>589.43600000000004</v>
      </c>
      <c r="T20" s="485">
        <v>589.79899999999998</v>
      </c>
      <c r="U20" s="485">
        <v>701.67400000000009</v>
      </c>
      <c r="V20" s="468" t="s">
        <v>100</v>
      </c>
      <c r="W20" s="348"/>
      <c r="X20" s="348"/>
      <c r="Y20" s="348"/>
      <c r="Z20" s="348"/>
      <c r="AA20" s="348"/>
      <c r="AB20" s="348"/>
      <c r="AC20" s="348"/>
      <c r="AD20" s="348"/>
      <c r="AE20" s="348"/>
      <c r="AF20" s="348"/>
      <c r="AG20" s="348"/>
      <c r="AH20" s="348"/>
      <c r="AI20" s="348"/>
      <c r="AJ20" s="348"/>
      <c r="AK20" s="348"/>
      <c r="AL20" s="348"/>
      <c r="AM20" s="348"/>
      <c r="AN20" s="348"/>
      <c r="AO20" s="348"/>
      <c r="AP20" s="348"/>
    </row>
    <row r="21" spans="1:42" ht="21.75" customHeight="1">
      <c r="A21" s="354">
        <v>17</v>
      </c>
      <c r="B21" s="355" t="s">
        <v>103</v>
      </c>
      <c r="C21" s="470">
        <v>18.22</v>
      </c>
      <c r="D21" s="356">
        <v>18.61</v>
      </c>
      <c r="E21" s="356">
        <v>18.600000000000001</v>
      </c>
      <c r="F21" s="356">
        <v>18.8</v>
      </c>
      <c r="G21" s="356">
        <v>19.2</v>
      </c>
      <c r="H21" s="462">
        <v>20.2</v>
      </c>
      <c r="I21" s="462">
        <v>22.22</v>
      </c>
      <c r="J21" s="462">
        <v>24.5</v>
      </c>
      <c r="K21" s="462">
        <v>28.541</v>
      </c>
      <c r="L21" s="462">
        <v>30.5</v>
      </c>
      <c r="M21" s="486">
        <v>32.034999999999997</v>
      </c>
      <c r="N21" s="486">
        <v>32</v>
      </c>
      <c r="O21" s="486">
        <f>33000/1000</f>
        <v>33</v>
      </c>
      <c r="P21" s="486">
        <v>32</v>
      </c>
      <c r="Q21" s="486">
        <v>32</v>
      </c>
      <c r="R21" s="486">
        <v>33</v>
      </c>
      <c r="S21" s="486">
        <v>33.125</v>
      </c>
      <c r="T21" s="486">
        <v>34.411999999999999</v>
      </c>
      <c r="U21" s="486">
        <v>45</v>
      </c>
      <c r="V21" s="359" t="s">
        <v>102</v>
      </c>
      <c r="W21" s="348"/>
      <c r="X21" s="348"/>
      <c r="Y21" s="348"/>
      <c r="Z21" s="348"/>
      <c r="AA21" s="348"/>
      <c r="AB21" s="348"/>
      <c r="AC21" s="348"/>
      <c r="AD21" s="348"/>
      <c r="AE21" s="348"/>
      <c r="AF21" s="348"/>
      <c r="AG21" s="348"/>
      <c r="AH21" s="348"/>
      <c r="AI21" s="348"/>
      <c r="AJ21" s="348"/>
      <c r="AK21" s="348"/>
      <c r="AL21" s="348"/>
      <c r="AM21" s="348"/>
      <c r="AN21" s="348"/>
      <c r="AO21" s="348"/>
      <c r="AP21" s="348"/>
    </row>
    <row r="22" spans="1:42" ht="21.75" customHeight="1">
      <c r="A22" s="463">
        <v>18</v>
      </c>
      <c r="B22" s="464" t="s">
        <v>105</v>
      </c>
      <c r="C22" s="465">
        <v>4.12</v>
      </c>
      <c r="D22" s="466">
        <v>5.49</v>
      </c>
      <c r="E22" s="466">
        <v>4</v>
      </c>
      <c r="F22" s="466">
        <v>3.96</v>
      </c>
      <c r="G22" s="466">
        <v>4.21</v>
      </c>
      <c r="H22" s="467">
        <v>4.5570000000000004</v>
      </c>
      <c r="I22" s="467">
        <v>4.7699999999999996</v>
      </c>
      <c r="J22" s="467">
        <v>5.42</v>
      </c>
      <c r="K22" s="467">
        <v>5.7519999999999998</v>
      </c>
      <c r="L22" s="467">
        <v>6.0389999999999997</v>
      </c>
      <c r="M22" s="485">
        <v>11.343</v>
      </c>
      <c r="N22" s="485">
        <v>12.33</v>
      </c>
      <c r="O22" s="485">
        <v>11.961</v>
      </c>
      <c r="P22" s="485">
        <v>13</v>
      </c>
      <c r="Q22" s="485">
        <v>14</v>
      </c>
      <c r="R22" s="485">
        <v>16</v>
      </c>
      <c r="S22" s="485">
        <v>18.235402999999998</v>
      </c>
      <c r="T22" s="485">
        <v>19.373925</v>
      </c>
      <c r="U22" s="485">
        <v>20.208000000000002</v>
      </c>
      <c r="V22" s="468" t="s">
        <v>104</v>
      </c>
      <c r="W22" s="348"/>
      <c r="X22" s="348"/>
      <c r="Y22" s="348"/>
      <c r="Z22" s="348"/>
      <c r="AA22" s="348"/>
      <c r="AB22" s="348"/>
      <c r="AC22" s="348"/>
      <c r="AD22" s="348"/>
      <c r="AE22" s="348"/>
      <c r="AF22" s="348"/>
      <c r="AG22" s="348"/>
      <c r="AH22" s="348"/>
      <c r="AI22" s="348"/>
      <c r="AJ22" s="348"/>
      <c r="AK22" s="348"/>
      <c r="AL22" s="348"/>
      <c r="AM22" s="348"/>
      <c r="AN22" s="348"/>
      <c r="AO22" s="348"/>
      <c r="AP22" s="348"/>
    </row>
    <row r="23" spans="1:42" ht="21.75" customHeight="1">
      <c r="A23" s="354">
        <v>19</v>
      </c>
      <c r="B23" s="355" t="s">
        <v>107</v>
      </c>
      <c r="C23" s="470">
        <v>3.75</v>
      </c>
      <c r="D23" s="356">
        <v>3.76</v>
      </c>
      <c r="E23" s="356">
        <v>3.76</v>
      </c>
      <c r="F23" s="356">
        <v>2.89</v>
      </c>
      <c r="G23" s="356">
        <v>3.04</v>
      </c>
      <c r="H23" s="462">
        <v>2.9009999999999998</v>
      </c>
      <c r="I23" s="462">
        <v>2.93</v>
      </c>
      <c r="J23" s="462">
        <v>5.43</v>
      </c>
      <c r="K23" s="462">
        <v>5.94</v>
      </c>
      <c r="L23" s="462">
        <v>6.3869999999999996</v>
      </c>
      <c r="M23" s="486">
        <v>6.8280000000000003</v>
      </c>
      <c r="N23" s="486">
        <v>7.63</v>
      </c>
      <c r="O23" s="486">
        <f>7643.35/1000</f>
        <v>7.6433500000000008</v>
      </c>
      <c r="P23" s="486">
        <v>7</v>
      </c>
      <c r="Q23" s="486">
        <v>7</v>
      </c>
      <c r="R23" s="486">
        <v>5</v>
      </c>
      <c r="S23" s="486">
        <v>4.7200200000000008</v>
      </c>
      <c r="T23" s="486">
        <v>4.9799999999999995</v>
      </c>
      <c r="U23" s="486">
        <v>5.4707999999999997</v>
      </c>
      <c r="V23" s="359" t="s">
        <v>106</v>
      </c>
      <c r="W23" s="348"/>
      <c r="X23" s="348"/>
      <c r="Y23" s="348"/>
      <c r="Z23" s="348"/>
      <c r="AA23" s="348"/>
      <c r="AB23" s="348"/>
      <c r="AC23" s="348"/>
      <c r="AD23" s="348"/>
      <c r="AE23" s="348"/>
      <c r="AF23" s="348"/>
      <c r="AG23" s="348"/>
      <c r="AH23" s="348"/>
      <c r="AI23" s="348"/>
      <c r="AJ23" s="348"/>
      <c r="AK23" s="348"/>
      <c r="AL23" s="348"/>
      <c r="AM23" s="348"/>
      <c r="AN23" s="348"/>
      <c r="AO23" s="348"/>
      <c r="AP23" s="348"/>
    </row>
    <row r="24" spans="1:42" ht="20.25" customHeight="1">
      <c r="A24" s="463">
        <v>20</v>
      </c>
      <c r="B24" s="464" t="s">
        <v>109</v>
      </c>
      <c r="C24" s="465">
        <v>5.5</v>
      </c>
      <c r="D24" s="466">
        <v>5.8</v>
      </c>
      <c r="E24" s="466">
        <v>5.8</v>
      </c>
      <c r="F24" s="466">
        <v>6.18</v>
      </c>
      <c r="G24" s="466">
        <v>6.36</v>
      </c>
      <c r="H24" s="467">
        <v>6.585</v>
      </c>
      <c r="I24" s="467">
        <v>6.84</v>
      </c>
      <c r="J24" s="467">
        <v>7.13</v>
      </c>
      <c r="K24" s="467">
        <v>7.4649999999999999</v>
      </c>
      <c r="L24" s="467">
        <v>7.835</v>
      </c>
      <c r="M24" s="485">
        <v>8.2200000000000006</v>
      </c>
      <c r="N24" s="485">
        <v>8.61</v>
      </c>
      <c r="O24" s="485">
        <f>8990.5/1000</f>
        <v>8.9905000000000008</v>
      </c>
      <c r="P24" s="485">
        <v>9</v>
      </c>
      <c r="Q24" s="485">
        <v>9</v>
      </c>
      <c r="R24" s="485">
        <v>9</v>
      </c>
      <c r="S24" s="485">
        <v>9</v>
      </c>
      <c r="T24" s="485">
        <v>9.2849900000000005</v>
      </c>
      <c r="U24" s="485">
        <v>9.6957100000000001</v>
      </c>
      <c r="V24" s="468" t="s">
        <v>108</v>
      </c>
      <c r="W24" s="348"/>
      <c r="X24" s="348"/>
      <c r="Y24" s="348"/>
      <c r="Z24" s="348"/>
      <c r="AA24" s="348"/>
      <c r="AB24" s="348"/>
      <c r="AC24" s="348"/>
      <c r="AD24" s="348"/>
      <c r="AE24" s="348"/>
      <c r="AF24" s="348"/>
      <c r="AG24" s="348"/>
      <c r="AH24" s="348"/>
      <c r="AI24" s="348"/>
      <c r="AJ24" s="348"/>
      <c r="AK24" s="348"/>
      <c r="AL24" s="348"/>
      <c r="AM24" s="348"/>
      <c r="AN24" s="348"/>
      <c r="AO24" s="348"/>
      <c r="AP24" s="348"/>
    </row>
    <row r="25" spans="1:42" ht="23.25" customHeight="1">
      <c r="A25" s="354">
        <v>21</v>
      </c>
      <c r="B25" s="355" t="s">
        <v>111</v>
      </c>
      <c r="C25" s="470">
        <v>325.45</v>
      </c>
      <c r="D25" s="356">
        <v>342.04</v>
      </c>
      <c r="E25" s="356">
        <v>349.48</v>
      </c>
      <c r="F25" s="356">
        <v>374.82</v>
      </c>
      <c r="G25" s="356">
        <v>370.54</v>
      </c>
      <c r="H25" s="462">
        <v>386.185</v>
      </c>
      <c r="I25" s="462">
        <v>381.18299999999999</v>
      </c>
      <c r="J25" s="462">
        <v>410.14</v>
      </c>
      <c r="K25" s="462">
        <v>413.78500000000003</v>
      </c>
      <c r="L25" s="462">
        <v>469.548</v>
      </c>
      <c r="M25" s="486">
        <v>521.279</v>
      </c>
      <c r="N25" s="486">
        <v>608.1</v>
      </c>
      <c r="O25" s="486">
        <f>684962/1000</f>
        <v>684.96199999999999</v>
      </c>
      <c r="P25" s="486">
        <v>759</v>
      </c>
      <c r="Q25" s="486">
        <v>818</v>
      </c>
      <c r="R25" s="486">
        <v>873</v>
      </c>
      <c r="S25" s="486">
        <v>989.84105999999997</v>
      </c>
      <c r="T25" s="486">
        <v>1052.1030000000001</v>
      </c>
      <c r="U25" s="486">
        <v>1123.5049999999999</v>
      </c>
      <c r="V25" s="359" t="s">
        <v>110</v>
      </c>
      <c r="W25" s="348"/>
      <c r="X25" s="348"/>
      <c r="Y25" s="348"/>
      <c r="Z25" s="348"/>
      <c r="AA25" s="348"/>
      <c r="AB25" s="348"/>
      <c r="AC25" s="348"/>
      <c r="AD25" s="348"/>
      <c r="AE25" s="348"/>
      <c r="AF25" s="348"/>
      <c r="AG25" s="348"/>
      <c r="AH25" s="348"/>
      <c r="AI25" s="348"/>
      <c r="AJ25" s="348"/>
      <c r="AK25" s="348"/>
      <c r="AL25" s="348"/>
      <c r="AM25" s="348"/>
      <c r="AN25" s="348"/>
      <c r="AO25" s="348"/>
      <c r="AP25" s="348"/>
    </row>
    <row r="26" spans="1:42" ht="23.25" customHeight="1">
      <c r="A26" s="463">
        <v>22</v>
      </c>
      <c r="B26" s="464" t="s">
        <v>113</v>
      </c>
      <c r="C26" s="465">
        <v>85.64</v>
      </c>
      <c r="D26" s="466">
        <v>86.7</v>
      </c>
      <c r="E26" s="466">
        <v>78.73</v>
      </c>
      <c r="F26" s="466">
        <v>86.21</v>
      </c>
      <c r="G26" s="466">
        <v>122.86</v>
      </c>
      <c r="H26" s="467">
        <v>97.04</v>
      </c>
      <c r="I26" s="467">
        <v>97.62</v>
      </c>
      <c r="J26" s="467">
        <v>99.13</v>
      </c>
      <c r="K26" s="467">
        <v>104.02</v>
      </c>
      <c r="L26" s="467">
        <v>114.77</v>
      </c>
      <c r="M26" s="485">
        <v>120.08799999999999</v>
      </c>
      <c r="N26" s="485">
        <v>112.13</v>
      </c>
      <c r="O26" s="485">
        <f>136638.5/1000</f>
        <v>136.63849999999999</v>
      </c>
      <c r="P26" s="485">
        <v>135</v>
      </c>
      <c r="Q26" s="485">
        <v>151</v>
      </c>
      <c r="R26" s="485">
        <v>165</v>
      </c>
      <c r="S26" s="485">
        <v>189.64689999999999</v>
      </c>
      <c r="T26" s="485">
        <v>184.64599999999999</v>
      </c>
      <c r="U26" s="485">
        <v>183.98138</v>
      </c>
      <c r="V26" s="468" t="s">
        <v>112</v>
      </c>
      <c r="W26" s="348"/>
      <c r="X26" s="348"/>
      <c r="Y26" s="348"/>
      <c r="Z26" s="348"/>
      <c r="AA26" s="348"/>
      <c r="AB26" s="348"/>
      <c r="AC26" s="348"/>
      <c r="AD26" s="348"/>
      <c r="AE26" s="348"/>
      <c r="AF26" s="348"/>
      <c r="AG26" s="348"/>
      <c r="AH26" s="348"/>
      <c r="AI26" s="348"/>
      <c r="AJ26" s="348"/>
      <c r="AK26" s="348"/>
      <c r="AL26" s="348"/>
      <c r="AM26" s="348"/>
      <c r="AN26" s="348"/>
      <c r="AO26" s="348"/>
      <c r="AP26" s="348"/>
    </row>
    <row r="27" spans="1:42" ht="23.25" customHeight="1">
      <c r="A27" s="354">
        <v>23</v>
      </c>
      <c r="B27" s="355" t="s">
        <v>115</v>
      </c>
      <c r="C27" s="470">
        <v>18.5</v>
      </c>
      <c r="D27" s="356">
        <v>22.2</v>
      </c>
      <c r="E27" s="356">
        <v>25.7</v>
      </c>
      <c r="F27" s="356">
        <v>24.1</v>
      </c>
      <c r="G27" s="356">
        <v>26.91</v>
      </c>
      <c r="H27" s="462">
        <v>28.2</v>
      </c>
      <c r="I27" s="462">
        <v>47.85</v>
      </c>
      <c r="J27" s="462">
        <v>55.16</v>
      </c>
      <c r="K27" s="462">
        <v>35.1</v>
      </c>
      <c r="L27" s="462">
        <v>46.314</v>
      </c>
      <c r="M27" s="486">
        <v>42.460999999999999</v>
      </c>
      <c r="N27" s="486">
        <v>50.2</v>
      </c>
      <c r="O27" s="486">
        <f>54035.34/1000</f>
        <v>54.035339999999998</v>
      </c>
      <c r="P27" s="486">
        <v>55</v>
      </c>
      <c r="Q27" s="486">
        <v>116</v>
      </c>
      <c r="R27" s="486">
        <v>60</v>
      </c>
      <c r="S27" s="486">
        <v>65.693919999999991</v>
      </c>
      <c r="T27" s="486">
        <v>79.2864</v>
      </c>
      <c r="U27" s="486">
        <v>91.349429999999998</v>
      </c>
      <c r="V27" s="359" t="s">
        <v>114</v>
      </c>
      <c r="W27" s="348"/>
      <c r="X27" s="348"/>
      <c r="Y27" s="348"/>
      <c r="Z27" s="348"/>
      <c r="AA27" s="348"/>
      <c r="AB27" s="348"/>
      <c r="AC27" s="348"/>
      <c r="AD27" s="348"/>
      <c r="AE27" s="348"/>
      <c r="AF27" s="348"/>
      <c r="AG27" s="348"/>
      <c r="AH27" s="348"/>
      <c r="AI27" s="348"/>
      <c r="AJ27" s="348"/>
      <c r="AK27" s="348"/>
      <c r="AL27" s="348"/>
      <c r="AM27" s="348"/>
      <c r="AN27" s="348"/>
      <c r="AO27" s="348"/>
      <c r="AP27" s="348"/>
    </row>
    <row r="28" spans="1:42" ht="23.25" customHeight="1">
      <c r="A28" s="463">
        <v>24</v>
      </c>
      <c r="B28" s="464" t="s">
        <v>117</v>
      </c>
      <c r="C28" s="465">
        <v>0.15</v>
      </c>
      <c r="D28" s="466">
        <v>0.15</v>
      </c>
      <c r="E28" s="466">
        <v>0.18</v>
      </c>
      <c r="F28" s="466">
        <v>0.17</v>
      </c>
      <c r="G28" s="466">
        <v>0.17</v>
      </c>
      <c r="H28" s="467">
        <v>0.18</v>
      </c>
      <c r="I28" s="467">
        <v>0.28000000000000003</v>
      </c>
      <c r="J28" s="467">
        <v>0.49</v>
      </c>
      <c r="K28" s="467">
        <v>0.42</v>
      </c>
      <c r="L28" s="467">
        <v>0.44</v>
      </c>
      <c r="M28" s="485">
        <v>0.40200000000000002</v>
      </c>
      <c r="N28" s="485">
        <v>0.4</v>
      </c>
      <c r="O28" s="485">
        <v>0.38</v>
      </c>
      <c r="P28" s="485">
        <v>0</v>
      </c>
      <c r="Q28" s="485">
        <v>0</v>
      </c>
      <c r="R28" s="485">
        <v>0</v>
      </c>
      <c r="S28" s="485">
        <v>0</v>
      </c>
      <c r="T28" s="485">
        <v>0.754</v>
      </c>
      <c r="U28" s="485">
        <v>0.81799999999999995</v>
      </c>
      <c r="V28" s="468" t="s">
        <v>198</v>
      </c>
      <c r="W28" s="348"/>
      <c r="X28" s="348"/>
      <c r="Y28" s="348"/>
      <c r="Z28" s="348"/>
      <c r="AA28" s="348"/>
      <c r="AB28" s="348"/>
      <c r="AC28" s="348"/>
      <c r="AD28" s="348"/>
      <c r="AE28" s="348"/>
      <c r="AF28" s="348"/>
      <c r="AG28" s="348"/>
      <c r="AH28" s="348"/>
      <c r="AI28" s="348"/>
      <c r="AJ28" s="348"/>
      <c r="AK28" s="348"/>
      <c r="AL28" s="348"/>
      <c r="AM28" s="348"/>
      <c r="AN28" s="348"/>
      <c r="AO28" s="348"/>
      <c r="AP28" s="348"/>
    </row>
    <row r="29" spans="1:42" ht="23.25" customHeight="1">
      <c r="A29" s="354">
        <v>25</v>
      </c>
      <c r="B29" s="355" t="s">
        <v>119</v>
      </c>
      <c r="C29" s="470">
        <v>463.03</v>
      </c>
      <c r="D29" s="356">
        <v>542.28</v>
      </c>
      <c r="E29" s="356">
        <v>559.36</v>
      </c>
      <c r="F29" s="356">
        <v>534.16999999999996</v>
      </c>
      <c r="G29" s="356">
        <v>534.16999999999996</v>
      </c>
      <c r="H29" s="462">
        <v>614.80899999999997</v>
      </c>
      <c r="I29" s="462">
        <v>611.49</v>
      </c>
      <c r="J29" s="462">
        <v>620.4</v>
      </c>
      <c r="K29" s="462">
        <v>624.29600000000005</v>
      </c>
      <c r="L29" s="462">
        <v>697.61231999999995</v>
      </c>
      <c r="M29" s="486">
        <v>709.16310999999996</v>
      </c>
      <c r="N29" s="486">
        <v>669.31</v>
      </c>
      <c r="O29" s="486">
        <v>681.94</v>
      </c>
      <c r="P29" s="486">
        <v>690</v>
      </c>
      <c r="Q29" s="486">
        <v>757</v>
      </c>
      <c r="R29" s="486">
        <v>722</v>
      </c>
      <c r="S29" s="486">
        <v>807</v>
      </c>
      <c r="T29" s="486">
        <v>828.65040999999997</v>
      </c>
      <c r="U29" s="486">
        <v>884.01791000000003</v>
      </c>
      <c r="V29" s="359" t="s">
        <v>118</v>
      </c>
      <c r="W29" s="348"/>
      <c r="X29" s="348"/>
      <c r="Y29" s="348"/>
      <c r="Z29" s="348"/>
      <c r="AA29" s="348"/>
      <c r="AB29" s="348"/>
      <c r="AC29" s="348"/>
      <c r="AD29" s="348"/>
      <c r="AE29" s="348"/>
      <c r="AF29" s="348"/>
      <c r="AG29" s="348"/>
      <c r="AH29" s="348"/>
      <c r="AI29" s="348"/>
      <c r="AJ29" s="348"/>
      <c r="AK29" s="348"/>
      <c r="AL29" s="348"/>
      <c r="AM29" s="348"/>
      <c r="AN29" s="348"/>
      <c r="AO29" s="348"/>
      <c r="AP29" s="348"/>
    </row>
    <row r="30" spans="1:42" ht="23.25" customHeight="1">
      <c r="A30" s="463">
        <v>26</v>
      </c>
      <c r="B30" s="464" t="s">
        <v>121</v>
      </c>
      <c r="C30" s="465"/>
      <c r="D30" s="466"/>
      <c r="E30" s="466"/>
      <c r="F30" s="466"/>
      <c r="G30" s="466"/>
      <c r="H30" s="467"/>
      <c r="I30" s="467"/>
      <c r="J30" s="467"/>
      <c r="K30" s="467"/>
      <c r="L30" s="467">
        <v>268.36099999999999</v>
      </c>
      <c r="M30" s="485">
        <v>236.75200000000001</v>
      </c>
      <c r="N30" s="485">
        <v>198.92</v>
      </c>
      <c r="O30" s="485">
        <f>270037/1000</f>
        <v>270.03699999999998</v>
      </c>
      <c r="P30" s="485">
        <v>284</v>
      </c>
      <c r="Q30" s="485">
        <v>300</v>
      </c>
      <c r="R30" s="485">
        <v>349</v>
      </c>
      <c r="S30" s="485">
        <v>389.96899999999999</v>
      </c>
      <c r="T30" s="485">
        <v>438.46899999999999</v>
      </c>
      <c r="U30" s="485">
        <v>456.04599999999999</v>
      </c>
      <c r="V30" s="468" t="s">
        <v>120</v>
      </c>
      <c r="W30" s="348"/>
      <c r="X30" s="348"/>
      <c r="Y30" s="348"/>
      <c r="Z30" s="348"/>
      <c r="AA30" s="348"/>
      <c r="AB30" s="348"/>
      <c r="AC30" s="348"/>
      <c r="AD30" s="348"/>
      <c r="AE30" s="348"/>
      <c r="AF30" s="348"/>
      <c r="AG30" s="348"/>
      <c r="AH30" s="348"/>
      <c r="AI30" s="348"/>
      <c r="AJ30" s="348"/>
      <c r="AK30" s="348"/>
      <c r="AL30" s="348"/>
      <c r="AM30" s="348"/>
      <c r="AN30" s="348"/>
      <c r="AO30" s="348"/>
      <c r="AP30" s="348"/>
    </row>
    <row r="31" spans="1:42" ht="23.25" customHeight="1">
      <c r="A31" s="354" t="s">
        <v>199</v>
      </c>
      <c r="B31" s="355" t="s">
        <v>123</v>
      </c>
      <c r="C31" s="470">
        <v>23.87</v>
      </c>
      <c r="D31" s="356">
        <v>28.63</v>
      </c>
      <c r="E31" s="356">
        <v>36.25</v>
      </c>
      <c r="F31" s="356">
        <v>36</v>
      </c>
      <c r="G31" s="356">
        <v>42.27</v>
      </c>
      <c r="H31" s="462">
        <v>49.231000000000002</v>
      </c>
      <c r="I31" s="462">
        <v>53.34</v>
      </c>
      <c r="J31" s="462">
        <v>57.46</v>
      </c>
      <c r="K31" s="462">
        <v>61.95</v>
      </c>
      <c r="L31" s="462">
        <v>65.162999999999997</v>
      </c>
      <c r="M31" s="486">
        <v>69.055000000000007</v>
      </c>
      <c r="N31" s="486">
        <v>72.45</v>
      </c>
      <c r="O31" s="486">
        <f>76800/1000</f>
        <v>76.8</v>
      </c>
      <c r="P31" s="486">
        <v>70</v>
      </c>
      <c r="Q31" s="486">
        <v>78</v>
      </c>
      <c r="R31" s="486">
        <v>82</v>
      </c>
      <c r="S31" s="486">
        <v>82</v>
      </c>
      <c r="T31" s="486">
        <v>83</v>
      </c>
      <c r="U31" s="486">
        <v>85.802809999999994</v>
      </c>
      <c r="V31" s="359" t="s">
        <v>122</v>
      </c>
      <c r="W31" s="348"/>
      <c r="X31" s="348"/>
      <c r="Y31" s="348"/>
      <c r="Z31" s="348"/>
      <c r="AA31" s="348"/>
      <c r="AB31" s="348"/>
      <c r="AC31" s="348"/>
      <c r="AD31" s="348"/>
      <c r="AE31" s="348"/>
      <c r="AF31" s="348"/>
      <c r="AG31" s="348"/>
      <c r="AH31" s="348"/>
      <c r="AI31" s="348"/>
      <c r="AJ31" s="348"/>
      <c r="AK31" s="348"/>
      <c r="AL31" s="348"/>
      <c r="AM31" s="348"/>
      <c r="AN31" s="348"/>
      <c r="AO31" s="348"/>
      <c r="AP31" s="348"/>
    </row>
    <row r="32" spans="1:42" ht="23.25" customHeight="1">
      <c r="A32" s="463">
        <v>28</v>
      </c>
      <c r="B32" s="464" t="s">
        <v>125</v>
      </c>
      <c r="C32" s="465">
        <v>289.58</v>
      </c>
      <c r="D32" s="466">
        <v>306.73</v>
      </c>
      <c r="E32" s="466">
        <v>325.95</v>
      </c>
      <c r="F32" s="466">
        <v>349.27</v>
      </c>
      <c r="G32" s="466">
        <v>392.93</v>
      </c>
      <c r="H32" s="467">
        <v>417.47899999999998</v>
      </c>
      <c r="I32" s="467">
        <v>429.72</v>
      </c>
      <c r="J32" s="467">
        <v>449.75</v>
      </c>
      <c r="K32" s="467">
        <v>464.48399999999998</v>
      </c>
      <c r="L32" s="467">
        <v>494.26499999999999</v>
      </c>
      <c r="M32" s="485">
        <v>504.80799999999999</v>
      </c>
      <c r="N32" s="485">
        <v>617.69000000000005</v>
      </c>
      <c r="O32" s="485">
        <f>628749.1/1000</f>
        <v>628.7491</v>
      </c>
      <c r="P32" s="485">
        <v>662</v>
      </c>
      <c r="Q32" s="485">
        <v>699</v>
      </c>
      <c r="R32" s="485">
        <v>746</v>
      </c>
      <c r="S32" s="485">
        <v>809</v>
      </c>
      <c r="T32" s="485">
        <v>915.10599999999988</v>
      </c>
      <c r="U32" s="485">
        <v>1159.8652030000001</v>
      </c>
      <c r="V32" s="468" t="s">
        <v>124</v>
      </c>
      <c r="W32" s="348"/>
      <c r="X32" s="348"/>
      <c r="Y32" s="348"/>
      <c r="Z32" s="348"/>
      <c r="AA32" s="348"/>
      <c r="AB32" s="348"/>
      <c r="AC32" s="348"/>
      <c r="AD32" s="348"/>
      <c r="AE32" s="348"/>
      <c r="AF32" s="348"/>
      <c r="AG32" s="348"/>
      <c r="AH32" s="348"/>
      <c r="AI32" s="348"/>
      <c r="AJ32" s="348"/>
      <c r="AK32" s="348"/>
      <c r="AL32" s="348"/>
      <c r="AM32" s="348"/>
      <c r="AN32" s="348"/>
      <c r="AO32" s="348"/>
      <c r="AP32" s="348"/>
    </row>
    <row r="33" spans="1:42" ht="23.25" customHeight="1">
      <c r="A33" s="354">
        <v>29</v>
      </c>
      <c r="B33" s="355" t="s">
        <v>127</v>
      </c>
      <c r="C33" s="470">
        <v>2.79</v>
      </c>
      <c r="D33" s="356">
        <v>3.03</v>
      </c>
      <c r="E33" s="356">
        <v>3.09</v>
      </c>
      <c r="F33" s="356">
        <v>3.16</v>
      </c>
      <c r="G33" s="356">
        <v>3.49</v>
      </c>
      <c r="H33" s="462">
        <v>3.8180000000000001</v>
      </c>
      <c r="I33" s="462">
        <v>3.83</v>
      </c>
      <c r="J33" s="462">
        <v>3.85</v>
      </c>
      <c r="K33" s="462">
        <v>3.8889999999999998</v>
      </c>
      <c r="L33" s="462">
        <v>3.9362380000000003</v>
      </c>
      <c r="M33" s="486">
        <v>4.1379999999999999</v>
      </c>
      <c r="N33" s="486">
        <v>4.3</v>
      </c>
      <c r="O33" s="486">
        <f>4578.527/1000</f>
        <v>4.5785270000000002</v>
      </c>
      <c r="P33" s="486">
        <v>5</v>
      </c>
      <c r="Q33" s="486">
        <v>5</v>
      </c>
      <c r="R33" s="486">
        <v>6</v>
      </c>
      <c r="S33" s="486">
        <v>6</v>
      </c>
      <c r="T33" s="486">
        <v>7.3248160000000002</v>
      </c>
      <c r="U33" s="486">
        <v>8.9082737999999999</v>
      </c>
      <c r="V33" s="359" t="s">
        <v>126</v>
      </c>
      <c r="W33" s="348"/>
      <c r="X33" s="348"/>
      <c r="Y33" s="348"/>
      <c r="Z33" s="348"/>
      <c r="AA33" s="348"/>
      <c r="AB33" s="348"/>
      <c r="AC33" s="348"/>
      <c r="AD33" s="348"/>
      <c r="AE33" s="348"/>
      <c r="AF33" s="348"/>
      <c r="AG33" s="348"/>
      <c r="AH33" s="348"/>
      <c r="AI33" s="348"/>
      <c r="AJ33" s="348"/>
      <c r="AK33" s="348"/>
      <c r="AL33" s="348"/>
      <c r="AM33" s="348"/>
      <c r="AN33" s="348"/>
      <c r="AO33" s="348"/>
      <c r="AP33" s="348"/>
    </row>
    <row r="34" spans="1:42" ht="23.25" customHeight="1">
      <c r="A34" s="463">
        <v>30</v>
      </c>
      <c r="B34" s="464" t="s">
        <v>129</v>
      </c>
      <c r="C34" s="465">
        <v>1250</v>
      </c>
      <c r="D34" s="466">
        <v>1359.1</v>
      </c>
      <c r="E34" s="466">
        <v>1447.26</v>
      </c>
      <c r="F34" s="466">
        <v>1484</v>
      </c>
      <c r="G34" s="466">
        <v>1505</v>
      </c>
      <c r="H34" s="467">
        <v>1443.259</v>
      </c>
      <c r="I34" s="467">
        <v>1472.05</v>
      </c>
      <c r="J34" s="467">
        <v>1490.02</v>
      </c>
      <c r="K34" s="467">
        <v>1580.6469999999999</v>
      </c>
      <c r="L34" s="467">
        <v>1617.319</v>
      </c>
      <c r="M34" s="485">
        <v>1671.42</v>
      </c>
      <c r="N34" s="485">
        <v>1701.82</v>
      </c>
      <c r="O34" s="485">
        <f>1742092/1000</f>
        <v>1742.0920000000001</v>
      </c>
      <c r="P34" s="485">
        <v>1782</v>
      </c>
      <c r="Q34" s="485">
        <v>1782</v>
      </c>
      <c r="R34" s="485">
        <v>1823.9999999999998</v>
      </c>
      <c r="S34" s="485">
        <v>1843</v>
      </c>
      <c r="T34" s="485">
        <v>2045.3570000000002</v>
      </c>
      <c r="U34" s="485">
        <v>2202.0126184999999</v>
      </c>
      <c r="V34" s="468" t="s">
        <v>128</v>
      </c>
      <c r="W34" s="348"/>
      <c r="X34" s="348"/>
      <c r="Y34" s="348"/>
      <c r="Z34" s="348"/>
      <c r="AA34" s="348"/>
      <c r="AB34" s="348"/>
      <c r="AC34" s="348"/>
      <c r="AD34" s="348"/>
      <c r="AE34" s="348"/>
      <c r="AF34" s="348"/>
      <c r="AG34" s="348"/>
      <c r="AH34" s="348"/>
      <c r="AI34" s="348"/>
      <c r="AJ34" s="348"/>
      <c r="AK34" s="348"/>
      <c r="AL34" s="348"/>
      <c r="AM34" s="348"/>
      <c r="AN34" s="348"/>
      <c r="AO34" s="348"/>
      <c r="AP34" s="348"/>
    </row>
    <row r="35" spans="1:42" ht="38.25" customHeight="1">
      <c r="A35" s="354">
        <v>31</v>
      </c>
      <c r="B35" s="471" t="s">
        <v>133</v>
      </c>
      <c r="C35" s="470">
        <v>12.1</v>
      </c>
      <c r="D35" s="356">
        <v>28.68</v>
      </c>
      <c r="E35" s="356">
        <v>28.69</v>
      </c>
      <c r="F35" s="356">
        <v>32.49</v>
      </c>
      <c r="G35" s="356">
        <v>33.159999999999997</v>
      </c>
      <c r="H35" s="462">
        <v>33.920999999999999</v>
      </c>
      <c r="I35" s="462">
        <v>35.26</v>
      </c>
      <c r="J35" s="462">
        <v>36.619999999999997</v>
      </c>
      <c r="K35" s="462">
        <v>36.948</v>
      </c>
      <c r="L35" s="462">
        <v>37.177</v>
      </c>
      <c r="M35" s="486">
        <v>37.325000000000003</v>
      </c>
      <c r="N35" s="486">
        <v>38.81</v>
      </c>
      <c r="O35" s="486">
        <f>39504/1000</f>
        <v>39.503999999999998</v>
      </c>
      <c r="P35" s="486">
        <v>40</v>
      </c>
      <c r="Q35" s="486">
        <v>40</v>
      </c>
      <c r="R35" s="486">
        <v>43</v>
      </c>
      <c r="S35" s="486">
        <v>44</v>
      </c>
      <c r="T35" s="486">
        <v>47.000917000000001</v>
      </c>
      <c r="U35" s="486">
        <v>49.580999999999996</v>
      </c>
      <c r="V35" s="472" t="s">
        <v>200</v>
      </c>
      <c r="W35" s="348"/>
      <c r="X35" s="348"/>
      <c r="Y35" s="348"/>
      <c r="Z35" s="348"/>
      <c r="AA35" s="348"/>
      <c r="AB35" s="348"/>
      <c r="AC35" s="348"/>
      <c r="AD35" s="348"/>
      <c r="AE35" s="348"/>
      <c r="AF35" s="348"/>
      <c r="AG35" s="348"/>
      <c r="AH35" s="348"/>
      <c r="AI35" s="348"/>
      <c r="AJ35" s="348"/>
      <c r="AK35" s="348"/>
      <c r="AL35" s="348"/>
      <c r="AM35" s="348"/>
      <c r="AN35" s="348"/>
      <c r="AO35" s="348"/>
      <c r="AP35" s="348"/>
    </row>
    <row r="36" spans="1:42" ht="23.25" customHeight="1">
      <c r="A36" s="463">
        <v>32</v>
      </c>
      <c r="B36" s="464" t="s">
        <v>135</v>
      </c>
      <c r="C36" s="465">
        <v>0.09</v>
      </c>
      <c r="D36" s="466">
        <v>0.17</v>
      </c>
      <c r="E36" s="466">
        <v>0.21</v>
      </c>
      <c r="F36" s="466">
        <v>0.24</v>
      </c>
      <c r="G36" s="466">
        <v>0.24</v>
      </c>
      <c r="H36" s="467">
        <v>0.24199999999999999</v>
      </c>
      <c r="I36" s="467">
        <v>0.1</v>
      </c>
      <c r="J36" s="467">
        <v>0.05</v>
      </c>
      <c r="K36" s="467">
        <v>0.113</v>
      </c>
      <c r="L36" s="467">
        <v>0.11799999999999999</v>
      </c>
      <c r="M36" s="485">
        <v>0.128</v>
      </c>
      <c r="N36" s="485">
        <v>0.13</v>
      </c>
      <c r="O36" s="485">
        <v>0.13600000000000001</v>
      </c>
      <c r="P36" s="485">
        <v>1</v>
      </c>
      <c r="Q36" s="485">
        <v>1</v>
      </c>
      <c r="R36" s="485">
        <v>0</v>
      </c>
      <c r="S36" s="485">
        <v>3.3000000000000002E-2</v>
      </c>
      <c r="T36" s="485">
        <v>0.13699999999999998</v>
      </c>
      <c r="U36" s="485">
        <v>0.13799999999999998</v>
      </c>
      <c r="V36" s="468" t="s">
        <v>134</v>
      </c>
      <c r="W36" s="348"/>
      <c r="X36" s="348"/>
      <c r="Y36" s="348"/>
      <c r="Z36" s="348"/>
      <c r="AA36" s="348"/>
      <c r="AB36" s="348"/>
      <c r="AC36" s="348"/>
      <c r="AD36" s="348"/>
      <c r="AE36" s="348"/>
      <c r="AF36" s="348"/>
      <c r="AG36" s="348"/>
      <c r="AH36" s="348"/>
      <c r="AI36" s="348"/>
      <c r="AJ36" s="348"/>
      <c r="AK36" s="348"/>
      <c r="AL36" s="348"/>
      <c r="AM36" s="348"/>
      <c r="AN36" s="348"/>
      <c r="AO36" s="348"/>
      <c r="AP36" s="348"/>
    </row>
    <row r="37" spans="1:42" ht="28.5" customHeight="1">
      <c r="A37" s="354">
        <v>33</v>
      </c>
      <c r="B37" s="355" t="s">
        <v>138</v>
      </c>
      <c r="C37" s="470">
        <v>0.05</v>
      </c>
      <c r="D37" s="356">
        <v>0.05</v>
      </c>
      <c r="E37" s="356">
        <v>0.05</v>
      </c>
      <c r="F37" s="356">
        <v>0.05</v>
      </c>
      <c r="G37" s="356">
        <v>0.05</v>
      </c>
      <c r="H37" s="462">
        <v>0.05</v>
      </c>
      <c r="I37" s="462">
        <v>0.05</v>
      </c>
      <c r="J37" s="462">
        <v>0.05</v>
      </c>
      <c r="K37" s="462">
        <v>0.05</v>
      </c>
      <c r="L37" s="462">
        <v>5.5E-2</v>
      </c>
      <c r="M37" s="486">
        <v>0</v>
      </c>
      <c r="N37" s="486">
        <v>0</v>
      </c>
      <c r="O37" s="486">
        <v>0</v>
      </c>
      <c r="P37" s="486">
        <v>28</v>
      </c>
      <c r="Q37" s="486">
        <v>32</v>
      </c>
      <c r="R37" s="486">
        <v>30</v>
      </c>
      <c r="S37" s="486">
        <v>30</v>
      </c>
      <c r="T37" s="486">
        <v>29.136028000000003</v>
      </c>
      <c r="U37" s="486">
        <v>30.411596000000003</v>
      </c>
      <c r="V37" s="1224" t="s">
        <v>201</v>
      </c>
      <c r="W37" s="348"/>
      <c r="X37" s="348"/>
      <c r="Y37" s="348"/>
      <c r="Z37" s="348"/>
      <c r="AA37" s="348"/>
      <c r="AB37" s="348"/>
      <c r="AC37" s="348"/>
      <c r="AD37" s="348"/>
      <c r="AE37" s="348"/>
      <c r="AF37" s="348"/>
      <c r="AG37" s="348"/>
      <c r="AH37" s="348"/>
      <c r="AI37" s="348"/>
      <c r="AJ37" s="348"/>
      <c r="AK37" s="348"/>
      <c r="AL37" s="348"/>
      <c r="AM37" s="348"/>
      <c r="AN37" s="348"/>
      <c r="AO37" s="348"/>
      <c r="AP37" s="348"/>
    </row>
    <row r="38" spans="1:42" ht="28.5" customHeight="1">
      <c r="A38" s="463">
        <v>34</v>
      </c>
      <c r="B38" s="464" t="s">
        <v>145</v>
      </c>
      <c r="C38" s="465">
        <v>17.79</v>
      </c>
      <c r="D38" s="466">
        <v>16.41</v>
      </c>
      <c r="E38" s="466">
        <v>26.36</v>
      </c>
      <c r="F38" s="466">
        <v>14.14</v>
      </c>
      <c r="G38" s="466">
        <v>15.88</v>
      </c>
      <c r="H38" s="467">
        <v>16.975000000000001</v>
      </c>
      <c r="I38" s="467">
        <v>17.43</v>
      </c>
      <c r="J38" s="467">
        <v>19.010000000000002</v>
      </c>
      <c r="K38" s="467">
        <v>19.86</v>
      </c>
      <c r="L38" s="467">
        <v>31.815999999999999</v>
      </c>
      <c r="M38" s="485">
        <v>23.030999999999999</v>
      </c>
      <c r="N38" s="485">
        <v>24.02</v>
      </c>
      <c r="O38" s="485">
        <f>24680.07/1000</f>
        <v>24.680070000000001</v>
      </c>
      <c r="P38" s="485"/>
      <c r="Q38" s="485"/>
      <c r="R38" s="485"/>
      <c r="S38" s="485"/>
      <c r="T38" s="485"/>
      <c r="U38" s="485"/>
      <c r="V38" s="1535"/>
      <c r="W38" s="348"/>
      <c r="X38" s="348"/>
      <c r="Y38" s="348"/>
      <c r="Z38" s="348"/>
      <c r="AA38" s="348"/>
      <c r="AB38" s="348"/>
      <c r="AC38" s="348"/>
      <c r="AD38" s="348"/>
      <c r="AE38" s="348"/>
      <c r="AF38" s="348"/>
      <c r="AG38" s="348"/>
      <c r="AH38" s="348"/>
      <c r="AI38" s="348"/>
      <c r="AJ38" s="348"/>
      <c r="AK38" s="348"/>
      <c r="AL38" s="348"/>
      <c r="AM38" s="348"/>
      <c r="AN38" s="348"/>
      <c r="AO38" s="348"/>
      <c r="AP38" s="348"/>
    </row>
    <row r="39" spans="1:42" ht="23.25" customHeight="1">
      <c r="A39" s="354">
        <v>35</v>
      </c>
      <c r="B39" s="355" t="s">
        <v>1955</v>
      </c>
      <c r="C39" s="470"/>
      <c r="D39" s="356"/>
      <c r="E39" s="356"/>
      <c r="F39" s="356"/>
      <c r="G39" s="356"/>
      <c r="H39" s="462"/>
      <c r="I39" s="462"/>
      <c r="J39" s="462"/>
      <c r="K39" s="462"/>
      <c r="L39" s="462"/>
      <c r="M39" s="486"/>
      <c r="N39" s="486"/>
      <c r="O39" s="486"/>
      <c r="P39" s="486"/>
      <c r="Q39" s="486"/>
      <c r="R39" s="486">
        <v>0</v>
      </c>
      <c r="S39" s="486">
        <v>1</v>
      </c>
      <c r="T39" s="486">
        <v>5.2049999999999999E-2</v>
      </c>
      <c r="U39" s="486">
        <v>5.2999999999999999E-2</v>
      </c>
      <c r="V39" s="359" t="s">
        <v>140</v>
      </c>
      <c r="W39" s="348"/>
      <c r="X39" s="348"/>
      <c r="Y39" s="348"/>
      <c r="Z39" s="348"/>
      <c r="AA39" s="348"/>
      <c r="AB39" s="348"/>
      <c r="AC39" s="348"/>
      <c r="AD39" s="348"/>
      <c r="AE39" s="348"/>
      <c r="AF39" s="348"/>
      <c r="AG39" s="348"/>
      <c r="AH39" s="348"/>
      <c r="AI39" s="348"/>
      <c r="AJ39" s="348"/>
      <c r="AK39" s="348"/>
      <c r="AL39" s="348"/>
      <c r="AM39" s="348"/>
      <c r="AN39" s="348"/>
      <c r="AO39" s="348"/>
      <c r="AP39" s="348"/>
    </row>
    <row r="40" spans="1:42" ht="23.25" customHeight="1">
      <c r="A40" s="463">
        <v>36</v>
      </c>
      <c r="B40" s="464" t="s">
        <v>147</v>
      </c>
      <c r="C40" s="465">
        <v>11.96</v>
      </c>
      <c r="D40" s="466">
        <v>11.75</v>
      </c>
      <c r="E40" s="466">
        <v>11.04</v>
      </c>
      <c r="F40" s="466">
        <v>12.59</v>
      </c>
      <c r="G40" s="466">
        <v>12.37</v>
      </c>
      <c r="H40" s="467">
        <v>12.372</v>
      </c>
      <c r="I40" s="467">
        <v>12.37</v>
      </c>
      <c r="J40" s="467">
        <v>12.37</v>
      </c>
      <c r="K40" s="467">
        <v>18.716999999999999</v>
      </c>
      <c r="L40" s="467">
        <v>13.169</v>
      </c>
      <c r="M40" s="485">
        <v>15.938455999999999</v>
      </c>
      <c r="N40" s="485">
        <v>29.8</v>
      </c>
      <c r="O40" s="485">
        <v>20.774000000000001</v>
      </c>
      <c r="P40" s="485">
        <v>22</v>
      </c>
      <c r="Q40" s="485">
        <v>20</v>
      </c>
      <c r="R40" s="485">
        <v>15</v>
      </c>
      <c r="S40" s="485">
        <v>12</v>
      </c>
      <c r="T40" s="485">
        <v>11.402144</v>
      </c>
      <c r="U40" s="485">
        <v>13.212894</v>
      </c>
      <c r="V40" s="468" t="s">
        <v>146</v>
      </c>
      <c r="W40" s="348"/>
      <c r="X40" s="348"/>
      <c r="Y40" s="348"/>
      <c r="Z40" s="348"/>
      <c r="AA40" s="348"/>
      <c r="AB40" s="348"/>
      <c r="AC40" s="348"/>
      <c r="AD40" s="348"/>
      <c r="AE40" s="348"/>
      <c r="AF40" s="348"/>
      <c r="AG40" s="348"/>
      <c r="AH40" s="348"/>
      <c r="AI40" s="348"/>
      <c r="AJ40" s="348"/>
      <c r="AK40" s="348"/>
      <c r="AL40" s="348"/>
      <c r="AM40" s="348"/>
      <c r="AN40" s="348"/>
      <c r="AO40" s="348"/>
      <c r="AP40" s="348"/>
    </row>
    <row r="41" spans="1:42" ht="23.25" customHeight="1">
      <c r="A41" s="354">
        <v>37</v>
      </c>
      <c r="B41" s="355" t="s">
        <v>149</v>
      </c>
      <c r="C41" s="470">
        <v>21.45</v>
      </c>
      <c r="D41" s="356">
        <v>39.659999999999997</v>
      </c>
      <c r="E41" s="356">
        <v>39.01</v>
      </c>
      <c r="F41" s="356">
        <v>40.299999999999997</v>
      </c>
      <c r="G41" s="356">
        <v>41.95</v>
      </c>
      <c r="H41" s="462">
        <v>41.948999999999998</v>
      </c>
      <c r="I41" s="462">
        <v>42.4</v>
      </c>
      <c r="J41" s="462">
        <v>41.07</v>
      </c>
      <c r="K41" s="462">
        <v>42.081000000000003</v>
      </c>
      <c r="L41" s="462">
        <v>47.403199999999998</v>
      </c>
      <c r="M41" s="486">
        <v>64.042000000000002</v>
      </c>
      <c r="N41" s="486">
        <f>50251.824/1000</f>
        <v>50.251823999999999</v>
      </c>
      <c r="O41" s="486">
        <f>49922.71/1000</f>
        <v>49.922710000000002</v>
      </c>
      <c r="P41" s="486">
        <v>47</v>
      </c>
      <c r="Q41" s="486">
        <v>51</v>
      </c>
      <c r="R41" s="486">
        <v>39</v>
      </c>
      <c r="S41" s="486">
        <v>46.454169999999998</v>
      </c>
      <c r="T41" s="486">
        <v>46.440731999999997</v>
      </c>
      <c r="U41" s="486">
        <v>47.015000000000001</v>
      </c>
      <c r="V41" s="359" t="s">
        <v>148</v>
      </c>
      <c r="W41" s="348"/>
      <c r="X41" s="348"/>
      <c r="Y41" s="348"/>
      <c r="Z41" s="348"/>
      <c r="AA41" s="348"/>
      <c r="AB41" s="348"/>
      <c r="AC41" s="348"/>
      <c r="AD41" s="348"/>
      <c r="AE41" s="348"/>
      <c r="AF41" s="348"/>
      <c r="AG41" s="348"/>
      <c r="AH41" s="348"/>
      <c r="AI41" s="348"/>
      <c r="AJ41" s="348"/>
      <c r="AK41" s="348"/>
      <c r="AL41" s="348"/>
      <c r="AM41" s="348"/>
      <c r="AN41" s="348"/>
      <c r="AO41" s="348"/>
      <c r="AP41" s="348"/>
    </row>
    <row r="42" spans="1:42" ht="23.25" customHeight="1">
      <c r="A42" s="1209" t="s">
        <v>202</v>
      </c>
      <c r="B42" s="1533"/>
      <c r="C42" s="473">
        <v>6571.63</v>
      </c>
      <c r="D42" s="473">
        <v>6869.05</v>
      </c>
      <c r="E42" s="473">
        <v>7126.83</v>
      </c>
      <c r="F42" s="473">
        <v>7616.09</v>
      </c>
      <c r="G42" s="473">
        <v>7851.61</v>
      </c>
      <c r="H42" s="474">
        <v>8230.7099999999991</v>
      </c>
      <c r="I42" s="474">
        <v>8666.49</v>
      </c>
      <c r="J42" s="474">
        <v>9040.34</v>
      </c>
      <c r="K42" s="474">
        <v>9572.27</v>
      </c>
      <c r="L42" s="474">
        <f>SUM(L5:L41)-0.004</f>
        <v>10251.157808</v>
      </c>
      <c r="M42" s="519">
        <v>10761.755466000002</v>
      </c>
      <c r="N42" s="519">
        <f t="shared" ref="N42:Q42" si="0">SUM(N5:N41)</f>
        <v>11421.771823999998</v>
      </c>
      <c r="O42" s="519">
        <f t="shared" si="0"/>
        <v>12590.209097000001</v>
      </c>
      <c r="P42" s="519">
        <f t="shared" si="0"/>
        <v>13572</v>
      </c>
      <c r="Q42" s="519">
        <f t="shared" si="0"/>
        <v>14164</v>
      </c>
      <c r="R42" s="519">
        <v>14726</v>
      </c>
      <c r="S42" s="519">
        <v>16250</v>
      </c>
      <c r="T42" s="519">
        <v>17544.672820000007</v>
      </c>
      <c r="U42" s="519">
        <v>18401.6435017</v>
      </c>
      <c r="V42" s="353" t="s">
        <v>203</v>
      </c>
      <c r="W42" s="348"/>
      <c r="X42" s="348"/>
      <c r="Y42" s="348"/>
      <c r="Z42" s="348"/>
      <c r="AA42" s="348"/>
      <c r="AB42" s="348"/>
      <c r="AC42" s="348"/>
      <c r="AD42" s="348"/>
      <c r="AE42" s="348"/>
      <c r="AF42" s="348"/>
      <c r="AG42" s="348"/>
      <c r="AH42" s="348"/>
      <c r="AI42" s="348"/>
      <c r="AJ42" s="348"/>
      <c r="AK42" s="348"/>
      <c r="AL42" s="348"/>
      <c r="AM42" s="348"/>
      <c r="AN42" s="348"/>
      <c r="AO42" s="348"/>
      <c r="AP42" s="348"/>
    </row>
    <row r="43" spans="1:42" ht="21" customHeight="1">
      <c r="A43" s="1534" t="s">
        <v>42</v>
      </c>
      <c r="B43" s="1531"/>
      <c r="C43" s="1531"/>
      <c r="D43" s="1531"/>
      <c r="E43" s="1531"/>
      <c r="F43" s="1531"/>
      <c r="G43" s="1531"/>
      <c r="H43" s="1531"/>
      <c r="I43" s="1531"/>
      <c r="J43" s="1531"/>
      <c r="K43" s="1531"/>
      <c r="L43" s="1531"/>
      <c r="M43" s="1531"/>
      <c r="N43" s="1531"/>
      <c r="O43" s="1531"/>
      <c r="P43" s="1531"/>
      <c r="Q43" s="1531"/>
      <c r="R43" s="1531"/>
      <c r="S43" s="1531"/>
      <c r="T43" s="1531"/>
      <c r="U43" s="1531"/>
      <c r="V43" s="1532"/>
      <c r="X43" s="348"/>
      <c r="Y43" s="348"/>
      <c r="Z43" s="348"/>
      <c r="AA43" s="348"/>
      <c r="AB43" s="348"/>
      <c r="AC43" s="348"/>
      <c r="AD43" s="348"/>
      <c r="AE43" s="348"/>
      <c r="AF43" s="348"/>
      <c r="AG43" s="348"/>
      <c r="AH43" s="348"/>
      <c r="AI43" s="348"/>
      <c r="AJ43" s="348"/>
      <c r="AK43" s="348"/>
      <c r="AL43" s="348"/>
      <c r="AM43" s="348"/>
      <c r="AN43" s="348"/>
      <c r="AO43" s="348"/>
      <c r="AP43" s="348"/>
    </row>
    <row r="44" spans="1:42" ht="24" customHeight="1">
      <c r="A44" s="1517" t="s">
        <v>41</v>
      </c>
      <c r="B44" s="1526"/>
      <c r="C44" s="1526"/>
      <c r="D44" s="1526"/>
      <c r="E44" s="1526"/>
      <c r="F44" s="1526"/>
      <c r="G44" s="1526"/>
      <c r="H44" s="1526"/>
      <c r="I44" s="1526"/>
      <c r="J44" s="1526"/>
      <c r="K44" s="1526"/>
      <c r="L44" s="1526"/>
      <c r="M44" s="1526"/>
      <c r="N44" s="1526"/>
      <c r="O44" s="1526"/>
      <c r="P44" s="1526"/>
      <c r="Q44" s="1526"/>
      <c r="R44" s="1526"/>
      <c r="S44" s="1526"/>
      <c r="T44" s="1526"/>
      <c r="U44" s="1526"/>
      <c r="V44" s="1527"/>
      <c r="W44" s="348"/>
      <c r="X44" s="348"/>
      <c r="Y44" s="348"/>
      <c r="Z44" s="348"/>
      <c r="AA44" s="348"/>
      <c r="AB44" s="348"/>
      <c r="AC44" s="348"/>
      <c r="AD44" s="348"/>
      <c r="AE44" s="348"/>
      <c r="AF44" s="348"/>
      <c r="AG44" s="348"/>
      <c r="AH44" s="348"/>
      <c r="AI44" s="348"/>
      <c r="AJ44" s="348"/>
      <c r="AK44" s="348"/>
      <c r="AL44" s="348"/>
      <c r="AM44" s="348"/>
      <c r="AN44" s="348"/>
      <c r="AO44" s="348"/>
      <c r="AP44" s="348"/>
    </row>
    <row r="45" spans="1:42" ht="15.75" hidden="1" customHeight="1">
      <c r="X45" s="348"/>
      <c r="Y45" s="348"/>
      <c r="Z45" s="348"/>
      <c r="AA45" s="348"/>
      <c r="AB45" s="348"/>
      <c r="AC45" s="348"/>
      <c r="AD45" s="348"/>
      <c r="AE45" s="348"/>
      <c r="AF45" s="348"/>
      <c r="AG45" s="348"/>
      <c r="AH45" s="348"/>
      <c r="AI45" s="348"/>
      <c r="AJ45" s="348"/>
      <c r="AK45" s="348"/>
      <c r="AL45" s="348"/>
      <c r="AM45" s="348"/>
      <c r="AN45" s="348"/>
      <c r="AO45" s="348"/>
      <c r="AP45" s="348"/>
    </row>
    <row r="46" spans="1:42" ht="15.75" hidden="1" customHeight="1">
      <c r="X46" s="348"/>
      <c r="Y46" s="348"/>
      <c r="Z46" s="348"/>
      <c r="AA46" s="348"/>
      <c r="AB46" s="348"/>
      <c r="AC46" s="348"/>
      <c r="AD46" s="348"/>
      <c r="AE46" s="348"/>
      <c r="AF46" s="348"/>
      <c r="AG46" s="348"/>
      <c r="AH46" s="348"/>
      <c r="AI46" s="348"/>
      <c r="AJ46" s="348"/>
      <c r="AK46" s="348"/>
      <c r="AL46" s="348"/>
      <c r="AM46" s="348"/>
      <c r="AN46" s="348"/>
      <c r="AO46" s="348"/>
      <c r="AP46" s="348"/>
    </row>
    <row r="47" spans="1:42" ht="15.75" hidden="1" customHeight="1">
      <c r="X47" s="348"/>
      <c r="Y47" s="348"/>
      <c r="Z47" s="348"/>
      <c r="AA47" s="348"/>
      <c r="AB47" s="348"/>
      <c r="AC47" s="348"/>
      <c r="AD47" s="348"/>
      <c r="AE47" s="348"/>
      <c r="AF47" s="348"/>
      <c r="AG47" s="348"/>
      <c r="AH47" s="348"/>
      <c r="AI47" s="348"/>
      <c r="AJ47" s="348"/>
      <c r="AK47" s="348"/>
      <c r="AL47" s="348"/>
      <c r="AM47" s="348"/>
      <c r="AN47" s="348"/>
      <c r="AO47" s="348"/>
      <c r="AP47" s="348"/>
    </row>
    <row r="48" spans="1:42" ht="15.75" hidden="1" customHeight="1">
      <c r="X48" s="348"/>
      <c r="Y48" s="348"/>
      <c r="Z48" s="348"/>
      <c r="AA48" s="348"/>
      <c r="AB48" s="348"/>
      <c r="AC48" s="348"/>
      <c r="AD48" s="348"/>
      <c r="AE48" s="348"/>
      <c r="AF48" s="348"/>
      <c r="AG48" s="348"/>
      <c r="AH48" s="348"/>
      <c r="AI48" s="348"/>
      <c r="AJ48" s="348"/>
      <c r="AK48" s="348"/>
      <c r="AL48" s="348"/>
      <c r="AM48" s="348"/>
      <c r="AN48" s="348"/>
      <c r="AO48" s="348"/>
      <c r="AP48" s="348"/>
    </row>
    <row r="49" spans="2:42" ht="15.75" hidden="1" customHeight="1">
      <c r="X49" s="348"/>
      <c r="Y49" s="348"/>
      <c r="Z49" s="348"/>
      <c r="AA49" s="348"/>
      <c r="AB49" s="348"/>
      <c r="AC49" s="348"/>
      <c r="AD49" s="348"/>
      <c r="AE49" s="348"/>
      <c r="AF49" s="348"/>
      <c r="AG49" s="348"/>
      <c r="AH49" s="348"/>
      <c r="AI49" s="348"/>
      <c r="AJ49" s="348"/>
      <c r="AK49" s="348"/>
      <c r="AL49" s="348"/>
      <c r="AM49" s="348"/>
      <c r="AN49" s="348"/>
      <c r="AO49" s="348"/>
      <c r="AP49" s="348"/>
    </row>
    <row r="50" spans="2:42" ht="15.75" hidden="1" customHeight="1">
      <c r="X50" s="348"/>
      <c r="Y50" s="348"/>
      <c r="Z50" s="348"/>
      <c r="AA50" s="348"/>
      <c r="AB50" s="348"/>
      <c r="AC50" s="348"/>
      <c r="AD50" s="348"/>
      <c r="AE50" s="348"/>
      <c r="AF50" s="348"/>
      <c r="AG50" s="348"/>
      <c r="AH50" s="348"/>
      <c r="AI50" s="348"/>
      <c r="AJ50" s="348"/>
      <c r="AK50" s="348"/>
      <c r="AL50" s="348"/>
      <c r="AM50" s="348"/>
      <c r="AN50" s="348"/>
      <c r="AO50" s="348"/>
      <c r="AP50" s="348"/>
    </row>
    <row r="51" spans="2:42" ht="15.75" hidden="1" customHeight="1">
      <c r="X51" s="348"/>
      <c r="Y51" s="348"/>
      <c r="Z51" s="348"/>
      <c r="AA51" s="348"/>
      <c r="AB51" s="348"/>
      <c r="AC51" s="348"/>
      <c r="AD51" s="348"/>
      <c r="AE51" s="348"/>
      <c r="AF51" s="348"/>
      <c r="AG51" s="348"/>
      <c r="AH51" s="348"/>
      <c r="AI51" s="348"/>
      <c r="AJ51" s="348"/>
      <c r="AK51" s="348"/>
      <c r="AL51" s="348"/>
      <c r="AM51" s="348"/>
      <c r="AN51" s="348"/>
      <c r="AO51" s="348"/>
      <c r="AP51" s="348"/>
    </row>
    <row r="52" spans="2:42" ht="15.75" hidden="1" customHeight="1">
      <c r="X52" s="348"/>
      <c r="Y52" s="348"/>
      <c r="Z52" s="348"/>
      <c r="AA52" s="348"/>
      <c r="AB52" s="348"/>
      <c r="AC52" s="348"/>
      <c r="AD52" s="348"/>
      <c r="AE52" s="348"/>
      <c r="AF52" s="348"/>
      <c r="AG52" s="348"/>
      <c r="AH52" s="348"/>
      <c r="AI52" s="348"/>
      <c r="AJ52" s="348"/>
      <c r="AK52" s="348"/>
      <c r="AL52" s="348"/>
      <c r="AM52" s="348"/>
      <c r="AN52" s="348"/>
      <c r="AO52" s="348"/>
      <c r="AP52" s="348"/>
    </row>
    <row r="53" spans="2:42" ht="15.75" hidden="1" customHeight="1">
      <c r="X53" s="348"/>
      <c r="Y53" s="348"/>
      <c r="Z53" s="348"/>
      <c r="AA53" s="348"/>
      <c r="AB53" s="348"/>
      <c r="AC53" s="348"/>
      <c r="AD53" s="348"/>
      <c r="AE53" s="348"/>
      <c r="AF53" s="348"/>
      <c r="AG53" s="348"/>
      <c r="AH53" s="348"/>
      <c r="AI53" s="348"/>
      <c r="AJ53" s="348"/>
      <c r="AK53" s="348"/>
      <c r="AL53" s="348"/>
      <c r="AM53" s="348"/>
      <c r="AN53" s="348"/>
      <c r="AO53" s="348"/>
      <c r="AP53" s="348"/>
    </row>
    <row r="54" spans="2:42" ht="15.75" hidden="1" customHeight="1">
      <c r="X54" s="348"/>
      <c r="Y54" s="348"/>
      <c r="Z54" s="348"/>
      <c r="AA54" s="348"/>
      <c r="AB54" s="348"/>
      <c r="AC54" s="348"/>
      <c r="AD54" s="348"/>
      <c r="AE54" s="348"/>
      <c r="AF54" s="348"/>
      <c r="AG54" s="348"/>
      <c r="AH54" s="348"/>
      <c r="AI54" s="348"/>
      <c r="AJ54" s="348"/>
      <c r="AK54" s="348"/>
      <c r="AL54" s="348"/>
      <c r="AM54" s="348"/>
      <c r="AN54" s="348"/>
      <c r="AO54" s="348"/>
      <c r="AP54" s="348"/>
    </row>
    <row r="55" spans="2:42" ht="15.75" hidden="1" customHeight="1">
      <c r="B55" s="475"/>
      <c r="C55" s="475"/>
      <c r="D55" s="475"/>
      <c r="E55" s="475"/>
      <c r="F55" s="475"/>
      <c r="G55" s="475"/>
      <c r="H55" s="475"/>
      <c r="I55" s="475"/>
      <c r="J55" s="475"/>
      <c r="K55" s="475"/>
      <c r="L55" s="475"/>
      <c r="M55" s="475"/>
      <c r="N55" s="475"/>
      <c r="O55" s="475"/>
      <c r="P55" s="475"/>
      <c r="X55" s="348"/>
      <c r="Y55" s="348"/>
      <c r="Z55" s="348"/>
      <c r="AA55" s="348"/>
      <c r="AB55" s="348"/>
      <c r="AC55" s="348"/>
      <c r="AD55" s="348"/>
      <c r="AE55" s="348"/>
      <c r="AF55" s="348"/>
      <c r="AG55" s="348"/>
      <c r="AH55" s="348"/>
      <c r="AI55" s="348"/>
      <c r="AJ55" s="348"/>
      <c r="AK55" s="348"/>
      <c r="AL55" s="348"/>
      <c r="AM55" s="348"/>
      <c r="AN55" s="348"/>
      <c r="AO55" s="348"/>
      <c r="AP55" s="348"/>
    </row>
    <row r="56" spans="2:42" ht="15.75" hidden="1" customHeight="1">
      <c r="B56" s="475"/>
      <c r="C56" s="475"/>
      <c r="D56" s="475"/>
      <c r="E56" s="475"/>
      <c r="F56" s="475"/>
      <c r="G56" s="475"/>
      <c r="H56" s="475"/>
      <c r="I56" s="475"/>
      <c r="J56" s="475"/>
      <c r="K56" s="475"/>
      <c r="L56" s="475"/>
      <c r="M56" s="475"/>
      <c r="N56" s="475"/>
      <c r="O56" s="475"/>
      <c r="P56" s="475"/>
      <c r="X56" s="348"/>
      <c r="Y56" s="348"/>
      <c r="Z56" s="348"/>
      <c r="AA56" s="348"/>
      <c r="AB56" s="348"/>
      <c r="AC56" s="348"/>
      <c r="AD56" s="348"/>
      <c r="AE56" s="348"/>
      <c r="AF56" s="348"/>
      <c r="AG56" s="348"/>
      <c r="AH56" s="348"/>
      <c r="AI56" s="348"/>
      <c r="AJ56" s="348"/>
      <c r="AK56" s="348"/>
      <c r="AL56" s="348"/>
      <c r="AM56" s="348"/>
      <c r="AN56" s="348"/>
      <c r="AO56" s="348"/>
      <c r="AP56" s="348"/>
    </row>
    <row r="57" spans="2:42" ht="15.75" hidden="1" customHeight="1">
      <c r="X57" s="348"/>
      <c r="Y57" s="348"/>
      <c r="Z57" s="348"/>
      <c r="AA57" s="348"/>
      <c r="AB57" s="348"/>
      <c r="AC57" s="348"/>
      <c r="AD57" s="348"/>
      <c r="AE57" s="348"/>
      <c r="AF57" s="348"/>
      <c r="AG57" s="348"/>
      <c r="AH57" s="348"/>
      <c r="AI57" s="348"/>
      <c r="AJ57" s="348"/>
      <c r="AK57" s="348"/>
      <c r="AL57" s="348"/>
      <c r="AM57" s="348"/>
      <c r="AN57" s="348"/>
      <c r="AO57" s="348"/>
      <c r="AP57" s="348"/>
    </row>
    <row r="58" spans="2:42" ht="15.75" hidden="1" customHeight="1">
      <c r="X58" s="348"/>
      <c r="Y58" s="348"/>
      <c r="Z58" s="348"/>
      <c r="AA58" s="348"/>
      <c r="AB58" s="348"/>
      <c r="AC58" s="348"/>
      <c r="AD58" s="348"/>
      <c r="AE58" s="348"/>
      <c r="AF58" s="348"/>
      <c r="AG58" s="348"/>
      <c r="AH58" s="348"/>
      <c r="AI58" s="348"/>
      <c r="AJ58" s="348"/>
      <c r="AK58" s="348"/>
      <c r="AL58" s="348"/>
      <c r="AM58" s="348"/>
      <c r="AN58" s="348"/>
      <c r="AO58" s="348"/>
      <c r="AP58" s="348"/>
    </row>
    <row r="59" spans="2:42" ht="15.75" hidden="1" customHeight="1">
      <c r="X59" s="348"/>
      <c r="Y59" s="348"/>
      <c r="Z59" s="348"/>
      <c r="AA59" s="348"/>
      <c r="AB59" s="348"/>
      <c r="AC59" s="348"/>
      <c r="AD59" s="348"/>
      <c r="AE59" s="348"/>
      <c r="AF59" s="348"/>
      <c r="AG59" s="348"/>
      <c r="AH59" s="348"/>
      <c r="AI59" s="348"/>
      <c r="AJ59" s="348"/>
      <c r="AK59" s="348"/>
      <c r="AL59" s="348"/>
      <c r="AM59" s="348"/>
      <c r="AN59" s="348"/>
      <c r="AO59" s="348"/>
      <c r="AP59" s="348"/>
    </row>
    <row r="60" spans="2:42" ht="15.75" hidden="1" customHeight="1">
      <c r="X60" s="348"/>
      <c r="Y60" s="348"/>
      <c r="Z60" s="348"/>
      <c r="AA60" s="348"/>
      <c r="AB60" s="348"/>
      <c r="AC60" s="348"/>
      <c r="AD60" s="348"/>
      <c r="AE60" s="348"/>
      <c r="AF60" s="348"/>
      <c r="AG60" s="348"/>
      <c r="AH60" s="348"/>
      <c r="AI60" s="348"/>
      <c r="AJ60" s="348"/>
      <c r="AK60" s="348"/>
      <c r="AL60" s="348"/>
      <c r="AM60" s="348"/>
      <c r="AN60" s="348"/>
      <c r="AO60" s="348"/>
      <c r="AP60" s="348"/>
    </row>
    <row r="61" spans="2:42" ht="15.75" hidden="1" customHeight="1">
      <c r="X61" s="348"/>
      <c r="Y61" s="348"/>
      <c r="Z61" s="348"/>
      <c r="AA61" s="348"/>
      <c r="AB61" s="348"/>
      <c r="AC61" s="348"/>
      <c r="AD61" s="348"/>
      <c r="AE61" s="348"/>
      <c r="AF61" s="348"/>
      <c r="AG61" s="348"/>
      <c r="AH61" s="348"/>
      <c r="AI61" s="348"/>
      <c r="AJ61" s="348"/>
      <c r="AK61" s="348"/>
      <c r="AL61" s="348"/>
      <c r="AM61" s="348"/>
      <c r="AN61" s="348"/>
      <c r="AO61" s="348"/>
      <c r="AP61" s="348"/>
    </row>
    <row r="62" spans="2:42" ht="15.75" hidden="1" customHeight="1">
      <c r="X62" s="348"/>
      <c r="Y62" s="348"/>
      <c r="Z62" s="348"/>
      <c r="AA62" s="348"/>
      <c r="AB62" s="348"/>
      <c r="AC62" s="348"/>
      <c r="AD62" s="348"/>
      <c r="AE62" s="348"/>
      <c r="AF62" s="348"/>
      <c r="AG62" s="348"/>
      <c r="AH62" s="348"/>
      <c r="AI62" s="348"/>
      <c r="AJ62" s="348"/>
      <c r="AK62" s="348"/>
      <c r="AL62" s="348"/>
      <c r="AM62" s="348"/>
      <c r="AN62" s="348"/>
      <c r="AO62" s="348"/>
      <c r="AP62" s="348"/>
    </row>
    <row r="63" spans="2:42" ht="15.75" hidden="1" customHeight="1">
      <c r="X63" s="348"/>
      <c r="Y63" s="348"/>
      <c r="Z63" s="348"/>
      <c r="AA63" s="348"/>
      <c r="AB63" s="348"/>
      <c r="AC63" s="348"/>
      <c r="AD63" s="348"/>
      <c r="AE63" s="348"/>
      <c r="AF63" s="348"/>
      <c r="AG63" s="348"/>
      <c r="AH63" s="348"/>
      <c r="AI63" s="348"/>
      <c r="AJ63" s="348"/>
      <c r="AK63" s="348"/>
      <c r="AL63" s="348"/>
      <c r="AM63" s="348"/>
      <c r="AN63" s="348"/>
      <c r="AO63" s="348"/>
      <c r="AP63" s="348"/>
    </row>
    <row r="64" spans="2:42" ht="15.75" hidden="1" customHeight="1">
      <c r="X64" s="348"/>
      <c r="Y64" s="348"/>
      <c r="Z64" s="348"/>
      <c r="AA64" s="348"/>
      <c r="AB64" s="348"/>
      <c r="AC64" s="348"/>
      <c r="AD64" s="348"/>
      <c r="AE64" s="348"/>
      <c r="AF64" s="348"/>
      <c r="AG64" s="348"/>
      <c r="AH64" s="348"/>
      <c r="AI64" s="348"/>
      <c r="AJ64" s="348"/>
      <c r="AK64" s="348"/>
      <c r="AL64" s="348"/>
      <c r="AM64" s="348"/>
      <c r="AN64" s="348"/>
      <c r="AO64" s="348"/>
      <c r="AP64" s="348"/>
    </row>
    <row r="65" spans="24:42" ht="15.75" hidden="1" customHeight="1">
      <c r="X65" s="348"/>
      <c r="Y65" s="348"/>
      <c r="Z65" s="348"/>
      <c r="AA65" s="348"/>
      <c r="AB65" s="348"/>
      <c r="AC65" s="348"/>
      <c r="AD65" s="348"/>
      <c r="AE65" s="348"/>
      <c r="AF65" s="348"/>
      <c r="AG65" s="348"/>
      <c r="AH65" s="348"/>
      <c r="AI65" s="348"/>
      <c r="AJ65" s="348"/>
      <c r="AK65" s="348"/>
      <c r="AL65" s="348"/>
      <c r="AM65" s="348"/>
      <c r="AN65" s="348"/>
      <c r="AO65" s="348"/>
      <c r="AP65" s="348"/>
    </row>
    <row r="66" spans="24:42" ht="15.75" hidden="1" customHeight="1">
      <c r="X66" s="348"/>
      <c r="Y66" s="348"/>
      <c r="Z66" s="348"/>
      <c r="AA66" s="348"/>
      <c r="AB66" s="348"/>
      <c r="AC66" s="348"/>
      <c r="AD66" s="348"/>
      <c r="AE66" s="348"/>
      <c r="AF66" s="348"/>
      <c r="AG66" s="348"/>
      <c r="AH66" s="348"/>
      <c r="AI66" s="348"/>
      <c r="AJ66" s="348"/>
      <c r="AK66" s="348"/>
      <c r="AL66" s="348"/>
      <c r="AM66" s="348"/>
      <c r="AN66" s="348"/>
      <c r="AO66" s="348"/>
      <c r="AP66" s="348"/>
    </row>
    <row r="67" spans="24:42" ht="15.75" hidden="1" customHeight="1">
      <c r="X67" s="348"/>
      <c r="Y67" s="348"/>
      <c r="Z67" s="348"/>
      <c r="AA67" s="348"/>
      <c r="AB67" s="348"/>
      <c r="AC67" s="348"/>
      <c r="AD67" s="348"/>
      <c r="AE67" s="348"/>
      <c r="AF67" s="348"/>
      <c r="AG67" s="348"/>
      <c r="AH67" s="348"/>
      <c r="AI67" s="348"/>
      <c r="AJ67" s="348"/>
      <c r="AK67" s="348"/>
      <c r="AL67" s="348"/>
      <c r="AM67" s="348"/>
      <c r="AN67" s="348"/>
      <c r="AO67" s="348"/>
      <c r="AP67" s="348"/>
    </row>
    <row r="68" spans="24:42" ht="15.75" hidden="1" customHeight="1">
      <c r="X68" s="348"/>
      <c r="Y68" s="348"/>
      <c r="Z68" s="348"/>
      <c r="AA68" s="348"/>
      <c r="AB68" s="348"/>
      <c r="AC68" s="348"/>
      <c r="AD68" s="348"/>
      <c r="AE68" s="348"/>
      <c r="AF68" s="348"/>
      <c r="AG68" s="348"/>
      <c r="AH68" s="348"/>
      <c r="AI68" s="348"/>
      <c r="AJ68" s="348"/>
      <c r="AK68" s="348"/>
      <c r="AL68" s="348"/>
      <c r="AM68" s="348"/>
      <c r="AN68" s="348"/>
      <c r="AO68" s="348"/>
      <c r="AP68" s="348"/>
    </row>
    <row r="69" spans="24:42" ht="15.75" hidden="1" customHeight="1">
      <c r="X69" s="348"/>
      <c r="Y69" s="348"/>
      <c r="Z69" s="348"/>
      <c r="AA69" s="348"/>
      <c r="AB69" s="348"/>
      <c r="AC69" s="348"/>
      <c r="AD69" s="348"/>
      <c r="AE69" s="348"/>
      <c r="AF69" s="348"/>
      <c r="AG69" s="348"/>
      <c r="AH69" s="348"/>
      <c r="AI69" s="348"/>
      <c r="AJ69" s="348"/>
      <c r="AK69" s="348"/>
      <c r="AL69" s="348"/>
      <c r="AM69" s="348"/>
      <c r="AN69" s="348"/>
      <c r="AO69" s="348"/>
      <c r="AP69" s="348"/>
    </row>
    <row r="70" spans="24:42" ht="15.75" hidden="1" customHeight="1">
      <c r="X70" s="348"/>
      <c r="Y70" s="348"/>
      <c r="Z70" s="348"/>
      <c r="AA70" s="348"/>
      <c r="AB70" s="348"/>
      <c r="AC70" s="348"/>
      <c r="AD70" s="348"/>
      <c r="AE70" s="348"/>
      <c r="AF70" s="348"/>
      <c r="AG70" s="348"/>
      <c r="AH70" s="348"/>
      <c r="AI70" s="348"/>
      <c r="AJ70" s="348"/>
      <c r="AK70" s="348"/>
      <c r="AL70" s="348"/>
      <c r="AM70" s="348"/>
      <c r="AN70" s="348"/>
      <c r="AO70" s="348"/>
      <c r="AP70" s="348"/>
    </row>
    <row r="71" spans="24:42" ht="15.75" hidden="1" customHeight="1">
      <c r="X71" s="348"/>
      <c r="Y71" s="348"/>
      <c r="Z71" s="348"/>
      <c r="AA71" s="348"/>
      <c r="AB71" s="348"/>
      <c r="AC71" s="348"/>
      <c r="AD71" s="348"/>
      <c r="AE71" s="348"/>
      <c r="AF71" s="348"/>
      <c r="AG71" s="348"/>
      <c r="AH71" s="348"/>
      <c r="AI71" s="348"/>
      <c r="AJ71" s="348"/>
      <c r="AK71" s="348"/>
      <c r="AL71" s="348"/>
      <c r="AM71" s="348"/>
      <c r="AN71" s="348"/>
      <c r="AO71" s="348"/>
      <c r="AP71" s="348"/>
    </row>
    <row r="72" spans="24:42" ht="15.75" hidden="1" customHeight="1">
      <c r="X72" s="348"/>
      <c r="Y72" s="348"/>
      <c r="Z72" s="348"/>
      <c r="AA72" s="348"/>
      <c r="AB72" s="348"/>
      <c r="AC72" s="348"/>
      <c r="AD72" s="348"/>
      <c r="AE72" s="348"/>
      <c r="AF72" s="348"/>
      <c r="AG72" s="348"/>
      <c r="AH72" s="348"/>
      <c r="AI72" s="348"/>
      <c r="AJ72" s="348"/>
      <c r="AK72" s="348"/>
      <c r="AL72" s="348"/>
      <c r="AM72" s="348"/>
      <c r="AN72" s="348"/>
      <c r="AO72" s="348"/>
      <c r="AP72" s="348"/>
    </row>
    <row r="73" spans="24:42" ht="15.75" hidden="1" customHeight="1">
      <c r="X73" s="348"/>
      <c r="Y73" s="348"/>
      <c r="Z73" s="348"/>
      <c r="AA73" s="348"/>
      <c r="AB73" s="348"/>
      <c r="AC73" s="348"/>
      <c r="AD73" s="348"/>
      <c r="AE73" s="348"/>
      <c r="AF73" s="348"/>
      <c r="AG73" s="348"/>
      <c r="AH73" s="348"/>
      <c r="AI73" s="348"/>
      <c r="AJ73" s="348"/>
      <c r="AK73" s="348"/>
      <c r="AL73" s="348"/>
      <c r="AM73" s="348"/>
      <c r="AN73" s="348"/>
      <c r="AO73" s="348"/>
      <c r="AP73" s="348"/>
    </row>
    <row r="74" spans="24:42" ht="15.75" hidden="1" customHeight="1">
      <c r="X74" s="348"/>
      <c r="Y74" s="348"/>
      <c r="Z74" s="348"/>
      <c r="AA74" s="348"/>
      <c r="AB74" s="348"/>
      <c r="AC74" s="348"/>
      <c r="AD74" s="348"/>
      <c r="AE74" s="348"/>
      <c r="AF74" s="348"/>
      <c r="AG74" s="348"/>
      <c r="AH74" s="348"/>
      <c r="AI74" s="348"/>
      <c r="AJ74" s="348"/>
      <c r="AK74" s="348"/>
      <c r="AL74" s="348"/>
      <c r="AM74" s="348"/>
      <c r="AN74" s="348"/>
      <c r="AO74" s="348"/>
      <c r="AP74" s="348"/>
    </row>
    <row r="75" spans="24:42" ht="15.75" hidden="1" customHeight="1">
      <c r="X75" s="348"/>
      <c r="Y75" s="348"/>
      <c r="Z75" s="348"/>
      <c r="AA75" s="348"/>
      <c r="AB75" s="348"/>
      <c r="AC75" s="348"/>
      <c r="AD75" s="348"/>
      <c r="AE75" s="348"/>
      <c r="AF75" s="348"/>
      <c r="AG75" s="348"/>
      <c r="AH75" s="348"/>
      <c r="AI75" s="348"/>
      <c r="AJ75" s="348"/>
      <c r="AK75" s="348"/>
      <c r="AL75" s="348"/>
      <c r="AM75" s="348"/>
      <c r="AN75" s="348"/>
      <c r="AO75" s="348"/>
      <c r="AP75" s="348"/>
    </row>
    <row r="76" spans="24:42" ht="15.75" hidden="1" customHeight="1">
      <c r="X76" s="348"/>
      <c r="Y76" s="348"/>
      <c r="Z76" s="348"/>
      <c r="AA76" s="348"/>
      <c r="AB76" s="348"/>
      <c r="AC76" s="348"/>
      <c r="AD76" s="348"/>
      <c r="AE76" s="348"/>
      <c r="AF76" s="348"/>
      <c r="AG76" s="348"/>
      <c r="AH76" s="348"/>
      <c r="AI76" s="348"/>
      <c r="AJ76" s="348"/>
      <c r="AK76" s="348"/>
      <c r="AL76" s="348"/>
      <c r="AM76" s="348"/>
      <c r="AN76" s="348"/>
      <c r="AO76" s="348"/>
      <c r="AP76" s="348"/>
    </row>
    <row r="77" spans="24:42" ht="15.75" hidden="1" customHeight="1">
      <c r="X77" s="348"/>
      <c r="Y77" s="348"/>
      <c r="Z77" s="348"/>
      <c r="AA77" s="348"/>
      <c r="AB77" s="348"/>
      <c r="AC77" s="348"/>
      <c r="AD77" s="348"/>
      <c r="AE77" s="348"/>
      <c r="AF77" s="348"/>
      <c r="AG77" s="348"/>
      <c r="AH77" s="348"/>
      <c r="AI77" s="348"/>
      <c r="AJ77" s="348"/>
      <c r="AK77" s="348"/>
      <c r="AL77" s="348"/>
      <c r="AM77" s="348"/>
      <c r="AN77" s="348"/>
      <c r="AO77" s="348"/>
      <c r="AP77" s="348"/>
    </row>
    <row r="78" spans="24:42" ht="15.75" hidden="1" customHeight="1">
      <c r="X78" s="348"/>
      <c r="Y78" s="348"/>
      <c r="Z78" s="348"/>
      <c r="AA78" s="348"/>
      <c r="AB78" s="348"/>
      <c r="AC78" s="348"/>
      <c r="AD78" s="348"/>
      <c r="AE78" s="348"/>
      <c r="AF78" s="348"/>
      <c r="AG78" s="348"/>
      <c r="AH78" s="348"/>
      <c r="AI78" s="348"/>
      <c r="AJ78" s="348"/>
      <c r="AK78" s="348"/>
      <c r="AL78" s="348"/>
      <c r="AM78" s="348"/>
      <c r="AN78" s="348"/>
      <c r="AO78" s="348"/>
      <c r="AP78" s="348"/>
    </row>
    <row r="79" spans="24:42" ht="15.75" hidden="1" customHeight="1">
      <c r="X79" s="348"/>
      <c r="Y79" s="348"/>
      <c r="Z79" s="348"/>
      <c r="AA79" s="348"/>
      <c r="AB79" s="348"/>
      <c r="AC79" s="348"/>
      <c r="AD79" s="348"/>
      <c r="AE79" s="348"/>
      <c r="AF79" s="348"/>
      <c r="AG79" s="348"/>
      <c r="AH79" s="348"/>
      <c r="AI79" s="348"/>
      <c r="AJ79" s="348"/>
      <c r="AK79" s="348"/>
      <c r="AL79" s="348"/>
      <c r="AM79" s="348"/>
      <c r="AN79" s="348"/>
      <c r="AO79" s="348"/>
      <c r="AP79" s="348"/>
    </row>
    <row r="80" spans="24:42" ht="15.75" hidden="1" customHeight="1">
      <c r="X80" s="348"/>
      <c r="Y80" s="348"/>
      <c r="Z80" s="348"/>
      <c r="AA80" s="348"/>
      <c r="AB80" s="348"/>
      <c r="AC80" s="348"/>
      <c r="AD80" s="348"/>
      <c r="AE80" s="348"/>
      <c r="AF80" s="348"/>
      <c r="AG80" s="348"/>
      <c r="AH80" s="348"/>
      <c r="AI80" s="348"/>
      <c r="AJ80" s="348"/>
      <c r="AK80" s="348"/>
      <c r="AL80" s="348"/>
      <c r="AM80" s="348"/>
      <c r="AN80" s="348"/>
      <c r="AO80" s="348"/>
      <c r="AP80" s="348"/>
    </row>
    <row r="81" spans="24:42" ht="15.75" hidden="1" customHeight="1">
      <c r="X81" s="348"/>
      <c r="Y81" s="348"/>
      <c r="Z81" s="348"/>
      <c r="AA81" s="348"/>
      <c r="AB81" s="348"/>
      <c r="AC81" s="348"/>
      <c r="AD81" s="348"/>
      <c r="AE81" s="348"/>
      <c r="AF81" s="348"/>
      <c r="AG81" s="348"/>
      <c r="AH81" s="348"/>
      <c r="AI81" s="348"/>
      <c r="AJ81" s="348"/>
      <c r="AK81" s="348"/>
      <c r="AL81" s="348"/>
      <c r="AM81" s="348"/>
      <c r="AN81" s="348"/>
      <c r="AO81" s="348"/>
      <c r="AP81" s="348"/>
    </row>
    <row r="82" spans="24:42" ht="15.75" hidden="1" customHeight="1">
      <c r="X82" s="348"/>
      <c r="Y82" s="348"/>
      <c r="Z82" s="348"/>
      <c r="AA82" s="348"/>
      <c r="AB82" s="348"/>
      <c r="AC82" s="348"/>
      <c r="AD82" s="348"/>
      <c r="AE82" s="348"/>
      <c r="AF82" s="348"/>
      <c r="AG82" s="348"/>
      <c r="AH82" s="348"/>
      <c r="AI82" s="348"/>
      <c r="AJ82" s="348"/>
      <c r="AK82" s="348"/>
      <c r="AL82" s="348"/>
      <c r="AM82" s="348"/>
      <c r="AN82" s="348"/>
      <c r="AO82" s="348"/>
      <c r="AP82" s="348"/>
    </row>
    <row r="83" spans="24:42" ht="15.75" hidden="1" customHeight="1">
      <c r="X83" s="348"/>
      <c r="Y83" s="348"/>
      <c r="Z83" s="348"/>
      <c r="AA83" s="348"/>
      <c r="AB83" s="348"/>
      <c r="AC83" s="348"/>
      <c r="AD83" s="348"/>
      <c r="AE83" s="348"/>
      <c r="AF83" s="348"/>
      <c r="AG83" s="348"/>
      <c r="AH83" s="348"/>
      <c r="AI83" s="348"/>
      <c r="AJ83" s="348"/>
      <c r="AK83" s="348"/>
      <c r="AL83" s="348"/>
      <c r="AM83" s="348"/>
      <c r="AN83" s="348"/>
      <c r="AO83" s="348"/>
      <c r="AP83" s="348"/>
    </row>
    <row r="84" spans="24:42" ht="15.75" hidden="1" customHeight="1">
      <c r="X84" s="348"/>
      <c r="Y84" s="348"/>
      <c r="Z84" s="348"/>
      <c r="AA84" s="348"/>
      <c r="AB84" s="348"/>
      <c r="AC84" s="348"/>
      <c r="AD84" s="348"/>
      <c r="AE84" s="348"/>
      <c r="AF84" s="348"/>
      <c r="AG84" s="348"/>
      <c r="AH84" s="348"/>
      <c r="AI84" s="348"/>
      <c r="AJ84" s="348"/>
      <c r="AK84" s="348"/>
      <c r="AL84" s="348"/>
      <c r="AM84" s="348"/>
      <c r="AN84" s="348"/>
      <c r="AO84" s="348"/>
      <c r="AP84" s="348"/>
    </row>
    <row r="85" spans="24:42" ht="15.75" hidden="1" customHeight="1">
      <c r="X85" s="348"/>
      <c r="Y85" s="348"/>
      <c r="Z85" s="348"/>
      <c r="AA85" s="348"/>
      <c r="AB85" s="348"/>
      <c r="AC85" s="348"/>
      <c r="AD85" s="348"/>
      <c r="AE85" s="348"/>
      <c r="AF85" s="348"/>
      <c r="AG85" s="348"/>
      <c r="AH85" s="348"/>
      <c r="AI85" s="348"/>
      <c r="AJ85" s="348"/>
      <c r="AK85" s="348"/>
      <c r="AL85" s="348"/>
      <c r="AM85" s="348"/>
      <c r="AN85" s="348"/>
      <c r="AO85" s="348"/>
      <c r="AP85" s="348"/>
    </row>
    <row r="86" spans="24:42" ht="15.75" hidden="1" customHeight="1">
      <c r="X86" s="348"/>
      <c r="Y86" s="348"/>
      <c r="Z86" s="348"/>
      <c r="AA86" s="348"/>
      <c r="AB86" s="348"/>
      <c r="AC86" s="348"/>
      <c r="AD86" s="348"/>
      <c r="AE86" s="348"/>
      <c r="AF86" s="348"/>
      <c r="AG86" s="348"/>
      <c r="AH86" s="348"/>
      <c r="AI86" s="348"/>
      <c r="AJ86" s="348"/>
      <c r="AK86" s="348"/>
      <c r="AL86" s="348"/>
      <c r="AM86" s="348"/>
      <c r="AN86" s="348"/>
      <c r="AO86" s="348"/>
      <c r="AP86" s="348"/>
    </row>
    <row r="87" spans="24:42" ht="15.75" hidden="1" customHeight="1">
      <c r="X87" s="348"/>
      <c r="Y87" s="348"/>
      <c r="Z87" s="348"/>
      <c r="AA87" s="348"/>
      <c r="AB87" s="348"/>
      <c r="AC87" s="348"/>
      <c r="AD87" s="348"/>
      <c r="AE87" s="348"/>
      <c r="AF87" s="348"/>
      <c r="AG87" s="348"/>
      <c r="AH87" s="348"/>
      <c r="AI87" s="348"/>
      <c r="AJ87" s="348"/>
      <c r="AK87" s="348"/>
      <c r="AL87" s="348"/>
      <c r="AM87" s="348"/>
      <c r="AN87" s="348"/>
      <c r="AO87" s="348"/>
      <c r="AP87" s="348"/>
    </row>
    <row r="88" spans="24:42" ht="15.75" hidden="1" customHeight="1">
      <c r="X88" s="348"/>
      <c r="Y88" s="348"/>
      <c r="Z88" s="348"/>
      <c r="AA88" s="348"/>
      <c r="AB88" s="348"/>
      <c r="AC88" s="348"/>
      <c r="AD88" s="348"/>
      <c r="AE88" s="348"/>
      <c r="AF88" s="348"/>
      <c r="AG88" s="348"/>
      <c r="AH88" s="348"/>
      <c r="AI88" s="348"/>
      <c r="AJ88" s="348"/>
      <c r="AK88" s="348"/>
      <c r="AL88" s="348"/>
      <c r="AM88" s="348"/>
      <c r="AN88" s="348"/>
      <c r="AO88" s="348"/>
      <c r="AP88" s="348"/>
    </row>
    <row r="89" spans="24:42" ht="15.75" hidden="1" customHeight="1">
      <c r="X89" s="348"/>
      <c r="Y89" s="348"/>
      <c r="Z89" s="348"/>
      <c r="AA89" s="348"/>
      <c r="AB89" s="348"/>
      <c r="AC89" s="348"/>
      <c r="AD89" s="348"/>
      <c r="AE89" s="348"/>
      <c r="AF89" s="348"/>
      <c r="AG89" s="348"/>
      <c r="AH89" s="348"/>
      <c r="AI89" s="348"/>
      <c r="AJ89" s="348"/>
      <c r="AK89" s="348"/>
      <c r="AL89" s="348"/>
      <c r="AM89" s="348"/>
      <c r="AN89" s="348"/>
      <c r="AO89" s="348"/>
      <c r="AP89" s="348"/>
    </row>
    <row r="90" spans="24:42" ht="15.75" hidden="1" customHeight="1">
      <c r="X90" s="348"/>
      <c r="Y90" s="348"/>
      <c r="Z90" s="348"/>
      <c r="AA90" s="348"/>
      <c r="AB90" s="348"/>
      <c r="AC90" s="348"/>
      <c r="AD90" s="348"/>
      <c r="AE90" s="348"/>
      <c r="AF90" s="348"/>
      <c r="AG90" s="348"/>
      <c r="AH90" s="348"/>
      <c r="AI90" s="348"/>
      <c r="AJ90" s="348"/>
      <c r="AK90" s="348"/>
      <c r="AL90" s="348"/>
      <c r="AM90" s="348"/>
      <c r="AN90" s="348"/>
      <c r="AO90" s="348"/>
      <c r="AP90" s="348"/>
    </row>
    <row r="91" spans="24:42" ht="15.75" hidden="1" customHeight="1">
      <c r="X91" s="348"/>
      <c r="Y91" s="348"/>
      <c r="Z91" s="348"/>
      <c r="AA91" s="348"/>
      <c r="AB91" s="348"/>
      <c r="AC91" s="348"/>
      <c r="AD91" s="348"/>
      <c r="AE91" s="348"/>
      <c r="AF91" s="348"/>
      <c r="AG91" s="348"/>
      <c r="AH91" s="348"/>
      <c r="AI91" s="348"/>
      <c r="AJ91" s="348"/>
      <c r="AK91" s="348"/>
      <c r="AL91" s="348"/>
      <c r="AM91" s="348"/>
      <c r="AN91" s="348"/>
      <c r="AO91" s="348"/>
      <c r="AP91" s="348"/>
    </row>
    <row r="92" spans="24:42" ht="15.75" hidden="1" customHeight="1">
      <c r="X92" s="348"/>
      <c r="Y92" s="348"/>
      <c r="Z92" s="348"/>
      <c r="AA92" s="348"/>
      <c r="AB92" s="348"/>
      <c r="AC92" s="348"/>
      <c r="AD92" s="348"/>
      <c r="AE92" s="348"/>
      <c r="AF92" s="348"/>
      <c r="AG92" s="348"/>
      <c r="AH92" s="348"/>
      <c r="AI92" s="348"/>
      <c r="AJ92" s="348"/>
      <c r="AK92" s="348"/>
      <c r="AL92" s="348"/>
      <c r="AM92" s="348"/>
      <c r="AN92" s="348"/>
      <c r="AO92" s="348"/>
      <c r="AP92" s="348"/>
    </row>
    <row r="93" spans="24:42" ht="15.75" hidden="1" customHeight="1">
      <c r="X93" s="348"/>
      <c r="Y93" s="348"/>
      <c r="Z93" s="348"/>
      <c r="AA93" s="348"/>
      <c r="AB93" s="348"/>
      <c r="AC93" s="348"/>
      <c r="AD93" s="348"/>
      <c r="AE93" s="348"/>
      <c r="AF93" s="348"/>
      <c r="AG93" s="348"/>
      <c r="AH93" s="348"/>
      <c r="AI93" s="348"/>
      <c r="AJ93" s="348"/>
      <c r="AK93" s="348"/>
      <c r="AL93" s="348"/>
      <c r="AM93" s="348"/>
      <c r="AN93" s="348"/>
      <c r="AO93" s="348"/>
      <c r="AP93" s="348"/>
    </row>
    <row r="94" spans="24:42" ht="15.75" hidden="1" customHeight="1">
      <c r="X94" s="348"/>
      <c r="Y94" s="348"/>
      <c r="Z94" s="348"/>
      <c r="AA94" s="348"/>
      <c r="AB94" s="348"/>
      <c r="AC94" s="348"/>
      <c r="AD94" s="348"/>
      <c r="AE94" s="348"/>
      <c r="AF94" s="348"/>
      <c r="AG94" s="348"/>
      <c r="AH94" s="348"/>
      <c r="AI94" s="348"/>
      <c r="AJ94" s="348"/>
      <c r="AK94" s="348"/>
      <c r="AL94" s="348"/>
      <c r="AM94" s="348"/>
      <c r="AN94" s="348"/>
      <c r="AO94" s="348"/>
      <c r="AP94" s="348"/>
    </row>
    <row r="95" spans="24:42" ht="15.75" hidden="1" customHeight="1">
      <c r="X95" s="348"/>
      <c r="Y95" s="348"/>
      <c r="Z95" s="348"/>
      <c r="AA95" s="348"/>
      <c r="AB95" s="348"/>
      <c r="AC95" s="348"/>
      <c r="AD95" s="348"/>
      <c r="AE95" s="348"/>
      <c r="AF95" s="348"/>
      <c r="AG95" s="348"/>
      <c r="AH95" s="348"/>
      <c r="AI95" s="348"/>
      <c r="AJ95" s="348"/>
      <c r="AK95" s="348"/>
      <c r="AL95" s="348"/>
      <c r="AM95" s="348"/>
      <c r="AN95" s="348"/>
      <c r="AO95" s="348"/>
      <c r="AP95" s="348"/>
    </row>
    <row r="96" spans="24:42" ht="15.75" hidden="1" customHeight="1">
      <c r="X96" s="348"/>
      <c r="Y96" s="348"/>
      <c r="Z96" s="348"/>
      <c r="AA96" s="348"/>
      <c r="AB96" s="348"/>
      <c r="AC96" s="348"/>
      <c r="AD96" s="348"/>
      <c r="AE96" s="348"/>
      <c r="AF96" s="348"/>
      <c r="AG96" s="348"/>
      <c r="AH96" s="348"/>
      <c r="AI96" s="348"/>
      <c r="AJ96" s="348"/>
      <c r="AK96" s="348"/>
      <c r="AL96" s="348"/>
      <c r="AM96" s="348"/>
      <c r="AN96" s="348"/>
      <c r="AO96" s="348"/>
      <c r="AP96" s="348"/>
    </row>
    <row r="97" spans="24:42" ht="15.75" hidden="1" customHeight="1">
      <c r="X97" s="348"/>
      <c r="Y97" s="348"/>
      <c r="Z97" s="348"/>
      <c r="AA97" s="348"/>
      <c r="AB97" s="348"/>
      <c r="AC97" s="348"/>
      <c r="AD97" s="348"/>
      <c r="AE97" s="348"/>
      <c r="AF97" s="348"/>
      <c r="AG97" s="348"/>
      <c r="AH97" s="348"/>
      <c r="AI97" s="348"/>
      <c r="AJ97" s="348"/>
      <c r="AK97" s="348"/>
      <c r="AL97" s="348"/>
      <c r="AM97" s="348"/>
      <c r="AN97" s="348"/>
      <c r="AO97" s="348"/>
      <c r="AP97" s="348"/>
    </row>
    <row r="98" spans="24:42" ht="15.75" hidden="1" customHeight="1">
      <c r="X98" s="348"/>
      <c r="Y98" s="348"/>
      <c r="Z98" s="348"/>
      <c r="AA98" s="348"/>
      <c r="AB98" s="348"/>
      <c r="AC98" s="348"/>
      <c r="AD98" s="348"/>
      <c r="AE98" s="348"/>
      <c r="AF98" s="348"/>
      <c r="AG98" s="348"/>
      <c r="AH98" s="348"/>
      <c r="AI98" s="348"/>
      <c r="AJ98" s="348"/>
      <c r="AK98" s="348"/>
      <c r="AL98" s="348"/>
      <c r="AM98" s="348"/>
      <c r="AN98" s="348"/>
      <c r="AO98" s="348"/>
      <c r="AP98" s="348"/>
    </row>
    <row r="99" spans="24:42" ht="15.75" hidden="1" customHeight="1">
      <c r="X99" s="348"/>
      <c r="Y99" s="348"/>
      <c r="Z99" s="348"/>
      <c r="AA99" s="348"/>
      <c r="AB99" s="348"/>
      <c r="AC99" s="348"/>
      <c r="AD99" s="348"/>
      <c r="AE99" s="348"/>
      <c r="AF99" s="348"/>
      <c r="AG99" s="348"/>
      <c r="AH99" s="348"/>
      <c r="AI99" s="348"/>
      <c r="AJ99" s="348"/>
      <c r="AK99" s="348"/>
      <c r="AL99" s="348"/>
      <c r="AM99" s="348"/>
      <c r="AN99" s="348"/>
      <c r="AO99" s="348"/>
      <c r="AP99" s="348"/>
    </row>
    <row r="100" spans="24:42" ht="15.75" hidden="1" customHeight="1">
      <c r="X100" s="348"/>
      <c r="Y100" s="348"/>
      <c r="Z100" s="348"/>
      <c r="AA100" s="348"/>
      <c r="AB100" s="348"/>
      <c r="AC100" s="348"/>
      <c r="AD100" s="348"/>
      <c r="AE100" s="348"/>
      <c r="AF100" s="348"/>
      <c r="AG100" s="348"/>
      <c r="AH100" s="348"/>
      <c r="AI100" s="348"/>
      <c r="AJ100" s="348"/>
      <c r="AK100" s="348"/>
      <c r="AL100" s="348"/>
      <c r="AM100" s="348"/>
      <c r="AN100" s="348"/>
      <c r="AO100" s="348"/>
      <c r="AP100" s="348"/>
    </row>
    <row r="101" spans="24:42" ht="15.75" hidden="1" customHeight="1">
      <c r="X101" s="348"/>
      <c r="Y101" s="348"/>
      <c r="Z101" s="348"/>
      <c r="AA101" s="348"/>
      <c r="AB101" s="348"/>
      <c r="AC101" s="348"/>
      <c r="AD101" s="348"/>
      <c r="AE101" s="348"/>
      <c r="AF101" s="348"/>
      <c r="AG101" s="348"/>
      <c r="AH101" s="348"/>
      <c r="AI101" s="348"/>
      <c r="AJ101" s="348"/>
      <c r="AK101" s="348"/>
      <c r="AL101" s="348"/>
      <c r="AM101" s="348"/>
      <c r="AN101" s="348"/>
      <c r="AO101" s="348"/>
      <c r="AP101" s="348"/>
    </row>
    <row r="102" spans="24:42" ht="15.75" hidden="1" customHeight="1">
      <c r="X102" s="348"/>
      <c r="Y102" s="348"/>
      <c r="Z102" s="348"/>
      <c r="AA102" s="348"/>
      <c r="AB102" s="348"/>
      <c r="AC102" s="348"/>
      <c r="AD102" s="348"/>
      <c r="AE102" s="348"/>
      <c r="AF102" s="348"/>
      <c r="AG102" s="348"/>
      <c r="AH102" s="348"/>
      <c r="AI102" s="348"/>
      <c r="AJ102" s="348"/>
      <c r="AK102" s="348"/>
      <c r="AL102" s="348"/>
      <c r="AM102" s="348"/>
      <c r="AN102" s="348"/>
      <c r="AO102" s="348"/>
      <c r="AP102" s="348"/>
    </row>
    <row r="103" spans="24:42" ht="15.75" hidden="1" customHeight="1">
      <c r="X103" s="348"/>
      <c r="Y103" s="348"/>
      <c r="Z103" s="348"/>
      <c r="AA103" s="348"/>
      <c r="AB103" s="348"/>
      <c r="AC103" s="348"/>
      <c r="AD103" s="348"/>
      <c r="AE103" s="348"/>
      <c r="AF103" s="348"/>
      <c r="AG103" s="348"/>
      <c r="AH103" s="348"/>
      <c r="AI103" s="348"/>
      <c r="AJ103" s="348"/>
      <c r="AK103" s="348"/>
      <c r="AL103" s="348"/>
      <c r="AM103" s="348"/>
      <c r="AN103" s="348"/>
      <c r="AO103" s="348"/>
      <c r="AP103" s="348"/>
    </row>
    <row r="104" spans="24:42" ht="15.75" hidden="1" customHeight="1">
      <c r="X104" s="348"/>
      <c r="Y104" s="348"/>
      <c r="Z104" s="348"/>
      <c r="AA104" s="348"/>
      <c r="AB104" s="348"/>
      <c r="AC104" s="348"/>
      <c r="AD104" s="348"/>
      <c r="AE104" s="348"/>
      <c r="AF104" s="348"/>
      <c r="AG104" s="348"/>
      <c r="AH104" s="348"/>
      <c r="AI104" s="348"/>
      <c r="AJ104" s="348"/>
      <c r="AK104" s="348"/>
      <c r="AL104" s="348"/>
      <c r="AM104" s="348"/>
      <c r="AN104" s="348"/>
      <c r="AO104" s="348"/>
      <c r="AP104" s="348"/>
    </row>
    <row r="105" spans="24:42" ht="15.75" hidden="1" customHeight="1">
      <c r="X105" s="348"/>
      <c r="Y105" s="348"/>
      <c r="Z105" s="348"/>
      <c r="AA105" s="348"/>
      <c r="AB105" s="348"/>
      <c r="AC105" s="348"/>
      <c r="AD105" s="348"/>
      <c r="AE105" s="348"/>
      <c r="AF105" s="348"/>
      <c r="AG105" s="348"/>
      <c r="AH105" s="348"/>
      <c r="AI105" s="348"/>
      <c r="AJ105" s="348"/>
      <c r="AK105" s="348"/>
      <c r="AL105" s="348"/>
      <c r="AM105" s="348"/>
      <c r="AN105" s="348"/>
      <c r="AO105" s="348"/>
      <c r="AP105" s="348"/>
    </row>
    <row r="106" spans="24:42" ht="15.75" hidden="1" customHeight="1">
      <c r="X106" s="348"/>
      <c r="Y106" s="348"/>
      <c r="Z106" s="348"/>
      <c r="AA106" s="348"/>
      <c r="AB106" s="348"/>
      <c r="AC106" s="348"/>
      <c r="AD106" s="348"/>
      <c r="AE106" s="348"/>
      <c r="AF106" s="348"/>
      <c r="AG106" s="348"/>
      <c r="AH106" s="348"/>
      <c r="AI106" s="348"/>
      <c r="AJ106" s="348"/>
      <c r="AK106" s="348"/>
      <c r="AL106" s="348"/>
      <c r="AM106" s="348"/>
      <c r="AN106" s="348"/>
      <c r="AO106" s="348"/>
      <c r="AP106" s="348"/>
    </row>
    <row r="107" spans="24:42" ht="15.75" hidden="1" customHeight="1">
      <c r="X107" s="348"/>
      <c r="Y107" s="348"/>
      <c r="Z107" s="348"/>
      <c r="AA107" s="348"/>
      <c r="AB107" s="348"/>
      <c r="AC107" s="348"/>
      <c r="AD107" s="348"/>
      <c r="AE107" s="348"/>
      <c r="AF107" s="348"/>
      <c r="AG107" s="348"/>
      <c r="AH107" s="348"/>
      <c r="AI107" s="348"/>
      <c r="AJ107" s="348"/>
      <c r="AK107" s="348"/>
      <c r="AL107" s="348"/>
      <c r="AM107" s="348"/>
      <c r="AN107" s="348"/>
      <c r="AO107" s="348"/>
      <c r="AP107" s="348"/>
    </row>
    <row r="108" spans="24:42" ht="15.75" hidden="1" customHeight="1">
      <c r="X108" s="348"/>
      <c r="Y108" s="348"/>
      <c r="Z108" s="348"/>
      <c r="AA108" s="348"/>
      <c r="AB108" s="348"/>
      <c r="AC108" s="348"/>
      <c r="AD108" s="348"/>
      <c r="AE108" s="348"/>
      <c r="AF108" s="348"/>
      <c r="AG108" s="348"/>
      <c r="AH108" s="348"/>
      <c r="AI108" s="348"/>
      <c r="AJ108" s="348"/>
      <c r="AK108" s="348"/>
      <c r="AL108" s="348"/>
      <c r="AM108" s="348"/>
      <c r="AN108" s="348"/>
      <c r="AO108" s="348"/>
      <c r="AP108" s="348"/>
    </row>
    <row r="109" spans="24:42" ht="15.75" hidden="1" customHeight="1">
      <c r="X109" s="348"/>
      <c r="Y109" s="348"/>
      <c r="Z109" s="348"/>
      <c r="AA109" s="348"/>
      <c r="AB109" s="348"/>
      <c r="AC109" s="348"/>
      <c r="AD109" s="348"/>
      <c r="AE109" s="348"/>
      <c r="AF109" s="348"/>
      <c r="AG109" s="348"/>
      <c r="AH109" s="348"/>
      <c r="AI109" s="348"/>
      <c r="AJ109" s="348"/>
      <c r="AK109" s="348"/>
      <c r="AL109" s="348"/>
      <c r="AM109" s="348"/>
      <c r="AN109" s="348"/>
      <c r="AO109" s="348"/>
      <c r="AP109" s="348"/>
    </row>
    <row r="110" spans="24:42" ht="15.75" hidden="1" customHeight="1">
      <c r="X110" s="348"/>
      <c r="Y110" s="348"/>
      <c r="Z110" s="348"/>
      <c r="AA110" s="348"/>
      <c r="AB110" s="348"/>
      <c r="AC110" s="348"/>
      <c r="AD110" s="348"/>
      <c r="AE110" s="348"/>
      <c r="AF110" s="348"/>
      <c r="AG110" s="348"/>
      <c r="AH110" s="348"/>
      <c r="AI110" s="348"/>
      <c r="AJ110" s="348"/>
      <c r="AK110" s="348"/>
      <c r="AL110" s="348"/>
      <c r="AM110" s="348"/>
      <c r="AN110" s="348"/>
      <c r="AO110" s="348"/>
      <c r="AP110" s="348"/>
    </row>
    <row r="111" spans="24:42" ht="15.75" hidden="1" customHeight="1">
      <c r="X111" s="348"/>
      <c r="Y111" s="348"/>
      <c r="Z111" s="348"/>
      <c r="AA111" s="348"/>
      <c r="AB111" s="348"/>
      <c r="AC111" s="348"/>
      <c r="AD111" s="348"/>
      <c r="AE111" s="348"/>
      <c r="AF111" s="348"/>
      <c r="AG111" s="348"/>
      <c r="AH111" s="348"/>
      <c r="AI111" s="348"/>
      <c r="AJ111" s="348"/>
      <c r="AK111" s="348"/>
      <c r="AL111" s="348"/>
      <c r="AM111" s="348"/>
      <c r="AN111" s="348"/>
      <c r="AO111" s="348"/>
      <c r="AP111" s="348"/>
    </row>
    <row r="112" spans="24:42" ht="15.75" hidden="1" customHeight="1">
      <c r="X112" s="348"/>
      <c r="Y112" s="348"/>
      <c r="Z112" s="348"/>
      <c r="AA112" s="348"/>
      <c r="AB112" s="348"/>
      <c r="AC112" s="348"/>
      <c r="AD112" s="348"/>
      <c r="AE112" s="348"/>
      <c r="AF112" s="348"/>
      <c r="AG112" s="348"/>
      <c r="AH112" s="348"/>
      <c r="AI112" s="348"/>
      <c r="AJ112" s="348"/>
      <c r="AK112" s="348"/>
      <c r="AL112" s="348"/>
      <c r="AM112" s="348"/>
      <c r="AN112" s="348"/>
      <c r="AO112" s="348"/>
      <c r="AP112" s="348"/>
    </row>
    <row r="113" spans="24:42" ht="15.75" hidden="1" customHeight="1">
      <c r="X113" s="348"/>
      <c r="Y113" s="348"/>
      <c r="Z113" s="348"/>
      <c r="AA113" s="348"/>
      <c r="AB113" s="348"/>
      <c r="AC113" s="348"/>
      <c r="AD113" s="348"/>
      <c r="AE113" s="348"/>
      <c r="AF113" s="348"/>
      <c r="AG113" s="348"/>
      <c r="AH113" s="348"/>
      <c r="AI113" s="348"/>
      <c r="AJ113" s="348"/>
      <c r="AK113" s="348"/>
      <c r="AL113" s="348"/>
      <c r="AM113" s="348"/>
      <c r="AN113" s="348"/>
      <c r="AO113" s="348"/>
      <c r="AP113" s="348"/>
    </row>
    <row r="114" spans="24:42" ht="15.75" hidden="1" customHeight="1">
      <c r="X114" s="348"/>
      <c r="Y114" s="348"/>
      <c r="Z114" s="348"/>
      <c r="AA114" s="348"/>
      <c r="AB114" s="348"/>
      <c r="AC114" s="348"/>
      <c r="AD114" s="348"/>
      <c r="AE114" s="348"/>
      <c r="AF114" s="348"/>
      <c r="AG114" s="348"/>
      <c r="AH114" s="348"/>
      <c r="AI114" s="348"/>
      <c r="AJ114" s="348"/>
      <c r="AK114" s="348"/>
      <c r="AL114" s="348"/>
      <c r="AM114" s="348"/>
      <c r="AN114" s="348"/>
      <c r="AO114" s="348"/>
      <c r="AP114" s="348"/>
    </row>
    <row r="115" spans="24:42" ht="15.75" hidden="1" customHeight="1">
      <c r="X115" s="348"/>
      <c r="Y115" s="348"/>
      <c r="Z115" s="348"/>
      <c r="AA115" s="348"/>
      <c r="AB115" s="348"/>
      <c r="AC115" s="348"/>
      <c r="AD115" s="348"/>
      <c r="AE115" s="348"/>
      <c r="AF115" s="348"/>
      <c r="AG115" s="348"/>
      <c r="AH115" s="348"/>
      <c r="AI115" s="348"/>
      <c r="AJ115" s="348"/>
      <c r="AK115" s="348"/>
      <c r="AL115" s="348"/>
      <c r="AM115" s="348"/>
      <c r="AN115" s="348"/>
      <c r="AO115" s="348"/>
      <c r="AP115" s="348"/>
    </row>
    <row r="116" spans="24:42" ht="15.75" hidden="1" customHeight="1">
      <c r="X116" s="348"/>
      <c r="Y116" s="348"/>
      <c r="Z116" s="348"/>
      <c r="AA116" s="348"/>
      <c r="AB116" s="348"/>
      <c r="AC116" s="348"/>
      <c r="AD116" s="348"/>
      <c r="AE116" s="348"/>
      <c r="AF116" s="348"/>
      <c r="AG116" s="348"/>
      <c r="AH116" s="348"/>
      <c r="AI116" s="348"/>
      <c r="AJ116" s="348"/>
      <c r="AK116" s="348"/>
      <c r="AL116" s="348"/>
      <c r="AM116" s="348"/>
      <c r="AN116" s="348"/>
      <c r="AO116" s="348"/>
      <c r="AP116" s="348"/>
    </row>
    <row r="117" spans="24:42" ht="15.75" hidden="1" customHeight="1">
      <c r="X117" s="348"/>
      <c r="Y117" s="348"/>
      <c r="Z117" s="348"/>
      <c r="AA117" s="348"/>
      <c r="AB117" s="348"/>
      <c r="AC117" s="348"/>
      <c r="AD117" s="348"/>
      <c r="AE117" s="348"/>
      <c r="AF117" s="348"/>
      <c r="AG117" s="348"/>
      <c r="AH117" s="348"/>
      <c r="AI117" s="348"/>
      <c r="AJ117" s="348"/>
      <c r="AK117" s="348"/>
      <c r="AL117" s="348"/>
      <c r="AM117" s="348"/>
      <c r="AN117" s="348"/>
      <c r="AO117" s="348"/>
      <c r="AP117" s="348"/>
    </row>
    <row r="118" spans="24:42" ht="15.75" hidden="1" customHeight="1">
      <c r="X118" s="348"/>
      <c r="Y118" s="348"/>
      <c r="Z118" s="348"/>
      <c r="AA118" s="348"/>
      <c r="AB118" s="348"/>
      <c r="AC118" s="348"/>
      <c r="AD118" s="348"/>
      <c r="AE118" s="348"/>
      <c r="AF118" s="348"/>
      <c r="AG118" s="348"/>
      <c r="AH118" s="348"/>
      <c r="AI118" s="348"/>
      <c r="AJ118" s="348"/>
      <c r="AK118" s="348"/>
      <c r="AL118" s="348"/>
      <c r="AM118" s="348"/>
      <c r="AN118" s="348"/>
      <c r="AO118" s="348"/>
      <c r="AP118" s="348"/>
    </row>
    <row r="119" spans="24:42" ht="15.75" hidden="1" customHeight="1">
      <c r="X119" s="348"/>
      <c r="Y119" s="348"/>
      <c r="Z119" s="348"/>
      <c r="AA119" s="348"/>
      <c r="AB119" s="348"/>
      <c r="AC119" s="348"/>
      <c r="AD119" s="348"/>
      <c r="AE119" s="348"/>
      <c r="AF119" s="348"/>
      <c r="AG119" s="348"/>
      <c r="AH119" s="348"/>
      <c r="AI119" s="348"/>
      <c r="AJ119" s="348"/>
      <c r="AK119" s="348"/>
      <c r="AL119" s="348"/>
      <c r="AM119" s="348"/>
      <c r="AN119" s="348"/>
      <c r="AO119" s="348"/>
      <c r="AP119" s="348"/>
    </row>
    <row r="120" spans="24:42" ht="15.75" hidden="1" customHeight="1">
      <c r="X120" s="348"/>
      <c r="Y120" s="348"/>
      <c r="Z120" s="348"/>
      <c r="AA120" s="348"/>
      <c r="AB120" s="348"/>
      <c r="AC120" s="348"/>
      <c r="AD120" s="348"/>
      <c r="AE120" s="348"/>
      <c r="AF120" s="348"/>
      <c r="AG120" s="348"/>
      <c r="AH120" s="348"/>
      <c r="AI120" s="348"/>
      <c r="AJ120" s="348"/>
      <c r="AK120" s="348"/>
      <c r="AL120" s="348"/>
      <c r="AM120" s="348"/>
      <c r="AN120" s="348"/>
      <c r="AO120" s="348"/>
      <c r="AP120" s="348"/>
    </row>
    <row r="121" spans="24:42" ht="15.75" hidden="1" customHeight="1">
      <c r="X121" s="348"/>
      <c r="Y121" s="348"/>
      <c r="Z121" s="348"/>
      <c r="AA121" s="348"/>
      <c r="AB121" s="348"/>
      <c r="AC121" s="348"/>
      <c r="AD121" s="348"/>
      <c r="AE121" s="348"/>
      <c r="AF121" s="348"/>
      <c r="AG121" s="348"/>
      <c r="AH121" s="348"/>
      <c r="AI121" s="348"/>
      <c r="AJ121" s="348"/>
      <c r="AK121" s="348"/>
      <c r="AL121" s="348"/>
      <c r="AM121" s="348"/>
      <c r="AN121" s="348"/>
      <c r="AO121" s="348"/>
      <c r="AP121" s="348"/>
    </row>
    <row r="122" spans="24:42" ht="15.75" hidden="1" customHeight="1">
      <c r="X122" s="348"/>
      <c r="Y122" s="348"/>
      <c r="Z122" s="348"/>
      <c r="AA122" s="348"/>
      <c r="AB122" s="348"/>
      <c r="AC122" s="348"/>
      <c r="AD122" s="348"/>
      <c r="AE122" s="348"/>
      <c r="AF122" s="348"/>
      <c r="AG122" s="348"/>
      <c r="AH122" s="348"/>
      <c r="AI122" s="348"/>
      <c r="AJ122" s="348"/>
      <c r="AK122" s="348"/>
      <c r="AL122" s="348"/>
      <c r="AM122" s="348"/>
      <c r="AN122" s="348"/>
      <c r="AO122" s="348"/>
      <c r="AP122" s="348"/>
    </row>
    <row r="123" spans="24:42" ht="15.75" hidden="1" customHeight="1">
      <c r="X123" s="348"/>
      <c r="Y123" s="348"/>
      <c r="Z123" s="348"/>
      <c r="AA123" s="348"/>
      <c r="AB123" s="348"/>
      <c r="AC123" s="348"/>
      <c r="AD123" s="348"/>
      <c r="AE123" s="348"/>
      <c r="AF123" s="348"/>
      <c r="AG123" s="348"/>
      <c r="AH123" s="348"/>
      <c r="AI123" s="348"/>
      <c r="AJ123" s="348"/>
      <c r="AK123" s="348"/>
      <c r="AL123" s="348"/>
      <c r="AM123" s="348"/>
      <c r="AN123" s="348"/>
      <c r="AO123" s="348"/>
      <c r="AP123" s="348"/>
    </row>
    <row r="124" spans="24:42" ht="15.75" hidden="1" customHeight="1">
      <c r="X124" s="348"/>
      <c r="Y124" s="348"/>
      <c r="Z124" s="348"/>
      <c r="AA124" s="348"/>
      <c r="AB124" s="348"/>
      <c r="AC124" s="348"/>
      <c r="AD124" s="348"/>
      <c r="AE124" s="348"/>
      <c r="AF124" s="348"/>
      <c r="AG124" s="348"/>
      <c r="AH124" s="348"/>
      <c r="AI124" s="348"/>
      <c r="AJ124" s="348"/>
      <c r="AK124" s="348"/>
      <c r="AL124" s="348"/>
      <c r="AM124" s="348"/>
      <c r="AN124" s="348"/>
      <c r="AO124" s="348"/>
      <c r="AP124" s="348"/>
    </row>
    <row r="125" spans="24:42" ht="15.75" hidden="1" customHeight="1">
      <c r="X125" s="348"/>
      <c r="Y125" s="348"/>
      <c r="Z125" s="348"/>
      <c r="AA125" s="348"/>
      <c r="AB125" s="348"/>
      <c r="AC125" s="348"/>
      <c r="AD125" s="348"/>
      <c r="AE125" s="348"/>
      <c r="AF125" s="348"/>
      <c r="AG125" s="348"/>
      <c r="AH125" s="348"/>
      <c r="AI125" s="348"/>
      <c r="AJ125" s="348"/>
      <c r="AK125" s="348"/>
      <c r="AL125" s="348"/>
      <c r="AM125" s="348"/>
      <c r="AN125" s="348"/>
      <c r="AO125" s="348"/>
      <c r="AP125" s="348"/>
    </row>
    <row r="126" spans="24:42" ht="15.75" hidden="1" customHeight="1">
      <c r="X126" s="348"/>
      <c r="Y126" s="348"/>
      <c r="Z126" s="348"/>
      <c r="AA126" s="348"/>
      <c r="AB126" s="348"/>
      <c r="AC126" s="348"/>
      <c r="AD126" s="348"/>
      <c r="AE126" s="348"/>
      <c r="AF126" s="348"/>
      <c r="AG126" s="348"/>
      <c r="AH126" s="348"/>
      <c r="AI126" s="348"/>
      <c r="AJ126" s="348"/>
      <c r="AK126" s="348"/>
      <c r="AL126" s="348"/>
      <c r="AM126" s="348"/>
      <c r="AN126" s="348"/>
      <c r="AO126" s="348"/>
      <c r="AP126" s="348"/>
    </row>
    <row r="127" spans="24:42" ht="15.75" hidden="1" customHeight="1">
      <c r="X127" s="348"/>
      <c r="Y127" s="348"/>
      <c r="Z127" s="348"/>
      <c r="AA127" s="348"/>
      <c r="AB127" s="348"/>
      <c r="AC127" s="348"/>
      <c r="AD127" s="348"/>
      <c r="AE127" s="348"/>
      <c r="AF127" s="348"/>
      <c r="AG127" s="348"/>
      <c r="AH127" s="348"/>
      <c r="AI127" s="348"/>
      <c r="AJ127" s="348"/>
      <c r="AK127" s="348"/>
      <c r="AL127" s="348"/>
      <c r="AM127" s="348"/>
      <c r="AN127" s="348"/>
      <c r="AO127" s="348"/>
      <c r="AP127" s="348"/>
    </row>
    <row r="128" spans="24:42" ht="15.75" hidden="1" customHeight="1">
      <c r="X128" s="348"/>
      <c r="Y128" s="348"/>
      <c r="Z128" s="348"/>
      <c r="AA128" s="348"/>
      <c r="AB128" s="348"/>
      <c r="AC128" s="348"/>
      <c r="AD128" s="348"/>
      <c r="AE128" s="348"/>
      <c r="AF128" s="348"/>
      <c r="AG128" s="348"/>
      <c r="AH128" s="348"/>
      <c r="AI128" s="348"/>
      <c r="AJ128" s="348"/>
      <c r="AK128" s="348"/>
      <c r="AL128" s="348"/>
      <c r="AM128" s="348"/>
      <c r="AN128" s="348"/>
      <c r="AO128" s="348"/>
      <c r="AP128" s="348"/>
    </row>
    <row r="129" spans="24:42" ht="15.75" hidden="1" customHeight="1">
      <c r="X129" s="348"/>
      <c r="Y129" s="348"/>
      <c r="Z129" s="348"/>
      <c r="AA129" s="348"/>
      <c r="AB129" s="348"/>
      <c r="AC129" s="348"/>
      <c r="AD129" s="348"/>
      <c r="AE129" s="348"/>
      <c r="AF129" s="348"/>
      <c r="AG129" s="348"/>
      <c r="AH129" s="348"/>
      <c r="AI129" s="348"/>
      <c r="AJ129" s="348"/>
      <c r="AK129" s="348"/>
      <c r="AL129" s="348"/>
      <c r="AM129" s="348"/>
      <c r="AN129" s="348"/>
      <c r="AO129" s="348"/>
      <c r="AP129" s="348"/>
    </row>
    <row r="130" spans="24:42" ht="15.75" hidden="1" customHeight="1">
      <c r="X130" s="348"/>
      <c r="Y130" s="348"/>
      <c r="Z130" s="348"/>
      <c r="AA130" s="348"/>
      <c r="AB130" s="348"/>
      <c r="AC130" s="348"/>
      <c r="AD130" s="348"/>
      <c r="AE130" s="348"/>
      <c r="AF130" s="348"/>
      <c r="AG130" s="348"/>
      <c r="AH130" s="348"/>
      <c r="AI130" s="348"/>
      <c r="AJ130" s="348"/>
      <c r="AK130" s="348"/>
      <c r="AL130" s="348"/>
      <c r="AM130" s="348"/>
      <c r="AN130" s="348"/>
      <c r="AO130" s="348"/>
      <c r="AP130" s="348"/>
    </row>
    <row r="131" spans="24:42" ht="15.75" hidden="1" customHeight="1">
      <c r="X131" s="348"/>
      <c r="Y131" s="348"/>
      <c r="Z131" s="348"/>
      <c r="AA131" s="348"/>
      <c r="AB131" s="348"/>
      <c r="AC131" s="348"/>
      <c r="AD131" s="348"/>
      <c r="AE131" s="348"/>
      <c r="AF131" s="348"/>
      <c r="AG131" s="348"/>
      <c r="AH131" s="348"/>
      <c r="AI131" s="348"/>
      <c r="AJ131" s="348"/>
      <c r="AK131" s="348"/>
      <c r="AL131" s="348"/>
      <c r="AM131" s="348"/>
      <c r="AN131" s="348"/>
      <c r="AO131" s="348"/>
      <c r="AP131" s="348"/>
    </row>
    <row r="132" spans="24:42" ht="15.75" hidden="1" customHeight="1">
      <c r="X132" s="348"/>
      <c r="Y132" s="348"/>
      <c r="Z132" s="348"/>
      <c r="AA132" s="348"/>
      <c r="AB132" s="348"/>
      <c r="AC132" s="348"/>
      <c r="AD132" s="348"/>
      <c r="AE132" s="348"/>
      <c r="AF132" s="348"/>
      <c r="AG132" s="348"/>
      <c r="AH132" s="348"/>
      <c r="AI132" s="348"/>
      <c r="AJ132" s="348"/>
      <c r="AK132" s="348"/>
      <c r="AL132" s="348"/>
      <c r="AM132" s="348"/>
      <c r="AN132" s="348"/>
      <c r="AO132" s="348"/>
      <c r="AP132" s="348"/>
    </row>
    <row r="133" spans="24:42" ht="15.75" hidden="1" customHeight="1">
      <c r="X133" s="348"/>
      <c r="Y133" s="348"/>
      <c r="Z133" s="348"/>
      <c r="AA133" s="348"/>
      <c r="AB133" s="348"/>
      <c r="AC133" s="348"/>
      <c r="AD133" s="348"/>
      <c r="AE133" s="348"/>
      <c r="AF133" s="348"/>
      <c r="AG133" s="348"/>
      <c r="AH133" s="348"/>
      <c r="AI133" s="348"/>
      <c r="AJ133" s="348"/>
      <c r="AK133" s="348"/>
      <c r="AL133" s="348"/>
      <c r="AM133" s="348"/>
      <c r="AN133" s="348"/>
      <c r="AO133" s="348"/>
      <c r="AP133" s="348"/>
    </row>
    <row r="134" spans="24:42" ht="15.75" hidden="1" customHeight="1">
      <c r="X134" s="348"/>
      <c r="Y134" s="348"/>
      <c r="Z134" s="348"/>
      <c r="AA134" s="348"/>
      <c r="AB134" s="348"/>
      <c r="AC134" s="348"/>
      <c r="AD134" s="348"/>
      <c r="AE134" s="348"/>
      <c r="AF134" s="348"/>
      <c r="AG134" s="348"/>
      <c r="AH134" s="348"/>
      <c r="AI134" s="348"/>
      <c r="AJ134" s="348"/>
      <c r="AK134" s="348"/>
      <c r="AL134" s="348"/>
      <c r="AM134" s="348"/>
      <c r="AN134" s="348"/>
      <c r="AO134" s="348"/>
      <c r="AP134" s="348"/>
    </row>
    <row r="135" spans="24:42" ht="15.75" hidden="1" customHeight="1">
      <c r="X135" s="348"/>
      <c r="Y135" s="348"/>
      <c r="Z135" s="348"/>
      <c r="AA135" s="348"/>
      <c r="AB135" s="348"/>
      <c r="AC135" s="348"/>
      <c r="AD135" s="348"/>
      <c r="AE135" s="348"/>
      <c r="AF135" s="348"/>
      <c r="AG135" s="348"/>
      <c r="AH135" s="348"/>
      <c r="AI135" s="348"/>
      <c r="AJ135" s="348"/>
      <c r="AK135" s="348"/>
      <c r="AL135" s="348"/>
      <c r="AM135" s="348"/>
      <c r="AN135" s="348"/>
      <c r="AO135" s="348"/>
      <c r="AP135" s="348"/>
    </row>
    <row r="136" spans="24:42" ht="15.75" hidden="1" customHeight="1">
      <c r="X136" s="348"/>
      <c r="Y136" s="348"/>
      <c r="Z136" s="348"/>
      <c r="AA136" s="348"/>
      <c r="AB136" s="348"/>
      <c r="AC136" s="348"/>
      <c r="AD136" s="348"/>
      <c r="AE136" s="348"/>
      <c r="AF136" s="348"/>
      <c r="AG136" s="348"/>
      <c r="AH136" s="348"/>
      <c r="AI136" s="348"/>
      <c r="AJ136" s="348"/>
      <c r="AK136" s="348"/>
      <c r="AL136" s="348"/>
      <c r="AM136" s="348"/>
      <c r="AN136" s="348"/>
      <c r="AO136" s="348"/>
      <c r="AP136" s="348"/>
    </row>
    <row r="137" spans="24:42" ht="15.75" hidden="1" customHeight="1">
      <c r="X137" s="348"/>
      <c r="Y137" s="348"/>
      <c r="Z137" s="348"/>
      <c r="AA137" s="348"/>
      <c r="AB137" s="348"/>
      <c r="AC137" s="348"/>
      <c r="AD137" s="348"/>
      <c r="AE137" s="348"/>
      <c r="AF137" s="348"/>
      <c r="AG137" s="348"/>
      <c r="AH137" s="348"/>
      <c r="AI137" s="348"/>
      <c r="AJ137" s="348"/>
      <c r="AK137" s="348"/>
      <c r="AL137" s="348"/>
      <c r="AM137" s="348"/>
      <c r="AN137" s="348"/>
      <c r="AO137" s="348"/>
      <c r="AP137" s="348"/>
    </row>
    <row r="138" spans="24:42" ht="15.75" hidden="1" customHeight="1">
      <c r="X138" s="348"/>
      <c r="Y138" s="348"/>
      <c r="Z138" s="348"/>
      <c r="AA138" s="348"/>
      <c r="AB138" s="348"/>
      <c r="AC138" s="348"/>
      <c r="AD138" s="348"/>
      <c r="AE138" s="348"/>
      <c r="AF138" s="348"/>
      <c r="AG138" s="348"/>
      <c r="AH138" s="348"/>
      <c r="AI138" s="348"/>
      <c r="AJ138" s="348"/>
      <c r="AK138" s="348"/>
      <c r="AL138" s="348"/>
      <c r="AM138" s="348"/>
      <c r="AN138" s="348"/>
      <c r="AO138" s="348"/>
      <c r="AP138" s="348"/>
    </row>
    <row r="139" spans="24:42" ht="15.75" hidden="1" customHeight="1">
      <c r="X139" s="348"/>
      <c r="Y139" s="348"/>
      <c r="Z139" s="348"/>
      <c r="AA139" s="348"/>
      <c r="AB139" s="348"/>
      <c r="AC139" s="348"/>
      <c r="AD139" s="348"/>
      <c r="AE139" s="348"/>
      <c r="AF139" s="348"/>
      <c r="AG139" s="348"/>
      <c r="AH139" s="348"/>
      <c r="AI139" s="348"/>
      <c r="AJ139" s="348"/>
      <c r="AK139" s="348"/>
      <c r="AL139" s="348"/>
      <c r="AM139" s="348"/>
      <c r="AN139" s="348"/>
      <c r="AO139" s="348"/>
      <c r="AP139" s="348"/>
    </row>
    <row r="140" spans="24:42" ht="15.75" hidden="1" customHeight="1">
      <c r="X140" s="348"/>
      <c r="Y140" s="348"/>
      <c r="Z140" s="348"/>
      <c r="AA140" s="348"/>
      <c r="AB140" s="348"/>
      <c r="AC140" s="348"/>
      <c r="AD140" s="348"/>
      <c r="AE140" s="348"/>
      <c r="AF140" s="348"/>
      <c r="AG140" s="348"/>
      <c r="AH140" s="348"/>
      <c r="AI140" s="348"/>
      <c r="AJ140" s="348"/>
      <c r="AK140" s="348"/>
      <c r="AL140" s="348"/>
      <c r="AM140" s="348"/>
      <c r="AN140" s="348"/>
      <c r="AO140" s="348"/>
      <c r="AP140" s="348"/>
    </row>
    <row r="141" spans="24:42" ht="15.75" hidden="1" customHeight="1">
      <c r="X141" s="348"/>
      <c r="Y141" s="348"/>
      <c r="Z141" s="348"/>
      <c r="AA141" s="348"/>
      <c r="AB141" s="348"/>
      <c r="AC141" s="348"/>
      <c r="AD141" s="348"/>
      <c r="AE141" s="348"/>
      <c r="AF141" s="348"/>
      <c r="AG141" s="348"/>
      <c r="AH141" s="348"/>
      <c r="AI141" s="348"/>
      <c r="AJ141" s="348"/>
      <c r="AK141" s="348"/>
      <c r="AL141" s="348"/>
      <c r="AM141" s="348"/>
      <c r="AN141" s="348"/>
      <c r="AO141" s="348"/>
      <c r="AP141" s="348"/>
    </row>
    <row r="142" spans="24:42" ht="15.75" hidden="1" customHeight="1">
      <c r="X142" s="348"/>
      <c r="Y142" s="348"/>
      <c r="Z142" s="348"/>
      <c r="AA142" s="348"/>
      <c r="AB142" s="348"/>
      <c r="AC142" s="348"/>
      <c r="AD142" s="348"/>
      <c r="AE142" s="348"/>
      <c r="AF142" s="348"/>
      <c r="AG142" s="348"/>
      <c r="AH142" s="348"/>
      <c r="AI142" s="348"/>
      <c r="AJ142" s="348"/>
      <c r="AK142" s="348"/>
      <c r="AL142" s="348"/>
      <c r="AM142" s="348"/>
      <c r="AN142" s="348"/>
      <c r="AO142" s="348"/>
      <c r="AP142" s="348"/>
    </row>
    <row r="143" spans="24:42" ht="15.75" hidden="1" customHeight="1">
      <c r="X143" s="348"/>
      <c r="Y143" s="348"/>
      <c r="Z143" s="348"/>
      <c r="AA143" s="348"/>
      <c r="AB143" s="348"/>
      <c r="AC143" s="348"/>
      <c r="AD143" s="348"/>
      <c r="AE143" s="348"/>
      <c r="AF143" s="348"/>
      <c r="AG143" s="348"/>
      <c r="AH143" s="348"/>
      <c r="AI143" s="348"/>
      <c r="AJ143" s="348"/>
      <c r="AK143" s="348"/>
      <c r="AL143" s="348"/>
      <c r="AM143" s="348"/>
      <c r="AN143" s="348"/>
      <c r="AO143" s="348"/>
      <c r="AP143" s="348"/>
    </row>
    <row r="144" spans="24:42" ht="15.75" hidden="1" customHeight="1">
      <c r="X144" s="348"/>
      <c r="Y144" s="348"/>
      <c r="Z144" s="348"/>
      <c r="AA144" s="348"/>
      <c r="AB144" s="348"/>
      <c r="AC144" s="348"/>
      <c r="AD144" s="348"/>
      <c r="AE144" s="348"/>
      <c r="AF144" s="348"/>
      <c r="AG144" s="348"/>
      <c r="AH144" s="348"/>
      <c r="AI144" s="348"/>
      <c r="AJ144" s="348"/>
      <c r="AK144" s="348"/>
      <c r="AL144" s="348"/>
      <c r="AM144" s="348"/>
      <c r="AN144" s="348"/>
      <c r="AO144" s="348"/>
      <c r="AP144" s="348"/>
    </row>
    <row r="145" spans="24:42" ht="15.75" hidden="1" customHeight="1">
      <c r="X145" s="348"/>
      <c r="Y145" s="348"/>
      <c r="Z145" s="348"/>
      <c r="AA145" s="348"/>
      <c r="AB145" s="348"/>
      <c r="AC145" s="348"/>
      <c r="AD145" s="348"/>
      <c r="AE145" s="348"/>
      <c r="AF145" s="348"/>
      <c r="AG145" s="348"/>
      <c r="AH145" s="348"/>
      <c r="AI145" s="348"/>
      <c r="AJ145" s="348"/>
      <c r="AK145" s="348"/>
      <c r="AL145" s="348"/>
      <c r="AM145" s="348"/>
      <c r="AN145" s="348"/>
      <c r="AO145" s="348"/>
      <c r="AP145" s="348"/>
    </row>
    <row r="146" spans="24:42" ht="15.75" hidden="1" customHeight="1">
      <c r="X146" s="348"/>
      <c r="Y146" s="348"/>
      <c r="Z146" s="348"/>
      <c r="AA146" s="348"/>
      <c r="AB146" s="348"/>
      <c r="AC146" s="348"/>
      <c r="AD146" s="348"/>
      <c r="AE146" s="348"/>
      <c r="AF146" s="348"/>
      <c r="AG146" s="348"/>
      <c r="AH146" s="348"/>
      <c r="AI146" s="348"/>
      <c r="AJ146" s="348"/>
      <c r="AK146" s="348"/>
      <c r="AL146" s="348"/>
      <c r="AM146" s="348"/>
      <c r="AN146" s="348"/>
      <c r="AO146" s="348"/>
      <c r="AP146" s="348"/>
    </row>
    <row r="147" spans="24:42" ht="15.75" hidden="1" customHeight="1">
      <c r="X147" s="348"/>
      <c r="Y147" s="348"/>
      <c r="Z147" s="348"/>
      <c r="AA147" s="348"/>
      <c r="AB147" s="348"/>
      <c r="AC147" s="348"/>
      <c r="AD147" s="348"/>
      <c r="AE147" s="348"/>
      <c r="AF147" s="348"/>
      <c r="AG147" s="348"/>
      <c r="AH147" s="348"/>
      <c r="AI147" s="348"/>
      <c r="AJ147" s="348"/>
      <c r="AK147" s="348"/>
      <c r="AL147" s="348"/>
      <c r="AM147" s="348"/>
      <c r="AN147" s="348"/>
      <c r="AO147" s="348"/>
      <c r="AP147" s="348"/>
    </row>
    <row r="148" spans="24:42" ht="15.75" hidden="1" customHeight="1">
      <c r="X148" s="348"/>
      <c r="Y148" s="348"/>
      <c r="Z148" s="348"/>
      <c r="AA148" s="348"/>
      <c r="AB148" s="348"/>
      <c r="AC148" s="348"/>
      <c r="AD148" s="348"/>
      <c r="AE148" s="348"/>
      <c r="AF148" s="348"/>
      <c r="AG148" s="348"/>
      <c r="AH148" s="348"/>
      <c r="AI148" s="348"/>
      <c r="AJ148" s="348"/>
      <c r="AK148" s="348"/>
      <c r="AL148" s="348"/>
      <c r="AM148" s="348"/>
      <c r="AN148" s="348"/>
      <c r="AO148" s="348"/>
      <c r="AP148" s="348"/>
    </row>
    <row r="149" spans="24:42" ht="15.75" hidden="1" customHeight="1">
      <c r="X149" s="348"/>
      <c r="Y149" s="348"/>
      <c r="Z149" s="348"/>
      <c r="AA149" s="348"/>
      <c r="AB149" s="348"/>
      <c r="AC149" s="348"/>
      <c r="AD149" s="348"/>
      <c r="AE149" s="348"/>
      <c r="AF149" s="348"/>
      <c r="AG149" s="348"/>
      <c r="AH149" s="348"/>
      <c r="AI149" s="348"/>
      <c r="AJ149" s="348"/>
      <c r="AK149" s="348"/>
      <c r="AL149" s="348"/>
      <c r="AM149" s="348"/>
      <c r="AN149" s="348"/>
      <c r="AO149" s="348"/>
      <c r="AP149" s="348"/>
    </row>
    <row r="150" spans="24:42" ht="15.75" hidden="1" customHeight="1">
      <c r="X150" s="348"/>
      <c r="Y150" s="348"/>
      <c r="Z150" s="348"/>
      <c r="AA150" s="348"/>
      <c r="AB150" s="348"/>
      <c r="AC150" s="348"/>
      <c r="AD150" s="348"/>
      <c r="AE150" s="348"/>
      <c r="AF150" s="348"/>
      <c r="AG150" s="348"/>
      <c r="AH150" s="348"/>
      <c r="AI150" s="348"/>
      <c r="AJ150" s="348"/>
      <c r="AK150" s="348"/>
      <c r="AL150" s="348"/>
      <c r="AM150" s="348"/>
      <c r="AN150" s="348"/>
      <c r="AO150" s="348"/>
      <c r="AP150" s="348"/>
    </row>
    <row r="151" spans="24:42" ht="15.75" hidden="1" customHeight="1">
      <c r="X151" s="348"/>
      <c r="Y151" s="348"/>
      <c r="Z151" s="348"/>
      <c r="AA151" s="348"/>
      <c r="AB151" s="348"/>
      <c r="AC151" s="348"/>
      <c r="AD151" s="348"/>
      <c r="AE151" s="348"/>
      <c r="AF151" s="348"/>
      <c r="AG151" s="348"/>
      <c r="AH151" s="348"/>
      <c r="AI151" s="348"/>
      <c r="AJ151" s="348"/>
      <c r="AK151" s="348"/>
      <c r="AL151" s="348"/>
      <c r="AM151" s="348"/>
      <c r="AN151" s="348"/>
      <c r="AO151" s="348"/>
      <c r="AP151" s="348"/>
    </row>
    <row r="152" spans="24:42" ht="15.75" hidden="1" customHeight="1">
      <c r="X152" s="348"/>
      <c r="Y152" s="348"/>
      <c r="Z152" s="348"/>
      <c r="AA152" s="348"/>
      <c r="AB152" s="348"/>
      <c r="AC152" s="348"/>
      <c r="AD152" s="348"/>
      <c r="AE152" s="348"/>
      <c r="AF152" s="348"/>
      <c r="AG152" s="348"/>
      <c r="AH152" s="348"/>
      <c r="AI152" s="348"/>
      <c r="AJ152" s="348"/>
      <c r="AK152" s="348"/>
      <c r="AL152" s="348"/>
      <c r="AM152" s="348"/>
      <c r="AN152" s="348"/>
      <c r="AO152" s="348"/>
      <c r="AP152" s="348"/>
    </row>
    <row r="153" spans="24:42" ht="15.75" hidden="1" customHeight="1">
      <c r="X153" s="348"/>
      <c r="Y153" s="348"/>
      <c r="Z153" s="348"/>
      <c r="AA153" s="348"/>
      <c r="AB153" s="348"/>
      <c r="AC153" s="348"/>
      <c r="AD153" s="348"/>
      <c r="AE153" s="348"/>
      <c r="AF153" s="348"/>
      <c r="AG153" s="348"/>
      <c r="AH153" s="348"/>
      <c r="AI153" s="348"/>
      <c r="AJ153" s="348"/>
      <c r="AK153" s="348"/>
      <c r="AL153" s="348"/>
      <c r="AM153" s="348"/>
      <c r="AN153" s="348"/>
      <c r="AO153" s="348"/>
      <c r="AP153" s="348"/>
    </row>
    <row r="154" spans="24:42" ht="15.75" hidden="1" customHeight="1">
      <c r="X154" s="348"/>
      <c r="Y154" s="348"/>
      <c r="Z154" s="348"/>
      <c r="AA154" s="348"/>
      <c r="AB154" s="348"/>
      <c r="AC154" s="348"/>
      <c r="AD154" s="348"/>
      <c r="AE154" s="348"/>
      <c r="AF154" s="348"/>
      <c r="AG154" s="348"/>
      <c r="AH154" s="348"/>
      <c r="AI154" s="348"/>
      <c r="AJ154" s="348"/>
      <c r="AK154" s="348"/>
      <c r="AL154" s="348"/>
      <c r="AM154" s="348"/>
      <c r="AN154" s="348"/>
      <c r="AO154" s="348"/>
      <c r="AP154" s="348"/>
    </row>
    <row r="155" spans="24:42" ht="15.75" hidden="1" customHeight="1">
      <c r="X155" s="348"/>
      <c r="Y155" s="348"/>
      <c r="Z155" s="348"/>
      <c r="AA155" s="348"/>
      <c r="AB155" s="348"/>
      <c r="AC155" s="348"/>
      <c r="AD155" s="348"/>
      <c r="AE155" s="348"/>
      <c r="AF155" s="348"/>
      <c r="AG155" s="348"/>
      <c r="AH155" s="348"/>
      <c r="AI155" s="348"/>
      <c r="AJ155" s="348"/>
      <c r="AK155" s="348"/>
      <c r="AL155" s="348"/>
      <c r="AM155" s="348"/>
      <c r="AN155" s="348"/>
      <c r="AO155" s="348"/>
      <c r="AP155" s="348"/>
    </row>
    <row r="156" spans="24:42" ht="15.75" hidden="1" customHeight="1"/>
    <row r="157" spans="24:42" ht="15.75" hidden="1" customHeight="1"/>
    <row r="158" spans="24:42" ht="15.75" hidden="1" customHeight="1"/>
    <row r="159" spans="24:42" ht="15.75" hidden="1" customHeight="1"/>
    <row r="160" spans="24:42" ht="15.75" hidden="1" customHeight="1"/>
    <row r="161" spans="7:7" ht="15.75" hidden="1" customHeight="1"/>
    <row r="162" spans="7:7" ht="15.75" hidden="1" customHeight="1"/>
    <row r="163" spans="7:7" ht="15.75" hidden="1" customHeight="1"/>
    <row r="164" spans="7:7" ht="15.75" hidden="1" customHeight="1"/>
    <row r="165" spans="7:7" ht="15.75" hidden="1" customHeight="1"/>
    <row r="166" spans="7:7" ht="15.75" hidden="1" customHeight="1"/>
    <row r="167" spans="7:7" ht="15.75" hidden="1" customHeight="1"/>
    <row r="168" spans="7:7" ht="15.75" hidden="1" customHeight="1"/>
    <row r="169" spans="7:7" ht="15.75" hidden="1" customHeight="1"/>
    <row r="170" spans="7:7" ht="15.75" hidden="1" customHeight="1"/>
    <row r="171" spans="7:7" ht="15.75" hidden="1" customHeight="1"/>
    <row r="172" spans="7:7" ht="15.75" hidden="1" customHeight="1"/>
    <row r="173" spans="7:7" ht="15.75" hidden="1" customHeight="1">
      <c r="G173" s="349" t="s">
        <v>44</v>
      </c>
    </row>
    <row r="174" spans="7:7" ht="15.75" hidden="1" customHeight="1"/>
    <row r="175" spans="7:7" ht="15.75" hidden="1" customHeight="1"/>
    <row r="176" spans="7:7" ht="15.75" hidden="1" customHeight="1"/>
    <row r="177" ht="15.75" hidden="1" customHeight="1"/>
    <row r="178" ht="15.75" hidden="1" customHeight="1"/>
    <row r="179" ht="15.75" hidden="1" customHeight="1"/>
    <row r="180" ht="15.75" hidden="1" customHeight="1"/>
    <row r="181" ht="15.75" hidden="1" customHeight="1"/>
    <row r="182" ht="15.75" hidden="1" customHeight="1"/>
    <row r="183" ht="15.75" hidden="1" customHeight="1"/>
    <row r="184" ht="15.75" hidden="1" customHeight="1"/>
    <row r="185" ht="15.75" hidden="1" customHeight="1"/>
    <row r="186" ht="15.75" hidden="1" customHeight="1"/>
    <row r="187" ht="15.75" hidden="1" customHeight="1"/>
    <row r="188" ht="15.75" hidden="1" customHeight="1"/>
    <row r="189" ht="15.75" hidden="1" customHeight="1"/>
    <row r="190" ht="15.75" hidden="1" customHeight="1"/>
    <row r="191" ht="15.75" hidden="1" customHeight="1"/>
    <row r="192" ht="15.75" hidden="1" customHeight="1"/>
    <row r="193" ht="15.75" hidden="1" customHeight="1"/>
    <row r="194" ht="15.75" hidden="1" customHeight="1"/>
    <row r="195" ht="15.75" hidden="1" customHeight="1"/>
    <row r="196" ht="15.75" hidden="1" customHeight="1"/>
    <row r="197" ht="15.75" hidden="1" customHeight="1"/>
    <row r="198" ht="15.75" hidden="1" customHeight="1"/>
    <row r="199" ht="15.75" hidden="1" customHeight="1"/>
    <row r="200" ht="15.75" hidden="1" customHeight="1"/>
    <row r="201" ht="15.75" hidden="1" customHeight="1"/>
    <row r="202" ht="15.75" hidden="1" customHeight="1"/>
    <row r="203" ht="15.75" hidden="1" customHeight="1"/>
    <row r="204" ht="15.75" hidden="1" customHeight="1"/>
    <row r="205" ht="15.75" hidden="1" customHeight="1"/>
    <row r="206" ht="15.75" hidden="1" customHeight="1"/>
    <row r="207" ht="15.75" hidden="1" customHeight="1"/>
    <row r="208" ht="15.75" hidden="1" customHeight="1"/>
    <row r="209" ht="15.75" hidden="1" customHeight="1"/>
    <row r="210" ht="15.75" hidden="1" customHeight="1"/>
    <row r="211" ht="15.75" hidden="1" customHeight="1"/>
    <row r="212" ht="15.75" hidden="1" customHeight="1"/>
    <row r="213" ht="15.75" hidden="1" customHeight="1"/>
    <row r="214" ht="15.75" hidden="1" customHeight="1"/>
    <row r="215" ht="15.75" hidden="1" customHeight="1"/>
    <row r="216" ht="15.75" hidden="1" customHeight="1"/>
    <row r="217" ht="15.75" hidden="1" customHeight="1"/>
    <row r="218" ht="15.75" hidden="1" customHeight="1"/>
    <row r="219" ht="15.75" hidden="1" customHeight="1"/>
    <row r="220" ht="15.75" hidden="1" customHeight="1"/>
    <row r="221" ht="15.75" hidden="1" customHeight="1"/>
    <row r="222" ht="15.75" hidden="1" customHeight="1"/>
    <row r="223" ht="15.75" hidden="1" customHeight="1"/>
    <row r="224" ht="15.75" hidden="1" customHeight="1"/>
    <row r="225" ht="15.75" hidden="1" customHeight="1"/>
    <row r="226" ht="15.75" hidden="1" customHeight="1"/>
    <row r="227" ht="15.75" hidden="1" customHeight="1"/>
    <row r="228" ht="15.75" hidden="1" customHeight="1"/>
    <row r="229" ht="15.75" hidden="1" customHeight="1"/>
    <row r="230" ht="15.75" hidden="1" customHeight="1"/>
    <row r="231" ht="15.75" hidden="1" customHeight="1"/>
    <row r="232" ht="15.75" hidden="1" customHeight="1"/>
    <row r="233" ht="15.75" hidden="1" customHeight="1"/>
    <row r="234" ht="15.75" hidden="1" customHeight="1"/>
    <row r="235" ht="15.75" hidden="1" customHeight="1"/>
    <row r="236" ht="15.75" hidden="1" customHeight="1"/>
    <row r="237" ht="15.75" hidden="1" customHeight="1"/>
    <row r="238" ht="15.75" hidden="1" customHeight="1"/>
    <row r="239" ht="15.75" hidden="1" customHeight="1"/>
    <row r="240" ht="15.75" hidden="1" customHeight="1"/>
    <row r="241" ht="15.75" hidden="1" customHeight="1"/>
    <row r="242" ht="15.75" hidden="1" customHeight="1"/>
    <row r="243" ht="15.75" hidden="1" customHeight="1"/>
    <row r="244" ht="15.75" hidden="1" customHeight="1"/>
    <row r="245" ht="15.75" hidden="1" customHeight="1"/>
    <row r="246" ht="15.75" hidden="1" customHeight="1"/>
    <row r="247" ht="15.75" hidden="1" customHeight="1"/>
    <row r="248" ht="15.75" hidden="1" customHeight="1"/>
    <row r="249" ht="15.75" hidden="1" customHeight="1"/>
    <row r="250" ht="15.75" hidden="1" customHeight="1"/>
    <row r="251" ht="15.75" hidden="1" customHeight="1"/>
    <row r="252" ht="15.75" hidden="1" customHeight="1"/>
    <row r="253" ht="15.75" hidden="1" customHeight="1"/>
    <row r="254" ht="15.75" hidden="1" customHeight="1"/>
    <row r="255" ht="15.75" hidden="1" customHeight="1"/>
    <row r="256" ht="15.75" hidden="1" customHeight="1"/>
    <row r="257" ht="15.75" hidden="1" customHeight="1"/>
    <row r="258" ht="15.75" hidden="1" customHeight="1"/>
    <row r="259" ht="15.75" hidden="1" customHeight="1"/>
    <row r="260" ht="15.75" hidden="1" customHeight="1"/>
    <row r="261" ht="15.75" hidden="1" customHeight="1"/>
    <row r="262" ht="15.75" hidden="1" customHeight="1"/>
    <row r="263" ht="15.75" hidden="1" customHeight="1"/>
    <row r="264" ht="15.75" hidden="1" customHeight="1"/>
    <row r="265" ht="15.75" hidden="1" customHeight="1"/>
    <row r="266" ht="15.75" hidden="1" customHeight="1"/>
    <row r="267" ht="15.75" hidden="1" customHeight="1"/>
    <row r="268" ht="15.75" hidden="1" customHeight="1"/>
    <row r="269" ht="15.75" hidden="1" customHeight="1"/>
    <row r="270" ht="15.75" hidden="1" customHeight="1"/>
    <row r="271" ht="15.75" hidden="1" customHeight="1"/>
    <row r="272" ht="15.75" hidden="1" customHeight="1"/>
    <row r="273" ht="15.75" hidden="1" customHeight="1"/>
    <row r="274" ht="15.75" hidden="1" customHeight="1"/>
    <row r="275" ht="15.75" hidden="1" customHeight="1"/>
    <row r="276" ht="15.75" hidden="1" customHeight="1"/>
    <row r="277" ht="15.75" hidden="1" customHeight="1"/>
    <row r="278" ht="15.75" hidden="1" customHeight="1"/>
    <row r="279" ht="15.75" hidden="1" customHeight="1"/>
    <row r="280" ht="15.75" hidden="1" customHeight="1"/>
    <row r="281" ht="15.75" hidden="1" customHeight="1"/>
    <row r="282" ht="15.75" hidden="1" customHeight="1"/>
    <row r="283" ht="15.75" hidden="1" customHeight="1"/>
    <row r="284" ht="15.75" hidden="1" customHeight="1"/>
    <row r="285" ht="15.75" hidden="1" customHeight="1"/>
    <row r="286" ht="15.75" hidden="1" customHeight="1"/>
    <row r="287" ht="15.75" hidden="1" customHeight="1"/>
    <row r="288" ht="15.75" hidden="1" customHeight="1"/>
    <row r="289" ht="15.75" hidden="1" customHeight="1"/>
    <row r="290" ht="15.7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row r="1000" ht="15.75" hidden="1" customHeight="1"/>
  </sheetData>
  <mergeCells count="7">
    <mergeCell ref="A44:V44"/>
    <mergeCell ref="A1:V1"/>
    <mergeCell ref="A2:V2"/>
    <mergeCell ref="O3:V3"/>
    <mergeCell ref="A42:B42"/>
    <mergeCell ref="A43:V43"/>
    <mergeCell ref="V37:V38"/>
  </mergeCells>
  <conditionalFormatting sqref="AO4:AP18 W4:W30 W31:AP42">
    <cfRule type="expression" dxfId="2" priority="1">
      <formula>MOD(ROW(),3)=1</formula>
    </cfRule>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1BE11-E752-42A1-84C9-D3AC7AB159E2}">
  <sheetPr codeName="Sheet31">
    <pageSetUpPr fitToPage="1"/>
  </sheetPr>
  <dimension ref="A1:Q169"/>
  <sheetViews>
    <sheetView topLeftCell="E1" workbookViewId="0">
      <selection activeCell="E10" sqref="E10:H10"/>
    </sheetView>
  </sheetViews>
  <sheetFormatPr defaultColWidth="0" defaultRowHeight="14.5" customHeight="1" zeroHeight="1"/>
  <cols>
    <col min="1" max="1" width="8.7265625" style="645" hidden="1" customWidth="1"/>
    <col min="2" max="2" width="46.26953125" style="645" hidden="1" customWidth="1"/>
    <col min="3" max="3" width="17.453125" style="645" hidden="1" customWidth="1"/>
    <col min="4" max="4" width="60.7265625" style="645" hidden="1" customWidth="1"/>
    <col min="5" max="5" width="9.453125" style="645" customWidth="1"/>
    <col min="6" max="6" width="59.26953125" style="645" customWidth="1"/>
    <col min="7" max="7" width="20.26953125" style="645" customWidth="1"/>
    <col min="8" max="8" width="52.54296875" style="645" customWidth="1"/>
    <col min="9" max="9" width="11.1796875" style="645" hidden="1" customWidth="1"/>
    <col min="10" max="17" width="0" style="645" hidden="1" customWidth="1"/>
    <col min="18" max="16384" width="9.1796875" style="645" hidden="1"/>
  </cols>
  <sheetData>
    <row r="1" spans="1:17" s="633" customFormat="1" ht="20.149999999999999" customHeight="1">
      <c r="A1" s="1537" t="s">
        <v>1323</v>
      </c>
      <c r="B1" s="1538"/>
      <c r="C1" s="1538"/>
      <c r="D1" s="1538"/>
      <c r="E1" s="1539" t="s">
        <v>1324</v>
      </c>
      <c r="F1" s="1540"/>
      <c r="G1" s="1540"/>
      <c r="H1" s="1540"/>
    </row>
    <row r="2" spans="1:17" s="633" customFormat="1" ht="20.149999999999999" customHeight="1">
      <c r="A2" s="1541" t="s">
        <v>1325</v>
      </c>
      <c r="B2" s="1542"/>
      <c r="C2" s="1542"/>
      <c r="D2" s="1542"/>
      <c r="E2" s="1479" t="s">
        <v>1326</v>
      </c>
      <c r="F2" s="1479"/>
      <c r="G2" s="1479"/>
      <c r="H2" s="1479"/>
    </row>
    <row r="3" spans="1:17" s="638" customFormat="1" ht="46.5" customHeight="1">
      <c r="A3" s="634" t="s">
        <v>49</v>
      </c>
      <c r="B3" s="635" t="s">
        <v>1327</v>
      </c>
      <c r="C3" s="634" t="s">
        <v>1328</v>
      </c>
      <c r="D3" s="636" t="s">
        <v>1329</v>
      </c>
      <c r="E3" s="18" t="s">
        <v>54</v>
      </c>
      <c r="F3" s="637" t="s">
        <v>1329</v>
      </c>
      <c r="G3" s="18" t="s">
        <v>1330</v>
      </c>
      <c r="H3" s="637" t="s">
        <v>1327</v>
      </c>
    </row>
    <row r="4" spans="1:17" s="633" customFormat="1" ht="20.149999999999999" customHeight="1">
      <c r="A4" s="639">
        <v>1</v>
      </c>
      <c r="B4" s="640" t="s">
        <v>1331</v>
      </c>
      <c r="C4" s="639" t="s">
        <v>1332</v>
      </c>
      <c r="D4" s="641" t="s">
        <v>1333</v>
      </c>
      <c r="E4" s="11">
        <v>1</v>
      </c>
      <c r="F4" s="14" t="s">
        <v>1334</v>
      </c>
      <c r="G4" s="11" t="s">
        <v>1335</v>
      </c>
      <c r="H4" s="642" t="s">
        <v>1336</v>
      </c>
    </row>
    <row r="5" spans="1:17" s="646" customFormat="1" ht="24.75" customHeight="1">
      <c r="A5" s="643">
        <v>2</v>
      </c>
      <c r="B5" s="640" t="s">
        <v>1337</v>
      </c>
      <c r="C5" s="644" t="s">
        <v>1338</v>
      </c>
      <c r="D5" s="641" t="s">
        <v>1339</v>
      </c>
      <c r="E5" s="11">
        <v>2</v>
      </c>
      <c r="F5" s="14" t="s">
        <v>1339</v>
      </c>
      <c r="G5" s="11" t="s">
        <v>1340</v>
      </c>
      <c r="H5" s="642" t="s">
        <v>1337</v>
      </c>
      <c r="I5" s="645"/>
      <c r="K5" s="645"/>
      <c r="L5" s="645"/>
      <c r="M5" s="645"/>
      <c r="N5" s="645"/>
      <c r="O5" s="645"/>
      <c r="P5" s="645"/>
      <c r="Q5" s="645"/>
    </row>
    <row r="6" spans="1:17" ht="39" customHeight="1">
      <c r="A6" s="643">
        <v>3</v>
      </c>
      <c r="B6" s="647" t="s">
        <v>1341</v>
      </c>
      <c r="C6" s="644" t="s">
        <v>1342</v>
      </c>
      <c r="D6" s="648" t="s">
        <v>1343</v>
      </c>
      <c r="E6" s="11">
        <v>3</v>
      </c>
      <c r="F6" s="77" t="s">
        <v>1344</v>
      </c>
      <c r="G6" s="11" t="s">
        <v>1345</v>
      </c>
      <c r="H6" s="82" t="s">
        <v>1346</v>
      </c>
    </row>
    <row r="7" spans="1:17" ht="20.149999999999999" customHeight="1">
      <c r="A7" s="643">
        <v>4</v>
      </c>
      <c r="B7" s="640" t="s">
        <v>1347</v>
      </c>
      <c r="C7" s="644" t="s">
        <v>1348</v>
      </c>
      <c r="D7" s="641" t="s">
        <v>1349</v>
      </c>
      <c r="E7" s="11">
        <v>4</v>
      </c>
      <c r="F7" s="14" t="s">
        <v>1349</v>
      </c>
      <c r="G7" s="11" t="s">
        <v>1350</v>
      </c>
      <c r="H7" s="642" t="s">
        <v>1351</v>
      </c>
    </row>
    <row r="8" spans="1:17" ht="20.149999999999999" customHeight="1">
      <c r="A8" s="643"/>
      <c r="B8" s="640" t="s">
        <v>1352</v>
      </c>
      <c r="C8" s="644" t="s">
        <v>1353</v>
      </c>
      <c r="D8" s="641" t="s">
        <v>1354</v>
      </c>
      <c r="E8" s="57"/>
      <c r="F8" s="14" t="s">
        <v>1354</v>
      </c>
      <c r="G8" s="11" t="s">
        <v>1353</v>
      </c>
      <c r="H8" s="642" t="s">
        <v>1352</v>
      </c>
    </row>
    <row r="9" spans="1:17" ht="20.149999999999999" customHeight="1">
      <c r="A9" s="643"/>
      <c r="B9" s="640" t="s">
        <v>1355</v>
      </c>
      <c r="C9" s="644" t="s">
        <v>1356</v>
      </c>
      <c r="D9" s="641" t="s">
        <v>1357</v>
      </c>
      <c r="E9" s="57"/>
      <c r="F9" s="14" t="s">
        <v>1357</v>
      </c>
      <c r="G9" s="11" t="s">
        <v>1358</v>
      </c>
      <c r="H9" s="642" t="s">
        <v>1355</v>
      </c>
    </row>
    <row r="10" spans="1:17" s="633" customFormat="1" ht="39" customHeight="1">
      <c r="A10" s="649"/>
      <c r="C10" s="650"/>
      <c r="E10" s="1543" t="s">
        <v>2031</v>
      </c>
      <c r="F10" s="1543"/>
      <c r="G10" s="1543"/>
      <c r="H10" s="1543"/>
    </row>
    <row r="11" spans="1:17" s="633" customFormat="1" ht="20.149999999999999" customHeight="1">
      <c r="A11" s="651" t="s">
        <v>1359</v>
      </c>
      <c r="B11" s="652"/>
      <c r="C11" s="652"/>
      <c r="D11" s="652"/>
      <c r="E11" s="1536" t="s">
        <v>1360</v>
      </c>
      <c r="F11" s="1536"/>
      <c r="G11" s="1536"/>
      <c r="H11" s="1536"/>
    </row>
    <row r="15" spans="1:17" hidden="1">
      <c r="F15" s="653"/>
    </row>
    <row r="16" spans="1:17" hidden="1">
      <c r="F16" s="653"/>
    </row>
    <row r="17" spans="6:6" hidden="1">
      <c r="F17" s="653"/>
    </row>
    <row r="55" spans="2:16" hidden="1">
      <c r="B55" s="628"/>
      <c r="C55" s="628"/>
      <c r="D55" s="628"/>
      <c r="E55" s="628"/>
      <c r="F55" s="628"/>
      <c r="G55" s="628"/>
      <c r="H55" s="628"/>
      <c r="I55" s="628"/>
      <c r="J55" s="628"/>
      <c r="K55" s="628"/>
      <c r="L55" s="628"/>
      <c r="M55" s="628"/>
      <c r="N55" s="628"/>
      <c r="O55" s="628"/>
      <c r="P55" s="628"/>
    </row>
    <row r="56" spans="2:16" hidden="1">
      <c r="B56" s="628"/>
      <c r="C56" s="628"/>
      <c r="D56" s="628"/>
      <c r="E56" s="628"/>
      <c r="F56" s="628"/>
      <c r="G56" s="628"/>
      <c r="H56" s="628"/>
      <c r="I56" s="628"/>
      <c r="J56" s="628"/>
      <c r="K56" s="628"/>
      <c r="L56" s="628"/>
      <c r="M56" s="628"/>
      <c r="N56" s="628"/>
      <c r="O56" s="628"/>
      <c r="P56" s="628"/>
    </row>
    <row r="169" spans="7:7" hidden="1">
      <c r="G169" s="645" t="s">
        <v>44</v>
      </c>
    </row>
  </sheetData>
  <mergeCells count="6">
    <mergeCell ref="E11:H11"/>
    <mergeCell ref="A1:D1"/>
    <mergeCell ref="E1:H1"/>
    <mergeCell ref="A2:D2"/>
    <mergeCell ref="E2:H2"/>
    <mergeCell ref="E10:H10"/>
  </mergeCells>
  <conditionalFormatting sqref="I3:I9 K3:XFD9">
    <cfRule type="expression" dxfId="1" priority="1">
      <formula>MOD(ROW(),3)=1</formula>
    </cfRule>
  </conditionalFormatting>
  <printOptions horizontalCentered="1"/>
  <pageMargins left="0.51181102362204722" right="0.51181102362204722" top="0.74803149606299213" bottom="0.74803149606299213" header="0.31496062992125984" footer="0.31496062992125984"/>
  <pageSetup paperSize="9" scale="96"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02E6D-BEE4-478C-B7B2-3E4662C3554B}">
  <sheetPr codeName="Sheet32"/>
  <dimension ref="A1:H31"/>
  <sheetViews>
    <sheetView topLeftCell="C1" workbookViewId="0">
      <selection activeCell="F27" sqref="F27"/>
    </sheetView>
  </sheetViews>
  <sheetFormatPr defaultColWidth="0" defaultRowHeight="14.5" zeroHeight="1"/>
  <cols>
    <col min="1" max="1" width="10" style="347" customWidth="1"/>
    <col min="2" max="2" width="51" style="657" customWidth="1"/>
    <col min="3" max="3" width="26.7265625" style="347" customWidth="1"/>
    <col min="4" max="4" width="11.1796875" style="347" customWidth="1"/>
    <col min="5" max="5" width="10.54296875" style="347" customWidth="1"/>
    <col min="6" max="6" width="13.453125" style="347" customWidth="1"/>
    <col min="7" max="7" width="18.08984375" style="347" customWidth="1"/>
    <col min="8" max="8" width="41.81640625" style="1087" customWidth="1"/>
    <col min="9" max="16384" width="8.7265625" style="347" hidden="1"/>
  </cols>
  <sheetData>
    <row r="1" spans="1:8" ht="20.149999999999999" customHeight="1">
      <c r="A1" s="1287" t="s">
        <v>1361</v>
      </c>
      <c r="B1" s="1288"/>
      <c r="C1" s="1288"/>
      <c r="D1" s="1288"/>
      <c r="E1" s="1288"/>
      <c r="F1" s="1288"/>
      <c r="G1" s="1288"/>
    </row>
    <row r="2" spans="1:8" ht="20.149999999999999" customHeight="1">
      <c r="A2" s="1291" t="s">
        <v>1362</v>
      </c>
      <c r="B2" s="1547"/>
      <c r="C2" s="1547"/>
      <c r="D2" s="1547"/>
      <c r="E2" s="1547"/>
      <c r="F2" s="1547"/>
      <c r="G2" s="1547"/>
    </row>
    <row r="3" spans="1:8" ht="70.5" customHeight="1">
      <c r="A3" s="1544" t="s">
        <v>1363</v>
      </c>
      <c r="B3" s="1548" t="s">
        <v>1981</v>
      </c>
      <c r="C3" s="1143" t="s">
        <v>1365</v>
      </c>
      <c r="D3" s="1333" t="s">
        <v>1366</v>
      </c>
      <c r="E3" s="1333"/>
      <c r="F3" s="1333" t="s">
        <v>1367</v>
      </c>
      <c r="G3" s="1333"/>
      <c r="H3" s="1544" t="s">
        <v>1980</v>
      </c>
    </row>
    <row r="4" spans="1:8" ht="20.149999999999999" customHeight="1">
      <c r="A4" s="1544"/>
      <c r="B4" s="1549" t="s">
        <v>1956</v>
      </c>
      <c r="C4" s="1143"/>
      <c r="D4" s="460">
        <v>2025</v>
      </c>
      <c r="E4" s="460">
        <v>2050</v>
      </c>
      <c r="F4" s="460">
        <v>2025</v>
      </c>
      <c r="G4" s="460">
        <v>2050</v>
      </c>
      <c r="H4" s="1544"/>
    </row>
    <row r="5" spans="1:8" ht="20.149999999999999" customHeight="1">
      <c r="A5" s="573">
        <v>1</v>
      </c>
      <c r="B5" s="865" t="s">
        <v>1956</v>
      </c>
      <c r="C5" s="335">
        <v>47.3</v>
      </c>
      <c r="D5" s="330">
        <v>69.2</v>
      </c>
      <c r="E5" s="330">
        <v>81.41</v>
      </c>
      <c r="F5" s="330">
        <v>683.53</v>
      </c>
      <c r="G5" s="333">
        <v>581.01</v>
      </c>
      <c r="H5" s="807" t="s">
        <v>1368</v>
      </c>
    </row>
    <row r="6" spans="1:8" ht="20.149999999999999" customHeight="1">
      <c r="A6" s="573">
        <v>2</v>
      </c>
      <c r="B6" s="865" t="s">
        <v>1957</v>
      </c>
      <c r="C6" s="573" t="s">
        <v>137</v>
      </c>
      <c r="D6" s="573" t="s">
        <v>137</v>
      </c>
      <c r="E6" s="573" t="s">
        <v>137</v>
      </c>
      <c r="F6" s="573" t="s">
        <v>137</v>
      </c>
      <c r="G6" s="797" t="s">
        <v>137</v>
      </c>
      <c r="H6" s="807" t="s">
        <v>1369</v>
      </c>
    </row>
    <row r="7" spans="1:8" ht="39" customHeight="1">
      <c r="A7" s="573">
        <v>3</v>
      </c>
      <c r="B7" s="1040" t="s">
        <v>1958</v>
      </c>
      <c r="C7" s="335" t="s">
        <v>1371</v>
      </c>
      <c r="D7" s="330" t="s">
        <v>137</v>
      </c>
      <c r="E7" s="330" t="s">
        <v>137</v>
      </c>
      <c r="F7" s="330" t="s">
        <v>137</v>
      </c>
      <c r="G7" s="333" t="s">
        <v>137</v>
      </c>
      <c r="H7" s="807" t="s">
        <v>1370</v>
      </c>
    </row>
    <row r="8" spans="1:8" ht="20.149999999999999" customHeight="1">
      <c r="A8" s="573">
        <v>4</v>
      </c>
      <c r="B8" s="865" t="s">
        <v>1959</v>
      </c>
      <c r="C8" s="335">
        <v>581.75</v>
      </c>
      <c r="D8" s="330">
        <v>593.04</v>
      </c>
      <c r="E8" s="330">
        <v>697.69</v>
      </c>
      <c r="F8" s="330">
        <v>980.96</v>
      </c>
      <c r="G8" s="333">
        <v>833.82</v>
      </c>
      <c r="H8" s="807" t="s">
        <v>1372</v>
      </c>
    </row>
    <row r="9" spans="1:8" ht="20.149999999999999" customHeight="1">
      <c r="A9" s="573">
        <v>5</v>
      </c>
      <c r="B9" s="865" t="s">
        <v>1960</v>
      </c>
      <c r="C9" s="335">
        <v>592.32000000000005</v>
      </c>
      <c r="D9" s="330">
        <v>48.06</v>
      </c>
      <c r="E9" s="330">
        <v>56.54</v>
      </c>
      <c r="F9" s="330">
        <v>12324.59</v>
      </c>
      <c r="G9" s="333">
        <v>10476.120000000001</v>
      </c>
      <c r="H9" s="807" t="s">
        <v>1373</v>
      </c>
    </row>
    <row r="10" spans="1:8" ht="20.149999999999999" customHeight="1">
      <c r="A10" s="573">
        <v>6</v>
      </c>
      <c r="B10" s="865" t="s">
        <v>1961</v>
      </c>
      <c r="C10" s="335">
        <v>93.65</v>
      </c>
      <c r="D10" s="330">
        <v>10.24</v>
      </c>
      <c r="E10" s="330">
        <v>12.05</v>
      </c>
      <c r="F10" s="330">
        <v>9145.51</v>
      </c>
      <c r="G10" s="333">
        <v>7771.78</v>
      </c>
      <c r="H10" s="807" t="s">
        <v>1374</v>
      </c>
    </row>
    <row r="11" spans="1:8" ht="20.149999999999999" customHeight="1">
      <c r="A11" s="573">
        <v>7</v>
      </c>
      <c r="B11" s="865" t="s">
        <v>1962</v>
      </c>
      <c r="C11" s="335">
        <v>9.8699999999999992</v>
      </c>
      <c r="D11" s="330">
        <v>17.34</v>
      </c>
      <c r="E11" s="330">
        <v>20.399999999999999</v>
      </c>
      <c r="F11" s="330">
        <v>569.20000000000005</v>
      </c>
      <c r="G11" s="333">
        <v>483.82</v>
      </c>
      <c r="H11" s="807" t="s">
        <v>1375</v>
      </c>
    </row>
    <row r="12" spans="1:8" ht="20.149999999999999" customHeight="1">
      <c r="A12" s="573">
        <v>8</v>
      </c>
      <c r="B12" s="865" t="s">
        <v>1963</v>
      </c>
      <c r="C12" s="335">
        <v>13.03</v>
      </c>
      <c r="D12" s="330">
        <v>17.34</v>
      </c>
      <c r="E12" s="330">
        <v>20.399999999999999</v>
      </c>
      <c r="F12" s="330">
        <v>751.44</v>
      </c>
      <c r="G12" s="333">
        <v>638.73</v>
      </c>
      <c r="H12" s="807" t="s">
        <v>1376</v>
      </c>
    </row>
    <row r="13" spans="1:8" ht="20.149999999999999" customHeight="1">
      <c r="A13" s="573">
        <v>9</v>
      </c>
      <c r="B13" s="865" t="s">
        <v>1964</v>
      </c>
      <c r="C13" s="335">
        <v>49.95</v>
      </c>
      <c r="D13" s="330">
        <v>24.28</v>
      </c>
      <c r="E13" s="330">
        <v>28.56</v>
      </c>
      <c r="F13" s="330">
        <v>2057.25</v>
      </c>
      <c r="G13" s="333">
        <v>1748.95</v>
      </c>
      <c r="H13" s="807" t="s">
        <v>1377</v>
      </c>
    </row>
    <row r="14" spans="1:8" ht="20.149999999999999" customHeight="1">
      <c r="A14" s="573">
        <v>10</v>
      </c>
      <c r="B14" s="865" t="s">
        <v>1965</v>
      </c>
      <c r="C14" s="335">
        <v>20.98</v>
      </c>
      <c r="D14" s="330">
        <v>24.44</v>
      </c>
      <c r="E14" s="330">
        <v>28.75</v>
      </c>
      <c r="F14" s="330">
        <v>858.43</v>
      </c>
      <c r="G14" s="333">
        <v>729.74</v>
      </c>
      <c r="H14" s="807" t="s">
        <v>1378</v>
      </c>
    </row>
    <row r="15" spans="1:8" ht="20.149999999999999" customHeight="1">
      <c r="A15" s="573">
        <v>11</v>
      </c>
      <c r="B15" s="865" t="s">
        <v>1966</v>
      </c>
      <c r="C15" s="335">
        <v>72.819999999999993</v>
      </c>
      <c r="D15" s="330">
        <v>43.93</v>
      </c>
      <c r="E15" s="330">
        <v>51.68</v>
      </c>
      <c r="F15" s="330">
        <v>1657.64</v>
      </c>
      <c r="G15" s="333">
        <v>1409.06</v>
      </c>
      <c r="H15" s="807" t="s">
        <v>1379</v>
      </c>
    </row>
    <row r="16" spans="1:8" ht="20.149999999999999" customHeight="1">
      <c r="A16" s="573">
        <v>12</v>
      </c>
      <c r="B16" s="865" t="s">
        <v>1967</v>
      </c>
      <c r="C16" s="335">
        <v>129.16999999999999</v>
      </c>
      <c r="D16" s="330">
        <v>89.18</v>
      </c>
      <c r="E16" s="330">
        <v>104.92</v>
      </c>
      <c r="F16" s="330">
        <v>1448.42</v>
      </c>
      <c r="G16" s="333">
        <v>1231.1300000000001</v>
      </c>
      <c r="H16" s="807" t="s">
        <v>1380</v>
      </c>
    </row>
    <row r="17" spans="1:8" ht="20.149999999999999" customHeight="1">
      <c r="A17" s="573">
        <v>13</v>
      </c>
      <c r="B17" s="865" t="s">
        <v>1968</v>
      </c>
      <c r="C17" s="335">
        <v>86.32</v>
      </c>
      <c r="D17" s="330">
        <v>100.41</v>
      </c>
      <c r="E17" s="330">
        <v>118.13</v>
      </c>
      <c r="F17" s="330">
        <v>859.68</v>
      </c>
      <c r="G17" s="333">
        <v>730.72</v>
      </c>
      <c r="H17" s="807" t="s">
        <v>1381</v>
      </c>
    </row>
    <row r="18" spans="1:8" ht="20.149999999999999" customHeight="1">
      <c r="A18" s="573">
        <v>14</v>
      </c>
      <c r="B18" s="865" t="s">
        <v>1969</v>
      </c>
      <c r="C18" s="335">
        <v>10.42</v>
      </c>
      <c r="D18" s="330">
        <v>16.02</v>
      </c>
      <c r="E18" s="330">
        <v>18.850000000000001</v>
      </c>
      <c r="F18" s="330">
        <v>650.44000000000005</v>
      </c>
      <c r="G18" s="333">
        <v>552.79</v>
      </c>
      <c r="H18" s="807" t="s">
        <v>1382</v>
      </c>
    </row>
    <row r="19" spans="1:8" ht="20.149999999999999" customHeight="1">
      <c r="A19" s="573">
        <v>15</v>
      </c>
      <c r="B19" s="865" t="s">
        <v>1970</v>
      </c>
      <c r="C19" s="335">
        <v>26.53</v>
      </c>
      <c r="D19" s="330">
        <v>48.39</v>
      </c>
      <c r="E19" s="330">
        <v>56.93</v>
      </c>
      <c r="F19" s="330">
        <v>548.25</v>
      </c>
      <c r="G19" s="333">
        <v>466.01</v>
      </c>
      <c r="H19" s="807" t="s">
        <v>1383</v>
      </c>
    </row>
    <row r="20" spans="1:8" ht="20.149999999999999" customHeight="1">
      <c r="A20" s="573">
        <v>16</v>
      </c>
      <c r="B20" s="865" t="s">
        <v>1971</v>
      </c>
      <c r="C20" s="335">
        <v>14.48</v>
      </c>
      <c r="D20" s="330">
        <v>15.52</v>
      </c>
      <c r="E20" s="330">
        <v>18.260000000000002</v>
      </c>
      <c r="F20" s="330">
        <v>932.99</v>
      </c>
      <c r="G20" s="333">
        <v>792.99</v>
      </c>
      <c r="H20" s="807" t="s">
        <v>1384</v>
      </c>
    </row>
    <row r="21" spans="1:8" ht="20.149999999999999" customHeight="1">
      <c r="A21" s="573">
        <v>17</v>
      </c>
      <c r="B21" s="865" t="s">
        <v>1972</v>
      </c>
      <c r="C21" s="335">
        <v>31.27</v>
      </c>
      <c r="D21" s="330">
        <v>16.18</v>
      </c>
      <c r="E21" s="330">
        <v>19.04</v>
      </c>
      <c r="F21" s="330">
        <v>1932.63</v>
      </c>
      <c r="G21" s="333">
        <v>1642.33</v>
      </c>
      <c r="H21" s="807" t="s">
        <v>1385</v>
      </c>
    </row>
    <row r="22" spans="1:8" ht="20.149999999999999" customHeight="1">
      <c r="A22" s="573">
        <v>18</v>
      </c>
      <c r="B22" s="865" t="s">
        <v>1973</v>
      </c>
      <c r="C22" s="335">
        <v>110.44</v>
      </c>
      <c r="D22" s="330">
        <v>42.61</v>
      </c>
      <c r="E22" s="330">
        <v>50.13</v>
      </c>
      <c r="F22" s="330">
        <v>2591.88</v>
      </c>
      <c r="G22" s="333">
        <v>2203.0700000000002</v>
      </c>
      <c r="H22" s="807" t="s">
        <v>1386</v>
      </c>
    </row>
    <row r="23" spans="1:8" ht="20.149999999999999" customHeight="1">
      <c r="A23" s="573">
        <v>19</v>
      </c>
      <c r="B23" s="865" t="s">
        <v>1974</v>
      </c>
      <c r="C23" s="335">
        <v>116.47</v>
      </c>
      <c r="D23" s="330">
        <v>53.84</v>
      </c>
      <c r="E23" s="330">
        <v>63.34</v>
      </c>
      <c r="F23" s="330">
        <v>2163.2600000000002</v>
      </c>
      <c r="G23" s="333">
        <v>1838.81</v>
      </c>
      <c r="H23" s="807" t="s">
        <v>1387</v>
      </c>
    </row>
    <row r="24" spans="1:8" ht="20.149999999999999" customHeight="1">
      <c r="A24" s="573">
        <v>20</v>
      </c>
      <c r="B24" s="865" t="s">
        <v>1975</v>
      </c>
      <c r="C24" s="335">
        <v>23.33</v>
      </c>
      <c r="D24" s="330">
        <v>38.97</v>
      </c>
      <c r="E24" s="330">
        <v>45.85</v>
      </c>
      <c r="F24" s="330">
        <v>598.66999999999996</v>
      </c>
      <c r="G24" s="333">
        <v>508.83</v>
      </c>
      <c r="H24" s="807" t="s">
        <v>1388</v>
      </c>
    </row>
    <row r="25" spans="1:8" ht="20.149999999999999" customHeight="1">
      <c r="A25" s="573">
        <v>21</v>
      </c>
      <c r="B25" s="865" t="s">
        <v>1976</v>
      </c>
      <c r="C25" s="335">
        <v>27.06</v>
      </c>
      <c r="D25" s="330">
        <v>74.319999999999993</v>
      </c>
      <c r="E25" s="330">
        <v>87.43</v>
      </c>
      <c r="F25" s="330">
        <v>364.1</v>
      </c>
      <c r="G25" s="333">
        <v>309.5</v>
      </c>
      <c r="H25" s="807" t="s">
        <v>1389</v>
      </c>
    </row>
    <row r="26" spans="1:8" ht="20.149999999999999" customHeight="1">
      <c r="A26" s="573">
        <v>22</v>
      </c>
      <c r="B26" s="865" t="s">
        <v>1977</v>
      </c>
      <c r="C26" s="335">
        <v>26.95</v>
      </c>
      <c r="D26" s="330">
        <v>36.5</v>
      </c>
      <c r="E26" s="330">
        <v>42.94</v>
      </c>
      <c r="F26" s="330">
        <v>738.36</v>
      </c>
      <c r="G26" s="333">
        <v>627.62</v>
      </c>
      <c r="H26" s="807" t="s">
        <v>1390</v>
      </c>
    </row>
    <row r="27" spans="1:8" ht="20.149999999999999" customHeight="1">
      <c r="A27" s="573">
        <v>23</v>
      </c>
      <c r="B27" s="865" t="s">
        <v>1978</v>
      </c>
      <c r="C27" s="335" t="s">
        <v>1371</v>
      </c>
      <c r="D27" s="330">
        <v>11.73</v>
      </c>
      <c r="E27" s="330">
        <v>13.79</v>
      </c>
      <c r="F27" s="330" t="s">
        <v>137</v>
      </c>
      <c r="G27" s="333" t="s">
        <v>137</v>
      </c>
      <c r="H27" s="807" t="s">
        <v>1391</v>
      </c>
    </row>
    <row r="28" spans="1:8" ht="37" customHeight="1">
      <c r="A28" s="573">
        <v>24</v>
      </c>
      <c r="B28" s="870" t="s">
        <v>1979</v>
      </c>
      <c r="C28" s="335">
        <v>31.86</v>
      </c>
      <c r="D28" s="330">
        <v>2.48</v>
      </c>
      <c r="E28" s="330">
        <v>2.91</v>
      </c>
      <c r="F28" s="330">
        <v>12846.77</v>
      </c>
      <c r="G28" s="333">
        <v>10948.45</v>
      </c>
      <c r="H28" s="807" t="s">
        <v>1392</v>
      </c>
    </row>
    <row r="29" spans="1:8" ht="20.149999999999999" customHeight="1">
      <c r="A29" s="1047"/>
      <c r="B29" s="1048" t="s">
        <v>152</v>
      </c>
      <c r="C29" s="1049">
        <f>SUM(C5:C28)</f>
        <v>2115.9699999999998</v>
      </c>
      <c r="D29" s="1050">
        <f>SUM(D5:D28)</f>
        <v>1394.02</v>
      </c>
      <c r="E29" s="1050">
        <f>SUM(E5:E28)</f>
        <v>1639.9999999999998</v>
      </c>
      <c r="F29" s="1050">
        <f>C29/D29*1000</f>
        <v>1517.890704580996</v>
      </c>
      <c r="G29" s="1051">
        <f>C29/E29*1000</f>
        <v>1290.2256097560976</v>
      </c>
      <c r="H29" s="1088" t="s">
        <v>150</v>
      </c>
    </row>
    <row r="30" spans="1:8" ht="33" customHeight="1">
      <c r="A30" s="1545" t="s">
        <v>2028</v>
      </c>
      <c r="B30" s="1545"/>
      <c r="C30" s="1545"/>
      <c r="D30" s="1545"/>
      <c r="E30" s="1545"/>
      <c r="F30" s="1545"/>
      <c r="G30" s="1545"/>
      <c r="H30" s="1545"/>
    </row>
    <row r="31" spans="1:8" ht="20.149999999999999" customHeight="1">
      <c r="A31" s="1546" t="s">
        <v>1393</v>
      </c>
      <c r="B31" s="1546"/>
      <c r="C31" s="1546"/>
      <c r="D31" s="1546"/>
      <c r="E31" s="1546"/>
      <c r="F31" s="1546"/>
      <c r="G31" s="1546"/>
      <c r="H31" s="1546"/>
    </row>
  </sheetData>
  <mergeCells count="10">
    <mergeCell ref="H3:H4"/>
    <mergeCell ref="A30:H30"/>
    <mergeCell ref="A31:H31"/>
    <mergeCell ref="A1:G1"/>
    <mergeCell ref="A2:G2"/>
    <mergeCell ref="A3:A4"/>
    <mergeCell ref="B3:B4"/>
    <mergeCell ref="C3:C4"/>
    <mergeCell ref="D3:E3"/>
    <mergeCell ref="F3:G3"/>
  </mergeCells>
  <printOptions horizontalCentered="1"/>
  <pageMargins left="0.51181102362204722" right="0.51181102362204722" top="0.15748031496062992" bottom="0.15748031496062992" header="0.31496062992125984" footer="0.31496062992125984"/>
  <pageSetup paperSize="9" scale="85"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EB933-9787-4818-AF41-A3E319040E2C}">
  <sheetPr codeName="Sheet33"/>
  <dimension ref="A1:I169"/>
  <sheetViews>
    <sheetView view="pageBreakPreview" topLeftCell="A10" zoomScale="90" zoomScaleNormal="100" zoomScaleSheetLayoutView="90" workbookViewId="0">
      <selection activeCell="A14" sqref="A14:I14"/>
    </sheetView>
  </sheetViews>
  <sheetFormatPr defaultColWidth="9.1796875" defaultRowHeight="60" customHeight="1"/>
  <cols>
    <col min="1" max="1" width="9.1796875" style="659"/>
    <col min="2" max="2" width="12.7265625" style="659" customWidth="1"/>
    <col min="3" max="8" width="12.7265625" style="668" customWidth="1"/>
    <col min="9" max="9" width="17.7265625" style="659" customWidth="1"/>
    <col min="10" max="16384" width="9.1796875" style="659"/>
  </cols>
  <sheetData>
    <row r="1" spans="1:9" ht="60" customHeight="1">
      <c r="A1" s="1406" t="s">
        <v>1394</v>
      </c>
      <c r="B1" s="1406"/>
      <c r="C1" s="1406"/>
      <c r="D1" s="1406"/>
      <c r="E1" s="1406"/>
      <c r="F1" s="1406"/>
      <c r="G1" s="1406"/>
      <c r="H1" s="1406"/>
      <c r="I1" s="1406"/>
    </row>
    <row r="2" spans="1:9" ht="60" customHeight="1">
      <c r="A2" s="1406" t="s">
        <v>1395</v>
      </c>
      <c r="B2" s="1406"/>
      <c r="C2" s="1406"/>
      <c r="D2" s="1406"/>
      <c r="E2" s="1406"/>
      <c r="F2" s="1406"/>
      <c r="G2" s="1406"/>
      <c r="H2" s="1406"/>
      <c r="I2" s="1406"/>
    </row>
    <row r="3" spans="1:9" ht="22" customHeight="1">
      <c r="A3" s="1552" t="s">
        <v>1396</v>
      </c>
      <c r="B3" s="1552"/>
      <c r="C3" s="1552"/>
      <c r="D3" s="1552"/>
      <c r="E3" s="1552"/>
      <c r="F3" s="1552"/>
      <c r="G3" s="1552"/>
      <c r="H3" s="1552"/>
      <c r="I3" s="1552"/>
    </row>
    <row r="4" spans="1:9" s="662" customFormat="1" ht="60" customHeight="1">
      <c r="A4" s="1553" t="s">
        <v>54</v>
      </c>
      <c r="B4" s="1554" t="s">
        <v>1397</v>
      </c>
      <c r="C4" s="1406" t="s">
        <v>1398</v>
      </c>
      <c r="D4" s="1406"/>
      <c r="E4" s="1406"/>
      <c r="F4" s="1406"/>
      <c r="G4" s="1406"/>
      <c r="H4" s="1406"/>
      <c r="I4" s="1555" t="s">
        <v>1399</v>
      </c>
    </row>
    <row r="5" spans="1:9" s="662" customFormat="1" ht="60" customHeight="1">
      <c r="A5" s="1553"/>
      <c r="B5" s="1554"/>
      <c r="C5" s="1406" t="s">
        <v>1400</v>
      </c>
      <c r="D5" s="1406"/>
      <c r="E5" s="1406"/>
      <c r="F5" s="1406"/>
      <c r="G5" s="1406"/>
      <c r="H5" s="1406"/>
      <c r="I5" s="1555"/>
    </row>
    <row r="6" spans="1:9" s="662" customFormat="1" ht="60" customHeight="1">
      <c r="A6" s="1553"/>
      <c r="B6" s="1554"/>
      <c r="C6" s="1406">
        <v>2010</v>
      </c>
      <c r="D6" s="1406"/>
      <c r="E6" s="1406">
        <v>2025</v>
      </c>
      <c r="F6" s="1406"/>
      <c r="G6" s="1406">
        <v>2050</v>
      </c>
      <c r="H6" s="1406"/>
      <c r="I6" s="1555"/>
    </row>
    <row r="7" spans="1:9" s="662" customFormat="1" ht="60" customHeight="1">
      <c r="A7" s="1553"/>
      <c r="B7" s="1554"/>
      <c r="C7" s="658" t="s">
        <v>1401</v>
      </c>
      <c r="D7" s="658" t="s">
        <v>1402</v>
      </c>
      <c r="E7" s="658" t="s">
        <v>1401</v>
      </c>
      <c r="F7" s="658" t="s">
        <v>1402</v>
      </c>
      <c r="G7" s="658" t="s">
        <v>1401</v>
      </c>
      <c r="H7" s="658" t="s">
        <v>1402</v>
      </c>
      <c r="I7" s="1555"/>
    </row>
    <row r="8" spans="1:9" ht="22" customHeight="1">
      <c r="A8" s="663">
        <v>1</v>
      </c>
      <c r="B8" s="664" t="s">
        <v>1403</v>
      </c>
      <c r="C8" s="665">
        <v>543</v>
      </c>
      <c r="D8" s="665">
        <v>557</v>
      </c>
      <c r="E8" s="665">
        <v>561</v>
      </c>
      <c r="F8" s="665">
        <v>611</v>
      </c>
      <c r="G8" s="665">
        <v>628</v>
      </c>
      <c r="H8" s="665">
        <v>807</v>
      </c>
      <c r="I8" s="660" t="s">
        <v>1404</v>
      </c>
    </row>
    <row r="9" spans="1:9" ht="22" customHeight="1">
      <c r="A9" s="663">
        <v>2</v>
      </c>
      <c r="B9" s="664" t="s">
        <v>1405</v>
      </c>
      <c r="C9" s="665">
        <v>42</v>
      </c>
      <c r="D9" s="665">
        <v>43</v>
      </c>
      <c r="E9" s="665">
        <v>55</v>
      </c>
      <c r="F9" s="665">
        <v>62</v>
      </c>
      <c r="G9" s="665">
        <v>90</v>
      </c>
      <c r="H9" s="665">
        <v>111</v>
      </c>
      <c r="I9" s="660" t="s">
        <v>1406</v>
      </c>
    </row>
    <row r="10" spans="1:9" ht="22" customHeight="1">
      <c r="A10" s="663">
        <v>3</v>
      </c>
      <c r="B10" s="664" t="s">
        <v>1407</v>
      </c>
      <c r="C10" s="665">
        <v>37</v>
      </c>
      <c r="D10" s="665">
        <v>37</v>
      </c>
      <c r="E10" s="665">
        <v>67</v>
      </c>
      <c r="F10" s="665">
        <v>67</v>
      </c>
      <c r="G10" s="665">
        <v>81</v>
      </c>
      <c r="H10" s="665">
        <v>81</v>
      </c>
      <c r="I10" s="660" t="s">
        <v>1408</v>
      </c>
    </row>
    <row r="11" spans="1:9" ht="22" customHeight="1">
      <c r="A11" s="663">
        <v>4</v>
      </c>
      <c r="B11" s="664" t="s">
        <v>1409</v>
      </c>
      <c r="C11" s="665">
        <v>18</v>
      </c>
      <c r="D11" s="665">
        <v>19</v>
      </c>
      <c r="E11" s="665">
        <v>31</v>
      </c>
      <c r="F11" s="665">
        <v>33</v>
      </c>
      <c r="G11" s="665">
        <v>63</v>
      </c>
      <c r="H11" s="665">
        <v>70</v>
      </c>
      <c r="I11" s="660" t="s">
        <v>1410</v>
      </c>
    </row>
    <row r="12" spans="1:9" ht="22" customHeight="1">
      <c r="A12" s="663">
        <v>5</v>
      </c>
      <c r="B12" s="664" t="s">
        <v>1411</v>
      </c>
      <c r="C12" s="665">
        <v>54</v>
      </c>
      <c r="D12" s="665">
        <v>54</v>
      </c>
      <c r="E12" s="665">
        <v>70</v>
      </c>
      <c r="F12" s="665">
        <v>70</v>
      </c>
      <c r="G12" s="665">
        <v>111</v>
      </c>
      <c r="H12" s="665">
        <v>111</v>
      </c>
      <c r="I12" s="660" t="s">
        <v>1412</v>
      </c>
    </row>
    <row r="13" spans="1:9" ht="22" customHeight="1">
      <c r="A13" s="663">
        <v>6</v>
      </c>
      <c r="B13" s="666" t="s">
        <v>152</v>
      </c>
      <c r="C13" s="658">
        <v>694</v>
      </c>
      <c r="D13" s="658">
        <v>710</v>
      </c>
      <c r="E13" s="658">
        <v>784</v>
      </c>
      <c r="F13" s="658">
        <v>843</v>
      </c>
      <c r="G13" s="658">
        <v>973</v>
      </c>
      <c r="H13" s="658">
        <v>1180</v>
      </c>
      <c r="I13" s="667" t="s">
        <v>150</v>
      </c>
    </row>
    <row r="14" spans="1:9" ht="49" customHeight="1">
      <c r="A14" s="1550" t="s">
        <v>2027</v>
      </c>
      <c r="B14" s="1550"/>
      <c r="C14" s="1550"/>
      <c r="D14" s="1550"/>
      <c r="E14" s="1550"/>
      <c r="F14" s="1550"/>
      <c r="G14" s="1550"/>
      <c r="H14" s="1550"/>
      <c r="I14" s="1550"/>
    </row>
    <row r="15" spans="1:9" ht="49" customHeight="1">
      <c r="A15" s="1551" t="s">
        <v>1413</v>
      </c>
      <c r="B15" s="1551"/>
      <c r="C15" s="1551"/>
      <c r="D15" s="1551"/>
      <c r="E15" s="1551"/>
      <c r="F15" s="1551"/>
      <c r="G15" s="1551"/>
      <c r="H15" s="1551"/>
      <c r="I15" s="1551"/>
    </row>
    <row r="54" spans="2:9" ht="60" customHeight="1">
      <c r="B54" s="669"/>
      <c r="C54" s="30"/>
      <c r="D54" s="30"/>
      <c r="E54" s="30"/>
      <c r="F54" s="30"/>
      <c r="G54" s="30"/>
      <c r="H54" s="30"/>
      <c r="I54" s="669"/>
    </row>
    <row r="55" spans="2:9" ht="60" customHeight="1">
      <c r="B55" s="669"/>
      <c r="C55" s="30"/>
      <c r="D55" s="30"/>
      <c r="E55" s="30"/>
      <c r="F55" s="30"/>
      <c r="G55" s="30"/>
      <c r="H55" s="30"/>
      <c r="I55" s="669"/>
    </row>
    <row r="169" spans="4:4" ht="60" customHeight="1">
      <c r="D169" s="668" t="s">
        <v>44</v>
      </c>
    </row>
  </sheetData>
  <mergeCells count="13">
    <mergeCell ref="G6:H6"/>
    <mergeCell ref="A14:I14"/>
    <mergeCell ref="A15:I15"/>
    <mergeCell ref="A1:I1"/>
    <mergeCell ref="A2:I2"/>
    <mergeCell ref="A3:I3"/>
    <mergeCell ref="A4:A7"/>
    <mergeCell ref="B4:B7"/>
    <mergeCell ref="C4:H4"/>
    <mergeCell ref="I4:I7"/>
    <mergeCell ref="C5:H5"/>
    <mergeCell ref="C6:D6"/>
    <mergeCell ref="E6:F6"/>
  </mergeCells>
  <conditionalFormatting sqref="J4:XFD13">
    <cfRule type="expression" dxfId="0" priority="1">
      <formula>MOD(ROW(),3)=1</formula>
    </cfRule>
  </conditionalFormatting>
  <printOptions horizontalCentered="1"/>
  <pageMargins left="0.70866141732283472" right="0.70866141732283472" top="0.74803149606299213" bottom="0.74803149606299213" header="0.31496062992125984" footer="0.31496062992125984"/>
  <pageSetup paperSize="9" scale="75" orientation="landscape" r:id="rId1"/>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76AD4-8BD4-4F51-B0DB-DA090BC1DACF}">
  <sheetPr codeName="Sheet34"/>
  <dimension ref="A1:L23"/>
  <sheetViews>
    <sheetView view="pageBreakPreview" zoomScale="83" zoomScaleNormal="100" zoomScaleSheetLayoutView="83" workbookViewId="0">
      <selection activeCell="K7" sqref="K7"/>
    </sheetView>
  </sheetViews>
  <sheetFormatPr defaultColWidth="8.7265625" defaultRowHeight="13"/>
  <cols>
    <col min="1" max="1" width="8.7265625" style="670"/>
    <col min="2" max="2" width="17.7265625" style="670" bestFit="1" customWidth="1"/>
    <col min="3" max="3" width="12.26953125" style="686" customWidth="1"/>
    <col min="4" max="4" width="12.81640625" style="686" customWidth="1"/>
    <col min="5" max="5" width="11" style="686" customWidth="1"/>
    <col min="6" max="6" width="10.7265625" style="686" customWidth="1"/>
    <col min="7" max="7" width="12.7265625" style="686" customWidth="1"/>
    <col min="8" max="8" width="8.7265625" style="686"/>
    <col min="9" max="9" width="11.26953125" style="686" customWidth="1"/>
    <col min="10" max="10" width="11.81640625" style="686" customWidth="1"/>
    <col min="11" max="11" width="10.54296875" style="686" customWidth="1"/>
    <col min="12" max="12" width="18.1796875" style="670" customWidth="1"/>
    <col min="13" max="16384" width="8.7265625" style="670"/>
  </cols>
  <sheetData>
    <row r="1" spans="1:12">
      <c r="A1" s="1562" t="s">
        <v>1414</v>
      </c>
      <c r="B1" s="1563"/>
      <c r="C1" s="1563"/>
      <c r="D1" s="1563"/>
      <c r="E1" s="1563"/>
      <c r="F1" s="1563"/>
      <c r="G1" s="1563"/>
      <c r="H1" s="1563"/>
      <c r="I1" s="1563"/>
      <c r="J1" s="1563"/>
      <c r="K1" s="1563"/>
      <c r="L1" s="1564"/>
    </row>
    <row r="2" spans="1:12">
      <c r="A2" s="1565" t="s">
        <v>1415</v>
      </c>
      <c r="B2" s="1566"/>
      <c r="C2" s="1566"/>
      <c r="D2" s="1566"/>
      <c r="E2" s="1566"/>
      <c r="F2" s="1566"/>
      <c r="G2" s="1566"/>
      <c r="H2" s="1566"/>
      <c r="I2" s="1566"/>
      <c r="J2" s="1566"/>
      <c r="K2" s="1566"/>
      <c r="L2" s="1567"/>
    </row>
    <row r="3" spans="1:12">
      <c r="A3" s="672"/>
      <c r="B3" s="673"/>
      <c r="C3" s="674"/>
      <c r="D3" s="671"/>
      <c r="E3" s="671"/>
      <c r="F3" s="671"/>
      <c r="G3" s="671"/>
      <c r="H3" s="671"/>
      <c r="I3" s="671"/>
      <c r="J3" s="671"/>
      <c r="K3" s="671"/>
      <c r="L3" s="675" t="s">
        <v>1416</v>
      </c>
    </row>
    <row r="4" spans="1:12" ht="55.5" customHeight="1">
      <c r="A4" s="1568" t="s">
        <v>54</v>
      </c>
      <c r="B4" s="1568" t="s">
        <v>1417</v>
      </c>
      <c r="C4" s="1569" t="s">
        <v>1418</v>
      </c>
      <c r="D4" s="1570"/>
      <c r="E4" s="1570"/>
      <c r="F4" s="1570" t="s">
        <v>1419</v>
      </c>
      <c r="G4" s="1570"/>
      <c r="H4" s="1570"/>
      <c r="I4" s="1570" t="s">
        <v>1420</v>
      </c>
      <c r="J4" s="1570"/>
      <c r="K4" s="1570"/>
      <c r="L4" s="1568" t="s">
        <v>1421</v>
      </c>
    </row>
    <row r="5" spans="1:12" ht="80.5" customHeight="1">
      <c r="A5" s="1568"/>
      <c r="B5" s="1568"/>
      <c r="C5" s="676" t="s">
        <v>1422</v>
      </c>
      <c r="D5" s="677" t="s">
        <v>1423</v>
      </c>
      <c r="E5" s="677" t="s">
        <v>1424</v>
      </c>
      <c r="F5" s="677" t="s">
        <v>1422</v>
      </c>
      <c r="G5" s="677" t="s">
        <v>1423</v>
      </c>
      <c r="H5" s="677" t="s">
        <v>1424</v>
      </c>
      <c r="I5" s="677" t="s">
        <v>1422</v>
      </c>
      <c r="J5" s="677" t="s">
        <v>1423</v>
      </c>
      <c r="K5" s="677" t="s">
        <v>1424</v>
      </c>
      <c r="L5" s="1568"/>
    </row>
    <row r="6" spans="1:12">
      <c r="A6" s="678">
        <v>1</v>
      </c>
      <c r="B6" s="679" t="s">
        <v>1425</v>
      </c>
      <c r="C6" s="680">
        <v>6031</v>
      </c>
      <c r="D6" s="680">
        <v>586</v>
      </c>
      <c r="E6" s="680">
        <v>6617</v>
      </c>
      <c r="F6" s="680">
        <v>70</v>
      </c>
      <c r="G6" s="680">
        <v>0</v>
      </c>
      <c r="H6" s="680">
        <v>73</v>
      </c>
      <c r="I6" s="680">
        <v>57149</v>
      </c>
      <c r="J6" s="680">
        <v>7881</v>
      </c>
      <c r="K6" s="680">
        <v>62495</v>
      </c>
      <c r="L6" s="681" t="s">
        <v>1379</v>
      </c>
    </row>
    <row r="7" spans="1:12">
      <c r="A7" s="678">
        <v>2</v>
      </c>
      <c r="B7" s="682" t="s">
        <v>1426</v>
      </c>
      <c r="C7" s="680">
        <v>3175</v>
      </c>
      <c r="D7" s="680">
        <v>517</v>
      </c>
      <c r="E7" s="680">
        <v>3692</v>
      </c>
      <c r="F7" s="680">
        <v>228</v>
      </c>
      <c r="G7" s="680">
        <v>7</v>
      </c>
      <c r="H7" s="680">
        <v>257</v>
      </c>
      <c r="I7" s="680">
        <v>9093</v>
      </c>
      <c r="J7" s="680">
        <v>1906</v>
      </c>
      <c r="K7" s="680">
        <v>10123</v>
      </c>
      <c r="L7" s="681" t="s">
        <v>1427</v>
      </c>
    </row>
    <row r="8" spans="1:12">
      <c r="A8" s="678">
        <v>3</v>
      </c>
      <c r="B8" s="679" t="s">
        <v>1428</v>
      </c>
      <c r="C8" s="680">
        <v>5989</v>
      </c>
      <c r="D8" s="680">
        <v>918</v>
      </c>
      <c r="E8" s="680">
        <v>6907</v>
      </c>
      <c r="F8" s="680">
        <v>233</v>
      </c>
      <c r="G8" s="680">
        <v>24</v>
      </c>
      <c r="H8" s="680">
        <v>275</v>
      </c>
      <c r="I8" s="680">
        <v>15838</v>
      </c>
      <c r="J8" s="680">
        <v>4682</v>
      </c>
      <c r="K8" s="680">
        <v>19212</v>
      </c>
      <c r="L8" s="681" t="s">
        <v>1429</v>
      </c>
    </row>
    <row r="9" spans="1:12">
      <c r="A9" s="678">
        <v>4</v>
      </c>
      <c r="B9" s="679" t="s">
        <v>1430</v>
      </c>
      <c r="C9" s="680">
        <v>9994</v>
      </c>
      <c r="D9" s="680">
        <v>698</v>
      </c>
      <c r="E9" s="680">
        <v>10671</v>
      </c>
      <c r="F9" s="680">
        <v>0</v>
      </c>
      <c r="G9" s="680">
        <v>0</v>
      </c>
      <c r="H9" s="680">
        <v>0</v>
      </c>
      <c r="I9" s="680">
        <v>143249</v>
      </c>
      <c r="J9" s="680">
        <v>11682</v>
      </c>
      <c r="K9" s="680">
        <v>149873</v>
      </c>
      <c r="L9" s="681" t="s">
        <v>1380</v>
      </c>
    </row>
    <row r="10" spans="1:12">
      <c r="A10" s="678">
        <v>5</v>
      </c>
      <c r="B10" s="682" t="s">
        <v>1431</v>
      </c>
      <c r="C10" s="680">
        <v>2901</v>
      </c>
      <c r="D10" s="680">
        <v>93</v>
      </c>
      <c r="E10" s="680">
        <v>3080</v>
      </c>
      <c r="F10" s="680">
        <v>0</v>
      </c>
      <c r="G10" s="680">
        <v>0</v>
      </c>
      <c r="H10" s="680">
        <v>0</v>
      </c>
      <c r="I10" s="680">
        <v>37046</v>
      </c>
      <c r="J10" s="680">
        <v>2558</v>
      </c>
      <c r="K10" s="680">
        <v>37102</v>
      </c>
      <c r="L10" s="681" t="s">
        <v>1381</v>
      </c>
    </row>
    <row r="11" spans="1:12">
      <c r="A11" s="678">
        <v>6</v>
      </c>
      <c r="B11" s="679" t="s">
        <v>1432</v>
      </c>
      <c r="C11" s="680">
        <v>724</v>
      </c>
      <c r="D11" s="680">
        <v>161</v>
      </c>
      <c r="E11" s="680">
        <v>863</v>
      </c>
      <c r="F11" s="680">
        <v>0</v>
      </c>
      <c r="G11" s="680">
        <v>0</v>
      </c>
      <c r="H11" s="680">
        <v>0</v>
      </c>
      <c r="I11" s="680">
        <v>12271</v>
      </c>
      <c r="J11" s="680">
        <v>4831</v>
      </c>
      <c r="K11" s="680">
        <v>12575</v>
      </c>
      <c r="L11" s="681" t="s">
        <v>1383</v>
      </c>
    </row>
    <row r="12" spans="1:12">
      <c r="A12" s="678">
        <v>7</v>
      </c>
      <c r="B12" s="683" t="s">
        <v>1433</v>
      </c>
      <c r="C12" s="680">
        <v>1035</v>
      </c>
      <c r="D12" s="680">
        <v>223</v>
      </c>
      <c r="E12" s="680">
        <v>1258</v>
      </c>
      <c r="F12" s="680">
        <v>0</v>
      </c>
      <c r="G12" s="680">
        <v>0</v>
      </c>
      <c r="H12" s="680">
        <v>0</v>
      </c>
      <c r="I12" s="680">
        <v>7981</v>
      </c>
      <c r="J12" s="680">
        <v>2447</v>
      </c>
      <c r="K12" s="680">
        <v>9669</v>
      </c>
      <c r="L12" s="681" t="s">
        <v>1382</v>
      </c>
    </row>
    <row r="13" spans="1:12" ht="39">
      <c r="A13" s="678">
        <v>8</v>
      </c>
      <c r="B13" s="683" t="s">
        <v>1434</v>
      </c>
      <c r="C13" s="680">
        <v>1629</v>
      </c>
      <c r="D13" s="680">
        <v>382</v>
      </c>
      <c r="E13" s="680">
        <v>2011</v>
      </c>
      <c r="F13" s="680">
        <v>26</v>
      </c>
      <c r="G13" s="680">
        <v>0</v>
      </c>
      <c r="H13" s="680">
        <v>26</v>
      </c>
      <c r="I13" s="680">
        <v>4600</v>
      </c>
      <c r="J13" s="680">
        <v>1081</v>
      </c>
      <c r="K13" s="680">
        <v>5279</v>
      </c>
      <c r="L13" s="684" t="s">
        <v>1435</v>
      </c>
    </row>
    <row r="14" spans="1:12" ht="39">
      <c r="A14" s="678">
        <v>9</v>
      </c>
      <c r="B14" s="685" t="s">
        <v>1436</v>
      </c>
      <c r="C14" s="680">
        <v>147</v>
      </c>
      <c r="D14" s="680">
        <v>106</v>
      </c>
      <c r="E14" s="680">
        <v>253</v>
      </c>
      <c r="F14" s="680">
        <v>0</v>
      </c>
      <c r="G14" s="680">
        <v>0</v>
      </c>
      <c r="H14" s="680">
        <v>0</v>
      </c>
      <c r="I14" s="680">
        <v>2808</v>
      </c>
      <c r="J14" s="680">
        <v>1500</v>
      </c>
      <c r="K14" s="680">
        <v>4308</v>
      </c>
      <c r="L14" s="684" t="s">
        <v>1437</v>
      </c>
    </row>
    <row r="15" spans="1:12">
      <c r="A15" s="678">
        <v>10</v>
      </c>
      <c r="B15" s="685" t="s">
        <v>1438</v>
      </c>
      <c r="C15" s="680">
        <v>5180</v>
      </c>
      <c r="D15" s="680">
        <v>1130</v>
      </c>
      <c r="E15" s="680">
        <v>6308</v>
      </c>
      <c r="F15" s="680">
        <v>85.64</v>
      </c>
      <c r="G15" s="680">
        <v>0</v>
      </c>
      <c r="H15" s="680">
        <v>85.64</v>
      </c>
      <c r="I15" s="680">
        <v>51905.96</v>
      </c>
      <c r="J15" s="680">
        <v>13136.84</v>
      </c>
      <c r="K15" s="680">
        <v>65042.8</v>
      </c>
      <c r="L15" s="681" t="s">
        <v>1377</v>
      </c>
    </row>
    <row r="16" spans="1:12">
      <c r="A16" s="678">
        <v>11</v>
      </c>
      <c r="B16" s="683" t="s">
        <v>1439</v>
      </c>
      <c r="C16" s="680">
        <v>2570</v>
      </c>
      <c r="D16" s="680">
        <v>82</v>
      </c>
      <c r="E16" s="680">
        <v>2651</v>
      </c>
      <c r="F16" s="680">
        <v>66</v>
      </c>
      <c r="G16" s="680">
        <v>0</v>
      </c>
      <c r="H16" s="680">
        <v>87</v>
      </c>
      <c r="I16" s="680">
        <v>19513</v>
      </c>
      <c r="J16" s="680">
        <v>3483</v>
      </c>
      <c r="K16" s="680">
        <v>21575</v>
      </c>
      <c r="L16" s="681" t="s">
        <v>1378</v>
      </c>
    </row>
    <row r="17" spans="1:12" ht="39">
      <c r="A17" s="678">
        <v>12</v>
      </c>
      <c r="B17" s="683" t="s">
        <v>1440</v>
      </c>
      <c r="C17" s="680">
        <v>884</v>
      </c>
      <c r="D17" s="680">
        <v>158</v>
      </c>
      <c r="E17" s="680">
        <v>1043</v>
      </c>
      <c r="F17" s="680">
        <v>51</v>
      </c>
      <c r="G17" s="680">
        <v>1</v>
      </c>
      <c r="H17" s="680">
        <v>59</v>
      </c>
      <c r="I17" s="680">
        <v>3627</v>
      </c>
      <c r="J17" s="680">
        <v>991</v>
      </c>
      <c r="K17" s="680">
        <v>3734</v>
      </c>
      <c r="L17" s="684" t="s">
        <v>1441</v>
      </c>
    </row>
    <row r="18" spans="1:12" ht="39">
      <c r="A18" s="678">
        <v>13</v>
      </c>
      <c r="B18" s="685" t="s">
        <v>1442</v>
      </c>
      <c r="C18" s="680">
        <v>1589</v>
      </c>
      <c r="D18" s="680">
        <v>159</v>
      </c>
      <c r="E18" s="680">
        <v>1737</v>
      </c>
      <c r="F18" s="680">
        <v>0</v>
      </c>
      <c r="G18" s="680">
        <v>0</v>
      </c>
      <c r="H18" s="680">
        <v>0</v>
      </c>
      <c r="I18" s="680">
        <v>15732</v>
      </c>
      <c r="J18" s="680">
        <v>2005</v>
      </c>
      <c r="K18" s="680">
        <v>16200</v>
      </c>
      <c r="L18" s="684" t="s">
        <v>1443</v>
      </c>
    </row>
    <row r="19" spans="1:12">
      <c r="A19" s="678">
        <v>14</v>
      </c>
      <c r="B19" s="679" t="s">
        <v>1444</v>
      </c>
      <c r="C19" s="680">
        <v>1426</v>
      </c>
      <c r="D19" s="680">
        <v>133</v>
      </c>
      <c r="E19" s="680">
        <v>1560</v>
      </c>
      <c r="F19" s="680">
        <v>37</v>
      </c>
      <c r="G19" s="680">
        <v>0</v>
      </c>
      <c r="H19" s="680">
        <v>45</v>
      </c>
      <c r="I19" s="680">
        <v>11143</v>
      </c>
      <c r="J19" s="680">
        <v>2594</v>
      </c>
      <c r="K19" s="680">
        <v>11652</v>
      </c>
      <c r="L19" s="681" t="s">
        <v>1445</v>
      </c>
    </row>
    <row r="20" spans="1:12">
      <c r="A20" s="678">
        <v>15</v>
      </c>
      <c r="B20" s="682" t="s">
        <v>1446</v>
      </c>
      <c r="C20" s="680">
        <v>482</v>
      </c>
      <c r="D20" s="680">
        <v>88</v>
      </c>
      <c r="E20" s="680">
        <v>569</v>
      </c>
      <c r="F20" s="680">
        <v>4</v>
      </c>
      <c r="G20" s="680">
        <v>0</v>
      </c>
      <c r="H20" s="680">
        <v>4</v>
      </c>
      <c r="I20" s="680">
        <v>2897</v>
      </c>
      <c r="J20" s="680">
        <v>754</v>
      </c>
      <c r="K20" s="680">
        <v>3651</v>
      </c>
      <c r="L20" s="681" t="s">
        <v>1375</v>
      </c>
    </row>
    <row r="21" spans="1:12" ht="39">
      <c r="A21" s="678">
        <v>16</v>
      </c>
      <c r="B21" s="685" t="s">
        <v>1447</v>
      </c>
      <c r="C21" s="680">
        <v>224</v>
      </c>
      <c r="D21" s="680">
        <v>6</v>
      </c>
      <c r="E21" s="680">
        <v>230</v>
      </c>
      <c r="F21" s="680">
        <v>0</v>
      </c>
      <c r="G21" s="680">
        <v>0</v>
      </c>
      <c r="H21" s="680">
        <v>0</v>
      </c>
      <c r="I21" s="680">
        <v>3388</v>
      </c>
      <c r="J21" s="680">
        <v>108</v>
      </c>
      <c r="K21" s="680">
        <v>3404</v>
      </c>
      <c r="L21" s="684" t="s">
        <v>1448</v>
      </c>
    </row>
    <row r="22" spans="1:12" ht="17" customHeight="1">
      <c r="A22" s="1556" t="s">
        <v>1449</v>
      </c>
      <c r="B22" s="1557"/>
      <c r="C22" s="1557"/>
      <c r="D22" s="1557"/>
      <c r="E22" s="1557"/>
      <c r="F22" s="1557"/>
      <c r="G22" s="1557"/>
      <c r="H22" s="1557"/>
      <c r="I22" s="1557"/>
      <c r="J22" s="1557"/>
      <c r="K22" s="1557"/>
      <c r="L22" s="1558"/>
    </row>
    <row r="23" spans="1:12" ht="28" customHeight="1">
      <c r="A23" s="1559" t="s">
        <v>1450</v>
      </c>
      <c r="B23" s="1560"/>
      <c r="C23" s="1560"/>
      <c r="D23" s="1560"/>
      <c r="E23" s="1560"/>
      <c r="F23" s="1560"/>
      <c r="G23" s="1560"/>
      <c r="H23" s="1560"/>
      <c r="I23" s="1560"/>
      <c r="J23" s="1560"/>
      <c r="K23" s="1560"/>
      <c r="L23" s="1561"/>
    </row>
  </sheetData>
  <mergeCells count="10">
    <mergeCell ref="A22:L22"/>
    <mergeCell ref="A23:L23"/>
    <mergeCell ref="A1:L1"/>
    <mergeCell ref="A2:L2"/>
    <mergeCell ref="A4:A5"/>
    <mergeCell ref="B4:B5"/>
    <mergeCell ref="C4:E4"/>
    <mergeCell ref="F4:H4"/>
    <mergeCell ref="I4:K4"/>
    <mergeCell ref="L4:L5"/>
  </mergeCells>
  <printOptions horizontalCentered="1"/>
  <pageMargins left="0.31496062992125984" right="0.31496062992125984" top="0.15748031496062992" bottom="0.15748031496062992" header="0.31496062992125984" footer="0.31496062992125984"/>
  <pageSetup paperSize="9" scale="8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DAE75-EB12-4F93-BDB2-8F750E982A3C}">
  <dimension ref="A1:AD170"/>
  <sheetViews>
    <sheetView view="pageBreakPreview" topLeftCell="R1" zoomScale="90" zoomScaleNormal="112" zoomScaleSheetLayoutView="90" workbookViewId="0">
      <selection activeCell="X4" sqref="X4:X5"/>
    </sheetView>
  </sheetViews>
  <sheetFormatPr defaultColWidth="9.1796875" defaultRowHeight="14.5"/>
  <cols>
    <col min="1" max="1" width="9.1796875" style="570" hidden="1" customWidth="1"/>
    <col min="2" max="2" width="29.54296875" style="910" hidden="1" customWidth="1"/>
    <col min="3" max="14" width="12.7265625" style="43" hidden="1" customWidth="1"/>
    <col min="15" max="15" width="30.453125" style="910" hidden="1" customWidth="1"/>
    <col min="16" max="16" width="9.1796875" style="829"/>
    <col min="17" max="17" width="27" style="933" customWidth="1"/>
    <col min="18" max="18" width="15.54296875" style="43" customWidth="1"/>
    <col min="19" max="19" width="13.81640625" style="43" customWidth="1"/>
    <col min="20" max="21" width="14.7265625" style="43" customWidth="1"/>
    <col min="22" max="22" width="15.7265625" style="43" customWidth="1"/>
    <col min="23" max="23" width="15.81640625" style="43" customWidth="1"/>
    <col min="24" max="24" width="16.7265625" style="43" customWidth="1"/>
    <col min="25" max="25" width="13.81640625" style="43" customWidth="1"/>
    <col min="26" max="26" width="16" style="43" customWidth="1"/>
    <col min="27" max="27" width="14.26953125" style="43" customWidth="1"/>
    <col min="28" max="28" width="16.81640625" style="43" customWidth="1"/>
    <col min="29" max="29" width="9.81640625" style="43" customWidth="1"/>
    <col min="30" max="30" width="25.54296875" style="934" customWidth="1"/>
    <col min="31" max="16384" width="9.1796875" style="43"/>
  </cols>
  <sheetData>
    <row r="1" spans="1:30" ht="26.25" customHeight="1">
      <c r="A1" s="1571" t="s">
        <v>1745</v>
      </c>
      <c r="B1" s="1572"/>
      <c r="C1" s="1572"/>
      <c r="D1" s="1572"/>
      <c r="E1" s="1572"/>
      <c r="F1" s="1572"/>
      <c r="G1" s="1572"/>
      <c r="H1" s="1572"/>
      <c r="I1" s="1572"/>
      <c r="J1" s="1572"/>
      <c r="K1" s="1572"/>
      <c r="L1" s="1572"/>
      <c r="M1" s="1572"/>
      <c r="N1" s="1572"/>
      <c r="O1" s="1572"/>
      <c r="P1" s="1365" t="s">
        <v>1746</v>
      </c>
      <c r="Q1" s="1573"/>
      <c r="R1" s="1573"/>
      <c r="S1" s="1573"/>
      <c r="T1" s="1573"/>
      <c r="U1" s="1573"/>
      <c r="V1" s="1573"/>
      <c r="W1" s="1573"/>
      <c r="X1" s="1573"/>
      <c r="Y1" s="1573"/>
      <c r="Z1" s="1573"/>
      <c r="AA1" s="1573"/>
      <c r="AB1" s="1573"/>
      <c r="AC1" s="1573"/>
      <c r="AD1" s="1385"/>
    </row>
    <row r="2" spans="1:30" ht="21" customHeight="1">
      <c r="A2" s="1574" t="s">
        <v>1747</v>
      </c>
      <c r="B2" s="1575"/>
      <c r="C2" s="1575"/>
      <c r="D2" s="1575"/>
      <c r="E2" s="1575"/>
      <c r="F2" s="1575"/>
      <c r="G2" s="1575"/>
      <c r="H2" s="1575"/>
      <c r="I2" s="1575"/>
      <c r="J2" s="1575"/>
      <c r="K2" s="1575"/>
      <c r="L2" s="1575"/>
      <c r="M2" s="1575"/>
      <c r="N2" s="1575"/>
      <c r="O2" s="1575"/>
      <c r="P2" s="1576" t="s">
        <v>1748</v>
      </c>
      <c r="Q2" s="1577"/>
      <c r="R2" s="1577"/>
      <c r="S2" s="1577"/>
      <c r="T2" s="1577"/>
      <c r="U2" s="1577"/>
      <c r="V2" s="1577"/>
      <c r="W2" s="1577"/>
      <c r="X2" s="1577"/>
      <c r="Y2" s="1577"/>
      <c r="Z2" s="1577"/>
      <c r="AA2" s="1577"/>
      <c r="AB2" s="1577"/>
      <c r="AC2" s="1577"/>
      <c r="AD2" s="1578"/>
    </row>
    <row r="3" spans="1:30">
      <c r="A3" s="904"/>
      <c r="B3" s="905"/>
      <c r="C3" s="347"/>
      <c r="D3" s="347"/>
      <c r="E3" s="347"/>
      <c r="F3" s="347"/>
      <c r="G3" s="347"/>
      <c r="H3" s="347"/>
      <c r="I3" s="347"/>
      <c r="J3" s="347"/>
      <c r="K3" s="347"/>
      <c r="L3" s="347"/>
      <c r="M3" s="347"/>
      <c r="N3" s="347" t="s">
        <v>1749</v>
      </c>
      <c r="O3" s="905"/>
      <c r="P3" s="906"/>
      <c r="Q3" s="907"/>
      <c r="R3" s="908"/>
      <c r="S3" s="908"/>
      <c r="T3" s="908"/>
      <c r="U3" s="908"/>
      <c r="V3" s="908"/>
      <c r="W3" s="908"/>
      <c r="X3" s="908"/>
      <c r="Y3" s="908"/>
      <c r="Z3" s="908"/>
      <c r="AA3" s="908"/>
      <c r="AB3" s="908"/>
      <c r="AD3" s="1078" t="s">
        <v>1750</v>
      </c>
    </row>
    <row r="4" spans="1:30" s="910" customFormat="1" ht="54.75" customHeight="1">
      <c r="A4" s="1333" t="s">
        <v>1751</v>
      </c>
      <c r="B4" s="1333" t="s">
        <v>1752</v>
      </c>
      <c r="C4" s="1333" t="s">
        <v>1753</v>
      </c>
      <c r="D4" s="1333"/>
      <c r="E4" s="1333" t="s">
        <v>1754</v>
      </c>
      <c r="F4" s="1333"/>
      <c r="G4" s="1579" t="s">
        <v>1755</v>
      </c>
      <c r="H4" s="1579" t="s">
        <v>1756</v>
      </c>
      <c r="I4" s="1579" t="s">
        <v>1757</v>
      </c>
      <c r="J4" s="1579" t="s">
        <v>1758</v>
      </c>
      <c r="K4" s="1579" t="s">
        <v>1759</v>
      </c>
      <c r="L4" s="1579" t="s">
        <v>1760</v>
      </c>
      <c r="M4" s="1579" t="s">
        <v>1761</v>
      </c>
      <c r="N4" s="1579" t="s">
        <v>1762</v>
      </c>
      <c r="O4" s="1327" t="s">
        <v>1763</v>
      </c>
      <c r="P4" s="1333" t="s">
        <v>54</v>
      </c>
      <c r="Q4" s="1583" t="s">
        <v>1763</v>
      </c>
      <c r="R4" s="1374" t="s">
        <v>1764</v>
      </c>
      <c r="S4" s="1333"/>
      <c r="T4" s="1333" t="s">
        <v>1765</v>
      </c>
      <c r="U4" s="1333"/>
      <c r="V4" s="1333" t="s">
        <v>1766</v>
      </c>
      <c r="W4" s="1333" t="s">
        <v>1767</v>
      </c>
      <c r="X4" s="1333" t="s">
        <v>1768</v>
      </c>
      <c r="Y4" s="1374" t="s">
        <v>1769</v>
      </c>
      <c r="Z4" s="1333" t="s">
        <v>1770</v>
      </c>
      <c r="AA4" s="1333" t="s">
        <v>1771</v>
      </c>
      <c r="AB4" s="1333" t="s">
        <v>1772</v>
      </c>
      <c r="AC4" s="1333" t="s">
        <v>1773</v>
      </c>
      <c r="AD4" s="1584" t="s">
        <v>1752</v>
      </c>
    </row>
    <row r="5" spans="1:30" s="911" customFormat="1" ht="204" customHeight="1">
      <c r="A5" s="1333"/>
      <c r="B5" s="1333"/>
      <c r="C5" s="909" t="s">
        <v>1774</v>
      </c>
      <c r="D5" s="909" t="s">
        <v>1775</v>
      </c>
      <c r="E5" s="909" t="s">
        <v>1776</v>
      </c>
      <c r="F5" s="909" t="s">
        <v>1777</v>
      </c>
      <c r="G5" s="1579"/>
      <c r="H5" s="1579"/>
      <c r="I5" s="1579"/>
      <c r="J5" s="1579"/>
      <c r="K5" s="1579"/>
      <c r="L5" s="1579"/>
      <c r="M5" s="1579"/>
      <c r="N5" s="1579"/>
      <c r="O5" s="1327"/>
      <c r="P5" s="1333"/>
      <c r="Q5" s="1583"/>
      <c r="R5" s="851" t="s">
        <v>1778</v>
      </c>
      <c r="S5" s="571" t="s">
        <v>1779</v>
      </c>
      <c r="T5" s="571" t="s">
        <v>1778</v>
      </c>
      <c r="U5" s="571" t="s">
        <v>1779</v>
      </c>
      <c r="V5" s="1333"/>
      <c r="W5" s="1333"/>
      <c r="X5" s="1333"/>
      <c r="Y5" s="1374"/>
      <c r="Z5" s="1333"/>
      <c r="AA5" s="1333"/>
      <c r="AB5" s="1333"/>
      <c r="AC5" s="1333"/>
      <c r="AD5" s="1584"/>
    </row>
    <row r="6" spans="1:30" s="914" customFormat="1">
      <c r="A6" s="11" t="s">
        <v>1780</v>
      </c>
      <c r="B6" s="30" t="s">
        <v>1781</v>
      </c>
      <c r="C6" s="22" t="s">
        <v>1782</v>
      </c>
      <c r="D6" s="22" t="s">
        <v>1783</v>
      </c>
      <c r="E6" s="22" t="s">
        <v>1784</v>
      </c>
      <c r="F6" s="22" t="s">
        <v>1785</v>
      </c>
      <c r="G6" s="22" t="s">
        <v>1786</v>
      </c>
      <c r="H6" s="22" t="s">
        <v>1787</v>
      </c>
      <c r="I6" s="22" t="s">
        <v>1788</v>
      </c>
      <c r="J6" s="22" t="s">
        <v>1789</v>
      </c>
      <c r="K6" s="22" t="s">
        <v>1790</v>
      </c>
      <c r="L6" s="22" t="s">
        <v>1791</v>
      </c>
      <c r="M6" s="22" t="s">
        <v>1792</v>
      </c>
      <c r="N6" s="22" t="s">
        <v>1793</v>
      </c>
      <c r="O6" s="912" t="s">
        <v>1781</v>
      </c>
      <c r="P6" s="11" t="s">
        <v>1780</v>
      </c>
      <c r="Q6" s="30" t="s">
        <v>1781</v>
      </c>
      <c r="R6" s="913" t="s">
        <v>1782</v>
      </c>
      <c r="S6" s="22" t="s">
        <v>1783</v>
      </c>
      <c r="T6" s="22" t="s">
        <v>1784</v>
      </c>
      <c r="U6" s="22" t="s">
        <v>1785</v>
      </c>
      <c r="V6" s="22" t="s">
        <v>1786</v>
      </c>
      <c r="W6" s="22" t="s">
        <v>1787</v>
      </c>
      <c r="X6" s="22" t="s">
        <v>1788</v>
      </c>
      <c r="Y6" s="913" t="s">
        <v>1789</v>
      </c>
      <c r="Z6" s="22" t="s">
        <v>1790</v>
      </c>
      <c r="AA6" s="22" t="s">
        <v>1791</v>
      </c>
      <c r="AB6" s="22" t="s">
        <v>1792</v>
      </c>
      <c r="AC6" s="22" t="s">
        <v>1793</v>
      </c>
      <c r="AD6" s="30" t="s">
        <v>1781</v>
      </c>
    </row>
    <row r="7" spans="1:30" ht="35.15" customHeight="1">
      <c r="A7" s="14">
        <v>1</v>
      </c>
      <c r="B7" s="77" t="s">
        <v>1794</v>
      </c>
      <c r="C7" s="915">
        <v>327.33319653830313</v>
      </c>
      <c r="D7" s="915">
        <v>13.206494923866277</v>
      </c>
      <c r="E7" s="915">
        <v>20.149684196046092</v>
      </c>
      <c r="F7" s="915">
        <v>13.148979669549309</v>
      </c>
      <c r="G7" s="915">
        <v>379.3384551877524</v>
      </c>
      <c r="H7" s="915">
        <v>333.87568648158901</v>
      </c>
      <c r="I7" s="915">
        <v>23.538305377394025</v>
      </c>
      <c r="J7" s="915">
        <v>30.233888340692012</v>
      </c>
      <c r="K7" s="915">
        <v>54.471888893380644</v>
      </c>
      <c r="L7" s="915">
        <v>332.72572146521583</v>
      </c>
      <c r="M7" s="915">
        <v>1865.0014706939394</v>
      </c>
      <c r="N7" s="915">
        <f t="shared" ref="N7:N34" si="0">K7/H7</f>
        <v>0.16315021158746282</v>
      </c>
      <c r="O7" s="916" t="s">
        <v>1795</v>
      </c>
      <c r="P7" s="11">
        <v>1</v>
      </c>
      <c r="Q7" s="82" t="s">
        <v>1795</v>
      </c>
      <c r="R7" s="970"/>
      <c r="S7" s="951"/>
      <c r="T7" s="951"/>
      <c r="U7" s="951"/>
      <c r="V7" s="951"/>
      <c r="W7" s="951"/>
      <c r="X7" s="951"/>
      <c r="Y7" s="970"/>
      <c r="Z7" s="951"/>
      <c r="AA7" s="951"/>
      <c r="AB7" s="951"/>
      <c r="AC7" s="951"/>
      <c r="AD7" s="847" t="s">
        <v>1794</v>
      </c>
    </row>
    <row r="8" spans="1:30" ht="45" customHeight="1">
      <c r="A8" s="14">
        <v>2</v>
      </c>
      <c r="B8" s="77" t="s">
        <v>1796</v>
      </c>
      <c r="C8" s="915">
        <v>441.09748038773313</v>
      </c>
      <c r="D8" s="915">
        <v>343.36886802052322</v>
      </c>
      <c r="E8" s="915">
        <v>129.0579057903854</v>
      </c>
      <c r="F8" s="915">
        <v>341.87347140828206</v>
      </c>
      <c r="G8" s="915">
        <v>1392.5356862581457</v>
      </c>
      <c r="H8" s="915">
        <v>1057.5305589268617</v>
      </c>
      <c r="I8" s="915">
        <v>611.99593981224461</v>
      </c>
      <c r="J8" s="915">
        <v>574.48454456105492</v>
      </c>
      <c r="K8" s="915">
        <v>1201.2401810738247</v>
      </c>
      <c r="L8" s="915">
        <v>8484.0363561044833</v>
      </c>
      <c r="M8" s="915">
        <v>41110.243047884811</v>
      </c>
      <c r="N8" s="915">
        <f t="shared" si="0"/>
        <v>1.1358916968723756</v>
      </c>
      <c r="O8" s="916" t="s">
        <v>1797</v>
      </c>
      <c r="P8" s="11">
        <v>2</v>
      </c>
      <c r="Q8" s="82" t="s">
        <v>1797</v>
      </c>
      <c r="R8" s="913"/>
      <c r="S8" s="22"/>
      <c r="T8" s="22"/>
      <c r="U8" s="22"/>
      <c r="V8" s="22"/>
      <c r="W8" s="22"/>
      <c r="X8" s="22"/>
      <c r="Y8" s="913"/>
      <c r="Z8" s="22"/>
      <c r="AA8" s="22"/>
      <c r="AB8" s="22"/>
      <c r="AC8" s="22"/>
      <c r="AD8" s="847" t="s">
        <v>2041</v>
      </c>
    </row>
    <row r="9" spans="1:30" ht="35.15" customHeight="1">
      <c r="A9" s="14">
        <v>3</v>
      </c>
      <c r="B9" s="77" t="s">
        <v>1798</v>
      </c>
      <c r="C9" s="915">
        <v>2485.3331890546997</v>
      </c>
      <c r="D9" s="915">
        <v>87.962890556985343</v>
      </c>
      <c r="E9" s="915">
        <v>1338.8094476085491</v>
      </c>
      <c r="F9" s="915">
        <v>260.56788320227736</v>
      </c>
      <c r="G9" s="915">
        <v>4169.2442273178012</v>
      </c>
      <c r="H9" s="915">
        <v>3187.7837858532394</v>
      </c>
      <c r="I9" s="915">
        <v>27.065920258675188</v>
      </c>
      <c r="J9" s="915">
        <v>143.60365709906796</v>
      </c>
      <c r="K9" s="915">
        <v>170.66953913179432</v>
      </c>
      <c r="L9" s="915">
        <v>186.23130464541956</v>
      </c>
      <c r="M9" s="915">
        <v>2965.0061125329562</v>
      </c>
      <c r="N9" s="915">
        <f t="shared" si="0"/>
        <v>5.3538618236654678E-2</v>
      </c>
      <c r="O9" s="916" t="s">
        <v>1799</v>
      </c>
      <c r="P9" s="11">
        <v>3</v>
      </c>
      <c r="Q9" s="82" t="s">
        <v>1799</v>
      </c>
      <c r="R9" s="913"/>
      <c r="S9" s="22"/>
      <c r="T9" s="22"/>
      <c r="U9" s="22"/>
      <c r="V9" s="22"/>
      <c r="W9" s="22"/>
      <c r="X9" s="22"/>
      <c r="Y9" s="913"/>
      <c r="Z9" s="22"/>
      <c r="AA9" s="22"/>
      <c r="AB9" s="22"/>
      <c r="AC9" s="22"/>
      <c r="AD9" s="847" t="s">
        <v>1798</v>
      </c>
    </row>
    <row r="10" spans="1:30" ht="35.15" customHeight="1">
      <c r="A10" s="14">
        <v>4</v>
      </c>
      <c r="B10" s="77" t="s">
        <v>1800</v>
      </c>
      <c r="C10" s="915">
        <v>4040.3196443327852</v>
      </c>
      <c r="D10" s="915">
        <v>603.26975327990999</v>
      </c>
      <c r="E10" s="915">
        <v>571.19132115682123</v>
      </c>
      <c r="F10" s="915">
        <v>619.68729156332745</v>
      </c>
      <c r="G10" s="915">
        <v>5834.4680103328428</v>
      </c>
      <c r="H10" s="915">
        <v>5403.5333523105519</v>
      </c>
      <c r="I10" s="915">
        <v>1712.6878928581718</v>
      </c>
      <c r="J10" s="915">
        <v>369.95224206065177</v>
      </c>
      <c r="K10" s="915">
        <v>2082.6401377422935</v>
      </c>
      <c r="L10" s="915">
        <v>61.656070378121647</v>
      </c>
      <c r="M10" s="915">
        <v>1045.610333508557</v>
      </c>
      <c r="N10" s="915">
        <f t="shared" si="0"/>
        <v>0.38542190858353009</v>
      </c>
      <c r="O10" s="916" t="s">
        <v>1801</v>
      </c>
      <c r="P10" s="11">
        <v>4</v>
      </c>
      <c r="Q10" s="82" t="s">
        <v>1801</v>
      </c>
      <c r="R10" s="913">
        <v>744509.32999999984</v>
      </c>
      <c r="S10" s="22">
        <v>159756.28</v>
      </c>
      <c r="T10" s="22">
        <v>110862.66999999998</v>
      </c>
      <c r="U10" s="22">
        <v>154118.56000000003</v>
      </c>
      <c r="V10" s="22">
        <v>1169246.8399999999</v>
      </c>
      <c r="W10" s="22">
        <v>1073381.77</v>
      </c>
      <c r="X10" s="22">
        <v>354038.77096944599</v>
      </c>
      <c r="Y10" s="913">
        <v>79307.529788469255</v>
      </c>
      <c r="Z10" s="22">
        <v>433346.13480674993</v>
      </c>
      <c r="AA10" s="22">
        <v>82091.09</v>
      </c>
      <c r="AB10" s="22">
        <v>634595.42000000016</v>
      </c>
      <c r="AC10" s="22">
        <v>40.372041608900247</v>
      </c>
      <c r="AD10" s="847" t="s">
        <v>1800</v>
      </c>
    </row>
    <row r="11" spans="1:30" ht="35.15" customHeight="1">
      <c r="A11" s="14">
        <v>5</v>
      </c>
      <c r="B11" s="77" t="s">
        <v>1802</v>
      </c>
      <c r="C11" s="915">
        <v>32183.694265155998</v>
      </c>
      <c r="D11" s="915">
        <v>705.14913304419906</v>
      </c>
      <c r="E11" s="915">
        <v>9738.5904423665761</v>
      </c>
      <c r="F11" s="915">
        <v>956.74247028292348</v>
      </c>
      <c r="G11" s="915">
        <v>43576.20488722813</v>
      </c>
      <c r="H11" s="915">
        <v>34535.685452184072</v>
      </c>
      <c r="I11" s="915">
        <v>2490.119923994876</v>
      </c>
      <c r="J11" s="915">
        <v>799.27696154675698</v>
      </c>
      <c r="K11" s="915">
        <v>3289.386622019148</v>
      </c>
      <c r="L11" s="915">
        <v>781.55962240310726</v>
      </c>
      <c r="M11" s="915">
        <v>26657.703012531569</v>
      </c>
      <c r="N11" s="915">
        <f t="shared" si="0"/>
        <v>9.5246021005531367E-2</v>
      </c>
      <c r="O11" s="916" t="s">
        <v>1803</v>
      </c>
      <c r="P11" s="11">
        <v>5</v>
      </c>
      <c r="Q11" s="82" t="s">
        <v>1803</v>
      </c>
      <c r="R11" s="913"/>
      <c r="S11" s="22"/>
      <c r="T11" s="22"/>
      <c r="U11" s="22"/>
      <c r="V11" s="22"/>
      <c r="W11" s="22"/>
      <c r="X11" s="22"/>
      <c r="Y11" s="913"/>
      <c r="Z11" s="22"/>
      <c r="AA11" s="22"/>
      <c r="AB11" s="22"/>
      <c r="AC11" s="22"/>
      <c r="AD11" s="847" t="s">
        <v>1802</v>
      </c>
    </row>
    <row r="12" spans="1:30" ht="35.15" customHeight="1">
      <c r="A12" s="14">
        <v>6</v>
      </c>
      <c r="B12" s="77" t="s">
        <v>1804</v>
      </c>
      <c r="C12" s="915">
        <v>3660.0992015483193</v>
      </c>
      <c r="D12" s="915">
        <v>3724.8762745321856</v>
      </c>
      <c r="E12" s="915">
        <v>1150.8414079817098</v>
      </c>
      <c r="F12" s="915">
        <v>1375.6131225752924</v>
      </c>
      <c r="G12" s="915">
        <v>9911.4297002621552</v>
      </c>
      <c r="H12" s="915">
        <v>9000.9904239024509</v>
      </c>
      <c r="I12" s="915">
        <v>6758.2635685984724</v>
      </c>
      <c r="J12" s="915">
        <v>657.00951596698826</v>
      </c>
      <c r="K12" s="915">
        <v>7415.2718620597534</v>
      </c>
      <c r="L12" s="915">
        <v>722.28668537439171</v>
      </c>
      <c r="M12" s="915">
        <v>2666.6943870769819</v>
      </c>
      <c r="N12" s="915">
        <f t="shared" si="0"/>
        <v>0.8238284358539294</v>
      </c>
      <c r="O12" s="916" t="s">
        <v>1805</v>
      </c>
      <c r="P12" s="11">
        <v>6</v>
      </c>
      <c r="Q12" s="82" t="s">
        <v>1805</v>
      </c>
      <c r="R12" s="913">
        <v>780073.10864354577</v>
      </c>
      <c r="S12" s="22">
        <v>680541.35140083404</v>
      </c>
      <c r="T12" s="22">
        <v>175114.7777618593</v>
      </c>
      <c r="U12" s="22">
        <v>294026.4108511777</v>
      </c>
      <c r="V12" s="22">
        <v>1929755.6486574167</v>
      </c>
      <c r="W12" s="22">
        <v>1741084.2713003878</v>
      </c>
      <c r="X12" s="22">
        <v>1244054.9339198309</v>
      </c>
      <c r="Y12" s="913">
        <v>182500.84133024921</v>
      </c>
      <c r="Z12" s="22">
        <v>1426555.6693119493</v>
      </c>
      <c r="AA12" s="22">
        <v>289009.54845536529</v>
      </c>
      <c r="AB12" s="22">
        <v>543323.25320686155</v>
      </c>
      <c r="AC12" s="22">
        <v>81.934900729789362</v>
      </c>
      <c r="AD12" s="847" t="s">
        <v>1804</v>
      </c>
    </row>
    <row r="13" spans="1:30" ht="40" customHeight="1">
      <c r="A13" s="14">
        <v>7</v>
      </c>
      <c r="B13" s="77" t="s">
        <v>1806</v>
      </c>
      <c r="C13" s="915">
        <v>0</v>
      </c>
      <c r="D13" s="915">
        <v>0</v>
      </c>
      <c r="E13" s="915">
        <v>0</v>
      </c>
      <c r="F13" s="915">
        <v>0</v>
      </c>
      <c r="G13" s="915">
        <v>9.4253673514933407</v>
      </c>
      <c r="H13" s="915">
        <v>3.1702161308507799</v>
      </c>
      <c r="I13" s="915">
        <v>0</v>
      </c>
      <c r="J13" s="915">
        <v>0</v>
      </c>
      <c r="K13" s="915">
        <v>0</v>
      </c>
      <c r="L13" s="915">
        <v>2.0757326220929522</v>
      </c>
      <c r="M13" s="915">
        <v>2.0757326220929522</v>
      </c>
      <c r="N13" s="915">
        <f t="shared" si="0"/>
        <v>0</v>
      </c>
      <c r="O13" s="916" t="s">
        <v>1807</v>
      </c>
      <c r="P13" s="11">
        <v>7</v>
      </c>
      <c r="Q13" s="82" t="s">
        <v>1807</v>
      </c>
      <c r="R13" s="913"/>
      <c r="S13" s="22"/>
      <c r="T13" s="22"/>
      <c r="U13" s="22"/>
      <c r="V13" s="22"/>
      <c r="W13" s="22"/>
      <c r="X13" s="22"/>
      <c r="Y13" s="913"/>
      <c r="Z13" s="22"/>
      <c r="AA13" s="22"/>
      <c r="AB13" s="22"/>
      <c r="AC13" s="22"/>
      <c r="AD13" s="847" t="s">
        <v>1806</v>
      </c>
    </row>
    <row r="14" spans="1:30" ht="40" customHeight="1">
      <c r="A14" s="14">
        <v>8</v>
      </c>
      <c r="B14" s="77" t="s">
        <v>1808</v>
      </c>
      <c r="C14" s="915">
        <v>802.25729783533143</v>
      </c>
      <c r="D14" s="915">
        <v>737.82607005603552</v>
      </c>
      <c r="E14" s="915">
        <v>100.74702806916606</v>
      </c>
      <c r="F14" s="915">
        <v>491.86905861245742</v>
      </c>
      <c r="G14" s="915">
        <v>2132.6653090197342</v>
      </c>
      <c r="H14" s="915">
        <v>2020.8786884804101</v>
      </c>
      <c r="I14" s="915">
        <v>843.47106187895815</v>
      </c>
      <c r="J14" s="915">
        <v>68.937313913295597</v>
      </c>
      <c r="K14" s="915">
        <v>912.40996821405645</v>
      </c>
      <c r="L14" s="915">
        <v>77.064894346164252</v>
      </c>
      <c r="M14" s="915">
        <v>1179.1343368876087</v>
      </c>
      <c r="N14" s="915">
        <f t="shared" si="0"/>
        <v>0.45149170675857769</v>
      </c>
      <c r="O14" s="916" t="s">
        <v>1809</v>
      </c>
      <c r="P14" s="11">
        <v>8</v>
      </c>
      <c r="Q14" s="82" t="s">
        <v>1809</v>
      </c>
      <c r="R14" s="913">
        <v>203864.40392469001</v>
      </c>
      <c r="S14" s="22">
        <v>256530.07498468601</v>
      </c>
      <c r="T14" s="22">
        <v>31816.80163888547</v>
      </c>
      <c r="U14" s="22">
        <v>164444.06282279632</v>
      </c>
      <c r="V14" s="22">
        <v>656655.34337105788</v>
      </c>
      <c r="W14" s="22">
        <v>614248.7383692899</v>
      </c>
      <c r="X14" s="22">
        <v>165916.64823492971</v>
      </c>
      <c r="Y14" s="913">
        <v>27289.246771451417</v>
      </c>
      <c r="Z14" s="22">
        <v>193205.85894148034</v>
      </c>
      <c r="AA14" s="22">
        <v>23938.8047238689</v>
      </c>
      <c r="AB14" s="22">
        <v>425154.91419595393</v>
      </c>
      <c r="AC14" s="22">
        <v>31.454009894168287</v>
      </c>
      <c r="AD14" s="847" t="s">
        <v>1808</v>
      </c>
    </row>
    <row r="15" spans="1:30" ht="40" customHeight="1">
      <c r="A15" s="14">
        <v>9</v>
      </c>
      <c r="B15" s="77" t="s">
        <v>1810</v>
      </c>
      <c r="C15" s="915">
        <v>826.36892023664404</v>
      </c>
      <c r="D15" s="915">
        <v>536.00829198691292</v>
      </c>
      <c r="E15" s="915">
        <v>556.74248417008505</v>
      </c>
      <c r="F15" s="915">
        <v>588.01184837026506</v>
      </c>
      <c r="G15" s="915">
        <v>2507.0744097677721</v>
      </c>
      <c r="H15" s="915">
        <v>2381.7381221781352</v>
      </c>
      <c r="I15" s="915">
        <v>732.53354633904087</v>
      </c>
      <c r="J15" s="915">
        <v>144.48842550653086</v>
      </c>
      <c r="K15" s="915">
        <v>876.93581091453086</v>
      </c>
      <c r="L15" s="915">
        <v>241.61885404154486</v>
      </c>
      <c r="M15" s="915">
        <v>1546.5608414956823</v>
      </c>
      <c r="N15" s="915">
        <f t="shared" si="0"/>
        <v>0.36819153321212322</v>
      </c>
      <c r="O15" s="916" t="s">
        <v>1811</v>
      </c>
      <c r="P15" s="11">
        <v>9</v>
      </c>
      <c r="Q15" s="82" t="s">
        <v>1811</v>
      </c>
      <c r="R15" s="913">
        <v>383550.03</v>
      </c>
      <c r="S15" s="22">
        <v>282199.30000000005</v>
      </c>
      <c r="T15" s="22">
        <v>29726.509999999991</v>
      </c>
      <c r="U15" s="22">
        <v>230050.22</v>
      </c>
      <c r="V15" s="22">
        <v>925526.05999999994</v>
      </c>
      <c r="W15" s="22">
        <v>879248.41</v>
      </c>
      <c r="X15" s="22">
        <v>261806.49054847192</v>
      </c>
      <c r="Y15" s="913">
        <v>25761.519183099997</v>
      </c>
      <c r="Z15" s="22">
        <v>287568.00973157195</v>
      </c>
      <c r="AA15" s="22">
        <v>40227.410000000011</v>
      </c>
      <c r="AB15" s="22">
        <v>613615.83000000007</v>
      </c>
      <c r="AC15" s="22">
        <v>32.706116549198185</v>
      </c>
      <c r="AD15" s="847" t="s">
        <v>1810</v>
      </c>
    </row>
    <row r="16" spans="1:30" ht="40" customHeight="1">
      <c r="A16" s="14">
        <v>10</v>
      </c>
      <c r="B16" s="77" t="s">
        <v>1812</v>
      </c>
      <c r="C16" s="915">
        <v>2688.5200115168841</v>
      </c>
      <c r="D16" s="915">
        <v>1483.4430929984051</v>
      </c>
      <c r="E16" s="915">
        <v>598.03885535576262</v>
      </c>
      <c r="F16" s="915">
        <v>811.83598108827766</v>
      </c>
      <c r="G16" s="915">
        <v>5581.9025113885955</v>
      </c>
      <c r="H16" s="915">
        <v>5252.3408697666555</v>
      </c>
      <c r="I16" s="915">
        <v>1265.1195722168393</v>
      </c>
      <c r="J16" s="915">
        <v>361.27572811325166</v>
      </c>
      <c r="K16" s="915">
        <v>1626.3802312129039</v>
      </c>
      <c r="L16" s="915">
        <v>313.20394407561957</v>
      </c>
      <c r="M16" s="915">
        <v>2807.167999915624</v>
      </c>
      <c r="N16" s="915">
        <f t="shared" si="0"/>
        <v>0.3096486445833358</v>
      </c>
      <c r="O16" s="916" t="s">
        <v>1813</v>
      </c>
      <c r="P16" s="11">
        <v>10</v>
      </c>
      <c r="Q16" s="82" t="s">
        <v>1813</v>
      </c>
      <c r="R16" s="913">
        <v>535103.23999999987</v>
      </c>
      <c r="S16" s="22">
        <v>354841.14999999997</v>
      </c>
      <c r="T16" s="22">
        <v>87286.8</v>
      </c>
      <c r="U16" s="22">
        <v>224827.93</v>
      </c>
      <c r="V16" s="22">
        <v>1202059.1200000001</v>
      </c>
      <c r="W16" s="22">
        <v>1127490.02</v>
      </c>
      <c r="X16" s="22">
        <v>223508.9231178</v>
      </c>
      <c r="Y16" s="913">
        <v>86704.328999199992</v>
      </c>
      <c r="Z16" s="22">
        <v>310213.252117</v>
      </c>
      <c r="AA16" s="22">
        <v>96364.7</v>
      </c>
      <c r="AB16" s="22">
        <v>814724.07000000007</v>
      </c>
      <c r="AC16" s="22">
        <v>27.513614011146636</v>
      </c>
      <c r="AD16" s="847" t="s">
        <v>1812</v>
      </c>
    </row>
    <row r="17" spans="1:30" ht="40" customHeight="1">
      <c r="A17" s="14">
        <v>11</v>
      </c>
      <c r="B17" s="77" t="s">
        <v>1814</v>
      </c>
      <c r="C17" s="915">
        <v>4050.6494500780354</v>
      </c>
      <c r="D17" s="915">
        <v>4849.3882902695159</v>
      </c>
      <c r="E17" s="915">
        <v>882.06573587698995</v>
      </c>
      <c r="F17" s="915">
        <v>1390.8196954460575</v>
      </c>
      <c r="G17" s="915">
        <v>11172.866409046541</v>
      </c>
      <c r="H17" s="915">
        <v>10215.551612329902</v>
      </c>
      <c r="I17" s="915">
        <v>7768.4945870992497</v>
      </c>
      <c r="J17" s="915">
        <v>1296.287164481525</v>
      </c>
      <c r="K17" s="915">
        <v>9064.765201048509</v>
      </c>
      <c r="L17" s="915">
        <v>1448.4075107729057</v>
      </c>
      <c r="M17" s="915">
        <v>2697.4326094112616</v>
      </c>
      <c r="N17" s="915">
        <f t="shared" si="0"/>
        <v>0.88734955732665244</v>
      </c>
      <c r="O17" s="916" t="s">
        <v>1815</v>
      </c>
      <c r="P17" s="11">
        <v>11</v>
      </c>
      <c r="Q17" s="82" t="s">
        <v>1815</v>
      </c>
      <c r="R17" s="913">
        <v>609394.65292067127</v>
      </c>
      <c r="S17" s="22">
        <v>481040.05001555901</v>
      </c>
      <c r="T17" s="22">
        <v>74214.110224929973</v>
      </c>
      <c r="U17" s="22">
        <v>325414.96590578457</v>
      </c>
      <c r="V17" s="22">
        <v>1490063.7790669452</v>
      </c>
      <c r="W17" s="22">
        <v>1373091.7265421825</v>
      </c>
      <c r="X17" s="22">
        <v>1022573.0126027793</v>
      </c>
      <c r="Y17" s="913">
        <v>91929.779477561955</v>
      </c>
      <c r="Z17" s="22">
        <v>1114502.6534058878</v>
      </c>
      <c r="AA17" s="22">
        <v>117336.76985035697</v>
      </c>
      <c r="AB17" s="22">
        <v>482123.46401834622</v>
      </c>
      <c r="AC17" s="22">
        <v>81.167385387464819</v>
      </c>
      <c r="AD17" s="847" t="s">
        <v>1814</v>
      </c>
    </row>
    <row r="18" spans="1:30" ht="40" customHeight="1">
      <c r="A18" s="14">
        <v>12</v>
      </c>
      <c r="B18" s="77" t="s">
        <v>1816</v>
      </c>
      <c r="C18" s="915">
        <v>2083.884414541551</v>
      </c>
      <c r="D18" s="915">
        <v>2715.2265705694813</v>
      </c>
      <c r="E18" s="915">
        <v>550.78439979618042</v>
      </c>
      <c r="F18" s="915">
        <v>864.0645779372295</v>
      </c>
      <c r="G18" s="915">
        <v>6213.9596137770186</v>
      </c>
      <c r="H18" s="915">
        <v>5592.5709419849918</v>
      </c>
      <c r="I18" s="915">
        <v>2695.4311888491316</v>
      </c>
      <c r="J18" s="915">
        <v>158.58768877156604</v>
      </c>
      <c r="K18" s="915">
        <v>2854.0187238949807</v>
      </c>
      <c r="L18" s="915">
        <v>187.69715084641291</v>
      </c>
      <c r="M18" s="915">
        <v>2919.6684982938518</v>
      </c>
      <c r="N18" s="915">
        <f t="shared" si="0"/>
        <v>0.5103232043905005</v>
      </c>
      <c r="O18" s="916" t="s">
        <v>1817</v>
      </c>
      <c r="P18" s="11">
        <v>12</v>
      </c>
      <c r="Q18" s="82" t="s">
        <v>1817</v>
      </c>
      <c r="R18" s="913">
        <v>357948.09000000014</v>
      </c>
      <c r="S18" s="22">
        <v>388936.34999999992</v>
      </c>
      <c r="T18" s="22">
        <v>65420.419999999991</v>
      </c>
      <c r="U18" s="22">
        <v>87434.61</v>
      </c>
      <c r="V18" s="22">
        <v>899739.47</v>
      </c>
      <c r="W18" s="22">
        <v>812118.02000000014</v>
      </c>
      <c r="X18" s="22">
        <v>421649.89868800063</v>
      </c>
      <c r="Y18" s="913">
        <v>63250.083737125009</v>
      </c>
      <c r="Z18" s="22">
        <v>484899.79000000004</v>
      </c>
      <c r="AA18" s="22">
        <v>71166.31</v>
      </c>
      <c r="AB18" s="22">
        <v>390997.16000000009</v>
      </c>
      <c r="AC18" s="22">
        <v>59.708044650948636</v>
      </c>
      <c r="AD18" s="847" t="s">
        <v>1816</v>
      </c>
    </row>
    <row r="19" spans="1:30" ht="40" customHeight="1">
      <c r="A19" s="14">
        <v>13</v>
      </c>
      <c r="B19" s="77" t="s">
        <v>1818</v>
      </c>
      <c r="C19" s="915">
        <v>100133.79967354656</v>
      </c>
      <c r="D19" s="915">
        <v>20275.596290947185</v>
      </c>
      <c r="E19" s="915">
        <v>9845.3238611368561</v>
      </c>
      <c r="F19" s="915">
        <v>34390.567590227329</v>
      </c>
      <c r="G19" s="915">
        <v>164506.75085962116</v>
      </c>
      <c r="H19" s="915">
        <v>152661.67472326019</v>
      </c>
      <c r="I19" s="915">
        <v>87870.810867016946</v>
      </c>
      <c r="J19" s="915">
        <v>11661.642924888123</v>
      </c>
      <c r="K19" s="915">
        <v>99491.030997609894</v>
      </c>
      <c r="L19" s="915">
        <v>9032.2715276739746</v>
      </c>
      <c r="M19" s="915">
        <v>31569.429761626467</v>
      </c>
      <c r="N19" s="915">
        <f t="shared" si="0"/>
        <v>0.65170928576516529</v>
      </c>
      <c r="O19" s="916" t="s">
        <v>1819</v>
      </c>
      <c r="P19" s="11">
        <v>13</v>
      </c>
      <c r="Q19" s="82" t="s">
        <v>1819</v>
      </c>
      <c r="R19" s="913"/>
      <c r="S19" s="22"/>
      <c r="T19" s="22"/>
      <c r="U19" s="22"/>
      <c r="V19" s="22"/>
      <c r="W19" s="22"/>
      <c r="X19" s="22"/>
      <c r="Y19" s="913"/>
      <c r="Z19" s="22"/>
      <c r="AA19" s="22"/>
      <c r="AB19" s="22"/>
      <c r="AC19" s="22"/>
      <c r="AD19" s="847" t="s">
        <v>1818</v>
      </c>
    </row>
    <row r="20" spans="1:30" ht="40" customHeight="1">
      <c r="A20" s="14">
        <v>14</v>
      </c>
      <c r="B20" s="77" t="s">
        <v>1820</v>
      </c>
      <c r="C20" s="915">
        <v>22368.873609233859</v>
      </c>
      <c r="D20" s="915">
        <v>2957.9964268047042</v>
      </c>
      <c r="E20" s="915">
        <v>1880.04581890542</v>
      </c>
      <c r="F20" s="915">
        <v>6431.1351730607103</v>
      </c>
      <c r="G20" s="915">
        <v>33638.022405484946</v>
      </c>
      <c r="H20" s="915">
        <v>31434.968480549542</v>
      </c>
      <c r="I20" s="915">
        <v>13201.081168996254</v>
      </c>
      <c r="J20" s="915">
        <v>1466.4141035758635</v>
      </c>
      <c r="K20" s="915">
        <v>14667.537821613229</v>
      </c>
      <c r="L20" s="915">
        <v>2110.9101764573111</v>
      </c>
      <c r="M20" s="915">
        <v>15342.506052900331</v>
      </c>
      <c r="N20" s="915">
        <f t="shared" si="0"/>
        <v>0.46659941239288344</v>
      </c>
      <c r="O20" s="916" t="s">
        <v>1821</v>
      </c>
      <c r="P20" s="11">
        <v>14</v>
      </c>
      <c r="Q20" s="82" t="s">
        <v>1821</v>
      </c>
      <c r="R20" s="913">
        <v>3462172.7330090264</v>
      </c>
      <c r="S20" s="22">
        <v>736056.95049557427</v>
      </c>
      <c r="T20" s="22">
        <v>210280.21537353285</v>
      </c>
      <c r="U20" s="22">
        <v>1262513.2175922173</v>
      </c>
      <c r="V20" s="22">
        <v>5671023.11647035</v>
      </c>
      <c r="W20" s="22">
        <v>5285893.023377968</v>
      </c>
      <c r="X20" s="22">
        <v>2198361.0916034319</v>
      </c>
      <c r="Y20" s="913">
        <v>267302.30940968549</v>
      </c>
      <c r="Z20" s="22">
        <v>2465663.9071881841</v>
      </c>
      <c r="AA20" s="22">
        <v>267466.02765821188</v>
      </c>
      <c r="AB20" s="22">
        <v>2883742.76801342</v>
      </c>
      <c r="AC20" s="22">
        <v>46.646118192011635</v>
      </c>
      <c r="AD20" s="847" t="s">
        <v>1820</v>
      </c>
    </row>
    <row r="21" spans="1:30" ht="40" customHeight="1">
      <c r="A21" s="14">
        <v>15</v>
      </c>
      <c r="B21" s="77" t="s">
        <v>1822</v>
      </c>
      <c r="C21" s="915">
        <v>10275.753972490465</v>
      </c>
      <c r="D21" s="915">
        <v>13999.971311437732</v>
      </c>
      <c r="E21" s="915">
        <v>2970.1354387550223</v>
      </c>
      <c r="F21" s="915">
        <v>7875.0124093842278</v>
      </c>
      <c r="G21" s="915">
        <v>35120.857363593343</v>
      </c>
      <c r="H21" s="915">
        <v>31787.523161159974</v>
      </c>
      <c r="I21" s="915">
        <v>44035.532039106758</v>
      </c>
      <c r="J21" s="915">
        <v>2861.8902672953154</v>
      </c>
      <c r="K21" s="915">
        <v>46897.412791198411</v>
      </c>
      <c r="L21" s="915">
        <v>1865.6002518753041</v>
      </c>
      <c r="M21" s="915">
        <v>2852.167890051941</v>
      </c>
      <c r="N21" s="915">
        <f t="shared" si="0"/>
        <v>1.4753402633301316</v>
      </c>
      <c r="O21" s="916" t="s">
        <v>1823</v>
      </c>
      <c r="P21" s="11">
        <v>15</v>
      </c>
      <c r="Q21" s="82" t="s">
        <v>1823</v>
      </c>
      <c r="R21" s="913"/>
      <c r="S21" s="22"/>
      <c r="T21" s="22"/>
      <c r="U21" s="22"/>
      <c r="V21" s="22"/>
      <c r="W21" s="22"/>
      <c r="X21" s="22"/>
      <c r="Y21" s="913"/>
      <c r="Z21" s="22"/>
      <c r="AA21" s="22"/>
      <c r="AB21" s="22"/>
      <c r="AC21" s="22"/>
      <c r="AD21" s="847" t="s">
        <v>1822</v>
      </c>
    </row>
    <row r="22" spans="1:30" ht="40" customHeight="1">
      <c r="A22" s="14">
        <v>16</v>
      </c>
      <c r="B22" s="77" t="s">
        <v>1824</v>
      </c>
      <c r="C22" s="915">
        <v>11591.586669018869</v>
      </c>
      <c r="D22" s="915">
        <v>4763.5131937521501</v>
      </c>
      <c r="E22" s="915">
        <v>2808.1348634088099</v>
      </c>
      <c r="F22" s="915">
        <v>6702.6863895008692</v>
      </c>
      <c r="G22" s="915">
        <v>25865.932425109797</v>
      </c>
      <c r="H22" s="915">
        <v>23965.319633159008</v>
      </c>
      <c r="I22" s="915">
        <v>13932.60765653308</v>
      </c>
      <c r="J22" s="915">
        <v>1525.557827493599</v>
      </c>
      <c r="K22" s="915">
        <v>15458.175821987232</v>
      </c>
      <c r="L22" s="915">
        <v>2021.627273470835</v>
      </c>
      <c r="M22" s="915">
        <v>9624.7225417488808</v>
      </c>
      <c r="N22" s="915">
        <f t="shared" si="0"/>
        <v>0.64502272694910845</v>
      </c>
      <c r="O22" s="916" t="s">
        <v>1825</v>
      </c>
      <c r="P22" s="138">
        <v>16</v>
      </c>
      <c r="Q22" s="917" t="s">
        <v>1825</v>
      </c>
      <c r="R22" s="1079">
        <v>2099852.2297119885</v>
      </c>
      <c r="S22" s="1080">
        <v>1063534.3090686267</v>
      </c>
      <c r="T22" s="1080">
        <v>325130.63208207401</v>
      </c>
      <c r="U22" s="1080">
        <v>1179205.8604501523</v>
      </c>
      <c r="V22" s="1080">
        <v>4667723.0313128419</v>
      </c>
      <c r="W22" s="1080">
        <v>4312260.0565125244</v>
      </c>
      <c r="X22" s="1080">
        <v>2067156.7299987404</v>
      </c>
      <c r="Y22" s="1079">
        <v>224122.35268747181</v>
      </c>
      <c r="Z22" s="1080">
        <v>2291279.2087243926</v>
      </c>
      <c r="AA22" s="1080">
        <v>233447.72639798018</v>
      </c>
      <c r="AB22" s="1080">
        <v>2153719.7132220049</v>
      </c>
      <c r="AC22" s="1080">
        <v>53.134068416491331</v>
      </c>
      <c r="AD22" s="918" t="s">
        <v>1824</v>
      </c>
    </row>
    <row r="23" spans="1:30" ht="40" customHeight="1">
      <c r="A23" s="14">
        <v>17</v>
      </c>
      <c r="B23" s="77" t="s">
        <v>1826</v>
      </c>
      <c r="C23" s="915">
        <v>9248.7726126250764</v>
      </c>
      <c r="D23" s="915">
        <v>2312.0705360001284</v>
      </c>
      <c r="E23" s="915">
        <v>825.39815561302066</v>
      </c>
      <c r="F23" s="915">
        <v>2507.1646609761551</v>
      </c>
      <c r="G23" s="915">
        <v>14893.405976513019</v>
      </c>
      <c r="H23" s="915">
        <v>13725.988929187302</v>
      </c>
      <c r="I23" s="915">
        <v>5534.5561304352705</v>
      </c>
      <c r="J23" s="915">
        <v>1171.1757648887522</v>
      </c>
      <c r="K23" s="915">
        <v>6705.731793041793</v>
      </c>
      <c r="L23" s="915">
        <v>493.41374459058579</v>
      </c>
      <c r="M23" s="915">
        <v>3081.3805314030483</v>
      </c>
      <c r="N23" s="915">
        <f t="shared" si="0"/>
        <v>0.48854270738792083</v>
      </c>
      <c r="O23" s="916" t="s">
        <v>1827</v>
      </c>
      <c r="P23" s="11">
        <v>17</v>
      </c>
      <c r="Q23" s="82" t="s">
        <v>1827</v>
      </c>
      <c r="R23" s="913">
        <v>1720414.5327012828</v>
      </c>
      <c r="S23" s="22">
        <v>332703.9729040782</v>
      </c>
      <c r="T23" s="22">
        <v>178439.24999999997</v>
      </c>
      <c r="U23" s="22">
        <v>377760.97317372885</v>
      </c>
      <c r="V23" s="22">
        <v>2609318.7287790906</v>
      </c>
      <c r="W23" s="22">
        <v>2398895.7236264367</v>
      </c>
      <c r="X23" s="22">
        <v>858440.88381770102</v>
      </c>
      <c r="Y23" s="913">
        <v>198035.32209163942</v>
      </c>
      <c r="Z23" s="22">
        <v>1056476.2991045411</v>
      </c>
      <c r="AA23" s="22">
        <v>208098.52838527894</v>
      </c>
      <c r="AB23" s="22">
        <v>1339184.0992438958</v>
      </c>
      <c r="AC23" s="22">
        <v>44.040109317776199</v>
      </c>
      <c r="AD23" s="847" t="s">
        <v>1826</v>
      </c>
    </row>
    <row r="24" spans="1:30" ht="40" customHeight="1">
      <c r="A24" s="14">
        <v>18</v>
      </c>
      <c r="B24" s="77" t="s">
        <v>1828</v>
      </c>
      <c r="C24" s="915">
        <v>2417.074352556368</v>
      </c>
      <c r="D24" s="915">
        <v>535.30720457977327</v>
      </c>
      <c r="E24" s="915">
        <v>0</v>
      </c>
      <c r="F24" s="915">
        <v>922.4021064807846</v>
      </c>
      <c r="G24" s="915">
        <v>3874.7835443369549</v>
      </c>
      <c r="H24" s="915">
        <v>3642.3739881906577</v>
      </c>
      <c r="I24" s="915">
        <v>1998.9841447975957</v>
      </c>
      <c r="J24" s="915">
        <v>224.7403362546838</v>
      </c>
      <c r="K24" s="915">
        <v>2223.7243958213203</v>
      </c>
      <c r="L24" s="915">
        <v>257.87485639507702</v>
      </c>
      <c r="M24" s="915">
        <v>1437.0256900380334</v>
      </c>
      <c r="N24" s="915">
        <f t="shared" si="0"/>
        <v>0.61051512091594717</v>
      </c>
      <c r="O24" s="916" t="s">
        <v>1829</v>
      </c>
      <c r="P24" s="11">
        <v>18</v>
      </c>
      <c r="Q24" s="82" t="s">
        <v>1829</v>
      </c>
      <c r="R24" s="913">
        <v>784242.50000000012</v>
      </c>
      <c r="S24" s="22">
        <v>157498.76000000004</v>
      </c>
      <c r="T24" s="22">
        <v>2205.1000000000004</v>
      </c>
      <c r="U24" s="22">
        <v>300340.79000000004</v>
      </c>
      <c r="V24" s="22">
        <v>1244287.1500000004</v>
      </c>
      <c r="W24" s="22">
        <v>1141482.32</v>
      </c>
      <c r="X24" s="22">
        <v>672429.25667727273</v>
      </c>
      <c r="Y24" s="913">
        <v>53248.648679169455</v>
      </c>
      <c r="Z24" s="22">
        <v>725677.9800000001</v>
      </c>
      <c r="AA24" s="22">
        <v>57236.729999999996</v>
      </c>
      <c r="AB24" s="22">
        <v>500866.26999999996</v>
      </c>
      <c r="AC24" s="22">
        <v>63.573300022728354</v>
      </c>
      <c r="AD24" s="847" t="s">
        <v>1828</v>
      </c>
    </row>
    <row r="25" spans="1:30" ht="40" customHeight="1">
      <c r="A25" s="14">
        <v>19</v>
      </c>
      <c r="B25" s="77" t="s">
        <v>1830</v>
      </c>
      <c r="C25" s="915">
        <v>204.80095196282002</v>
      </c>
      <c r="D25" s="915">
        <v>10.246181285273687</v>
      </c>
      <c r="E25" s="915">
        <v>75.294356056860124</v>
      </c>
      <c r="F25" s="915">
        <v>41.267921769277791</v>
      </c>
      <c r="G25" s="915">
        <v>331.60928001301579</v>
      </c>
      <c r="H25" s="915">
        <v>279.12179531313086</v>
      </c>
      <c r="I25" s="915">
        <v>4.2040290982265391</v>
      </c>
      <c r="J25" s="915">
        <v>11.520095634876938</v>
      </c>
      <c r="K25" s="915">
        <v>15.724124733103508</v>
      </c>
      <c r="L25" s="915">
        <v>15.771754145766309</v>
      </c>
      <c r="M25" s="915">
        <v>263.15647064112238</v>
      </c>
      <c r="N25" s="915">
        <f t="shared" si="0"/>
        <v>5.6334277713653666E-2</v>
      </c>
      <c r="O25" s="916" t="s">
        <v>1831</v>
      </c>
      <c r="P25" s="11">
        <v>19</v>
      </c>
      <c r="Q25" s="82" t="s">
        <v>1831</v>
      </c>
      <c r="R25" s="913"/>
      <c r="S25" s="22"/>
      <c r="T25" s="22"/>
      <c r="U25" s="22"/>
      <c r="V25" s="22"/>
      <c r="W25" s="22"/>
      <c r="X25" s="22"/>
      <c r="Y25" s="913"/>
      <c r="Z25" s="22"/>
      <c r="AA25" s="22"/>
      <c r="AB25" s="22"/>
      <c r="AC25" s="22"/>
      <c r="AD25" s="847" t="s">
        <v>1830</v>
      </c>
    </row>
    <row r="26" spans="1:30" ht="40" customHeight="1">
      <c r="A26" s="14">
        <v>20</v>
      </c>
      <c r="B26" s="77" t="s">
        <v>1832</v>
      </c>
      <c r="C26" s="915">
        <v>675.57546188236267</v>
      </c>
      <c r="D26" s="915">
        <v>9.5853402325842989</v>
      </c>
      <c r="E26" s="915">
        <v>317.3682295596422</v>
      </c>
      <c r="F26" s="915">
        <v>19.218895301198501</v>
      </c>
      <c r="G26" s="915">
        <v>1021.748260781648</v>
      </c>
      <c r="H26" s="915">
        <v>919.57326314486215</v>
      </c>
      <c r="I26" s="915">
        <v>3.2595588745676607</v>
      </c>
      <c r="J26" s="915">
        <v>5.943860739244208</v>
      </c>
      <c r="K26" s="915">
        <v>9.2034196138118674</v>
      </c>
      <c r="L26" s="915">
        <v>44.775043791014852</v>
      </c>
      <c r="M26" s="915">
        <v>831.91360207441346</v>
      </c>
      <c r="N26" s="915">
        <f t="shared" si="0"/>
        <v>1.0008359293023546E-2</v>
      </c>
      <c r="O26" s="916" t="s">
        <v>1833</v>
      </c>
      <c r="P26" s="11">
        <v>20</v>
      </c>
      <c r="Q26" s="82" t="s">
        <v>1833</v>
      </c>
      <c r="R26" s="913"/>
      <c r="S26" s="22"/>
      <c r="T26" s="22"/>
      <c r="U26" s="22"/>
      <c r="V26" s="22"/>
      <c r="W26" s="22"/>
      <c r="X26" s="22"/>
      <c r="Y26" s="913"/>
      <c r="Z26" s="22"/>
      <c r="AA26" s="22"/>
      <c r="AB26" s="22"/>
      <c r="AC26" s="22"/>
      <c r="AD26" s="847" t="s">
        <v>1832</v>
      </c>
    </row>
    <row r="27" spans="1:30" ht="40" customHeight="1">
      <c r="A27" s="14">
        <v>21</v>
      </c>
      <c r="B27" s="77" t="s">
        <v>1834</v>
      </c>
      <c r="C27" s="915">
        <v>8688.0452364823486</v>
      </c>
      <c r="D27" s="915">
        <v>621.70060446546267</v>
      </c>
      <c r="E27" s="915">
        <v>217.42129460049844</v>
      </c>
      <c r="F27" s="915">
        <v>3143.3536688624827</v>
      </c>
      <c r="G27" s="915">
        <v>12670.520866752509</v>
      </c>
      <c r="H27" s="915">
        <v>11982.78368683718</v>
      </c>
      <c r="I27" s="915">
        <v>4527.7302747350705</v>
      </c>
      <c r="J27" s="915">
        <v>416.01431747951568</v>
      </c>
      <c r="K27" s="915">
        <v>4943.7486303682108</v>
      </c>
      <c r="L27" s="915">
        <v>489.63995895882056</v>
      </c>
      <c r="M27" s="915">
        <v>6938.2637281510779</v>
      </c>
      <c r="N27" s="915">
        <f t="shared" si="0"/>
        <v>0.41257096510878422</v>
      </c>
      <c r="O27" s="916" t="s">
        <v>1835</v>
      </c>
      <c r="P27" s="11">
        <v>21</v>
      </c>
      <c r="Q27" s="82" t="s">
        <v>1835</v>
      </c>
      <c r="R27" s="913">
        <v>2096344.0263063065</v>
      </c>
      <c r="S27" s="22">
        <v>181811.32603603601</v>
      </c>
      <c r="T27" s="22">
        <v>25313.360000000001</v>
      </c>
      <c r="U27" s="22">
        <v>562628.52981981984</v>
      </c>
      <c r="V27" s="22">
        <v>2866097.2421621629</v>
      </c>
      <c r="W27" s="22">
        <v>2650169.7262162161</v>
      </c>
      <c r="X27" s="22">
        <v>1154357.0064833302</v>
      </c>
      <c r="Y27" s="913">
        <v>124448.30391594119</v>
      </c>
      <c r="Z27" s="22">
        <v>1278805.1816216218</v>
      </c>
      <c r="AA27" s="22">
        <v>142111.27837837834</v>
      </c>
      <c r="AB27" s="22">
        <v>1397555.6245945944</v>
      </c>
      <c r="AC27" s="22">
        <v>48.253708770850608</v>
      </c>
      <c r="AD27" s="847" t="s">
        <v>1834</v>
      </c>
    </row>
    <row r="28" spans="1:30" ht="40" customHeight="1">
      <c r="A28" s="14">
        <v>22</v>
      </c>
      <c r="B28" s="77" t="s">
        <v>1836</v>
      </c>
      <c r="C28" s="915">
        <v>2928.9014207548757</v>
      </c>
      <c r="D28" s="915">
        <v>1171.5834881559492</v>
      </c>
      <c r="E28" s="915">
        <v>165.87307866416714</v>
      </c>
      <c r="F28" s="915">
        <v>1239.6065087948568</v>
      </c>
      <c r="G28" s="915">
        <v>5505.8294301606238</v>
      </c>
      <c r="H28" s="915">
        <v>5215.5191521125489</v>
      </c>
      <c r="I28" s="915">
        <v>3363.8576714882474</v>
      </c>
      <c r="J28" s="915">
        <v>315.82885393063481</v>
      </c>
      <c r="K28" s="915">
        <v>3679.6934267681381</v>
      </c>
      <c r="L28" s="915">
        <v>437.97681342002375</v>
      </c>
      <c r="M28" s="915">
        <v>2238.9458136452085</v>
      </c>
      <c r="N28" s="915">
        <f t="shared" si="0"/>
        <v>0.70552773740226349</v>
      </c>
      <c r="O28" s="916" t="s">
        <v>1837</v>
      </c>
      <c r="P28" s="11">
        <v>22</v>
      </c>
      <c r="Q28" s="82" t="s">
        <v>1837</v>
      </c>
      <c r="R28" s="913">
        <v>567057.35785370832</v>
      </c>
      <c r="S28" s="22">
        <v>311791.51545428543</v>
      </c>
      <c r="T28" s="22">
        <v>67626.573002436664</v>
      </c>
      <c r="U28" s="22">
        <v>315096.05075477122</v>
      </c>
      <c r="V28" s="22">
        <v>1261571.4970652019</v>
      </c>
      <c r="W28" s="22">
        <v>1189264.1428542649</v>
      </c>
      <c r="X28" s="22">
        <v>616134.98636668338</v>
      </c>
      <c r="Y28" s="913">
        <v>55541.964299322171</v>
      </c>
      <c r="Z28" s="22">
        <v>671676.9289741572</v>
      </c>
      <c r="AA28" s="22">
        <v>73710.818674551425</v>
      </c>
      <c r="AB28" s="22">
        <v>645361.14402354741</v>
      </c>
      <c r="AC28" s="22">
        <v>56.478363785703237</v>
      </c>
      <c r="AD28" s="847" t="s">
        <v>1836</v>
      </c>
    </row>
    <row r="29" spans="1:30" ht="40" customHeight="1">
      <c r="A29" s="14">
        <v>23</v>
      </c>
      <c r="B29" s="77" t="s">
        <v>1838</v>
      </c>
      <c r="C29" s="915">
        <v>3360.2170509639609</v>
      </c>
      <c r="D29" s="915">
        <v>806.35116876699578</v>
      </c>
      <c r="E29" s="915">
        <v>0</v>
      </c>
      <c r="F29" s="915">
        <v>692.05415427696687</v>
      </c>
      <c r="G29" s="915">
        <v>4858.3995124550256</v>
      </c>
      <c r="H29" s="915">
        <v>4610.4741866217573</v>
      </c>
      <c r="I29" s="915">
        <v>3285.5254161837534</v>
      </c>
      <c r="J29" s="915">
        <v>183.5564810169254</v>
      </c>
      <c r="K29" s="915">
        <v>3469.0818913737025</v>
      </c>
      <c r="L29" s="915">
        <v>196.9255126801003</v>
      </c>
      <c r="M29" s="915">
        <v>1279.0422957229764</v>
      </c>
      <c r="N29" s="915">
        <f t="shared" si="0"/>
        <v>0.75243494507353703</v>
      </c>
      <c r="O29" s="916" t="s">
        <v>1839</v>
      </c>
      <c r="P29" s="11">
        <v>23</v>
      </c>
      <c r="Q29" s="82" t="s">
        <v>1839</v>
      </c>
      <c r="R29" s="913">
        <v>840578.54</v>
      </c>
      <c r="S29" s="22">
        <v>161974.71</v>
      </c>
      <c r="T29" s="22">
        <v>313.29000000000002</v>
      </c>
      <c r="U29" s="22">
        <v>220283.93</v>
      </c>
      <c r="V29" s="22">
        <v>1223150.47</v>
      </c>
      <c r="W29" s="22">
        <v>1132181.5599999998</v>
      </c>
      <c r="X29" s="22">
        <v>745920.32575000008</v>
      </c>
      <c r="Y29" s="913">
        <v>39881.942193003088</v>
      </c>
      <c r="Z29" s="22">
        <v>785802.4</v>
      </c>
      <c r="AA29" s="22">
        <v>42068.72</v>
      </c>
      <c r="AB29" s="22">
        <v>443989.87</v>
      </c>
      <c r="AC29" s="22">
        <v>69.406041200671041</v>
      </c>
      <c r="AD29" s="847" t="s">
        <v>1838</v>
      </c>
    </row>
    <row r="30" spans="1:30" ht="40" customHeight="1">
      <c r="A30" s="14">
        <v>24</v>
      </c>
      <c r="B30" s="77" t="s">
        <v>1840</v>
      </c>
      <c r="C30" s="915">
        <v>2482.0310026478696</v>
      </c>
      <c r="D30" s="915">
        <v>313.99929838708601</v>
      </c>
      <c r="E30" s="915">
        <v>500.03463109845302</v>
      </c>
      <c r="F30" s="915">
        <v>501.60780374971176</v>
      </c>
      <c r="G30" s="915">
        <v>3797.6728924897766</v>
      </c>
      <c r="H30" s="915">
        <v>3493.9221238797841</v>
      </c>
      <c r="I30" s="915">
        <v>1129.5029111482074</v>
      </c>
      <c r="J30" s="915">
        <v>231.79369108369232</v>
      </c>
      <c r="K30" s="915">
        <v>1361.2965376541645</v>
      </c>
      <c r="L30" s="915">
        <v>79.284584237501775</v>
      </c>
      <c r="M30" s="915">
        <v>583.43822829703845</v>
      </c>
      <c r="N30" s="915">
        <f t="shared" si="0"/>
        <v>0.38961845438687942</v>
      </c>
      <c r="O30" s="916" t="s">
        <v>1841</v>
      </c>
      <c r="P30" s="11">
        <v>24</v>
      </c>
      <c r="Q30" s="82" t="s">
        <v>1841</v>
      </c>
      <c r="R30" s="913">
        <v>645640.81800000009</v>
      </c>
      <c r="S30" s="22">
        <v>80070.390258376661</v>
      </c>
      <c r="T30" s="22">
        <v>151531.49</v>
      </c>
      <c r="U30" s="22">
        <v>115831.68540000002</v>
      </c>
      <c r="V30" s="22">
        <v>993074.38365837664</v>
      </c>
      <c r="W30" s="22">
        <v>906315.87365837686</v>
      </c>
      <c r="X30" s="22">
        <v>264860.93</v>
      </c>
      <c r="Y30" s="913">
        <v>59089.434707122302</v>
      </c>
      <c r="Z30" s="22">
        <v>323950.32470712229</v>
      </c>
      <c r="AA30" s="22">
        <v>59261.560000000012</v>
      </c>
      <c r="AB30" s="22">
        <v>574851.02365837677</v>
      </c>
      <c r="AC30" s="22">
        <v>35.743644586018895</v>
      </c>
      <c r="AD30" s="847" t="s">
        <v>1840</v>
      </c>
    </row>
    <row r="31" spans="1:30" ht="40" customHeight="1">
      <c r="A31" s="14">
        <v>25</v>
      </c>
      <c r="B31" s="77" t="s">
        <v>1842</v>
      </c>
      <c r="C31" s="915">
        <v>4690.9036241360536</v>
      </c>
      <c r="D31" s="915">
        <v>495.62948692958628</v>
      </c>
      <c r="E31" s="915">
        <v>72.440940256493363</v>
      </c>
      <c r="F31" s="915">
        <v>1700.7714134009764</v>
      </c>
      <c r="G31" s="915">
        <v>6959.7452167433848</v>
      </c>
      <c r="H31" s="915">
        <v>6570.0914598258059</v>
      </c>
      <c r="I31" s="915">
        <v>3736.8976706908202</v>
      </c>
      <c r="J31" s="915">
        <v>231.96763199993904</v>
      </c>
      <c r="K31" s="915">
        <v>3968.8648389677519</v>
      </c>
      <c r="L31" s="915">
        <v>487.44490578638766</v>
      </c>
      <c r="M31" s="915">
        <v>2382.2342030479981</v>
      </c>
      <c r="N31" s="915">
        <f t="shared" si="0"/>
        <v>0.60408060728472401</v>
      </c>
      <c r="O31" s="916" t="s">
        <v>1843</v>
      </c>
      <c r="P31" s="11">
        <v>25</v>
      </c>
      <c r="Q31" s="82" t="s">
        <v>1843</v>
      </c>
      <c r="R31" s="913">
        <v>1192554.2439339394</v>
      </c>
      <c r="S31" s="22">
        <v>105048.6610565048</v>
      </c>
      <c r="T31" s="22">
        <v>3128.9134453921656</v>
      </c>
      <c r="U31" s="22">
        <v>449446.37058982404</v>
      </c>
      <c r="V31" s="22">
        <v>1750178.1890256598</v>
      </c>
      <c r="W31" s="22">
        <v>1631258.9855309711</v>
      </c>
      <c r="X31" s="22">
        <v>837433.90953572607</v>
      </c>
      <c r="Y31" s="913">
        <v>53122.794439423007</v>
      </c>
      <c r="Z31" s="22">
        <v>890556.98958112975</v>
      </c>
      <c r="AA31" s="22">
        <v>59413.938755887917</v>
      </c>
      <c r="AB31" s="22">
        <v>771900.33590908628</v>
      </c>
      <c r="AC31" s="22">
        <v>54.593231208547522</v>
      </c>
      <c r="AD31" s="847" t="s">
        <v>1842</v>
      </c>
    </row>
    <row r="32" spans="1:30" ht="45" customHeight="1">
      <c r="A32" s="14">
        <v>26</v>
      </c>
      <c r="B32" s="77" t="s">
        <v>1844</v>
      </c>
      <c r="C32" s="915">
        <v>10592.33883648787</v>
      </c>
      <c r="D32" s="915">
        <v>1519.0297775265892</v>
      </c>
      <c r="E32" s="915">
        <v>13.203886089097294</v>
      </c>
      <c r="F32" s="915">
        <v>1294.9522635129551</v>
      </c>
      <c r="G32" s="915">
        <v>13418.320611584826</v>
      </c>
      <c r="H32" s="915">
        <v>12649.863316921619</v>
      </c>
      <c r="I32" s="915">
        <v>10859.686168950117</v>
      </c>
      <c r="J32" s="915">
        <v>557.31932128278424</v>
      </c>
      <c r="K32" s="915">
        <v>11414.062680046696</v>
      </c>
      <c r="L32" s="915">
        <v>750.11820371087219</v>
      </c>
      <c r="M32" s="915">
        <v>2931.0133270212386</v>
      </c>
      <c r="N32" s="915">
        <f t="shared" si="0"/>
        <v>0.90230719447997498</v>
      </c>
      <c r="O32" s="916" t="s">
        <v>1845</v>
      </c>
      <c r="P32" s="11">
        <v>26</v>
      </c>
      <c r="Q32" s="82" t="s">
        <v>1845</v>
      </c>
      <c r="R32" s="913">
        <v>1566748.6199999999</v>
      </c>
      <c r="S32" s="22">
        <v>178335.35000000003</v>
      </c>
      <c r="T32" s="22">
        <v>9961.0500000000011</v>
      </c>
      <c r="U32" s="22">
        <v>292720.63999999996</v>
      </c>
      <c r="V32" s="22">
        <v>2047765.6600000001</v>
      </c>
      <c r="W32" s="22">
        <v>1903107.8699999994</v>
      </c>
      <c r="X32" s="22">
        <v>1479991.9688543763</v>
      </c>
      <c r="Y32" s="913">
        <v>108636.97350399847</v>
      </c>
      <c r="Z32" s="22">
        <v>1588629.1700000002</v>
      </c>
      <c r="AA32" s="22">
        <v>115789.48999999998</v>
      </c>
      <c r="AB32" s="22">
        <v>670998.50000000012</v>
      </c>
      <c r="AC32" s="22">
        <v>83.475518915278329</v>
      </c>
      <c r="AD32" s="847" t="s">
        <v>1844</v>
      </c>
    </row>
    <row r="33" spans="1:30" ht="40" customHeight="1">
      <c r="A33" s="14">
        <v>27</v>
      </c>
      <c r="B33" s="77" t="s">
        <v>1846</v>
      </c>
      <c r="C33" s="915">
        <v>8656.8987268741857</v>
      </c>
      <c r="D33" s="915">
        <v>897.91041698321624</v>
      </c>
      <c r="E33" s="915">
        <v>1016.2657525587358</v>
      </c>
      <c r="F33" s="915">
        <v>1949.2795671492213</v>
      </c>
      <c r="G33" s="915">
        <v>12520.325627357426</v>
      </c>
      <c r="H33" s="915">
        <v>10778.258230737971</v>
      </c>
      <c r="I33" s="915">
        <v>3041.773272437862</v>
      </c>
      <c r="J33" s="915">
        <v>1778.4173819674286</v>
      </c>
      <c r="K33" s="915">
        <v>4816.536827604923</v>
      </c>
      <c r="L33" s="915">
        <v>497.93732695277617</v>
      </c>
      <c r="M33" s="915">
        <v>4432.8164432938092</v>
      </c>
      <c r="N33" s="915">
        <f t="shared" si="0"/>
        <v>0.44687524871772738</v>
      </c>
      <c r="O33" s="916" t="s">
        <v>1847</v>
      </c>
      <c r="P33" s="11">
        <v>27</v>
      </c>
      <c r="Q33" s="82" t="s">
        <v>1847</v>
      </c>
      <c r="R33" s="913">
        <v>1934103.298637775</v>
      </c>
      <c r="S33" s="22">
        <v>441729.90780516854</v>
      </c>
      <c r="T33" s="22">
        <v>157655.78275176455</v>
      </c>
      <c r="U33" s="22">
        <v>660846.80139735632</v>
      </c>
      <c r="V33" s="22">
        <v>3194335.7705920641</v>
      </c>
      <c r="W33" s="22">
        <v>2934516.9466483425</v>
      </c>
      <c r="X33" s="22">
        <v>1239746.3561694918</v>
      </c>
      <c r="Y33" s="913">
        <v>264081.18501455057</v>
      </c>
      <c r="Z33" s="22">
        <v>1503827.5732774469</v>
      </c>
      <c r="AA33" s="22">
        <v>344788.34196240938</v>
      </c>
      <c r="AB33" s="22">
        <v>1459332.2933990695</v>
      </c>
      <c r="AC33" s="22">
        <v>51.246171026377716</v>
      </c>
      <c r="AD33" s="847" t="s">
        <v>1846</v>
      </c>
    </row>
    <row r="34" spans="1:30" ht="45" customHeight="1">
      <c r="A34" s="1128" t="s">
        <v>256</v>
      </c>
      <c r="B34" s="1129"/>
      <c r="C34" s="919">
        <v>251905.13027288983</v>
      </c>
      <c r="D34" s="919">
        <v>66490.216456492431</v>
      </c>
      <c r="E34" s="919">
        <v>36343.95901907135</v>
      </c>
      <c r="F34" s="919">
        <v>77125.314906603657</v>
      </c>
      <c r="G34" s="919">
        <v>431865.03885993536</v>
      </c>
      <c r="H34" s="919">
        <v>392703.10584143113</v>
      </c>
      <c r="I34" s="919">
        <v>221454.73048777584</v>
      </c>
      <c r="J34" s="919">
        <v>27247.919989892751</v>
      </c>
      <c r="K34" s="919">
        <v>248670.01616460751</v>
      </c>
      <c r="L34" s="919">
        <v>31620.135781221838</v>
      </c>
      <c r="M34" s="919">
        <v>173250.35496251847</v>
      </c>
      <c r="N34" s="919">
        <f t="shared" si="0"/>
        <v>0.63322650741911246</v>
      </c>
      <c r="O34" s="920" t="s">
        <v>255</v>
      </c>
      <c r="P34" s="1128" t="s">
        <v>256</v>
      </c>
      <c r="Q34" s="1129"/>
      <c r="R34" s="328">
        <f>SUM(R7:R33)</f>
        <v>20524151.755642932</v>
      </c>
      <c r="S34" s="328">
        <f t="shared" ref="S34:AB34" si="1">SUM(S7:S33)</f>
        <v>6354400.4094797298</v>
      </c>
      <c r="T34" s="328">
        <f t="shared" si="1"/>
        <v>1706027.7462808753</v>
      </c>
      <c r="U34" s="328">
        <f t="shared" si="1"/>
        <v>7216991.6087576291</v>
      </c>
      <c r="V34" s="328">
        <f t="shared" si="1"/>
        <v>35801571.500161164</v>
      </c>
      <c r="W34" s="328">
        <f t="shared" si="1"/>
        <v>33106009.184636965</v>
      </c>
      <c r="X34" s="328">
        <f t="shared" si="1"/>
        <v>15828382.123338014</v>
      </c>
      <c r="Y34" s="965">
        <f t="shared" si="1"/>
        <v>2004254.5602284838</v>
      </c>
      <c r="Z34" s="328">
        <f t="shared" si="1"/>
        <v>17832637.331493236</v>
      </c>
      <c r="AA34" s="328">
        <f t="shared" si="1"/>
        <v>2323527.7932422892</v>
      </c>
      <c r="AB34" s="328">
        <f t="shared" si="1"/>
        <v>16746035.753485154</v>
      </c>
      <c r="AC34" s="328">
        <f>Z34/W34*100</f>
        <v>53.8652582135106</v>
      </c>
      <c r="AD34" s="834" t="s">
        <v>255</v>
      </c>
    </row>
    <row r="35" spans="1:30">
      <c r="A35" s="921" t="s">
        <v>1848</v>
      </c>
      <c r="B35" s="922"/>
      <c r="C35" s="923"/>
      <c r="D35" s="923"/>
      <c r="E35" s="923"/>
      <c r="F35" s="923"/>
      <c r="G35" s="923"/>
      <c r="H35" s="923"/>
      <c r="I35" s="923"/>
      <c r="J35" s="923"/>
      <c r="K35" s="923"/>
      <c r="L35" s="923"/>
      <c r="M35" s="923"/>
      <c r="N35" s="923"/>
      <c r="O35" s="924"/>
      <c r="P35" s="1585" t="s">
        <v>1849</v>
      </c>
      <c r="Q35" s="1586"/>
      <c r="R35" s="1586"/>
      <c r="S35" s="1586"/>
      <c r="T35" s="1586"/>
      <c r="U35" s="1586"/>
      <c r="V35" s="1586"/>
      <c r="W35" s="1586"/>
      <c r="X35" s="1586"/>
      <c r="Y35" s="1586"/>
      <c r="Z35" s="1586"/>
      <c r="AA35" s="1586"/>
      <c r="AB35" s="1586"/>
      <c r="AC35" s="1586"/>
      <c r="AD35" s="1587"/>
    </row>
    <row r="36" spans="1:30">
      <c r="A36" s="921" t="s">
        <v>1850</v>
      </c>
      <c r="B36" s="922"/>
      <c r="C36" s="923"/>
      <c r="D36" s="923"/>
      <c r="E36" s="923"/>
      <c r="F36" s="923"/>
      <c r="G36" s="923"/>
      <c r="H36" s="923"/>
      <c r="I36" s="923"/>
      <c r="J36" s="923"/>
      <c r="K36" s="925" t="s">
        <v>1851</v>
      </c>
      <c r="L36" s="925"/>
      <c r="M36" s="925"/>
      <c r="N36" s="925"/>
      <c r="O36" s="905"/>
      <c r="P36" s="1580" t="s">
        <v>1852</v>
      </c>
      <c r="Q36" s="1581"/>
      <c r="R36" s="1581"/>
      <c r="S36" s="1581"/>
      <c r="T36" s="1581"/>
      <c r="U36" s="1581"/>
      <c r="V36" s="1581"/>
      <c r="W36" s="1581"/>
      <c r="X36" s="1581"/>
      <c r="Y36" s="1581"/>
      <c r="Z36" s="1581"/>
      <c r="AA36" s="1581"/>
      <c r="AB36" s="1581"/>
      <c r="AC36" s="1581"/>
      <c r="AD36" s="1582"/>
    </row>
    <row r="37" spans="1:30">
      <c r="A37" s="926"/>
      <c r="B37" s="927"/>
      <c r="C37" s="908"/>
      <c r="D37" s="908"/>
      <c r="E37" s="908"/>
      <c r="F37" s="908"/>
      <c r="G37" s="908"/>
      <c r="H37" s="908"/>
      <c r="I37" s="908"/>
      <c r="J37" s="908"/>
      <c r="K37" s="908"/>
      <c r="L37" s="908"/>
      <c r="M37" s="908"/>
      <c r="N37" s="908"/>
      <c r="O37" s="927"/>
      <c r="P37" s="928" t="s">
        <v>1853</v>
      </c>
      <c r="Q37" s="929"/>
      <c r="R37" s="929"/>
      <c r="S37" s="929"/>
      <c r="T37" s="929"/>
      <c r="U37" s="929"/>
      <c r="V37" s="929"/>
      <c r="W37" s="929"/>
      <c r="X37" s="929"/>
      <c r="Y37" s="929"/>
      <c r="Z37" s="929"/>
      <c r="AA37" s="929"/>
      <c r="AB37" s="929"/>
      <c r="AC37" s="929"/>
      <c r="AD37" s="930"/>
    </row>
    <row r="38" spans="1:30" hidden="1"/>
    <row r="39" spans="1:30" hidden="1"/>
    <row r="40" spans="1:30" hidden="1"/>
    <row r="41" spans="1:30" hidden="1"/>
    <row r="42" spans="1:30" hidden="1"/>
    <row r="43" spans="1:30" hidden="1"/>
    <row r="44" spans="1:30" hidden="1"/>
    <row r="45" spans="1:30" hidden="1"/>
    <row r="46" spans="1:30" hidden="1"/>
    <row r="47" spans="1:30" hidden="1"/>
    <row r="48" spans="1:30" hidden="1"/>
    <row r="49" spans="2:16" hidden="1"/>
    <row r="50" spans="2:16" hidden="1"/>
    <row r="51" spans="2:16" hidden="1"/>
    <row r="52" spans="2:16" hidden="1"/>
    <row r="53" spans="2:16" hidden="1"/>
    <row r="54" spans="2:16" hidden="1"/>
    <row r="55" spans="2:16" hidden="1">
      <c r="B55" s="931"/>
      <c r="C55" s="174"/>
      <c r="D55" s="174"/>
      <c r="E55" s="174"/>
      <c r="F55" s="174"/>
      <c r="G55" s="174"/>
      <c r="H55" s="174"/>
      <c r="I55" s="174"/>
      <c r="J55" s="174"/>
      <c r="K55" s="174"/>
      <c r="L55" s="174"/>
      <c r="M55" s="174"/>
      <c r="N55" s="174"/>
      <c r="O55" s="931"/>
      <c r="P55" s="932"/>
    </row>
    <row r="56" spans="2:16" hidden="1">
      <c r="B56" s="931"/>
      <c r="C56" s="174"/>
      <c r="D56" s="174"/>
      <c r="E56" s="174"/>
      <c r="F56" s="174"/>
      <c r="G56" s="174"/>
      <c r="H56" s="174"/>
      <c r="I56" s="174"/>
      <c r="J56" s="174"/>
      <c r="K56" s="174"/>
      <c r="L56" s="174"/>
      <c r="M56" s="174"/>
      <c r="N56" s="174"/>
      <c r="O56" s="931"/>
      <c r="P56" s="932"/>
    </row>
    <row r="170" spans="7:7">
      <c r="G170" s="44"/>
    </row>
  </sheetData>
  <mergeCells count="34">
    <mergeCell ref="A34:B34"/>
    <mergeCell ref="P34:Q34"/>
    <mergeCell ref="P35:AD35"/>
    <mergeCell ref="O4:O5"/>
    <mergeCell ref="I4:I5"/>
    <mergeCell ref="J4:J5"/>
    <mergeCell ref="K4:K5"/>
    <mergeCell ref="L4:L5"/>
    <mergeCell ref="M4:M5"/>
    <mergeCell ref="N4:N5"/>
    <mergeCell ref="P36:AD36"/>
    <mergeCell ref="W4:W5"/>
    <mergeCell ref="X4:X5"/>
    <mergeCell ref="Y4:Y5"/>
    <mergeCell ref="Z4:Z5"/>
    <mergeCell ref="AA4:AA5"/>
    <mergeCell ref="AB4:AB5"/>
    <mergeCell ref="P4:P5"/>
    <mergeCell ref="Q4:Q5"/>
    <mergeCell ref="R4:S4"/>
    <mergeCell ref="T4:U4"/>
    <mergeCell ref="V4:V5"/>
    <mergeCell ref="AC4:AC5"/>
    <mergeCell ref="AD4:AD5"/>
    <mergeCell ref="A1:O1"/>
    <mergeCell ref="P1:AD1"/>
    <mergeCell ref="A2:O2"/>
    <mergeCell ref="P2:AD2"/>
    <mergeCell ref="A4:A5"/>
    <mergeCell ref="B4:B5"/>
    <mergeCell ref="C4:D4"/>
    <mergeCell ref="E4:F4"/>
    <mergeCell ref="G4:G5"/>
    <mergeCell ref="H4:H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0773F-5389-4D5C-AFE6-CB318F52A5CD}">
  <sheetPr codeName="Sheet4">
    <pageSetUpPr fitToPage="1"/>
  </sheetPr>
  <dimension ref="A1:P85"/>
  <sheetViews>
    <sheetView view="pageBreakPreview" zoomScaleSheetLayoutView="100" workbookViewId="0">
      <selection activeCell="D32" sqref="D32"/>
    </sheetView>
  </sheetViews>
  <sheetFormatPr defaultColWidth="8.7265625" defaultRowHeight="14.5"/>
  <cols>
    <col min="1" max="1" width="55.453125" style="43" customWidth="1"/>
    <col min="2" max="2" width="7.26953125" style="43" customWidth="1"/>
    <col min="3" max="3" width="10.453125" style="43" customWidth="1"/>
    <col min="4" max="4" width="12.81640625" style="43" customWidth="1"/>
    <col min="5" max="5" width="10.1796875" style="43" bestFit="1" customWidth="1"/>
    <col min="6" max="6" width="12.453125" style="43" bestFit="1" customWidth="1"/>
    <col min="7" max="7" width="10.1796875" style="43" bestFit="1" customWidth="1"/>
    <col min="8" max="8" width="12.453125" style="43" bestFit="1" customWidth="1"/>
    <col min="9" max="9" width="50" style="43" customWidth="1"/>
    <col min="10" max="16384" width="8.7265625" style="43"/>
  </cols>
  <sheetData>
    <row r="1" spans="1:9" ht="22.5" customHeight="1">
      <c r="A1" s="1134" t="s">
        <v>548</v>
      </c>
      <c r="B1" s="1135"/>
      <c r="C1" s="1135"/>
      <c r="D1" s="1135"/>
      <c r="E1" s="1135"/>
      <c r="F1" s="1135"/>
      <c r="G1" s="1135"/>
      <c r="H1" s="1135"/>
      <c r="I1" s="1136"/>
    </row>
    <row r="2" spans="1:9" ht="23.25" customHeight="1">
      <c r="A2" s="1137" t="s">
        <v>549</v>
      </c>
      <c r="B2" s="1138"/>
      <c r="C2" s="1138"/>
      <c r="D2" s="1138"/>
      <c r="E2" s="1138"/>
      <c r="F2" s="1138"/>
      <c r="G2" s="1138"/>
      <c r="H2" s="1138"/>
      <c r="I2" s="1139"/>
    </row>
    <row r="3" spans="1:9">
      <c r="A3" s="1140" t="s">
        <v>379</v>
      </c>
      <c r="B3" s="1141"/>
      <c r="C3" s="1141"/>
      <c r="D3" s="1141"/>
      <c r="E3" s="1141"/>
      <c r="F3" s="1141"/>
      <c r="G3" s="1141"/>
      <c r="H3" s="1141"/>
      <c r="I3" s="1142"/>
    </row>
    <row r="4" spans="1:9">
      <c r="A4" s="1143" t="s">
        <v>380</v>
      </c>
      <c r="B4" s="1143" t="s">
        <v>381</v>
      </c>
      <c r="C4" s="1143" t="s">
        <v>165</v>
      </c>
      <c r="D4" s="1143"/>
      <c r="E4" s="1143" t="s">
        <v>166</v>
      </c>
      <c r="F4" s="1143"/>
      <c r="G4" s="1143" t="s">
        <v>382</v>
      </c>
      <c r="H4" s="1143"/>
      <c r="I4" s="1143" t="s">
        <v>383</v>
      </c>
    </row>
    <row r="5" spans="1:9" ht="41.25" customHeight="1">
      <c r="A5" s="1143"/>
      <c r="B5" s="1143"/>
      <c r="C5" s="18" t="s">
        <v>384</v>
      </c>
      <c r="D5" s="18" t="s">
        <v>385</v>
      </c>
      <c r="E5" s="18" t="s">
        <v>386</v>
      </c>
      <c r="F5" s="18" t="s">
        <v>550</v>
      </c>
      <c r="G5" s="18" t="s">
        <v>386</v>
      </c>
      <c r="H5" s="18" t="s">
        <v>388</v>
      </c>
      <c r="I5" s="1143"/>
    </row>
    <row r="6" spans="1:9">
      <c r="A6" s="172" t="s">
        <v>389</v>
      </c>
      <c r="B6" s="331" t="s">
        <v>390</v>
      </c>
      <c r="C6" s="331">
        <v>92241</v>
      </c>
      <c r="D6" s="331">
        <v>1568206</v>
      </c>
      <c r="E6" s="331">
        <v>23411</v>
      </c>
      <c r="F6" s="331">
        <v>376713</v>
      </c>
      <c r="G6" s="331">
        <v>14106</v>
      </c>
      <c r="H6" s="331">
        <v>236450</v>
      </c>
      <c r="I6" s="163" t="s">
        <v>391</v>
      </c>
    </row>
    <row r="7" spans="1:9">
      <c r="A7" s="172" t="s">
        <v>392</v>
      </c>
      <c r="B7" s="331" t="s">
        <v>390</v>
      </c>
      <c r="C7" s="331">
        <v>27</v>
      </c>
      <c r="D7" s="331">
        <v>256</v>
      </c>
      <c r="E7" s="331">
        <v>4</v>
      </c>
      <c r="F7" s="331">
        <v>184</v>
      </c>
      <c r="G7" s="331" t="s">
        <v>432</v>
      </c>
      <c r="H7" s="331">
        <v>11</v>
      </c>
      <c r="I7" s="163" t="s">
        <v>393</v>
      </c>
    </row>
    <row r="8" spans="1:9">
      <c r="A8" s="172" t="s">
        <v>394</v>
      </c>
      <c r="B8" s="331" t="s">
        <v>390</v>
      </c>
      <c r="C8" s="331">
        <v>1330038</v>
      </c>
      <c r="D8" s="331">
        <v>30900409</v>
      </c>
      <c r="E8" s="331">
        <v>1265941</v>
      </c>
      <c r="F8" s="331">
        <v>28280781</v>
      </c>
      <c r="G8" s="331">
        <v>1487035</v>
      </c>
      <c r="H8" s="331">
        <v>47334417</v>
      </c>
      <c r="I8" s="163" t="s">
        <v>395</v>
      </c>
    </row>
    <row r="9" spans="1:9">
      <c r="A9" s="172" t="s">
        <v>551</v>
      </c>
      <c r="B9" s="331" t="s">
        <v>390</v>
      </c>
      <c r="C9" s="331">
        <v>19</v>
      </c>
      <c r="D9" s="331">
        <v>1240</v>
      </c>
      <c r="E9" s="331">
        <v>9</v>
      </c>
      <c r="F9" s="331">
        <v>476</v>
      </c>
      <c r="G9" s="331">
        <v>18</v>
      </c>
      <c r="H9" s="331">
        <v>1233</v>
      </c>
      <c r="I9" s="163" t="s">
        <v>396</v>
      </c>
    </row>
    <row r="10" spans="1:9">
      <c r="A10" s="172" t="s">
        <v>397</v>
      </c>
      <c r="B10" s="331" t="s">
        <v>390</v>
      </c>
      <c r="C10" s="331" t="s">
        <v>427</v>
      </c>
      <c r="D10" s="331" t="s">
        <v>427</v>
      </c>
      <c r="E10" s="331" t="s">
        <v>427</v>
      </c>
      <c r="F10" s="331" t="s">
        <v>427</v>
      </c>
      <c r="G10" s="331" t="s">
        <v>427</v>
      </c>
      <c r="H10" s="331" t="s">
        <v>427</v>
      </c>
      <c r="I10" s="163" t="s">
        <v>398</v>
      </c>
    </row>
    <row r="11" spans="1:9">
      <c r="A11" s="172" t="s">
        <v>399</v>
      </c>
      <c r="B11" s="331" t="s">
        <v>390</v>
      </c>
      <c r="C11" s="331" t="s">
        <v>432</v>
      </c>
      <c r="D11" s="331">
        <v>69</v>
      </c>
      <c r="E11" s="331">
        <v>277</v>
      </c>
      <c r="F11" s="331">
        <v>1697</v>
      </c>
      <c r="G11" s="331">
        <v>51</v>
      </c>
      <c r="H11" s="331">
        <v>505</v>
      </c>
      <c r="I11" s="163" t="s">
        <v>400</v>
      </c>
    </row>
    <row r="12" spans="1:9">
      <c r="A12" s="172" t="s">
        <v>401</v>
      </c>
      <c r="B12" s="331" t="s">
        <v>390</v>
      </c>
      <c r="C12" s="331">
        <v>1001</v>
      </c>
      <c r="D12" s="331">
        <v>31011</v>
      </c>
      <c r="E12" s="331">
        <v>299</v>
      </c>
      <c r="F12" s="331">
        <v>11991</v>
      </c>
      <c r="G12" s="331">
        <v>1906</v>
      </c>
      <c r="H12" s="331">
        <v>68026</v>
      </c>
      <c r="I12" s="163" t="s">
        <v>402</v>
      </c>
    </row>
    <row r="13" spans="1:9">
      <c r="A13" s="172" t="s">
        <v>403</v>
      </c>
      <c r="B13" s="331" t="s">
        <v>390</v>
      </c>
      <c r="C13" s="331">
        <v>153658</v>
      </c>
      <c r="D13" s="331">
        <v>398714</v>
      </c>
      <c r="E13" s="331">
        <v>170915</v>
      </c>
      <c r="F13" s="331">
        <v>410109</v>
      </c>
      <c r="G13" s="331">
        <v>266680</v>
      </c>
      <c r="H13" s="331">
        <v>664037</v>
      </c>
      <c r="I13" s="163" t="s">
        <v>404</v>
      </c>
    </row>
    <row r="14" spans="1:9">
      <c r="A14" s="172" t="s">
        <v>405</v>
      </c>
      <c r="B14" s="331" t="s">
        <v>390</v>
      </c>
      <c r="C14" s="331">
        <v>2221693</v>
      </c>
      <c r="D14" s="331">
        <v>12896670</v>
      </c>
      <c r="E14" s="331">
        <v>1010894</v>
      </c>
      <c r="F14" s="331">
        <v>6261470</v>
      </c>
      <c r="G14" s="331">
        <v>1874837</v>
      </c>
      <c r="H14" s="331">
        <v>11075666</v>
      </c>
      <c r="I14" s="163" t="s">
        <v>406</v>
      </c>
    </row>
    <row r="15" spans="1:9">
      <c r="A15" s="172" t="s">
        <v>407</v>
      </c>
      <c r="B15" s="331" t="s">
        <v>390</v>
      </c>
      <c r="C15" s="331">
        <v>524229</v>
      </c>
      <c r="D15" s="331">
        <v>1421269</v>
      </c>
      <c r="E15" s="331">
        <v>240841</v>
      </c>
      <c r="F15" s="331">
        <v>951442</v>
      </c>
      <c r="G15" s="331">
        <v>378081</v>
      </c>
      <c r="H15" s="331">
        <v>1005256</v>
      </c>
      <c r="I15" s="163" t="s">
        <v>408</v>
      </c>
    </row>
    <row r="16" spans="1:9">
      <c r="A16" s="172" t="s">
        <v>409</v>
      </c>
      <c r="B16" s="331" t="s">
        <v>390</v>
      </c>
      <c r="C16" s="331">
        <v>1647485</v>
      </c>
      <c r="D16" s="331">
        <v>5674970</v>
      </c>
      <c r="E16" s="331">
        <v>1557484</v>
      </c>
      <c r="F16" s="331">
        <v>5215656</v>
      </c>
      <c r="G16" s="331">
        <v>1585962</v>
      </c>
      <c r="H16" s="331">
        <v>5850483</v>
      </c>
      <c r="I16" s="163" t="s">
        <v>410</v>
      </c>
    </row>
    <row r="17" spans="1:9">
      <c r="A17" s="172" t="s">
        <v>411</v>
      </c>
      <c r="B17" s="331" t="s">
        <v>390</v>
      </c>
      <c r="C17" s="331">
        <v>2977</v>
      </c>
      <c r="D17" s="331">
        <v>359860</v>
      </c>
      <c r="E17" s="331">
        <v>2996</v>
      </c>
      <c r="F17" s="331">
        <v>414601</v>
      </c>
      <c r="G17" s="331">
        <v>4725</v>
      </c>
      <c r="H17" s="331">
        <v>656472</v>
      </c>
      <c r="I17" s="163" t="s">
        <v>412</v>
      </c>
    </row>
    <row r="18" spans="1:9">
      <c r="A18" s="172" t="s">
        <v>413</v>
      </c>
      <c r="B18" s="331" t="s">
        <v>390</v>
      </c>
      <c r="C18" s="331">
        <v>12612479</v>
      </c>
      <c r="D18" s="331">
        <v>15692854</v>
      </c>
      <c r="E18" s="331">
        <v>13134116</v>
      </c>
      <c r="F18" s="331">
        <v>24200968</v>
      </c>
      <c r="G18" s="331">
        <v>13295779</v>
      </c>
      <c r="H18" s="331">
        <v>24912268</v>
      </c>
      <c r="I18" s="163" t="s">
        <v>414</v>
      </c>
    </row>
    <row r="19" spans="1:9">
      <c r="A19" s="172" t="s">
        <v>415</v>
      </c>
      <c r="B19" s="331" t="s">
        <v>390</v>
      </c>
      <c r="C19" s="331">
        <v>36433</v>
      </c>
      <c r="D19" s="331">
        <v>273950</v>
      </c>
      <c r="E19" s="331">
        <v>23867</v>
      </c>
      <c r="F19" s="331">
        <v>155049</v>
      </c>
      <c r="G19" s="331">
        <v>24789</v>
      </c>
      <c r="H19" s="331">
        <v>163372</v>
      </c>
      <c r="I19" s="163" t="s">
        <v>416</v>
      </c>
    </row>
    <row r="20" spans="1:9">
      <c r="A20" s="172" t="s">
        <v>417</v>
      </c>
      <c r="B20" s="331" t="s">
        <v>390</v>
      </c>
      <c r="C20" s="331">
        <v>1317</v>
      </c>
      <c r="D20" s="331">
        <v>8022</v>
      </c>
      <c r="E20" s="331">
        <v>1104</v>
      </c>
      <c r="F20" s="331">
        <v>6155</v>
      </c>
      <c r="G20" s="331">
        <v>1129</v>
      </c>
      <c r="H20" s="331">
        <v>7557</v>
      </c>
      <c r="I20" s="163" t="s">
        <v>418</v>
      </c>
    </row>
    <row r="21" spans="1:9">
      <c r="A21" s="172" t="s">
        <v>419</v>
      </c>
      <c r="B21" s="331" t="s">
        <v>390</v>
      </c>
      <c r="C21" s="331">
        <v>33898</v>
      </c>
      <c r="D21" s="331">
        <v>867910</v>
      </c>
      <c r="E21" s="331">
        <v>2872</v>
      </c>
      <c r="F21" s="331">
        <v>71979</v>
      </c>
      <c r="G21" s="331">
        <v>2625</v>
      </c>
      <c r="H21" s="331">
        <v>89710</v>
      </c>
      <c r="I21" s="163" t="s">
        <v>420</v>
      </c>
    </row>
    <row r="22" spans="1:9">
      <c r="A22" s="172" t="s">
        <v>421</v>
      </c>
      <c r="B22" s="331" t="s">
        <v>390</v>
      </c>
      <c r="C22" s="331">
        <v>50365</v>
      </c>
      <c r="D22" s="331">
        <v>476744</v>
      </c>
      <c r="E22" s="331">
        <v>45346</v>
      </c>
      <c r="F22" s="331">
        <v>402787</v>
      </c>
      <c r="G22" s="331">
        <v>49635</v>
      </c>
      <c r="H22" s="331">
        <v>361745</v>
      </c>
      <c r="I22" s="163" t="s">
        <v>422</v>
      </c>
    </row>
    <row r="23" spans="1:9">
      <c r="A23" s="172" t="s">
        <v>423</v>
      </c>
      <c r="B23" s="331" t="s">
        <v>424</v>
      </c>
      <c r="C23" s="331">
        <v>1045</v>
      </c>
      <c r="D23" s="331">
        <v>5929549</v>
      </c>
      <c r="E23" s="331">
        <v>2943</v>
      </c>
      <c r="F23" s="331">
        <v>5736794</v>
      </c>
      <c r="G23" s="331">
        <v>1314</v>
      </c>
      <c r="H23" s="331">
        <v>11233701</v>
      </c>
      <c r="I23" s="163" t="s">
        <v>425</v>
      </c>
    </row>
    <row r="24" spans="1:9">
      <c r="A24" s="172" t="s">
        <v>426</v>
      </c>
      <c r="B24" s="331" t="s">
        <v>390</v>
      </c>
      <c r="C24" s="331" t="s">
        <v>427</v>
      </c>
      <c r="D24" s="331" t="s">
        <v>427</v>
      </c>
      <c r="E24" s="331" t="s">
        <v>427</v>
      </c>
      <c r="F24" s="331" t="s">
        <v>427</v>
      </c>
      <c r="G24" s="331" t="s">
        <v>432</v>
      </c>
      <c r="H24" s="331">
        <v>2</v>
      </c>
      <c r="I24" s="163" t="s">
        <v>428</v>
      </c>
    </row>
    <row r="25" spans="1:9">
      <c r="A25" s="172" t="s">
        <v>429</v>
      </c>
      <c r="B25" s="331" t="s">
        <v>424</v>
      </c>
      <c r="C25" s="331">
        <v>3</v>
      </c>
      <c r="D25" s="331">
        <v>319838</v>
      </c>
      <c r="E25" s="331">
        <v>2</v>
      </c>
      <c r="F25" s="331">
        <v>234709</v>
      </c>
      <c r="G25" s="331">
        <v>1</v>
      </c>
      <c r="H25" s="331">
        <v>203336</v>
      </c>
      <c r="I25" s="163" t="s">
        <v>430</v>
      </c>
    </row>
    <row r="26" spans="1:9">
      <c r="A26" s="172" t="s">
        <v>431</v>
      </c>
      <c r="B26" s="331" t="s">
        <v>390</v>
      </c>
      <c r="C26" s="331">
        <v>2</v>
      </c>
      <c r="D26" s="331">
        <v>9478</v>
      </c>
      <c r="E26" s="331" t="s">
        <v>427</v>
      </c>
      <c r="F26" s="331" t="s">
        <v>427</v>
      </c>
      <c r="G26" s="331" t="s">
        <v>427</v>
      </c>
      <c r="H26" s="331" t="s">
        <v>427</v>
      </c>
      <c r="I26" s="163" t="s">
        <v>433</v>
      </c>
    </row>
    <row r="27" spans="1:9">
      <c r="A27" s="172" t="s">
        <v>434</v>
      </c>
      <c r="B27" s="331" t="s">
        <v>390</v>
      </c>
      <c r="C27" s="331">
        <v>111507</v>
      </c>
      <c r="D27" s="331">
        <v>2383337</v>
      </c>
      <c r="E27" s="331">
        <v>207412</v>
      </c>
      <c r="F27" s="331">
        <v>4771075</v>
      </c>
      <c r="G27" s="331">
        <v>1299461</v>
      </c>
      <c r="H27" s="331">
        <v>41017403</v>
      </c>
      <c r="I27" s="163" t="s">
        <v>435</v>
      </c>
    </row>
    <row r="28" spans="1:9">
      <c r="A28" s="172" t="s">
        <v>436</v>
      </c>
      <c r="B28" s="331" t="s">
        <v>390</v>
      </c>
      <c r="C28" s="331">
        <v>212659</v>
      </c>
      <c r="D28" s="331">
        <v>20450948</v>
      </c>
      <c r="E28" s="331">
        <v>82463</v>
      </c>
      <c r="F28" s="331">
        <v>7689376</v>
      </c>
      <c r="G28" s="331">
        <v>34827</v>
      </c>
      <c r="H28" s="331">
        <v>3964549</v>
      </c>
      <c r="I28" s="163" t="s">
        <v>437</v>
      </c>
    </row>
    <row r="29" spans="1:9">
      <c r="A29" s="172" t="s">
        <v>438</v>
      </c>
      <c r="B29" s="331" t="s">
        <v>390</v>
      </c>
      <c r="C29" s="331" t="s">
        <v>427</v>
      </c>
      <c r="D29" s="331" t="s">
        <v>427</v>
      </c>
      <c r="E29" s="331">
        <v>62</v>
      </c>
      <c r="F29" s="331">
        <v>137</v>
      </c>
      <c r="G29" s="331">
        <v>89</v>
      </c>
      <c r="H29" s="331">
        <v>241</v>
      </c>
      <c r="I29" s="163" t="s">
        <v>439</v>
      </c>
    </row>
    <row r="30" spans="1:9">
      <c r="A30" s="172" t="s">
        <v>440</v>
      </c>
      <c r="B30" s="331"/>
      <c r="C30" s="331" t="s">
        <v>441</v>
      </c>
      <c r="D30" s="331">
        <v>1400336074</v>
      </c>
      <c r="E30" s="331" t="s">
        <v>441</v>
      </c>
      <c r="F30" s="331">
        <v>1258209200</v>
      </c>
      <c r="G30" s="331" t="s">
        <v>441</v>
      </c>
      <c r="H30" s="331">
        <v>1893641728</v>
      </c>
      <c r="I30" s="163" t="s">
        <v>442</v>
      </c>
    </row>
    <row r="31" spans="1:9">
      <c r="A31" s="172" t="s">
        <v>443</v>
      </c>
      <c r="B31" s="331" t="s">
        <v>390</v>
      </c>
      <c r="C31" s="331">
        <v>4302</v>
      </c>
      <c r="D31" s="331">
        <v>72842</v>
      </c>
      <c r="E31" s="331">
        <v>3240</v>
      </c>
      <c r="F31" s="331">
        <v>69439</v>
      </c>
      <c r="G31" s="331">
        <v>1964</v>
      </c>
      <c r="H31" s="331">
        <v>58544</v>
      </c>
      <c r="I31" s="163" t="s">
        <v>444</v>
      </c>
    </row>
    <row r="32" spans="1:9">
      <c r="A32" s="172" t="s">
        <v>445</v>
      </c>
      <c r="B32" s="331" t="s">
        <v>390</v>
      </c>
      <c r="C32" s="331">
        <v>91431</v>
      </c>
      <c r="D32" s="331">
        <v>349684</v>
      </c>
      <c r="E32" s="331">
        <v>95892</v>
      </c>
      <c r="F32" s="331">
        <v>349090</v>
      </c>
      <c r="G32" s="331">
        <v>113380</v>
      </c>
      <c r="H32" s="331">
        <v>391843</v>
      </c>
      <c r="I32" s="163" t="s">
        <v>446</v>
      </c>
    </row>
    <row r="33" spans="1:9">
      <c r="A33" s="172" t="s">
        <v>447</v>
      </c>
      <c r="B33" s="331" t="s">
        <v>390</v>
      </c>
      <c r="C33" s="331">
        <v>2652</v>
      </c>
      <c r="D33" s="331">
        <v>18037</v>
      </c>
      <c r="E33" s="331">
        <v>3881</v>
      </c>
      <c r="F33" s="331">
        <v>22220</v>
      </c>
      <c r="G33" s="331">
        <v>3775</v>
      </c>
      <c r="H33" s="331">
        <v>53782</v>
      </c>
      <c r="I33" s="163" t="s">
        <v>448</v>
      </c>
    </row>
    <row r="34" spans="1:9">
      <c r="A34" s="172" t="s">
        <v>449</v>
      </c>
      <c r="B34" s="331"/>
      <c r="C34" s="331" t="s">
        <v>441</v>
      </c>
      <c r="D34" s="331">
        <v>17387875</v>
      </c>
      <c r="E34" s="331" t="s">
        <v>441</v>
      </c>
      <c r="F34" s="331">
        <v>5316603</v>
      </c>
      <c r="G34" s="331" t="s">
        <v>441</v>
      </c>
      <c r="H34" s="331">
        <v>10808861</v>
      </c>
      <c r="I34" s="163" t="s">
        <v>450</v>
      </c>
    </row>
    <row r="35" spans="1:9">
      <c r="A35" s="172" t="s">
        <v>451</v>
      </c>
      <c r="B35" s="331"/>
      <c r="C35" s="331" t="s">
        <v>441</v>
      </c>
      <c r="D35" s="331">
        <v>203185</v>
      </c>
      <c r="E35" s="331" t="s">
        <v>441</v>
      </c>
      <c r="F35" s="331">
        <v>198059</v>
      </c>
      <c r="G35" s="331" t="s">
        <v>441</v>
      </c>
      <c r="H35" s="331">
        <v>254062</v>
      </c>
      <c r="I35" s="163" t="s">
        <v>452</v>
      </c>
    </row>
    <row r="36" spans="1:9">
      <c r="A36" s="172" t="s">
        <v>453</v>
      </c>
      <c r="B36" s="331" t="s">
        <v>390</v>
      </c>
      <c r="C36" s="331">
        <v>640709</v>
      </c>
      <c r="D36" s="331">
        <v>3225696</v>
      </c>
      <c r="E36" s="331">
        <v>705280</v>
      </c>
      <c r="F36" s="331">
        <v>3931135</v>
      </c>
      <c r="G36" s="331">
        <v>763219</v>
      </c>
      <c r="H36" s="331">
        <v>4194510</v>
      </c>
      <c r="I36" s="163" t="s">
        <v>454</v>
      </c>
    </row>
    <row r="37" spans="1:9">
      <c r="A37" s="172" t="s">
        <v>455</v>
      </c>
      <c r="B37" s="331" t="s">
        <v>390</v>
      </c>
      <c r="C37" s="331">
        <v>5172</v>
      </c>
      <c r="D37" s="331">
        <v>41898</v>
      </c>
      <c r="E37" s="331">
        <v>5324</v>
      </c>
      <c r="F37" s="331">
        <v>43606</v>
      </c>
      <c r="G37" s="331">
        <v>4473</v>
      </c>
      <c r="H37" s="331">
        <v>45578</v>
      </c>
      <c r="I37" s="163" t="s">
        <v>456</v>
      </c>
    </row>
    <row r="38" spans="1:9">
      <c r="A38" s="172" t="s">
        <v>457</v>
      </c>
      <c r="B38" s="331" t="s">
        <v>390</v>
      </c>
      <c r="C38" s="331">
        <v>1195</v>
      </c>
      <c r="D38" s="331">
        <v>8014</v>
      </c>
      <c r="E38" s="331">
        <v>406</v>
      </c>
      <c r="F38" s="331">
        <v>2953</v>
      </c>
      <c r="G38" s="331">
        <v>570</v>
      </c>
      <c r="H38" s="331">
        <v>5837</v>
      </c>
      <c r="I38" s="163" t="s">
        <v>458</v>
      </c>
    </row>
    <row r="39" spans="1:9">
      <c r="A39" s="172" t="s">
        <v>552</v>
      </c>
      <c r="B39" s="331" t="s">
        <v>390</v>
      </c>
      <c r="C39" s="331">
        <v>1368</v>
      </c>
      <c r="D39" s="331">
        <v>51562</v>
      </c>
      <c r="E39" s="331">
        <v>474</v>
      </c>
      <c r="F39" s="331">
        <v>22436</v>
      </c>
      <c r="G39" s="331">
        <v>844</v>
      </c>
      <c r="H39" s="331">
        <v>43463</v>
      </c>
      <c r="I39" s="163" t="s">
        <v>459</v>
      </c>
    </row>
    <row r="40" spans="1:9">
      <c r="A40" s="172" t="s">
        <v>460</v>
      </c>
      <c r="B40" s="331"/>
      <c r="C40" s="331" t="s">
        <v>441</v>
      </c>
      <c r="D40" s="331">
        <v>366806</v>
      </c>
      <c r="E40" s="331" t="s">
        <v>441</v>
      </c>
      <c r="F40" s="331">
        <v>280824</v>
      </c>
      <c r="G40" s="331" t="s">
        <v>441</v>
      </c>
      <c r="H40" s="331">
        <v>378455</v>
      </c>
      <c r="I40" s="163" t="s">
        <v>461</v>
      </c>
    </row>
    <row r="41" spans="1:9">
      <c r="A41" s="172" t="s">
        <v>462</v>
      </c>
      <c r="B41" s="331" t="s">
        <v>390</v>
      </c>
      <c r="C41" s="331">
        <v>74697</v>
      </c>
      <c r="D41" s="331">
        <v>1254539</v>
      </c>
      <c r="E41" s="331">
        <v>76799</v>
      </c>
      <c r="F41" s="331">
        <v>1265586</v>
      </c>
      <c r="G41" s="331">
        <v>81270</v>
      </c>
      <c r="H41" s="331">
        <v>1433741</v>
      </c>
      <c r="I41" s="163" t="s">
        <v>463</v>
      </c>
    </row>
    <row r="42" spans="1:9">
      <c r="A42" s="172" t="s">
        <v>464</v>
      </c>
      <c r="B42" s="331" t="s">
        <v>390</v>
      </c>
      <c r="C42" s="331">
        <v>6678131</v>
      </c>
      <c r="D42" s="331">
        <v>102248504</v>
      </c>
      <c r="E42" s="331">
        <v>7522159</v>
      </c>
      <c r="F42" s="331">
        <v>113279766</v>
      </c>
      <c r="G42" s="331">
        <v>7572368</v>
      </c>
      <c r="H42" s="331">
        <v>126460352</v>
      </c>
      <c r="I42" s="163" t="s">
        <v>465</v>
      </c>
    </row>
    <row r="43" spans="1:9">
      <c r="A43" s="172" t="s">
        <v>466</v>
      </c>
      <c r="B43" s="331" t="s">
        <v>390</v>
      </c>
      <c r="C43" s="331">
        <v>607</v>
      </c>
      <c r="D43" s="331">
        <v>32629</v>
      </c>
      <c r="E43" s="331">
        <v>716</v>
      </c>
      <c r="F43" s="331">
        <v>42994</v>
      </c>
      <c r="G43" s="331">
        <v>764</v>
      </c>
      <c r="H43" s="331">
        <v>46963</v>
      </c>
      <c r="I43" s="163" t="s">
        <v>467</v>
      </c>
    </row>
    <row r="44" spans="1:9">
      <c r="A44" s="172" t="s">
        <v>468</v>
      </c>
      <c r="B44" s="331" t="s">
        <v>390</v>
      </c>
      <c r="C44" s="331">
        <v>151722</v>
      </c>
      <c r="D44" s="331">
        <v>578922</v>
      </c>
      <c r="E44" s="331">
        <v>213061</v>
      </c>
      <c r="F44" s="331">
        <v>723888</v>
      </c>
      <c r="G44" s="331">
        <v>220634</v>
      </c>
      <c r="H44" s="331">
        <v>765738</v>
      </c>
      <c r="I44" s="163" t="s">
        <v>469</v>
      </c>
    </row>
    <row r="45" spans="1:9">
      <c r="A45" s="172" t="s">
        <v>470</v>
      </c>
      <c r="B45" s="331" t="s">
        <v>424</v>
      </c>
      <c r="C45" s="331">
        <v>36625</v>
      </c>
      <c r="D45" s="331">
        <v>186092710</v>
      </c>
      <c r="E45" s="331">
        <v>57723</v>
      </c>
      <c r="F45" s="331">
        <v>362556021</v>
      </c>
      <c r="G45" s="331">
        <v>26494</v>
      </c>
      <c r="H45" s="331">
        <v>241480427</v>
      </c>
      <c r="I45" s="163" t="s">
        <v>471</v>
      </c>
    </row>
    <row r="46" spans="1:9">
      <c r="A46" s="172" t="s">
        <v>553</v>
      </c>
      <c r="B46" s="331" t="s">
        <v>390</v>
      </c>
      <c r="C46" s="331">
        <v>431536</v>
      </c>
      <c r="D46" s="331">
        <v>1929478</v>
      </c>
      <c r="E46" s="331">
        <v>287260</v>
      </c>
      <c r="F46" s="331">
        <v>1610489</v>
      </c>
      <c r="G46" s="331">
        <v>339591</v>
      </c>
      <c r="H46" s="331">
        <v>2398327</v>
      </c>
      <c r="I46" s="163" t="s">
        <v>472</v>
      </c>
    </row>
    <row r="47" spans="1:9">
      <c r="A47" s="172" t="s">
        <v>554</v>
      </c>
      <c r="B47" s="331" t="s">
        <v>390</v>
      </c>
      <c r="C47" s="331">
        <v>113</v>
      </c>
      <c r="D47" s="331">
        <v>2399</v>
      </c>
      <c r="E47" s="331">
        <v>27</v>
      </c>
      <c r="F47" s="331">
        <v>917</v>
      </c>
      <c r="G47" s="331">
        <v>28</v>
      </c>
      <c r="H47" s="331">
        <v>516</v>
      </c>
      <c r="I47" s="163" t="s">
        <v>473</v>
      </c>
    </row>
    <row r="48" spans="1:9">
      <c r="A48" s="172" t="s">
        <v>474</v>
      </c>
      <c r="B48" s="331" t="s">
        <v>390</v>
      </c>
      <c r="C48" s="331">
        <v>143</v>
      </c>
      <c r="D48" s="331">
        <v>2627</v>
      </c>
      <c r="E48" s="331">
        <v>252</v>
      </c>
      <c r="F48" s="331">
        <v>9033</v>
      </c>
      <c r="G48" s="331">
        <v>1655</v>
      </c>
      <c r="H48" s="331">
        <v>15376</v>
      </c>
      <c r="I48" s="163" t="s">
        <v>475</v>
      </c>
    </row>
    <row r="49" spans="1:16">
      <c r="A49" s="172" t="s">
        <v>476</v>
      </c>
      <c r="B49" s="331" t="s">
        <v>390</v>
      </c>
      <c r="C49" s="331">
        <v>3</v>
      </c>
      <c r="D49" s="331">
        <v>202</v>
      </c>
      <c r="E49" s="331">
        <v>9</v>
      </c>
      <c r="F49" s="331">
        <v>1076</v>
      </c>
      <c r="G49" s="331">
        <v>12</v>
      </c>
      <c r="H49" s="331">
        <v>1595</v>
      </c>
      <c r="I49" s="163" t="s">
        <v>477</v>
      </c>
    </row>
    <row r="50" spans="1:16">
      <c r="A50" s="172" t="s">
        <v>478</v>
      </c>
      <c r="B50" s="331" t="s">
        <v>390</v>
      </c>
      <c r="C50" s="331">
        <v>3760402</v>
      </c>
      <c r="D50" s="331">
        <v>4656567</v>
      </c>
      <c r="E50" s="331">
        <v>3528973</v>
      </c>
      <c r="F50" s="331">
        <v>42939083</v>
      </c>
      <c r="G50" s="331">
        <v>12160342</v>
      </c>
      <c r="H50" s="331">
        <v>4551537</v>
      </c>
      <c r="I50" s="163" t="s">
        <v>479</v>
      </c>
    </row>
    <row r="51" spans="1:16">
      <c r="A51" s="172" t="s">
        <v>480</v>
      </c>
      <c r="B51" s="331" t="s">
        <v>390</v>
      </c>
      <c r="C51" s="331">
        <v>5453</v>
      </c>
      <c r="D51" s="331">
        <v>147073</v>
      </c>
      <c r="E51" s="331">
        <v>5477</v>
      </c>
      <c r="F51" s="331">
        <v>171020</v>
      </c>
      <c r="G51" s="331">
        <v>5384</v>
      </c>
      <c r="H51" s="331">
        <v>173809</v>
      </c>
      <c r="I51" s="163" t="s">
        <v>481</v>
      </c>
    </row>
    <row r="52" spans="1:16">
      <c r="A52" s="172" t="s">
        <v>482</v>
      </c>
      <c r="B52" s="331" t="s">
        <v>390</v>
      </c>
      <c r="C52" s="331">
        <v>58198</v>
      </c>
      <c r="D52" s="331">
        <v>254643</v>
      </c>
      <c r="E52" s="331">
        <v>82363</v>
      </c>
      <c r="F52" s="331">
        <v>974940</v>
      </c>
      <c r="G52" s="331">
        <v>113606</v>
      </c>
      <c r="H52" s="331">
        <v>588189</v>
      </c>
      <c r="I52" s="163" t="s">
        <v>483</v>
      </c>
    </row>
    <row r="53" spans="1:16">
      <c r="A53" s="172" t="s">
        <v>484</v>
      </c>
      <c r="B53" s="331" t="s">
        <v>390</v>
      </c>
      <c r="C53" s="331">
        <v>310613</v>
      </c>
      <c r="D53" s="331">
        <v>9010909</v>
      </c>
      <c r="E53" s="331">
        <v>295085</v>
      </c>
      <c r="F53" s="331">
        <v>10082272</v>
      </c>
      <c r="G53" s="331">
        <v>324267</v>
      </c>
      <c r="H53" s="331">
        <v>11352007</v>
      </c>
      <c r="I53" s="163" t="s">
        <v>485</v>
      </c>
    </row>
    <row r="54" spans="1:16">
      <c r="A54" s="172" t="s">
        <v>486</v>
      </c>
      <c r="B54" s="332" t="s">
        <v>390</v>
      </c>
      <c r="C54" s="332">
        <v>116854</v>
      </c>
      <c r="D54" s="332">
        <v>4909143</v>
      </c>
      <c r="E54" s="332">
        <v>144121</v>
      </c>
      <c r="F54" s="332">
        <v>5733785</v>
      </c>
      <c r="G54" s="332">
        <v>151706</v>
      </c>
      <c r="H54" s="332">
        <v>6594832</v>
      </c>
      <c r="I54" s="165" t="s">
        <v>487</v>
      </c>
    </row>
    <row r="55" spans="1:16">
      <c r="A55" s="173" t="s">
        <v>488</v>
      </c>
      <c r="B55" s="331" t="s">
        <v>390</v>
      </c>
      <c r="C55" s="331">
        <v>3</v>
      </c>
      <c r="D55" s="331">
        <v>3023</v>
      </c>
      <c r="E55" s="331">
        <v>45</v>
      </c>
      <c r="F55" s="331">
        <v>43181</v>
      </c>
      <c r="G55" s="331" t="s">
        <v>432</v>
      </c>
      <c r="H55" s="331">
        <v>120</v>
      </c>
      <c r="I55" s="163" t="s">
        <v>489</v>
      </c>
      <c r="J55" s="174"/>
      <c r="K55" s="174"/>
      <c r="L55" s="174"/>
      <c r="M55" s="174"/>
      <c r="N55" s="174"/>
      <c r="O55" s="174"/>
      <c r="P55" s="174"/>
    </row>
    <row r="56" spans="1:16">
      <c r="A56" s="173" t="s">
        <v>490</v>
      </c>
      <c r="B56" s="331" t="s">
        <v>390</v>
      </c>
      <c r="C56" s="331">
        <v>52408</v>
      </c>
      <c r="D56" s="331">
        <v>2202387</v>
      </c>
      <c r="E56" s="331">
        <v>17992</v>
      </c>
      <c r="F56" s="331">
        <v>658242</v>
      </c>
      <c r="G56" s="331">
        <v>3</v>
      </c>
      <c r="H56" s="331">
        <v>883</v>
      </c>
      <c r="I56" s="163" t="s">
        <v>491</v>
      </c>
      <c r="J56" s="174"/>
      <c r="K56" s="174"/>
      <c r="L56" s="174"/>
      <c r="M56" s="174"/>
      <c r="N56" s="174"/>
      <c r="O56" s="174"/>
      <c r="P56" s="174"/>
    </row>
    <row r="57" spans="1:16">
      <c r="A57" s="172" t="s">
        <v>492</v>
      </c>
      <c r="B57" s="334" t="s">
        <v>390</v>
      </c>
      <c r="C57" s="334" t="s">
        <v>432</v>
      </c>
      <c r="D57" s="334" t="s">
        <v>432</v>
      </c>
      <c r="E57" s="334" t="s">
        <v>427</v>
      </c>
      <c r="F57" s="334" t="s">
        <v>427</v>
      </c>
      <c r="G57" s="334">
        <v>20</v>
      </c>
      <c r="H57" s="334">
        <v>5183</v>
      </c>
      <c r="I57" s="167" t="s">
        <v>493</v>
      </c>
    </row>
    <row r="58" spans="1:16">
      <c r="A58" s="172" t="s">
        <v>494</v>
      </c>
      <c r="B58" s="331" t="s">
        <v>390</v>
      </c>
      <c r="C58" s="331">
        <v>361</v>
      </c>
      <c r="D58" s="331">
        <v>943</v>
      </c>
      <c r="E58" s="331" t="s">
        <v>432</v>
      </c>
      <c r="F58" s="331">
        <v>217</v>
      </c>
      <c r="G58" s="331" t="s">
        <v>432</v>
      </c>
      <c r="H58" s="331">
        <v>18</v>
      </c>
      <c r="I58" s="163" t="s">
        <v>495</v>
      </c>
    </row>
    <row r="59" spans="1:16">
      <c r="A59" s="172" t="s">
        <v>496</v>
      </c>
      <c r="B59" s="331" t="s">
        <v>390</v>
      </c>
      <c r="C59" s="331">
        <v>2934</v>
      </c>
      <c r="D59" s="331">
        <v>72045</v>
      </c>
      <c r="E59" s="331">
        <v>4126</v>
      </c>
      <c r="F59" s="331">
        <v>71626</v>
      </c>
      <c r="G59" s="331">
        <v>6085</v>
      </c>
      <c r="H59" s="331">
        <v>103351</v>
      </c>
      <c r="I59" s="163" t="s">
        <v>497</v>
      </c>
    </row>
    <row r="60" spans="1:16">
      <c r="A60" s="172" t="s">
        <v>498</v>
      </c>
      <c r="B60" s="331" t="s">
        <v>390</v>
      </c>
      <c r="C60" s="331">
        <v>3643829</v>
      </c>
      <c r="D60" s="331">
        <v>4587040</v>
      </c>
      <c r="E60" s="331">
        <v>3842874</v>
      </c>
      <c r="F60" s="331">
        <v>4244574</v>
      </c>
      <c r="G60" s="331">
        <v>3419980</v>
      </c>
      <c r="H60" s="331">
        <v>5523312</v>
      </c>
      <c r="I60" s="163" t="s">
        <v>499</v>
      </c>
    </row>
    <row r="61" spans="1:16">
      <c r="A61" s="172" t="s">
        <v>502</v>
      </c>
      <c r="B61" s="331"/>
      <c r="C61" s="331" t="s">
        <v>441</v>
      </c>
      <c r="D61" s="331">
        <v>12083066</v>
      </c>
      <c r="E61" s="331" t="s">
        <v>441</v>
      </c>
      <c r="F61" s="331">
        <v>23463605</v>
      </c>
      <c r="G61" s="331" t="s">
        <v>441</v>
      </c>
      <c r="H61" s="331">
        <v>50616826</v>
      </c>
      <c r="I61" s="163" t="s">
        <v>503</v>
      </c>
    </row>
    <row r="62" spans="1:16">
      <c r="A62" s="172" t="s">
        <v>504</v>
      </c>
      <c r="B62" s="331" t="s">
        <v>505</v>
      </c>
      <c r="C62" s="331" t="s">
        <v>427</v>
      </c>
      <c r="D62" s="331" t="s">
        <v>427</v>
      </c>
      <c r="E62" s="331">
        <v>260175</v>
      </c>
      <c r="F62" s="331">
        <v>5435</v>
      </c>
      <c r="G62" s="331">
        <v>26253</v>
      </c>
      <c r="H62" s="331">
        <v>1265</v>
      </c>
      <c r="I62" s="163" t="s">
        <v>506</v>
      </c>
    </row>
    <row r="63" spans="1:16">
      <c r="A63" s="172" t="s">
        <v>507</v>
      </c>
      <c r="B63" s="331" t="s">
        <v>390</v>
      </c>
      <c r="C63" s="331">
        <v>944041</v>
      </c>
      <c r="D63" s="331">
        <v>6087293</v>
      </c>
      <c r="E63" s="331">
        <v>772127</v>
      </c>
      <c r="F63" s="331">
        <v>6213690</v>
      </c>
      <c r="G63" s="331">
        <v>965159</v>
      </c>
      <c r="H63" s="331">
        <v>7559270</v>
      </c>
      <c r="I63" s="163" t="s">
        <v>508</v>
      </c>
    </row>
    <row r="64" spans="1:16">
      <c r="A64" s="172" t="s">
        <v>509</v>
      </c>
      <c r="B64" s="331" t="s">
        <v>390</v>
      </c>
      <c r="C64" s="331">
        <v>257</v>
      </c>
      <c r="D64" s="331">
        <v>2015</v>
      </c>
      <c r="E64" s="331">
        <v>825</v>
      </c>
      <c r="F64" s="331">
        <v>5602</v>
      </c>
      <c r="G64" s="331">
        <v>540</v>
      </c>
      <c r="H64" s="331">
        <v>11316</v>
      </c>
      <c r="I64" s="163" t="s">
        <v>510</v>
      </c>
    </row>
    <row r="65" spans="1:9">
      <c r="A65" s="172" t="s">
        <v>511</v>
      </c>
      <c r="B65" s="331" t="s">
        <v>390</v>
      </c>
      <c r="C65" s="331">
        <v>11681705</v>
      </c>
      <c r="D65" s="331">
        <v>13681149</v>
      </c>
      <c r="E65" s="331">
        <v>8260913</v>
      </c>
      <c r="F65" s="331">
        <v>10571743</v>
      </c>
      <c r="G65" s="331">
        <v>8863780</v>
      </c>
      <c r="H65" s="331">
        <v>13393717</v>
      </c>
      <c r="I65" s="163" t="s">
        <v>512</v>
      </c>
    </row>
    <row r="66" spans="1:9">
      <c r="A66" s="172" t="s">
        <v>513</v>
      </c>
      <c r="B66" s="331" t="s">
        <v>390</v>
      </c>
      <c r="C66" s="331">
        <v>1894</v>
      </c>
      <c r="D66" s="331">
        <v>32610</v>
      </c>
      <c r="E66" s="331">
        <v>1178</v>
      </c>
      <c r="F66" s="331">
        <v>13630</v>
      </c>
      <c r="G66" s="331">
        <v>619</v>
      </c>
      <c r="H66" s="331">
        <v>17107</v>
      </c>
      <c r="I66" s="163" t="s">
        <v>514</v>
      </c>
    </row>
    <row r="67" spans="1:9">
      <c r="A67" s="172" t="s">
        <v>515</v>
      </c>
      <c r="B67" s="331" t="s">
        <v>390</v>
      </c>
      <c r="C67" s="331">
        <v>795763</v>
      </c>
      <c r="D67" s="331">
        <v>10434171</v>
      </c>
      <c r="E67" s="331">
        <v>794445</v>
      </c>
      <c r="F67" s="331">
        <v>11220825</v>
      </c>
      <c r="G67" s="331">
        <v>691771</v>
      </c>
      <c r="H67" s="331">
        <v>11282294</v>
      </c>
      <c r="I67" s="163" t="s">
        <v>516</v>
      </c>
    </row>
    <row r="68" spans="1:9">
      <c r="A68" s="172" t="s">
        <v>517</v>
      </c>
      <c r="B68" s="331" t="s">
        <v>390</v>
      </c>
      <c r="C68" s="331">
        <v>2391</v>
      </c>
      <c r="D68" s="331">
        <v>14934</v>
      </c>
      <c r="E68" s="331">
        <v>43061</v>
      </c>
      <c r="F68" s="331">
        <v>63008</v>
      </c>
      <c r="G68" s="331">
        <v>825</v>
      </c>
      <c r="H68" s="331">
        <v>4928</v>
      </c>
      <c r="I68" s="163" t="s">
        <v>518</v>
      </c>
    </row>
    <row r="69" spans="1:9">
      <c r="A69" s="172" t="s">
        <v>519</v>
      </c>
      <c r="B69" s="331" t="s">
        <v>390</v>
      </c>
      <c r="C69" s="331">
        <v>1025</v>
      </c>
      <c r="D69" s="331">
        <v>14961</v>
      </c>
      <c r="E69" s="331">
        <v>4998</v>
      </c>
      <c r="F69" s="331">
        <v>94359</v>
      </c>
      <c r="G69" s="331">
        <v>3120</v>
      </c>
      <c r="H69" s="331">
        <v>64355</v>
      </c>
      <c r="I69" s="163" t="s">
        <v>520</v>
      </c>
    </row>
    <row r="70" spans="1:9">
      <c r="A70" s="172" t="s">
        <v>521</v>
      </c>
      <c r="B70" s="331" t="s">
        <v>390</v>
      </c>
      <c r="C70" s="331">
        <v>61143</v>
      </c>
      <c r="D70" s="331">
        <v>1983349</v>
      </c>
      <c r="E70" s="331">
        <v>66335</v>
      </c>
      <c r="F70" s="331">
        <v>2453970</v>
      </c>
      <c r="G70" s="331">
        <v>68569</v>
      </c>
      <c r="H70" s="331">
        <v>2733090</v>
      </c>
      <c r="I70" s="163" t="s">
        <v>522</v>
      </c>
    </row>
    <row r="71" spans="1:9">
      <c r="A71" s="172" t="s">
        <v>392</v>
      </c>
      <c r="B71" s="331" t="s">
        <v>390</v>
      </c>
      <c r="C71" s="331">
        <v>250649</v>
      </c>
      <c r="D71" s="331">
        <v>3583316</v>
      </c>
      <c r="E71" s="331">
        <v>283303</v>
      </c>
      <c r="F71" s="331">
        <v>4364076</v>
      </c>
      <c r="G71" s="331">
        <v>324593</v>
      </c>
      <c r="H71" s="331">
        <v>5201974</v>
      </c>
      <c r="I71" s="163" t="s">
        <v>523</v>
      </c>
    </row>
    <row r="72" spans="1:9">
      <c r="A72" s="172" t="s">
        <v>524</v>
      </c>
      <c r="B72" s="331" t="s">
        <v>390</v>
      </c>
      <c r="C72" s="331">
        <v>802175</v>
      </c>
      <c r="D72" s="331">
        <v>3872834</v>
      </c>
      <c r="E72" s="331">
        <v>802713</v>
      </c>
      <c r="F72" s="331">
        <v>4328627</v>
      </c>
      <c r="G72" s="331">
        <v>1290620</v>
      </c>
      <c r="H72" s="331">
        <v>21010532</v>
      </c>
      <c r="I72" s="163" t="s">
        <v>525</v>
      </c>
    </row>
    <row r="73" spans="1:9">
      <c r="A73" s="172" t="s">
        <v>526</v>
      </c>
      <c r="B73" s="331" t="s">
        <v>390</v>
      </c>
      <c r="C73" s="331" t="s">
        <v>432</v>
      </c>
      <c r="D73" s="331">
        <v>1</v>
      </c>
      <c r="E73" s="331" t="s">
        <v>427</v>
      </c>
      <c r="F73" s="331" t="s">
        <v>427</v>
      </c>
      <c r="G73" s="331" t="s">
        <v>427</v>
      </c>
      <c r="H73" s="331" t="s">
        <v>427</v>
      </c>
      <c r="I73" s="163" t="s">
        <v>527</v>
      </c>
    </row>
    <row r="74" spans="1:9">
      <c r="A74" s="172" t="s">
        <v>528</v>
      </c>
      <c r="B74" s="331" t="s">
        <v>390</v>
      </c>
      <c r="C74" s="331">
        <v>246203</v>
      </c>
      <c r="D74" s="331">
        <v>4995763</v>
      </c>
      <c r="E74" s="331">
        <v>246534</v>
      </c>
      <c r="F74" s="331">
        <v>5348323</v>
      </c>
      <c r="G74" s="331">
        <v>215910</v>
      </c>
      <c r="H74" s="331">
        <v>6155343</v>
      </c>
      <c r="I74" s="163" t="s">
        <v>529</v>
      </c>
    </row>
    <row r="75" spans="1:9">
      <c r="A75" s="172" t="s">
        <v>532</v>
      </c>
      <c r="B75" s="331" t="s">
        <v>390</v>
      </c>
      <c r="C75" s="331" t="s">
        <v>427</v>
      </c>
      <c r="D75" s="331" t="s">
        <v>427</v>
      </c>
      <c r="E75" s="331" t="s">
        <v>427</v>
      </c>
      <c r="F75" s="331" t="s">
        <v>427</v>
      </c>
      <c r="G75" s="331">
        <v>13</v>
      </c>
      <c r="H75" s="331">
        <v>7139</v>
      </c>
      <c r="I75" s="163" t="s">
        <v>533</v>
      </c>
    </row>
    <row r="76" spans="1:9">
      <c r="A76" s="172" t="s">
        <v>534</v>
      </c>
      <c r="B76" s="331" t="s">
        <v>390</v>
      </c>
      <c r="C76" s="331">
        <v>10</v>
      </c>
      <c r="D76" s="331">
        <v>10801</v>
      </c>
      <c r="E76" s="331" t="s">
        <v>427</v>
      </c>
      <c r="F76" s="331" t="s">
        <v>427</v>
      </c>
      <c r="G76" s="331" t="s">
        <v>427</v>
      </c>
      <c r="H76" s="331" t="s">
        <v>427</v>
      </c>
      <c r="I76" s="163" t="s">
        <v>535</v>
      </c>
    </row>
    <row r="77" spans="1:9">
      <c r="A77" s="172" t="s">
        <v>536</v>
      </c>
      <c r="B77" s="331" t="s">
        <v>390</v>
      </c>
      <c r="C77" s="331">
        <v>634</v>
      </c>
      <c r="D77" s="331">
        <v>7902</v>
      </c>
      <c r="E77" s="331">
        <v>853</v>
      </c>
      <c r="F77" s="331">
        <v>11573</v>
      </c>
      <c r="G77" s="331">
        <v>1263</v>
      </c>
      <c r="H77" s="331">
        <v>21780</v>
      </c>
      <c r="I77" s="163" t="s">
        <v>537</v>
      </c>
    </row>
    <row r="78" spans="1:9">
      <c r="A78" s="172" t="s">
        <v>538</v>
      </c>
      <c r="B78" s="331" t="s">
        <v>390</v>
      </c>
      <c r="C78" s="331" t="s">
        <v>432</v>
      </c>
      <c r="D78" s="331">
        <v>156</v>
      </c>
      <c r="E78" s="331" t="s">
        <v>432</v>
      </c>
      <c r="F78" s="331">
        <v>104</v>
      </c>
      <c r="G78" s="331" t="s">
        <v>432</v>
      </c>
      <c r="H78" s="331">
        <v>128</v>
      </c>
      <c r="I78" s="163" t="s">
        <v>539</v>
      </c>
    </row>
    <row r="79" spans="1:9">
      <c r="A79" s="172" t="s">
        <v>555</v>
      </c>
      <c r="B79" s="331" t="s">
        <v>390</v>
      </c>
      <c r="C79" s="331">
        <v>14582</v>
      </c>
      <c r="D79" s="331">
        <v>298591</v>
      </c>
      <c r="E79" s="331">
        <v>13716</v>
      </c>
      <c r="F79" s="331">
        <v>311809</v>
      </c>
      <c r="G79" s="331">
        <v>11705</v>
      </c>
      <c r="H79" s="331">
        <v>282266</v>
      </c>
      <c r="I79" s="163" t="s">
        <v>540</v>
      </c>
    </row>
    <row r="80" spans="1:9">
      <c r="A80" s="172" t="s">
        <v>541</v>
      </c>
      <c r="B80" s="331" t="s">
        <v>390</v>
      </c>
      <c r="C80" s="331">
        <v>317</v>
      </c>
      <c r="D80" s="331">
        <v>15828</v>
      </c>
      <c r="E80" s="331">
        <v>399</v>
      </c>
      <c r="F80" s="331">
        <v>20716</v>
      </c>
      <c r="G80" s="331">
        <v>1762</v>
      </c>
      <c r="H80" s="331">
        <v>46757</v>
      </c>
      <c r="I80" s="163" t="s">
        <v>542</v>
      </c>
    </row>
    <row r="81" spans="1:9">
      <c r="A81" s="172" t="s">
        <v>543</v>
      </c>
      <c r="B81" s="331" t="s">
        <v>390</v>
      </c>
      <c r="C81" s="331">
        <v>1</v>
      </c>
      <c r="D81" s="331">
        <v>78</v>
      </c>
      <c r="E81" s="331" t="s">
        <v>432</v>
      </c>
      <c r="F81" s="331">
        <v>21</v>
      </c>
      <c r="G81" s="331" t="s">
        <v>432</v>
      </c>
      <c r="H81" s="331">
        <v>180</v>
      </c>
      <c r="I81" s="163" t="s">
        <v>544</v>
      </c>
    </row>
    <row r="82" spans="1:9">
      <c r="A82" s="341" t="s">
        <v>152</v>
      </c>
      <c r="B82" s="341"/>
      <c r="C82" s="336" t="s">
        <v>441</v>
      </c>
      <c r="D82" s="336">
        <v>1896831578</v>
      </c>
      <c r="E82" s="336" t="s">
        <v>441</v>
      </c>
      <c r="F82" s="336">
        <v>1966539540</v>
      </c>
      <c r="G82" s="336" t="s">
        <v>441</v>
      </c>
      <c r="H82" s="336">
        <v>2578629646</v>
      </c>
      <c r="I82" s="163" t="s">
        <v>256</v>
      </c>
    </row>
    <row r="83" spans="1:9" ht="21.75" customHeight="1">
      <c r="A83" s="1130" t="s">
        <v>545</v>
      </c>
      <c r="B83" s="1130"/>
      <c r="C83" s="1130"/>
      <c r="D83" s="1130"/>
      <c r="E83" s="1130"/>
      <c r="F83" s="1130"/>
      <c r="G83" s="1130"/>
      <c r="H83" s="1130"/>
      <c r="I83" s="1130"/>
    </row>
    <row r="84" spans="1:9" ht="15" customHeight="1">
      <c r="A84" s="1120" t="s">
        <v>556</v>
      </c>
      <c r="B84" s="1121"/>
      <c r="C84" s="1121"/>
      <c r="D84" s="1121"/>
      <c r="E84" s="1121"/>
      <c r="F84" s="1121"/>
      <c r="G84" s="1121"/>
      <c r="H84" s="1121"/>
      <c r="I84" s="1122"/>
    </row>
    <row r="85" spans="1:9">
      <c r="A85" s="1131" t="s">
        <v>557</v>
      </c>
      <c r="B85" s="1132"/>
      <c r="C85" s="1132"/>
      <c r="D85" s="1132"/>
      <c r="E85" s="1132"/>
      <c r="F85" s="1132"/>
      <c r="G85" s="1132"/>
      <c r="H85" s="1132"/>
      <c r="I85" s="1133"/>
    </row>
  </sheetData>
  <mergeCells count="12">
    <mergeCell ref="A83:I83"/>
    <mergeCell ref="A84:I84"/>
    <mergeCell ref="A85:I85"/>
    <mergeCell ref="A1:I1"/>
    <mergeCell ref="A2:I2"/>
    <mergeCell ref="A3:I3"/>
    <mergeCell ref="A4:A5"/>
    <mergeCell ref="B4:B5"/>
    <mergeCell ref="C4:D4"/>
    <mergeCell ref="E4:F4"/>
    <mergeCell ref="G4:H4"/>
    <mergeCell ref="I4:I5"/>
  </mergeCells>
  <printOptions horizontalCentered="1"/>
  <pageMargins left="0.39370078740157483" right="0.31496062992125984" top="0.82677165354330717" bottom="0.51181102362204722" header="0.31496062992125984" footer="0.27559055118110237"/>
  <pageSetup paperSize="9" scale="77" fitToHeight="0" orientation="landscape" r:id="rId1"/>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821E6-1690-4120-B78C-0AA8F937E4E5}">
  <sheetPr>
    <tabColor rgb="FFFFC000"/>
  </sheetPr>
  <dimension ref="A1:AG172"/>
  <sheetViews>
    <sheetView topLeftCell="Q22" workbookViewId="0">
      <selection activeCell="Q48" sqref="Q48:AG48"/>
    </sheetView>
  </sheetViews>
  <sheetFormatPr defaultColWidth="10.81640625" defaultRowHeight="14.5"/>
  <cols>
    <col min="1" max="1" width="7" style="44" hidden="1" customWidth="1"/>
    <col min="2" max="2" width="19" style="994" hidden="1" customWidth="1"/>
    <col min="3" max="3" width="9" style="44" hidden="1" customWidth="1"/>
    <col min="4" max="4" width="10.453125" style="44" hidden="1" customWidth="1"/>
    <col min="5" max="5" width="9" style="44" hidden="1" customWidth="1"/>
    <col min="6" max="6" width="10.26953125" style="44" hidden="1" customWidth="1"/>
    <col min="7" max="7" width="8.1796875" style="44" hidden="1" customWidth="1"/>
    <col min="8" max="8" width="9.453125" style="44" hidden="1" customWidth="1"/>
    <col min="9" max="9" width="10.81640625" style="44" hidden="1" customWidth="1"/>
    <col min="10" max="10" width="9.54296875" style="44" hidden="1" customWidth="1"/>
    <col min="11" max="11" width="9.26953125" style="44" hidden="1" customWidth="1"/>
    <col min="12" max="12" width="8.1796875" style="44" hidden="1" customWidth="1"/>
    <col min="13" max="13" width="10.26953125" style="44" hidden="1" customWidth="1"/>
    <col min="14" max="14" width="10.54296875" style="44" hidden="1" customWidth="1"/>
    <col min="15" max="15" width="8.81640625" style="44" hidden="1" customWidth="1"/>
    <col min="16" max="16" width="18.26953125" style="44" hidden="1" customWidth="1"/>
    <col min="17" max="17" width="11" style="44" bestFit="1" customWidth="1"/>
    <col min="18" max="18" width="19" style="44" customWidth="1"/>
    <col min="19" max="20" width="14.26953125" style="44" bestFit="1" customWidth="1"/>
    <col min="21" max="22" width="13.1796875" style="44" bestFit="1" customWidth="1"/>
    <col min="23" max="23" width="14.26953125" style="44" bestFit="1" customWidth="1"/>
    <col min="24" max="24" width="13.1796875" style="44" bestFit="1" customWidth="1"/>
    <col min="25" max="26" width="14.26953125" style="44" bestFit="1" customWidth="1"/>
    <col min="27" max="27" width="13.1796875" style="44" bestFit="1" customWidth="1"/>
    <col min="28" max="28" width="13.453125" style="44" bestFit="1" customWidth="1"/>
    <col min="29" max="29" width="14.26953125" style="44" bestFit="1" customWidth="1"/>
    <col min="30" max="30" width="19.26953125" style="44" customWidth="1"/>
    <col min="31" max="31" width="14.1796875" style="44" customWidth="1"/>
    <col min="32" max="32" width="17.26953125" style="44" customWidth="1"/>
    <col min="33" max="33" width="31" style="44" customWidth="1"/>
    <col min="34" max="16384" width="10.81640625" style="44"/>
  </cols>
  <sheetData>
    <row r="1" spans="1:33" s="36" customFormat="1" ht="19.5" customHeight="1">
      <c r="A1" s="1588" t="s">
        <v>1854</v>
      </c>
      <c r="B1" s="1589"/>
      <c r="C1" s="1589"/>
      <c r="D1" s="1589"/>
      <c r="E1" s="1589"/>
      <c r="F1" s="1589"/>
      <c r="G1" s="1589"/>
      <c r="H1" s="1589"/>
      <c r="I1" s="1589"/>
      <c r="J1" s="1589"/>
      <c r="K1" s="1589"/>
      <c r="L1" s="1589"/>
      <c r="M1" s="1589"/>
      <c r="N1" s="1589"/>
      <c r="O1" s="1589"/>
      <c r="P1" s="1589"/>
      <c r="Q1" s="1590" t="s">
        <v>1855</v>
      </c>
      <c r="R1" s="1589"/>
      <c r="S1" s="1589"/>
      <c r="T1" s="1589"/>
      <c r="U1" s="1589"/>
      <c r="V1" s="1589"/>
      <c r="W1" s="1589"/>
      <c r="X1" s="1589"/>
      <c r="Y1" s="1589"/>
      <c r="Z1" s="1589"/>
      <c r="AA1" s="1589"/>
      <c r="AB1" s="1589"/>
      <c r="AC1" s="1589"/>
      <c r="AD1" s="1589"/>
      <c r="AE1" s="1589"/>
      <c r="AF1" s="1589"/>
      <c r="AG1" s="1591"/>
    </row>
    <row r="2" spans="1:33" s="36" customFormat="1" ht="20.149999999999999" customHeight="1">
      <c r="A2" s="1592" t="s">
        <v>1856</v>
      </c>
      <c r="B2" s="1593"/>
      <c r="C2" s="1593"/>
      <c r="D2" s="1593"/>
      <c r="E2" s="1593"/>
      <c r="F2" s="1593"/>
      <c r="G2" s="1593"/>
      <c r="H2" s="1593"/>
      <c r="I2" s="1593"/>
      <c r="J2" s="1593"/>
      <c r="K2" s="1593"/>
      <c r="L2" s="1593"/>
      <c r="M2" s="1593"/>
      <c r="N2" s="1593"/>
      <c r="O2" s="1593"/>
      <c r="P2" s="1593"/>
      <c r="Q2" s="1592" t="s">
        <v>1857</v>
      </c>
      <c r="R2" s="1593"/>
      <c r="S2" s="1593"/>
      <c r="T2" s="1593"/>
      <c r="U2" s="1593"/>
      <c r="V2" s="1593"/>
      <c r="W2" s="1593"/>
      <c r="X2" s="1593"/>
      <c r="Y2" s="1593"/>
      <c r="Z2" s="1593"/>
      <c r="AA2" s="1593"/>
      <c r="AB2" s="1593"/>
      <c r="AC2" s="1593"/>
      <c r="AD2" s="1593"/>
      <c r="AE2" s="1593"/>
      <c r="AF2" s="1593"/>
      <c r="AG2" s="1594"/>
    </row>
    <row r="3" spans="1:33" s="36" customFormat="1" ht="20.149999999999999" customHeight="1">
      <c r="A3" s="936"/>
      <c r="B3" s="937"/>
      <c r="C3" s="938"/>
      <c r="D3" s="939"/>
      <c r="E3" s="940"/>
      <c r="F3" s="940"/>
      <c r="G3" s="935"/>
      <c r="H3" s="935"/>
      <c r="I3" s="940"/>
      <c r="J3" s="940"/>
      <c r="K3" s="941"/>
      <c r="L3" s="941"/>
      <c r="M3" s="1595" t="s">
        <v>1858</v>
      </c>
      <c r="N3" s="1595"/>
      <c r="O3" s="1595"/>
      <c r="P3" s="1595"/>
      <c r="Q3" s="936"/>
      <c r="R3" s="937"/>
      <c r="S3" s="942"/>
      <c r="T3" s="939"/>
      <c r="U3" s="940"/>
      <c r="V3" s="940"/>
      <c r="W3" s="935"/>
      <c r="X3" s="935"/>
      <c r="Y3" s="940"/>
      <c r="Z3" s="940"/>
      <c r="AA3" s="941"/>
      <c r="AB3" s="941"/>
      <c r="AC3" s="1596" t="s">
        <v>1859</v>
      </c>
      <c r="AD3" s="1596"/>
      <c r="AE3" s="1596"/>
      <c r="AF3" s="1596"/>
      <c r="AG3" s="1597"/>
    </row>
    <row r="4" spans="1:33" s="36" customFormat="1" ht="61.5" customHeight="1">
      <c r="A4" s="1598" t="s">
        <v>49</v>
      </c>
      <c r="B4" s="1598" t="s">
        <v>1739</v>
      </c>
      <c r="C4" s="1601" t="s">
        <v>1860</v>
      </c>
      <c r="D4" s="1605"/>
      <c r="E4" s="1605"/>
      <c r="F4" s="1602"/>
      <c r="G4" s="1598" t="s">
        <v>1861</v>
      </c>
      <c r="H4" s="1598" t="s">
        <v>1862</v>
      </c>
      <c r="I4" s="1600" t="s">
        <v>1863</v>
      </c>
      <c r="J4" s="1601" t="s">
        <v>1864</v>
      </c>
      <c r="K4" s="1605"/>
      <c r="L4" s="1602"/>
      <c r="M4" s="1600" t="s">
        <v>1865</v>
      </c>
      <c r="N4" s="1600" t="s">
        <v>1866</v>
      </c>
      <c r="O4" s="1598" t="s">
        <v>1867</v>
      </c>
      <c r="P4" s="1590" t="s">
        <v>186</v>
      </c>
      <c r="Q4" s="1598" t="s">
        <v>54</v>
      </c>
      <c r="R4" s="1590" t="s">
        <v>186</v>
      </c>
      <c r="S4" s="1601" t="s">
        <v>1868</v>
      </c>
      <c r="T4" s="1605"/>
      <c r="U4" s="1605"/>
      <c r="V4" s="1602"/>
      <c r="W4" s="1606" t="s">
        <v>1869</v>
      </c>
      <c r="X4" s="1598" t="s">
        <v>1870</v>
      </c>
      <c r="Y4" s="1600" t="s">
        <v>1871</v>
      </c>
      <c r="Z4" s="1601" t="s">
        <v>1872</v>
      </c>
      <c r="AA4" s="1605"/>
      <c r="AB4" s="1605"/>
      <c r="AC4" s="1602"/>
      <c r="AD4" s="1598" t="s">
        <v>1873</v>
      </c>
      <c r="AE4" s="1598" t="s">
        <v>1874</v>
      </c>
      <c r="AF4" s="1598" t="s">
        <v>1875</v>
      </c>
      <c r="AG4" s="1598" t="s">
        <v>1739</v>
      </c>
    </row>
    <row r="5" spans="1:33" s="36" customFormat="1" ht="86.25" customHeight="1">
      <c r="A5" s="1599"/>
      <c r="B5" s="1599"/>
      <c r="C5" s="1601" t="s">
        <v>1876</v>
      </c>
      <c r="D5" s="1602"/>
      <c r="E5" s="1601" t="s">
        <v>1877</v>
      </c>
      <c r="F5" s="1602"/>
      <c r="G5" s="1599"/>
      <c r="H5" s="1599"/>
      <c r="I5" s="1603"/>
      <c r="J5" s="1598" t="s">
        <v>1878</v>
      </c>
      <c r="K5" s="1603" t="s">
        <v>1879</v>
      </c>
      <c r="L5" s="1598" t="s">
        <v>1861</v>
      </c>
      <c r="M5" s="1603"/>
      <c r="N5" s="1603"/>
      <c r="O5" s="1599"/>
      <c r="P5" s="1604"/>
      <c r="Q5" s="1599"/>
      <c r="R5" s="1604"/>
      <c r="S5" s="1601" t="s">
        <v>1880</v>
      </c>
      <c r="T5" s="1602"/>
      <c r="U5" s="1601" t="s">
        <v>1881</v>
      </c>
      <c r="V5" s="1602"/>
      <c r="W5" s="1607"/>
      <c r="X5" s="1599"/>
      <c r="Y5" s="1603"/>
      <c r="Z5" s="1598" t="s">
        <v>1882</v>
      </c>
      <c r="AA5" s="1603" t="s">
        <v>1883</v>
      </c>
      <c r="AB5" s="1603" t="s">
        <v>1884</v>
      </c>
      <c r="AC5" s="1598" t="s">
        <v>1869</v>
      </c>
      <c r="AD5" s="1599"/>
      <c r="AE5" s="1599"/>
      <c r="AF5" s="1599"/>
      <c r="AG5" s="1599"/>
    </row>
    <row r="6" spans="1:33" s="36" customFormat="1" ht="113.25" customHeight="1">
      <c r="A6" s="1600"/>
      <c r="B6" s="1600"/>
      <c r="C6" s="945" t="s">
        <v>1885</v>
      </c>
      <c r="D6" s="945" t="s">
        <v>1886</v>
      </c>
      <c r="E6" s="945" t="s">
        <v>1887</v>
      </c>
      <c r="F6" s="945" t="s">
        <v>1888</v>
      </c>
      <c r="G6" s="1600"/>
      <c r="H6" s="1600"/>
      <c r="I6" s="1603"/>
      <c r="J6" s="1600"/>
      <c r="K6" s="1603"/>
      <c r="L6" s="1600"/>
      <c r="M6" s="1603"/>
      <c r="N6" s="1603"/>
      <c r="O6" s="1600"/>
      <c r="P6" s="1609"/>
      <c r="Q6" s="1600"/>
      <c r="R6" s="1604"/>
      <c r="S6" s="945" t="s">
        <v>1889</v>
      </c>
      <c r="T6" s="945" t="s">
        <v>1890</v>
      </c>
      <c r="U6" s="945" t="s">
        <v>1891</v>
      </c>
      <c r="V6" s="945" t="s">
        <v>1892</v>
      </c>
      <c r="W6" s="1607"/>
      <c r="X6" s="1599"/>
      <c r="Y6" s="1598"/>
      <c r="Z6" s="1599"/>
      <c r="AA6" s="1598"/>
      <c r="AB6" s="1598"/>
      <c r="AC6" s="1599"/>
      <c r="AD6" s="1599"/>
      <c r="AE6" s="1599"/>
      <c r="AF6" s="1599"/>
      <c r="AG6" s="1600"/>
    </row>
    <row r="7" spans="1:33" s="36" customFormat="1" ht="19.5" customHeight="1">
      <c r="A7" s="944"/>
      <c r="B7" s="944"/>
      <c r="C7" s="945"/>
      <c r="D7" s="945"/>
      <c r="E7" s="945"/>
      <c r="F7" s="945"/>
      <c r="G7" s="944"/>
      <c r="H7" s="944"/>
      <c r="I7" s="945"/>
      <c r="J7" s="944"/>
      <c r="K7" s="945"/>
      <c r="L7" s="944"/>
      <c r="M7" s="945"/>
      <c r="N7" s="945"/>
      <c r="O7" s="944"/>
      <c r="P7" s="946"/>
      <c r="Q7" s="944">
        <v>1</v>
      </c>
      <c r="R7" s="943">
        <v>17</v>
      </c>
      <c r="S7" s="947">
        <v>3</v>
      </c>
      <c r="T7" s="948">
        <v>4</v>
      </c>
      <c r="U7" s="948">
        <v>5</v>
      </c>
      <c r="V7" s="949">
        <v>6</v>
      </c>
      <c r="W7" s="947">
        <v>7</v>
      </c>
      <c r="X7" s="948">
        <v>8</v>
      </c>
      <c r="Y7" s="948">
        <v>9</v>
      </c>
      <c r="Z7" s="948">
        <v>10</v>
      </c>
      <c r="AA7" s="948">
        <v>11</v>
      </c>
      <c r="AB7" s="948">
        <v>12</v>
      </c>
      <c r="AC7" s="948">
        <v>13</v>
      </c>
      <c r="AD7" s="948">
        <v>14</v>
      </c>
      <c r="AE7" s="948">
        <v>15</v>
      </c>
      <c r="AF7" s="948">
        <v>16</v>
      </c>
      <c r="AG7" s="944">
        <v>2</v>
      </c>
    </row>
    <row r="8" spans="1:33" s="36" customFormat="1" ht="22" customHeight="1">
      <c r="A8" s="950">
        <v>1</v>
      </c>
      <c r="B8" s="14" t="s">
        <v>69</v>
      </c>
      <c r="C8" s="951">
        <v>9.963351387868812</v>
      </c>
      <c r="D8" s="951">
        <v>5.6175078988157177</v>
      </c>
      <c r="E8" s="951">
        <v>1.2122840862817659</v>
      </c>
      <c r="F8" s="951">
        <v>4.4247083675820917</v>
      </c>
      <c r="G8" s="952">
        <f>C8+D8+E8+F8</f>
        <v>21.217851740548387</v>
      </c>
      <c r="H8" s="951">
        <v>1.065166523027419</v>
      </c>
      <c r="I8" s="951">
        <v>20.152685159999997</v>
      </c>
      <c r="J8" s="951">
        <v>7.8504042084629333</v>
      </c>
      <c r="K8" s="953">
        <v>1.0466279192221002</v>
      </c>
      <c r="L8" s="952">
        <f>J8+K8</f>
        <v>8.8970321276850335</v>
      </c>
      <c r="M8" s="951">
        <v>1.4794950099999999</v>
      </c>
      <c r="N8" s="951">
        <v>12.313962890000001</v>
      </c>
      <c r="O8" s="951">
        <v>44.148122481188189</v>
      </c>
      <c r="P8" s="954" t="s">
        <v>70</v>
      </c>
      <c r="Q8" s="950">
        <v>1</v>
      </c>
      <c r="R8" s="955" t="s">
        <v>70</v>
      </c>
      <c r="S8" s="804">
        <v>8.9700000000000006</v>
      </c>
      <c r="T8" s="804">
        <v>9.94</v>
      </c>
      <c r="U8" s="804">
        <v>0.85</v>
      </c>
      <c r="V8" s="804">
        <v>8.08</v>
      </c>
      <c r="W8" s="804">
        <v>27.83</v>
      </c>
      <c r="X8" s="804">
        <v>1.39</v>
      </c>
      <c r="Y8" s="804">
        <v>26.45</v>
      </c>
      <c r="Z8" s="804">
        <v>6.44</v>
      </c>
      <c r="AA8" s="804">
        <v>0.14000000000000001</v>
      </c>
      <c r="AB8" s="804">
        <v>0.9</v>
      </c>
      <c r="AC8" s="804">
        <v>7.48</v>
      </c>
      <c r="AD8" s="956">
        <v>1.25</v>
      </c>
      <c r="AE8" s="804">
        <v>19.09</v>
      </c>
      <c r="AF8" s="804">
        <v>28.3</v>
      </c>
      <c r="AG8" s="13" t="s">
        <v>69</v>
      </c>
    </row>
    <row r="9" spans="1:33" ht="22" customHeight="1">
      <c r="A9" s="950">
        <v>2</v>
      </c>
      <c r="B9" s="14" t="s">
        <v>71</v>
      </c>
      <c r="C9" s="951">
        <v>1.8891073</v>
      </c>
      <c r="D9" s="951">
        <v>0.17668</v>
      </c>
      <c r="E9" s="951">
        <v>0.95096767029220008</v>
      </c>
      <c r="F9" s="951">
        <v>8.2435999999999985E-3</v>
      </c>
      <c r="G9" s="952">
        <f t="shared" ref="G9:G37" si="0">C9+D9+E9+F9</f>
        <v>3.0249985702922002</v>
      </c>
      <c r="H9" s="951">
        <v>0.35829831278564045</v>
      </c>
      <c r="I9" s="951">
        <v>2.6667002575065597</v>
      </c>
      <c r="J9" s="951">
        <v>0</v>
      </c>
      <c r="K9" s="953">
        <v>7.4450000000000002E-3</v>
      </c>
      <c r="L9" s="952">
        <f t="shared" ref="L9:L37" si="1">J9+K9</f>
        <v>7.4450000000000002E-3</v>
      </c>
      <c r="M9" s="951">
        <v>2.5595100000000003E-2</v>
      </c>
      <c r="N9" s="951">
        <v>2.6409401768159673</v>
      </c>
      <c r="O9" s="951">
        <v>0.27918398324081933</v>
      </c>
      <c r="P9" s="954" t="s">
        <v>72</v>
      </c>
      <c r="Q9" s="950">
        <v>2</v>
      </c>
      <c r="R9" s="954" t="s">
        <v>72</v>
      </c>
      <c r="S9" s="619">
        <v>2.11</v>
      </c>
      <c r="T9" s="619">
        <v>0.66</v>
      </c>
      <c r="U9" s="619">
        <v>1.06</v>
      </c>
      <c r="V9" s="619">
        <v>0.81</v>
      </c>
      <c r="W9" s="619">
        <v>4.6500000000000004</v>
      </c>
      <c r="X9" s="619">
        <v>0.49</v>
      </c>
      <c r="Y9" s="619">
        <v>4.16</v>
      </c>
      <c r="Z9" s="619">
        <v>0.01</v>
      </c>
      <c r="AA9" s="957">
        <v>2.9999999999999997E-4</v>
      </c>
      <c r="AB9" s="619">
        <v>0.01</v>
      </c>
      <c r="AC9" s="619">
        <v>0.02</v>
      </c>
      <c r="AD9" s="619">
        <v>0.01</v>
      </c>
      <c r="AE9" s="619">
        <v>4.1500000000000004</v>
      </c>
      <c r="AF9" s="619">
        <v>0.42</v>
      </c>
      <c r="AG9" s="13" t="s">
        <v>71</v>
      </c>
    </row>
    <row r="10" spans="1:33" ht="22" customHeight="1">
      <c r="A10" s="950">
        <v>3</v>
      </c>
      <c r="B10" s="14" t="s">
        <v>73</v>
      </c>
      <c r="C10" s="951">
        <v>20.221106949152617</v>
      </c>
      <c r="D10" s="951">
        <v>0.43273665816301599</v>
      </c>
      <c r="E10" s="951">
        <v>7.2830248431199998</v>
      </c>
      <c r="F10" s="951">
        <v>0.73520828182302311</v>
      </c>
      <c r="G10" s="952">
        <f t="shared" si="0"/>
        <v>28.672076732258656</v>
      </c>
      <c r="H10" s="951">
        <v>4.4153503807103345</v>
      </c>
      <c r="I10" s="951">
        <v>24.25672635154832</v>
      </c>
      <c r="J10" s="951">
        <v>1.9747056000000001</v>
      </c>
      <c r="K10" s="953">
        <v>0.75338183921439905</v>
      </c>
      <c r="L10" s="952">
        <f t="shared" si="1"/>
        <v>2.728087439214399</v>
      </c>
      <c r="M10" s="951">
        <v>0.79253431367814731</v>
      </c>
      <c r="N10" s="951">
        <v>21.429765437870181</v>
      </c>
      <c r="O10" s="951">
        <v>11.246725546047411</v>
      </c>
      <c r="P10" s="954" t="s">
        <v>74</v>
      </c>
      <c r="Q10" s="950">
        <f>Q9+1</f>
        <v>3</v>
      </c>
      <c r="R10" s="954" t="s">
        <v>74</v>
      </c>
      <c r="S10" s="30">
        <v>19.29</v>
      </c>
      <c r="T10" s="30">
        <v>0.81</v>
      </c>
      <c r="U10" s="30">
        <v>6.53</v>
      </c>
      <c r="V10" s="30">
        <v>0.63</v>
      </c>
      <c r="W10" s="30">
        <v>27.259999999999998</v>
      </c>
      <c r="X10" s="30">
        <v>6.32</v>
      </c>
      <c r="Y10" s="30">
        <v>20.93</v>
      </c>
      <c r="Z10" s="30">
        <v>2.06</v>
      </c>
      <c r="AA10" s="30">
        <v>0.01</v>
      </c>
      <c r="AB10" s="30">
        <v>0.55000000000000004</v>
      </c>
      <c r="AC10" s="30">
        <v>2.63</v>
      </c>
      <c r="AD10" s="30">
        <v>0.57999999999999996</v>
      </c>
      <c r="AE10" s="30">
        <v>18.27</v>
      </c>
      <c r="AF10" s="30">
        <v>12.54</v>
      </c>
      <c r="AG10" s="13" t="s">
        <v>73</v>
      </c>
    </row>
    <row r="11" spans="1:33" ht="22" customHeight="1">
      <c r="A11" s="950">
        <v>4</v>
      </c>
      <c r="B11" s="14" t="s">
        <v>75</v>
      </c>
      <c r="C11" s="951">
        <v>19.829999999999998</v>
      </c>
      <c r="D11" s="951">
        <v>3.95</v>
      </c>
      <c r="E11" s="951">
        <v>3.14</v>
      </c>
      <c r="F11" s="951">
        <v>4.5</v>
      </c>
      <c r="G11" s="952">
        <f t="shared" si="0"/>
        <v>31.419999999999998</v>
      </c>
      <c r="H11" s="951">
        <v>2.4300000000000002</v>
      </c>
      <c r="I11" s="951">
        <v>28.99</v>
      </c>
      <c r="J11" s="951">
        <v>10.78</v>
      </c>
      <c r="K11" s="953">
        <v>2.4900000000000002</v>
      </c>
      <c r="L11" s="952">
        <f t="shared" si="1"/>
        <v>13.27</v>
      </c>
      <c r="M11" s="951">
        <v>1.83</v>
      </c>
      <c r="N11" s="951">
        <v>15.78</v>
      </c>
      <c r="O11" s="951">
        <v>45.757632737177445</v>
      </c>
      <c r="P11" s="954" t="s">
        <v>76</v>
      </c>
      <c r="Q11" s="950">
        <f t="shared" ref="Q11:Q36" si="2">Q10+1</f>
        <v>4</v>
      </c>
      <c r="R11" s="954" t="s">
        <v>76</v>
      </c>
      <c r="S11" s="573">
        <v>20</v>
      </c>
      <c r="T11" s="573">
        <v>7.72</v>
      </c>
      <c r="U11" s="573">
        <v>1.1399999999999999</v>
      </c>
      <c r="V11" s="573">
        <v>5.1100000000000003</v>
      </c>
      <c r="W11" s="573">
        <v>33.96</v>
      </c>
      <c r="X11" s="573">
        <v>3.24</v>
      </c>
      <c r="Y11" s="573">
        <v>30.72</v>
      </c>
      <c r="Z11" s="573">
        <v>10.130000000000001</v>
      </c>
      <c r="AA11" s="573">
        <v>0.37</v>
      </c>
      <c r="AB11" s="573">
        <v>3.26</v>
      </c>
      <c r="AC11" s="573">
        <v>13.75</v>
      </c>
      <c r="AD11" s="573">
        <v>3.48</v>
      </c>
      <c r="AE11" s="573">
        <v>17.02</v>
      </c>
      <c r="AF11" s="573">
        <v>44.76</v>
      </c>
      <c r="AG11" s="13" t="s">
        <v>75</v>
      </c>
    </row>
    <row r="12" spans="1:33" ht="22" customHeight="1">
      <c r="A12" s="950">
        <v>5</v>
      </c>
      <c r="B12" s="14" t="s">
        <v>77</v>
      </c>
      <c r="C12" s="951">
        <v>7.815260600000002</v>
      </c>
      <c r="D12" s="951">
        <v>1.3580242999999996</v>
      </c>
      <c r="E12" s="951">
        <v>0.76196199999999981</v>
      </c>
      <c r="F12" s="951">
        <v>1.6371641000000001</v>
      </c>
      <c r="G12" s="952">
        <f t="shared" si="0"/>
        <v>11.572411000000002</v>
      </c>
      <c r="H12" s="951">
        <v>1.0048157999999998</v>
      </c>
      <c r="I12" s="951">
        <v>10.567595199999998</v>
      </c>
      <c r="J12" s="951">
        <v>3.9811490622372161</v>
      </c>
      <c r="K12" s="953">
        <v>0.71412503280000006</v>
      </c>
      <c r="L12" s="952">
        <f t="shared" si="1"/>
        <v>4.6952740950372158</v>
      </c>
      <c r="M12" s="951">
        <v>0.79123699999999997</v>
      </c>
      <c r="N12" s="951">
        <v>5.7637336458042903</v>
      </c>
      <c r="O12" s="951">
        <v>44.430866305677732</v>
      </c>
      <c r="P12" s="954" t="s">
        <v>78</v>
      </c>
      <c r="Q12" s="950">
        <f t="shared" si="2"/>
        <v>5</v>
      </c>
      <c r="R12" s="954" t="s">
        <v>78</v>
      </c>
      <c r="S12" s="30">
        <v>8.39</v>
      </c>
      <c r="T12" s="30">
        <v>2.2400000000000002</v>
      </c>
      <c r="U12" s="30">
        <v>0.23</v>
      </c>
      <c r="V12" s="30">
        <v>2.4900000000000002</v>
      </c>
      <c r="W12" s="30">
        <v>13.34</v>
      </c>
      <c r="X12" s="30">
        <v>1.1599999999999999</v>
      </c>
      <c r="Y12" s="30">
        <v>12.18</v>
      </c>
      <c r="Z12" s="30">
        <v>4.87</v>
      </c>
      <c r="AA12" s="30">
        <v>0.13</v>
      </c>
      <c r="AB12" s="30">
        <v>0.75</v>
      </c>
      <c r="AC12" s="30">
        <v>5.75</v>
      </c>
      <c r="AD12" s="30">
        <v>0.83</v>
      </c>
      <c r="AE12" s="30">
        <v>6.51</v>
      </c>
      <c r="AF12" s="30">
        <v>47.17</v>
      </c>
      <c r="AG12" s="13" t="s">
        <v>77</v>
      </c>
    </row>
    <row r="13" spans="1:33" ht="22" customHeight="1">
      <c r="A13" s="950">
        <v>6</v>
      </c>
      <c r="B13" s="14" t="s">
        <v>79</v>
      </c>
      <c r="C13" s="951">
        <v>0.1284221885878872</v>
      </c>
      <c r="D13" s="951">
        <v>5.8388418153312298E-2</v>
      </c>
      <c r="E13" s="951">
        <v>2.7262453747350004E-2</v>
      </c>
      <c r="F13" s="951">
        <v>0.10692709828813605</v>
      </c>
      <c r="G13" s="952">
        <f t="shared" si="0"/>
        <v>0.32100015877668558</v>
      </c>
      <c r="H13" s="951">
        <v>2.0094781850212712E-2</v>
      </c>
      <c r="I13" s="951">
        <v>0.3009053769264729</v>
      </c>
      <c r="J13" s="951">
        <v>9.0535100500000007E-2</v>
      </c>
      <c r="K13" s="953">
        <v>0.26936785201419999</v>
      </c>
      <c r="L13" s="952">
        <f t="shared" si="1"/>
        <v>0.35990295251420001</v>
      </c>
      <c r="M13" s="951">
        <v>0.28880393793655068</v>
      </c>
      <c r="N13" s="951">
        <v>2.2994354505988968E-2</v>
      </c>
      <c r="O13" s="951">
        <v>119.60668705569306</v>
      </c>
      <c r="P13" s="954" t="s">
        <v>80</v>
      </c>
      <c r="Q13" s="950">
        <f t="shared" si="2"/>
        <v>6</v>
      </c>
      <c r="R13" s="954" t="s">
        <v>80</v>
      </c>
      <c r="S13" s="11">
        <v>0.08</v>
      </c>
      <c r="T13" s="11">
        <v>0.09</v>
      </c>
      <c r="U13" s="11">
        <v>0.04</v>
      </c>
      <c r="V13" s="11">
        <v>0.17</v>
      </c>
      <c r="W13" s="11">
        <v>0.38</v>
      </c>
      <c r="X13" s="11">
        <v>0.04</v>
      </c>
      <c r="Y13" s="11">
        <v>0.34</v>
      </c>
      <c r="Z13" s="11">
        <v>0.08</v>
      </c>
      <c r="AA13" s="11">
        <v>6.9999999999999999E-4</v>
      </c>
      <c r="AB13" s="11">
        <v>0.26</v>
      </c>
      <c r="AC13" s="11">
        <v>0.34</v>
      </c>
      <c r="AD13" s="11">
        <v>0.28000000000000003</v>
      </c>
      <c r="AE13" s="11">
        <v>0.03</v>
      </c>
      <c r="AF13" s="22">
        <v>99.13</v>
      </c>
      <c r="AG13" s="13" t="s">
        <v>79</v>
      </c>
    </row>
    <row r="14" spans="1:33" ht="22" customHeight="1">
      <c r="A14" s="950">
        <v>7</v>
      </c>
      <c r="B14" s="14" t="s">
        <v>81</v>
      </c>
      <c r="C14" s="951">
        <v>0.18995537334958651</v>
      </c>
      <c r="D14" s="951">
        <v>2.5323558131999997E-2</v>
      </c>
      <c r="E14" s="951">
        <v>6.442604079999999E-3</v>
      </c>
      <c r="F14" s="951">
        <v>4.5501843814080005E-2</v>
      </c>
      <c r="G14" s="952">
        <f t="shared" si="0"/>
        <v>0.26722337937566648</v>
      </c>
      <c r="H14" s="951">
        <v>0.10688935175026662</v>
      </c>
      <c r="I14" s="951">
        <v>0.16033402762539992</v>
      </c>
      <c r="J14" s="951">
        <v>2.0578500000000003E-2</v>
      </c>
      <c r="K14" s="953">
        <v>3.3135100000000001E-2</v>
      </c>
      <c r="L14" s="952">
        <f t="shared" si="1"/>
        <v>5.37136E-2</v>
      </c>
      <c r="M14" s="951">
        <v>3.6692339551450258E-2</v>
      </c>
      <c r="N14" s="951">
        <v>6.9928088073949637E-2</v>
      </c>
      <c r="O14" s="951">
        <v>33.501060751430138</v>
      </c>
      <c r="P14" s="954" t="s">
        <v>82</v>
      </c>
      <c r="Q14" s="950">
        <f t="shared" si="2"/>
        <v>7</v>
      </c>
      <c r="R14" s="954" t="s">
        <v>82</v>
      </c>
      <c r="S14" s="958">
        <v>0.35610129999999995</v>
      </c>
      <c r="T14" s="958">
        <v>7.9375000000000001E-3</v>
      </c>
      <c r="U14" s="958">
        <v>3.4069E-3</v>
      </c>
      <c r="V14" s="958">
        <v>2.8798499999999998E-2</v>
      </c>
      <c r="W14" s="958">
        <v>0.39624419999999999</v>
      </c>
      <c r="X14" s="958">
        <v>7.9248600000000002E-2</v>
      </c>
      <c r="Y14" s="958">
        <v>0.31699559999999999</v>
      </c>
      <c r="Z14" s="958">
        <v>2.4848099999999998E-2</v>
      </c>
      <c r="AA14" s="958">
        <v>4.7152999999999995E-3</v>
      </c>
      <c r="AB14" s="958">
        <v>3.8188600000000003E-2</v>
      </c>
      <c r="AC14" s="958">
        <v>6.7752199999999999E-2</v>
      </c>
      <c r="AD14" s="958">
        <v>4.0029499999999996E-2</v>
      </c>
      <c r="AE14" s="958">
        <v>0.24740240000000002</v>
      </c>
      <c r="AF14" s="608">
        <v>21.37</v>
      </c>
      <c r="AG14" s="13" t="s">
        <v>81</v>
      </c>
    </row>
    <row r="15" spans="1:33" ht="22" customHeight="1">
      <c r="A15" s="950">
        <v>8</v>
      </c>
      <c r="B15" s="14" t="s">
        <v>83</v>
      </c>
      <c r="C15" s="951">
        <v>15.954363011906572</v>
      </c>
      <c r="D15" s="951">
        <v>3.3983873995358485</v>
      </c>
      <c r="E15" s="951">
        <v>0</v>
      </c>
      <c r="F15" s="951">
        <v>3.0158342896704071</v>
      </c>
      <c r="G15" s="952">
        <f t="shared" si="0"/>
        <v>22.36858470111283</v>
      </c>
      <c r="H15" s="951">
        <v>1.1184426134325147</v>
      </c>
      <c r="I15" s="951">
        <v>21.250142071950055</v>
      </c>
      <c r="J15" s="951">
        <v>12.840950499999998</v>
      </c>
      <c r="K15" s="953">
        <v>0.73629351549818101</v>
      </c>
      <c r="L15" s="952">
        <f t="shared" si="1"/>
        <v>13.577244015498179</v>
      </c>
      <c r="M15" s="951">
        <v>0.90234999999999999</v>
      </c>
      <c r="N15" s="951">
        <v>7.9764684491056999</v>
      </c>
      <c r="O15" s="951">
        <v>63.892485845635782</v>
      </c>
      <c r="P15" s="954" t="s">
        <v>84</v>
      </c>
      <c r="Q15" s="950">
        <f t="shared" si="2"/>
        <v>8</v>
      </c>
      <c r="R15" s="954" t="s">
        <v>84</v>
      </c>
      <c r="S15" s="608">
        <v>19.4855388</v>
      </c>
      <c r="T15" s="608">
        <v>2.7484047000000005</v>
      </c>
      <c r="U15" s="608">
        <v>0</v>
      </c>
      <c r="V15" s="608">
        <v>5.1167747999999991</v>
      </c>
      <c r="W15" s="608">
        <v>27.350718299999997</v>
      </c>
      <c r="X15" s="608">
        <v>1.9455408999999988</v>
      </c>
      <c r="Y15" s="608">
        <v>25.405177099999996</v>
      </c>
      <c r="Z15" s="608">
        <v>12.125830349999994</v>
      </c>
      <c r="AA15" s="608">
        <v>0.16590257865999999</v>
      </c>
      <c r="AB15" s="608">
        <v>0.83770125419019981</v>
      </c>
      <c r="AC15" s="608">
        <v>13.129433600000004</v>
      </c>
      <c r="AD15" s="608">
        <v>0.80241670000000054</v>
      </c>
      <c r="AE15" s="608">
        <v>12.860293699999996</v>
      </c>
      <c r="AF15" s="608">
        <v>51.680149869925501</v>
      </c>
      <c r="AG15" s="13" t="s">
        <v>83</v>
      </c>
    </row>
    <row r="16" spans="1:33" ht="22" customHeight="1">
      <c r="A16" s="950">
        <v>9</v>
      </c>
      <c r="B16" s="14" t="s">
        <v>85</v>
      </c>
      <c r="C16" s="951">
        <v>3.56</v>
      </c>
      <c r="D16" s="951">
        <v>2.5499999999999998</v>
      </c>
      <c r="E16" s="951">
        <v>1.0288524000000001</v>
      </c>
      <c r="F16" s="951">
        <v>3</v>
      </c>
      <c r="G16" s="952">
        <f t="shared" si="0"/>
        <v>10.138852399999999</v>
      </c>
      <c r="H16" s="951">
        <v>1.01</v>
      </c>
      <c r="I16" s="951">
        <v>9.1300000000000008</v>
      </c>
      <c r="J16" s="951">
        <v>11.53</v>
      </c>
      <c r="K16" s="953">
        <v>0.96929200000000004</v>
      </c>
      <c r="L16" s="952">
        <f t="shared" si="1"/>
        <v>12.499291999999999</v>
      </c>
      <c r="M16" s="951">
        <v>0.71665999999999996</v>
      </c>
      <c r="N16" s="951">
        <v>0.87</v>
      </c>
      <c r="O16" s="951">
        <v>136.90781356382644</v>
      </c>
      <c r="P16" s="954" t="s">
        <v>86</v>
      </c>
      <c r="Q16" s="950">
        <f t="shared" si="2"/>
        <v>9</v>
      </c>
      <c r="R16" s="954" t="s">
        <v>86</v>
      </c>
      <c r="S16" s="30">
        <v>3.18</v>
      </c>
      <c r="T16" s="30">
        <v>2.87</v>
      </c>
      <c r="U16" s="30">
        <v>0.63</v>
      </c>
      <c r="V16" s="30">
        <v>2.87</v>
      </c>
      <c r="W16" s="30">
        <v>9.5500000000000007</v>
      </c>
      <c r="X16" s="30">
        <v>0.86</v>
      </c>
      <c r="Y16" s="30">
        <v>8.69</v>
      </c>
      <c r="Z16" s="30">
        <v>10.55</v>
      </c>
      <c r="AA16" s="30">
        <v>0.62</v>
      </c>
      <c r="AB16" s="30">
        <v>0.62</v>
      </c>
      <c r="AC16" s="30">
        <v>11.8</v>
      </c>
      <c r="AD16" s="30">
        <v>0.64</v>
      </c>
      <c r="AE16" s="30">
        <v>1</v>
      </c>
      <c r="AF16" s="30">
        <v>135.74</v>
      </c>
      <c r="AG16" s="13" t="s">
        <v>85</v>
      </c>
    </row>
    <row r="17" spans="1:33" ht="22" customHeight="1">
      <c r="A17" s="950">
        <v>10</v>
      </c>
      <c r="B17" s="14" t="s">
        <v>87</v>
      </c>
      <c r="C17" s="951">
        <v>0.33532119999999993</v>
      </c>
      <c r="D17" s="951">
        <v>1.6652500000000001E-2</v>
      </c>
      <c r="E17" s="951">
        <v>0.11466290000000001</v>
      </c>
      <c r="F17" s="951">
        <v>3.9131699999999998E-2</v>
      </c>
      <c r="G17" s="952">
        <f t="shared" si="0"/>
        <v>0.50576829999999995</v>
      </c>
      <c r="H17" s="951">
        <v>5.0598000000000004E-2</v>
      </c>
      <c r="I17" s="951">
        <v>0.45517029999999997</v>
      </c>
      <c r="J17" s="951">
        <v>0.20234820000000001</v>
      </c>
      <c r="K17" s="953">
        <v>0.1907711</v>
      </c>
      <c r="L17" s="952">
        <f t="shared" si="1"/>
        <v>0.3931193</v>
      </c>
      <c r="M17" s="951">
        <v>0.33964979999999995</v>
      </c>
      <c r="N17" s="951">
        <v>0.16444249999999999</v>
      </c>
      <c r="O17" s="951">
        <v>86.367520024922555</v>
      </c>
      <c r="P17" s="954" t="s">
        <v>88</v>
      </c>
      <c r="Q17" s="950">
        <f t="shared" si="2"/>
        <v>10</v>
      </c>
      <c r="R17" s="954" t="s">
        <v>88</v>
      </c>
      <c r="S17" s="573">
        <v>0.62</v>
      </c>
      <c r="T17" s="573">
        <v>0.18</v>
      </c>
      <c r="U17" s="573">
        <v>0.13</v>
      </c>
      <c r="V17" s="573">
        <v>0.19</v>
      </c>
      <c r="W17" s="573">
        <v>1.1100000000000001</v>
      </c>
      <c r="X17" s="573">
        <v>0.1</v>
      </c>
      <c r="Y17" s="573">
        <v>1.01</v>
      </c>
      <c r="Z17" s="573">
        <v>0.18</v>
      </c>
      <c r="AA17" s="573">
        <v>0.05</v>
      </c>
      <c r="AB17" s="573">
        <v>0.12</v>
      </c>
      <c r="AC17" s="573">
        <v>0.35</v>
      </c>
      <c r="AD17" s="573">
        <v>0.12</v>
      </c>
      <c r="AE17" s="573">
        <v>0.66</v>
      </c>
      <c r="AF17" s="573">
        <v>34.950000000000003</v>
      </c>
      <c r="AG17" s="13" t="s">
        <v>87</v>
      </c>
    </row>
    <row r="18" spans="1:33" ht="22" customHeight="1">
      <c r="A18" s="950">
        <v>12</v>
      </c>
      <c r="B18" s="14" t="s">
        <v>92</v>
      </c>
      <c r="C18" s="951">
        <v>5.2523674999999992</v>
      </c>
      <c r="D18" s="951">
        <v>0.12678680000000003</v>
      </c>
      <c r="E18" s="951">
        <v>0.41272039999999999</v>
      </c>
      <c r="F18" s="951">
        <v>0.42155400000000015</v>
      </c>
      <c r="G18" s="952">
        <f t="shared" si="0"/>
        <v>6.2134286999999997</v>
      </c>
      <c r="H18" s="951">
        <v>0.52352555499999998</v>
      </c>
      <c r="I18" s="951">
        <v>5.6899031449999997</v>
      </c>
      <c r="J18" s="951">
        <v>0.79525875000000001</v>
      </c>
      <c r="K18" s="953">
        <v>0.78247412052249987</v>
      </c>
      <c r="L18" s="952">
        <f t="shared" si="1"/>
        <v>1.5777328705225</v>
      </c>
      <c r="M18" s="951">
        <v>0.55899470000000018</v>
      </c>
      <c r="N18" s="951">
        <v>4.1280047761999992</v>
      </c>
      <c r="O18" s="951">
        <v>27.728641952524839</v>
      </c>
      <c r="P18" s="954" t="s">
        <v>93</v>
      </c>
      <c r="Q18" s="950">
        <f t="shared" si="2"/>
        <v>11</v>
      </c>
      <c r="R18" s="954" t="s">
        <v>93</v>
      </c>
      <c r="S18" s="30">
        <v>4.96</v>
      </c>
      <c r="T18" s="30">
        <v>0.46</v>
      </c>
      <c r="U18" s="30">
        <v>0.46</v>
      </c>
      <c r="V18" s="30">
        <v>0.37</v>
      </c>
      <c r="W18" s="30">
        <v>6.25</v>
      </c>
      <c r="X18" s="30">
        <v>0.52</v>
      </c>
      <c r="Y18" s="30">
        <v>5.73</v>
      </c>
      <c r="Z18" s="30">
        <v>0.94</v>
      </c>
      <c r="AA18" s="30">
        <v>0.21</v>
      </c>
      <c r="AB18" s="30">
        <v>0.65</v>
      </c>
      <c r="AC18" s="30">
        <v>1.8</v>
      </c>
      <c r="AD18" s="30">
        <v>0.65</v>
      </c>
      <c r="AE18" s="30">
        <v>3.95</v>
      </c>
      <c r="AF18" s="30">
        <v>31.38</v>
      </c>
      <c r="AG18" s="13" t="s">
        <v>92</v>
      </c>
    </row>
    <row r="19" spans="1:33" ht="22" customHeight="1">
      <c r="A19" s="950">
        <v>13</v>
      </c>
      <c r="B19" s="14" t="s">
        <v>94</v>
      </c>
      <c r="C19" s="951">
        <v>6.5869636138192469</v>
      </c>
      <c r="D19" s="951">
        <v>4.3601217171055193</v>
      </c>
      <c r="E19" s="951">
        <v>2.6719558644328627</v>
      </c>
      <c r="F19" s="951">
        <v>3.2194632412041946</v>
      </c>
      <c r="G19" s="952">
        <f t="shared" si="0"/>
        <v>16.838504436561823</v>
      </c>
      <c r="H19" s="951">
        <v>2.0453278991506352</v>
      </c>
      <c r="I19" s="951">
        <v>14.793176537411187</v>
      </c>
      <c r="J19" s="951">
        <v>9.3867390968136668</v>
      </c>
      <c r="K19" s="953">
        <v>0.94978445070421125</v>
      </c>
      <c r="L19" s="952">
        <f t="shared" si="1"/>
        <v>10.336523547517878</v>
      </c>
      <c r="M19" s="951">
        <v>1.1373766696206109</v>
      </c>
      <c r="N19" s="951">
        <v>5.4117149722473625</v>
      </c>
      <c r="O19" s="951">
        <v>69.873590174343818</v>
      </c>
      <c r="P19" s="954" t="s">
        <v>95</v>
      </c>
      <c r="Q19" s="950">
        <f t="shared" si="2"/>
        <v>12</v>
      </c>
      <c r="R19" s="954" t="s">
        <v>95</v>
      </c>
      <c r="S19" s="11">
        <v>9.2200000000000006</v>
      </c>
      <c r="T19" s="11">
        <v>4.95</v>
      </c>
      <c r="U19" s="11">
        <v>1.1200000000000001</v>
      </c>
      <c r="V19" s="11">
        <v>3.64</v>
      </c>
      <c r="W19" s="11">
        <v>18.93</v>
      </c>
      <c r="X19" s="11">
        <v>1.85</v>
      </c>
      <c r="Y19" s="11">
        <v>17.079999999999998</v>
      </c>
      <c r="Z19" s="11">
        <v>10.09</v>
      </c>
      <c r="AA19" s="11">
        <v>0.13</v>
      </c>
      <c r="AB19" s="11">
        <v>1.1000000000000001</v>
      </c>
      <c r="AC19" s="11">
        <v>11.32</v>
      </c>
      <c r="AD19" s="11">
        <v>1.18</v>
      </c>
      <c r="AE19" s="11">
        <v>7.29</v>
      </c>
      <c r="AF19" s="22">
        <v>66.260000000000005</v>
      </c>
      <c r="AG19" s="13" t="s">
        <v>94</v>
      </c>
    </row>
    <row r="20" spans="1:33" ht="22" customHeight="1">
      <c r="A20" s="950">
        <v>14</v>
      </c>
      <c r="B20" s="14" t="s">
        <v>96</v>
      </c>
      <c r="C20" s="951">
        <v>3.9120266499999996</v>
      </c>
      <c r="D20" s="951">
        <v>4.3314499999999999E-2</v>
      </c>
      <c r="E20" s="951">
        <v>0.68122528000000004</v>
      </c>
      <c r="F20" s="951">
        <v>1.132665531</v>
      </c>
      <c r="G20" s="952">
        <f t="shared" si="0"/>
        <v>5.769231961</v>
      </c>
      <c r="H20" s="951">
        <v>0.55748461000000005</v>
      </c>
      <c r="I20" s="951">
        <v>5.2117473509999996</v>
      </c>
      <c r="J20" s="951">
        <v>1.22057532</v>
      </c>
      <c r="K20" s="953">
        <v>1.4521851300000002</v>
      </c>
      <c r="L20" s="952">
        <f t="shared" si="1"/>
        <v>2.6727604500000002</v>
      </c>
      <c r="M20" s="951">
        <v>1.57127562</v>
      </c>
      <c r="N20" s="951">
        <v>2.4144909300000004</v>
      </c>
      <c r="O20" s="951">
        <v>51.270346201400116</v>
      </c>
      <c r="P20" s="954" t="s">
        <v>97</v>
      </c>
      <c r="Q20" s="950">
        <f t="shared" si="2"/>
        <v>13</v>
      </c>
      <c r="R20" s="954" t="s">
        <v>97</v>
      </c>
      <c r="S20" s="573">
        <v>4.09</v>
      </c>
      <c r="T20" s="573">
        <v>0.14000000000000001</v>
      </c>
      <c r="U20" s="573">
        <v>0.44</v>
      </c>
      <c r="V20" s="573">
        <v>0.85</v>
      </c>
      <c r="W20" s="573">
        <v>5.53</v>
      </c>
      <c r="X20" s="573">
        <v>0.52</v>
      </c>
      <c r="Y20" s="573">
        <v>5.01</v>
      </c>
      <c r="Z20" s="573">
        <v>1.1200000000000001</v>
      </c>
      <c r="AA20" s="573">
        <v>0.01</v>
      </c>
      <c r="AB20" s="573">
        <v>1.59</v>
      </c>
      <c r="AC20" s="573">
        <v>2.73</v>
      </c>
      <c r="AD20" s="573">
        <v>2.19</v>
      </c>
      <c r="AE20" s="573">
        <v>2.02</v>
      </c>
      <c r="AF20" s="587">
        <v>54.55</v>
      </c>
      <c r="AG20" s="13" t="s">
        <v>96</v>
      </c>
    </row>
    <row r="21" spans="1:33" ht="22" customHeight="1">
      <c r="A21" s="950">
        <v>15</v>
      </c>
      <c r="B21" s="14" t="s">
        <v>98</v>
      </c>
      <c r="C21" s="951">
        <v>27.104233699999991</v>
      </c>
      <c r="D21" s="951">
        <v>1.5053209999999997</v>
      </c>
      <c r="E21" s="951">
        <v>0.82310890000000003</v>
      </c>
      <c r="F21" s="951">
        <v>6.9888934999999996</v>
      </c>
      <c r="G21" s="952">
        <f t="shared" si="0"/>
        <v>36.421557099999987</v>
      </c>
      <c r="H21" s="951">
        <v>1.9479572999999994</v>
      </c>
      <c r="I21" s="951">
        <v>34.473599800000002</v>
      </c>
      <c r="J21" s="951">
        <v>17.4258712</v>
      </c>
      <c r="K21" s="953">
        <v>1.4527853899999998</v>
      </c>
      <c r="L21" s="952">
        <f t="shared" si="1"/>
        <v>18.878656589999999</v>
      </c>
      <c r="M21" s="951">
        <v>1.7210459</v>
      </c>
      <c r="N21" s="951">
        <v>15.841878325</v>
      </c>
      <c r="O21" s="951">
        <v>54.762660991382731</v>
      </c>
      <c r="P21" s="954" t="s">
        <v>99</v>
      </c>
      <c r="Q21" s="950">
        <f t="shared" si="2"/>
        <v>14</v>
      </c>
      <c r="R21" s="954" t="s">
        <v>99</v>
      </c>
      <c r="S21" s="619">
        <v>26.94</v>
      </c>
      <c r="T21" s="619">
        <v>1.62</v>
      </c>
      <c r="U21" s="619">
        <v>0.13</v>
      </c>
      <c r="V21" s="619">
        <v>6.78</v>
      </c>
      <c r="W21" s="619">
        <v>35.47</v>
      </c>
      <c r="X21" s="619">
        <v>2.62</v>
      </c>
      <c r="Y21" s="619">
        <v>32.85</v>
      </c>
      <c r="Z21" s="619">
        <v>17.399999999999999</v>
      </c>
      <c r="AA21" s="957">
        <v>0.17</v>
      </c>
      <c r="AB21" s="619">
        <v>1.72</v>
      </c>
      <c r="AC21" s="619">
        <v>19.3</v>
      </c>
      <c r="AD21" s="619">
        <v>1.88</v>
      </c>
      <c r="AE21" s="619">
        <v>14.45</v>
      </c>
      <c r="AF21" s="619">
        <v>58.75</v>
      </c>
      <c r="AG21" s="13" t="s">
        <v>98</v>
      </c>
    </row>
    <row r="22" spans="1:33" ht="22" customHeight="1">
      <c r="A22" s="950">
        <v>16</v>
      </c>
      <c r="B22" s="14" t="s">
        <v>100</v>
      </c>
      <c r="C22" s="951">
        <v>20.589894010333154</v>
      </c>
      <c r="D22" s="951">
        <v>2.2861231309606702</v>
      </c>
      <c r="E22" s="951">
        <v>0.529955303167848</v>
      </c>
      <c r="F22" s="951">
        <v>8.2311571992400623</v>
      </c>
      <c r="G22" s="952">
        <f t="shared" si="0"/>
        <v>31.637129643701737</v>
      </c>
      <c r="H22" s="951">
        <v>1.7395296392936086</v>
      </c>
      <c r="I22" s="951">
        <v>29.897600004408122</v>
      </c>
      <c r="J22" s="951">
        <v>15.102394029530076</v>
      </c>
      <c r="K22" s="959">
        <v>1.2279667112754804</v>
      </c>
      <c r="L22" s="952">
        <f t="shared" si="1"/>
        <v>16.330360740805556</v>
      </c>
      <c r="M22" s="951">
        <v>2.2849832338184441</v>
      </c>
      <c r="N22" s="951">
        <v>12.911965623872055</v>
      </c>
      <c r="O22" s="951">
        <v>54.62097539065941</v>
      </c>
      <c r="P22" s="954" t="s">
        <v>101</v>
      </c>
      <c r="Q22" s="950">
        <f t="shared" si="2"/>
        <v>15</v>
      </c>
      <c r="R22" s="954" t="s">
        <v>101</v>
      </c>
      <c r="S22" s="30">
        <v>20.74</v>
      </c>
      <c r="T22" s="30">
        <v>2.62</v>
      </c>
      <c r="U22" s="30">
        <v>0.64</v>
      </c>
      <c r="V22" s="30">
        <v>8.76</v>
      </c>
      <c r="W22" s="30">
        <v>32.76</v>
      </c>
      <c r="X22" s="30">
        <v>1.82</v>
      </c>
      <c r="Y22" s="30">
        <v>30.95</v>
      </c>
      <c r="Z22" s="30">
        <v>15.28</v>
      </c>
      <c r="AA22" s="30">
        <v>0.03</v>
      </c>
      <c r="AB22" s="30">
        <v>1.36</v>
      </c>
      <c r="AC22" s="30">
        <v>16.66</v>
      </c>
      <c r="AD22" s="30">
        <v>1.42</v>
      </c>
      <c r="AE22" s="30">
        <v>14.81</v>
      </c>
      <c r="AF22" s="30">
        <v>53.83</v>
      </c>
      <c r="AG22" s="13" t="s">
        <v>100</v>
      </c>
    </row>
    <row r="23" spans="1:33" ht="22" customHeight="1">
      <c r="A23" s="950">
        <v>17</v>
      </c>
      <c r="B23" s="14" t="s">
        <v>102</v>
      </c>
      <c r="C23" s="951">
        <v>0.23141557200000004</v>
      </c>
      <c r="D23" s="951">
        <v>9.6196000000000007E-3</v>
      </c>
      <c r="E23" s="951">
        <v>0.16960348120000002</v>
      </c>
      <c r="F23" s="951">
        <v>1.92763E-2</v>
      </c>
      <c r="G23" s="952">
        <f t="shared" si="0"/>
        <v>0.42991495320000006</v>
      </c>
      <c r="H23" s="951">
        <v>4.2991500000000009E-2</v>
      </c>
      <c r="I23" s="951">
        <v>0.38692349999999998</v>
      </c>
      <c r="J23" s="951">
        <v>3.6119999999999998E-3</v>
      </c>
      <c r="K23" s="953">
        <v>1.9566000000000002E-3</v>
      </c>
      <c r="L23" s="952">
        <f t="shared" si="1"/>
        <v>5.5685999999999999E-3</v>
      </c>
      <c r="M23" s="951">
        <v>4.0166199999999992E-2</v>
      </c>
      <c r="N23" s="951">
        <v>0.34290529999999997</v>
      </c>
      <c r="O23" s="951">
        <v>1.439199221551547</v>
      </c>
      <c r="P23" s="954" t="s">
        <v>103</v>
      </c>
      <c r="Q23" s="950">
        <f t="shared" si="2"/>
        <v>16</v>
      </c>
      <c r="R23" s="954" t="s">
        <v>103</v>
      </c>
      <c r="S23" s="587">
        <v>0.4027249</v>
      </c>
      <c r="T23" s="587">
        <v>6.360999999999999E-4</v>
      </c>
      <c r="U23" s="587">
        <v>0.10885370000000001</v>
      </c>
      <c r="V23" s="587">
        <v>5.6353999999999996E-3</v>
      </c>
      <c r="W23" s="587">
        <v>0.51785010000000009</v>
      </c>
      <c r="X23" s="587">
        <v>5.1785009999999999E-2</v>
      </c>
      <c r="Y23" s="587">
        <v>0.46606509000000007</v>
      </c>
      <c r="Z23" s="587">
        <v>1.695E-2</v>
      </c>
      <c r="AA23" s="587">
        <v>2.4000000000000001E-4</v>
      </c>
      <c r="AB23" s="587">
        <v>2.005798005E-2</v>
      </c>
      <c r="AC23" s="587">
        <v>3.7247980049999997E-2</v>
      </c>
      <c r="AD23" s="587">
        <v>2.0221799999999998E-2</v>
      </c>
      <c r="AE23" s="587">
        <v>0.41918429999999995</v>
      </c>
      <c r="AF23" s="587">
        <v>7.99</v>
      </c>
      <c r="AG23" s="13" t="s">
        <v>102</v>
      </c>
    </row>
    <row r="24" spans="1:33" ht="20.25" customHeight="1">
      <c r="A24" s="950">
        <v>18</v>
      </c>
      <c r="B24" s="14" t="s">
        <v>104</v>
      </c>
      <c r="C24" s="951">
        <v>1.3680298660050116</v>
      </c>
      <c r="D24" s="951">
        <v>1.1818769999999999E-2</v>
      </c>
      <c r="E24" s="951">
        <v>0.42944399999999999</v>
      </c>
      <c r="F24" s="951">
        <v>2.2033234280000001E-2</v>
      </c>
      <c r="G24" s="952">
        <f t="shared" si="0"/>
        <v>1.8313258702850117</v>
      </c>
      <c r="H24" s="951">
        <v>0.19341130702850118</v>
      </c>
      <c r="I24" s="951">
        <v>1.6379145632565102</v>
      </c>
      <c r="J24" s="951">
        <v>2.8133999999999999E-2</v>
      </c>
      <c r="K24" s="953">
        <v>9.2613800000000013E-3</v>
      </c>
      <c r="L24" s="952">
        <f t="shared" si="1"/>
        <v>3.7395379999999999E-2</v>
      </c>
      <c r="M24" s="951">
        <v>1.8522759999999999E-2</v>
      </c>
      <c r="N24" s="951">
        <v>1.5912578032565106</v>
      </c>
      <c r="O24" s="951">
        <v>2.2831093171093313</v>
      </c>
      <c r="P24" s="954" t="s">
        <v>105</v>
      </c>
      <c r="Q24" s="950">
        <f t="shared" si="2"/>
        <v>17</v>
      </c>
      <c r="R24" s="954" t="s">
        <v>105</v>
      </c>
      <c r="S24" s="977">
        <v>1.32</v>
      </c>
      <c r="T24" s="977">
        <v>0.05</v>
      </c>
      <c r="U24" s="977">
        <v>0.42</v>
      </c>
      <c r="V24" s="977">
        <v>0.04</v>
      </c>
      <c r="W24" s="977">
        <v>1.83</v>
      </c>
      <c r="X24" s="977">
        <v>0.32000000000000012</v>
      </c>
      <c r="Y24" s="977">
        <v>1.51</v>
      </c>
      <c r="Z24" s="977">
        <v>0.02</v>
      </c>
      <c r="AA24" s="977">
        <v>2.519E-4</v>
      </c>
      <c r="AB24" s="977">
        <v>0.04</v>
      </c>
      <c r="AC24" s="977">
        <v>7.0000000000000007E-2</v>
      </c>
      <c r="AD24" s="977">
        <v>0.05</v>
      </c>
      <c r="AE24" s="977">
        <v>1.43</v>
      </c>
      <c r="AF24" s="977">
        <v>4.58</v>
      </c>
      <c r="AG24" s="13" t="s">
        <v>104</v>
      </c>
    </row>
    <row r="25" spans="1:33" ht="18.75" customHeight="1">
      <c r="A25" s="950">
        <v>19</v>
      </c>
      <c r="B25" s="14" t="s">
        <v>106</v>
      </c>
      <c r="C25" s="951">
        <v>0.16222197783215034</v>
      </c>
      <c r="D25" s="951">
        <v>0</v>
      </c>
      <c r="E25" s="951">
        <v>5.0585551600000001E-2</v>
      </c>
      <c r="F25" s="951">
        <v>0</v>
      </c>
      <c r="G25" s="952">
        <f t="shared" si="0"/>
        <v>0.21280752943215034</v>
      </c>
      <c r="H25" s="951">
        <v>2.1280752943215034E-2</v>
      </c>
      <c r="I25" s="951">
        <v>0.19152677648893532</v>
      </c>
      <c r="J25" s="951">
        <v>0</v>
      </c>
      <c r="K25" s="953">
        <v>7.31866912818099E-3</v>
      </c>
      <c r="L25" s="952">
        <f t="shared" si="1"/>
        <v>7.31866912818099E-3</v>
      </c>
      <c r="M25" s="951">
        <v>1.0597565365300099E-2</v>
      </c>
      <c r="N25" s="951">
        <v>0.18092921112363516</v>
      </c>
      <c r="O25" s="951">
        <v>3.8212250330458608</v>
      </c>
      <c r="P25" s="954" t="s">
        <v>107</v>
      </c>
      <c r="Q25" s="950">
        <f t="shared" si="2"/>
        <v>18</v>
      </c>
      <c r="R25" s="954" t="s">
        <v>107</v>
      </c>
      <c r="S25" s="22">
        <v>0.19</v>
      </c>
      <c r="T25" s="22">
        <v>0</v>
      </c>
      <c r="U25" s="22">
        <v>0.03</v>
      </c>
      <c r="V25" s="22">
        <v>0</v>
      </c>
      <c r="W25" s="22">
        <v>0.22</v>
      </c>
      <c r="X25" s="22">
        <v>0.02</v>
      </c>
      <c r="Y25" s="22">
        <v>0.2</v>
      </c>
      <c r="Z25" s="22">
        <v>0</v>
      </c>
      <c r="AA25" s="22">
        <v>0</v>
      </c>
      <c r="AB25" s="22">
        <v>0.01</v>
      </c>
      <c r="AC25" s="22">
        <v>0.01</v>
      </c>
      <c r="AD25" s="22">
        <v>0.01</v>
      </c>
      <c r="AE25" s="22">
        <v>0.19</v>
      </c>
      <c r="AF25" s="22">
        <v>3.7</v>
      </c>
      <c r="AG25" s="13" t="s">
        <v>106</v>
      </c>
    </row>
    <row r="26" spans="1:33" ht="18.75" customHeight="1">
      <c r="A26" s="950">
        <v>20</v>
      </c>
      <c r="B26" s="14" t="s">
        <v>108</v>
      </c>
      <c r="C26" s="951">
        <v>1.6461066999999998</v>
      </c>
      <c r="D26" s="951">
        <v>3.0710000000000001E-2</v>
      </c>
      <c r="E26" s="951">
        <v>0.52431510000000003</v>
      </c>
      <c r="F26" s="951">
        <v>3.3E-3</v>
      </c>
      <c r="G26" s="952">
        <f t="shared" si="0"/>
        <v>2.2044317999999996</v>
      </c>
      <c r="H26" s="951">
        <v>0.22044317999999999</v>
      </c>
      <c r="I26" s="951">
        <v>1.9839886199999996</v>
      </c>
      <c r="J26" s="951">
        <v>2.0884000000000002E-3</v>
      </c>
      <c r="K26" s="953">
        <v>1.7512800000000005E-2</v>
      </c>
      <c r="L26" s="952">
        <f t="shared" si="1"/>
        <v>1.9601200000000006E-2</v>
      </c>
      <c r="M26" s="951">
        <v>1.8783900000000003E-2</v>
      </c>
      <c r="N26" s="951">
        <v>1.9630826200000002</v>
      </c>
      <c r="O26" s="951">
        <v>0.98796937655821848</v>
      </c>
      <c r="P26" s="954" t="s">
        <v>109</v>
      </c>
      <c r="Q26" s="950">
        <f t="shared" si="2"/>
        <v>19</v>
      </c>
      <c r="R26" s="954" t="s">
        <v>109</v>
      </c>
      <c r="S26" s="608">
        <v>0.4</v>
      </c>
      <c r="T26" s="608">
        <v>0.12</v>
      </c>
      <c r="U26" s="608">
        <v>0.08</v>
      </c>
      <c r="V26" s="608">
        <v>3.9543E-3</v>
      </c>
      <c r="W26" s="608">
        <v>0.6</v>
      </c>
      <c r="X26" s="608">
        <v>0.06</v>
      </c>
      <c r="Y26" s="608">
        <v>0.54</v>
      </c>
      <c r="Z26" s="608">
        <v>2.2699999999999999E-3</v>
      </c>
      <c r="AA26" s="608">
        <v>2.37E-5</v>
      </c>
      <c r="AB26" s="608">
        <v>0.02</v>
      </c>
      <c r="AC26" s="608">
        <v>0.02</v>
      </c>
      <c r="AD26" s="608">
        <v>0.02</v>
      </c>
      <c r="AE26" s="608">
        <v>0.52</v>
      </c>
      <c r="AF26" s="608">
        <v>3.76</v>
      </c>
      <c r="AG26" s="13" t="s">
        <v>108</v>
      </c>
    </row>
    <row r="27" spans="1:33" ht="18.75" customHeight="1">
      <c r="A27" s="950">
        <v>21</v>
      </c>
      <c r="B27" s="14" t="s">
        <v>110</v>
      </c>
      <c r="C27" s="951">
        <v>10.525114199999999</v>
      </c>
      <c r="D27" s="951">
        <v>2.3386934999999998</v>
      </c>
      <c r="E27" s="951">
        <v>1.5041041999999998</v>
      </c>
      <c r="F27" s="951">
        <v>2.3701648</v>
      </c>
      <c r="G27" s="952">
        <f t="shared" si="0"/>
        <v>16.738076700000001</v>
      </c>
      <c r="H27" s="951">
        <v>1.1671886999999999</v>
      </c>
      <c r="I27" s="951">
        <v>15.570888</v>
      </c>
      <c r="J27" s="951">
        <v>5.2822354999999996</v>
      </c>
      <c r="K27" s="953">
        <v>1.2854294999999998</v>
      </c>
      <c r="L27" s="952">
        <f t="shared" si="1"/>
        <v>6.5676649999999999</v>
      </c>
      <c r="M27" s="951">
        <v>1.3042704000000001</v>
      </c>
      <c r="N27" s="951">
        <v>8.8464992999999996</v>
      </c>
      <c r="O27" s="951">
        <v>42.179129411244887</v>
      </c>
      <c r="P27" s="954" t="s">
        <v>111</v>
      </c>
      <c r="Q27" s="950">
        <f t="shared" si="2"/>
        <v>20</v>
      </c>
      <c r="R27" s="954" t="s">
        <v>111</v>
      </c>
      <c r="S27" s="608">
        <v>10.19</v>
      </c>
      <c r="T27" s="608">
        <v>2.89</v>
      </c>
      <c r="U27" s="608">
        <v>1.51</v>
      </c>
      <c r="V27" s="608">
        <v>2.76</v>
      </c>
      <c r="W27" s="608">
        <v>17.350000000000001</v>
      </c>
      <c r="X27" s="608">
        <v>1.41</v>
      </c>
      <c r="Y27" s="608">
        <v>15.94</v>
      </c>
      <c r="Z27" s="608">
        <v>5.96</v>
      </c>
      <c r="AA27" s="608">
        <v>0.18</v>
      </c>
      <c r="AB27" s="608">
        <v>1.25</v>
      </c>
      <c r="AC27" s="608">
        <v>7.39</v>
      </c>
      <c r="AD27" s="608">
        <v>1.37</v>
      </c>
      <c r="AE27" s="608">
        <v>8.49</v>
      </c>
      <c r="AF27" s="608">
        <v>46.33</v>
      </c>
      <c r="AG27" s="13" t="s">
        <v>110</v>
      </c>
    </row>
    <row r="28" spans="1:33" ht="18.75" customHeight="1">
      <c r="A28" s="950">
        <v>22</v>
      </c>
      <c r="B28" s="14" t="s">
        <v>112</v>
      </c>
      <c r="C28" s="951">
        <v>5.5421834033707613</v>
      </c>
      <c r="D28" s="951">
        <v>11.828541227218679</v>
      </c>
      <c r="E28" s="951">
        <v>1.3101420768000001</v>
      </c>
      <c r="F28" s="951">
        <v>5.2499178338906951</v>
      </c>
      <c r="G28" s="952">
        <f t="shared" si="0"/>
        <v>23.930784541280136</v>
      </c>
      <c r="H28" s="951">
        <v>2.3458098476413154</v>
      </c>
      <c r="I28" s="951">
        <v>21.584974693638813</v>
      </c>
      <c r="J28" s="951">
        <v>34.564643890000006</v>
      </c>
      <c r="K28" s="953">
        <v>1.2177137065975001</v>
      </c>
      <c r="L28" s="952">
        <f t="shared" si="1"/>
        <v>35.782357596597507</v>
      </c>
      <c r="M28" s="951">
        <v>1.4074694863174999</v>
      </c>
      <c r="N28" s="951">
        <v>1.0891984405970339</v>
      </c>
      <c r="O28" s="951">
        <v>165.77437826296236</v>
      </c>
      <c r="P28" s="954" t="s">
        <v>113</v>
      </c>
      <c r="Q28" s="950">
        <f t="shared" si="2"/>
        <v>21</v>
      </c>
      <c r="R28" s="954" t="s">
        <v>113</v>
      </c>
      <c r="S28" s="977">
        <v>4.72</v>
      </c>
      <c r="T28" s="977">
        <v>9.07</v>
      </c>
      <c r="U28" s="977">
        <v>0.72</v>
      </c>
      <c r="V28" s="977">
        <v>4.33</v>
      </c>
      <c r="W28" s="977">
        <v>18.84</v>
      </c>
      <c r="X28" s="977">
        <v>1.87</v>
      </c>
      <c r="Y28" s="977">
        <v>16.98</v>
      </c>
      <c r="Z28" s="977">
        <v>26.39</v>
      </c>
      <c r="AA28" s="977">
        <v>0.24</v>
      </c>
      <c r="AB28" s="977">
        <v>1.18</v>
      </c>
      <c r="AC28" s="977">
        <v>27.8</v>
      </c>
      <c r="AD28" s="977">
        <v>1.19</v>
      </c>
      <c r="AE28" s="977">
        <v>1.82</v>
      </c>
      <c r="AF28" s="977">
        <v>163.76</v>
      </c>
      <c r="AG28" s="13" t="s">
        <v>112</v>
      </c>
    </row>
    <row r="29" spans="1:33" ht="18.75" customHeight="1">
      <c r="A29" s="950">
        <v>23</v>
      </c>
      <c r="B29" s="14" t="s">
        <v>114</v>
      </c>
      <c r="C29" s="951">
        <v>9.7395020906067096</v>
      </c>
      <c r="D29" s="951">
        <v>0.784807698991557</v>
      </c>
      <c r="E29" s="951">
        <v>0.24462654828268038</v>
      </c>
      <c r="F29" s="951">
        <v>2.4364403676864859</v>
      </c>
      <c r="G29" s="952">
        <f t="shared" si="0"/>
        <v>13.205376705567431</v>
      </c>
      <c r="H29" s="951">
        <v>1.2161644132958904</v>
      </c>
      <c r="I29" s="951">
        <v>11.989212241206728</v>
      </c>
      <c r="J29" s="951">
        <v>14.846232099864807</v>
      </c>
      <c r="K29" s="953">
        <v>1.9242764119500004</v>
      </c>
      <c r="L29" s="952">
        <f t="shared" si="1"/>
        <v>16.770508511814807</v>
      </c>
      <c r="M29" s="951">
        <v>2.6743909408763806</v>
      </c>
      <c r="N29" s="951">
        <v>0.88012772417813279</v>
      </c>
      <c r="O29" s="951">
        <v>139.87998689500913</v>
      </c>
      <c r="P29" s="954" t="s">
        <v>115</v>
      </c>
      <c r="Q29" s="950">
        <f t="shared" si="2"/>
        <v>22</v>
      </c>
      <c r="R29" s="954" t="s">
        <v>115</v>
      </c>
      <c r="S29" s="587">
        <v>9.01</v>
      </c>
      <c r="T29" s="587">
        <v>0.64</v>
      </c>
      <c r="U29" s="587">
        <v>0.19</v>
      </c>
      <c r="V29" s="587">
        <v>2.6</v>
      </c>
      <c r="W29" s="587">
        <v>12.45</v>
      </c>
      <c r="X29" s="587">
        <v>1.2</v>
      </c>
      <c r="Y29" s="587">
        <v>11.25</v>
      </c>
      <c r="Z29" s="587">
        <v>14.3</v>
      </c>
      <c r="AA29" s="587">
        <v>0.13</v>
      </c>
      <c r="AB29" s="587">
        <v>2.31</v>
      </c>
      <c r="AC29" s="587">
        <v>16.739999999999998</v>
      </c>
      <c r="AD29" s="587">
        <v>2.31</v>
      </c>
      <c r="AE29" s="587">
        <v>0.9</v>
      </c>
      <c r="AF29" s="587">
        <v>148.77000000000001</v>
      </c>
      <c r="AG29" s="13" t="s">
        <v>114</v>
      </c>
    </row>
    <row r="30" spans="1:33" ht="18.75" customHeight="1">
      <c r="A30" s="950">
        <v>24</v>
      </c>
      <c r="B30" s="14" t="s">
        <v>198</v>
      </c>
      <c r="C30" s="951">
        <v>5.2026079000000003</v>
      </c>
      <c r="D30" s="951">
        <v>0</v>
      </c>
      <c r="E30" s="951">
        <v>0.42955959999999999</v>
      </c>
      <c r="F30" s="951">
        <v>0</v>
      </c>
      <c r="G30" s="952">
        <f t="shared" si="0"/>
        <v>5.6321675000000004</v>
      </c>
      <c r="H30" s="951">
        <v>4.1098960661926416</v>
      </c>
      <c r="I30" s="951">
        <v>1.52227143380736</v>
      </c>
      <c r="J30" s="951">
        <v>0</v>
      </c>
      <c r="K30" s="953">
        <v>8.7400049999999995E-4</v>
      </c>
      <c r="L30" s="952">
        <f t="shared" si="1"/>
        <v>8.7400049999999995E-4</v>
      </c>
      <c r="M30" s="951">
        <v>1.4114632446199999E-2</v>
      </c>
      <c r="N30" s="951">
        <v>1.5072828008611596</v>
      </c>
      <c r="O30" s="951">
        <v>5.7414235108783018E-2</v>
      </c>
      <c r="P30" s="954" t="s">
        <v>117</v>
      </c>
      <c r="Q30" s="950">
        <f t="shared" si="2"/>
        <v>23</v>
      </c>
      <c r="R30" s="954" t="s">
        <v>117</v>
      </c>
      <c r="S30" s="977">
        <v>0.1655798</v>
      </c>
      <c r="T30" s="977">
        <v>3.8864999999999998E-3</v>
      </c>
      <c r="U30" s="977">
        <v>7.3041800000000004E-2</v>
      </c>
      <c r="V30" s="977">
        <v>4.6939999999999997E-4</v>
      </c>
      <c r="W30" s="977">
        <v>0.24297750000000001</v>
      </c>
      <c r="X30" s="977">
        <v>2.4297800000000001E-2</v>
      </c>
      <c r="Y30" s="977">
        <v>0.2186797</v>
      </c>
      <c r="Z30" s="977">
        <v>8.9464999999999996E-3</v>
      </c>
      <c r="AA30" s="977">
        <v>1.0277999999999999E-3</v>
      </c>
      <c r="AB30" s="977">
        <v>2.1386E-3</v>
      </c>
      <c r="AC30" s="977">
        <v>1.2112700000000001E-2</v>
      </c>
      <c r="AD30" s="977">
        <v>2.2317000000000001E-3</v>
      </c>
      <c r="AE30" s="977">
        <v>0.20647389999999999</v>
      </c>
      <c r="AF30" s="977">
        <v>5.54</v>
      </c>
      <c r="AG30" s="13" t="s">
        <v>198</v>
      </c>
    </row>
    <row r="31" spans="1:33" ht="18.75" customHeight="1">
      <c r="A31" s="950">
        <v>25</v>
      </c>
      <c r="B31" s="14" t="s">
        <v>118</v>
      </c>
      <c r="C31" s="951">
        <v>6.6651780454769192</v>
      </c>
      <c r="D31" s="951">
        <v>9.4077036516030219</v>
      </c>
      <c r="E31" s="951">
        <v>1.8884407764258602</v>
      </c>
      <c r="F31" s="951">
        <v>2.2628018023011034</v>
      </c>
      <c r="G31" s="952">
        <f t="shared" si="0"/>
        <v>20.224124275806908</v>
      </c>
      <c r="H31" s="951">
        <v>2.0224121685806908</v>
      </c>
      <c r="I31" s="951">
        <v>18.201712107226211</v>
      </c>
      <c r="J31" s="951">
        <v>13.05737921458867</v>
      </c>
      <c r="K31" s="960">
        <v>1.6744251014541285</v>
      </c>
      <c r="L31" s="952">
        <f t="shared" si="1"/>
        <v>14.731804316042798</v>
      </c>
      <c r="M31" s="951">
        <v>1.8475288128436484</v>
      </c>
      <c r="N31" s="951">
        <v>5.6568859263732998</v>
      </c>
      <c r="O31" s="951">
        <v>80.936365884322797</v>
      </c>
      <c r="P31" s="954" t="s">
        <v>119</v>
      </c>
      <c r="Q31" s="950">
        <f t="shared" si="2"/>
        <v>24</v>
      </c>
      <c r="R31" s="954" t="s">
        <v>119</v>
      </c>
      <c r="S31" s="608">
        <v>7.2628882000000017</v>
      </c>
      <c r="T31" s="608">
        <v>10.356372399999993</v>
      </c>
      <c r="U31" s="608">
        <v>1.3027472999999996</v>
      </c>
      <c r="V31" s="608">
        <v>2.6630743999999993</v>
      </c>
      <c r="W31" s="608">
        <v>21.58508230000001</v>
      </c>
      <c r="X31" s="608">
        <v>2.0952286999999989</v>
      </c>
      <c r="Y31" s="608">
        <v>19.505696699999991</v>
      </c>
      <c r="Z31" s="608">
        <v>13.475641394666656</v>
      </c>
      <c r="AA31" s="608">
        <v>0.15463532053413007</v>
      </c>
      <c r="AB31" s="608">
        <v>0.78703391702624936</v>
      </c>
      <c r="AC31" s="608">
        <v>14.417308900000004</v>
      </c>
      <c r="AD31" s="608">
        <v>1.4683650000000004</v>
      </c>
      <c r="AE31" s="608">
        <v>6.8575600999999979</v>
      </c>
      <c r="AF31" s="608">
        <v>73.91332451098765</v>
      </c>
      <c r="AG31" s="13" t="s">
        <v>118</v>
      </c>
    </row>
    <row r="32" spans="1:33" ht="18.75" customHeight="1">
      <c r="A32" s="950">
        <v>26</v>
      </c>
      <c r="B32" s="14" t="s">
        <v>120</v>
      </c>
      <c r="C32" s="951">
        <v>7.5619562429175256</v>
      </c>
      <c r="D32" s="951">
        <v>1.416023592208465</v>
      </c>
      <c r="E32" s="951">
        <v>1.8786521783132895</v>
      </c>
      <c r="F32" s="951">
        <v>2.7623389144782799</v>
      </c>
      <c r="G32" s="952">
        <f t="shared" si="0"/>
        <v>13.618970927917561</v>
      </c>
      <c r="H32" s="951">
        <v>1.2518412016981963</v>
      </c>
      <c r="I32" s="951">
        <v>12.36710567528795</v>
      </c>
      <c r="J32" s="951">
        <v>7.0935787742153273</v>
      </c>
      <c r="K32" s="953">
        <v>1.000349403861291</v>
      </c>
      <c r="L32" s="952">
        <f t="shared" si="1"/>
        <v>8.0939281780766184</v>
      </c>
      <c r="M32" s="951">
        <v>1.3944446949991913</v>
      </c>
      <c r="N32" s="951">
        <v>4.2606084840811764</v>
      </c>
      <c r="O32" s="951">
        <v>65.4474906726646</v>
      </c>
      <c r="P32" s="936" t="s">
        <v>121</v>
      </c>
      <c r="Q32" s="950">
        <f t="shared" si="2"/>
        <v>25</v>
      </c>
      <c r="R32" s="954" t="s">
        <v>121</v>
      </c>
      <c r="S32" s="977">
        <v>7.15</v>
      </c>
      <c r="T32" s="977">
        <v>7.43</v>
      </c>
      <c r="U32" s="977">
        <v>1</v>
      </c>
      <c r="V32" s="977">
        <v>7.55</v>
      </c>
      <c r="W32" s="977">
        <v>23.14</v>
      </c>
      <c r="X32" s="977">
        <v>2.2200000000000002</v>
      </c>
      <c r="Y32" s="977">
        <v>20.92</v>
      </c>
      <c r="Z32" s="977">
        <v>7.24</v>
      </c>
      <c r="AA32" s="977">
        <v>0.35</v>
      </c>
      <c r="AB32" s="977">
        <v>0.49</v>
      </c>
      <c r="AC32" s="977">
        <v>8.09</v>
      </c>
      <c r="AD32" s="977">
        <v>0.7</v>
      </c>
      <c r="AE32" s="977">
        <v>12.83</v>
      </c>
      <c r="AF32" s="977">
        <v>38.65</v>
      </c>
      <c r="AG32" s="13" t="s">
        <v>120</v>
      </c>
    </row>
    <row r="33" spans="1:33" ht="18.75" customHeight="1">
      <c r="A33" s="950">
        <v>27</v>
      </c>
      <c r="B33" s="14" t="s">
        <v>122</v>
      </c>
      <c r="C33" s="951">
        <v>0.80166819999999994</v>
      </c>
      <c r="D33" s="951">
        <v>6.3342700000000002E-2</v>
      </c>
      <c r="E33" s="951">
        <v>0.4001401</v>
      </c>
      <c r="F33" s="951">
        <v>0.26053269999999995</v>
      </c>
      <c r="G33" s="952">
        <f t="shared" si="0"/>
        <v>1.5256836999999999</v>
      </c>
      <c r="H33" s="951">
        <v>0.28677130000000006</v>
      </c>
      <c r="I33" s="951">
        <v>1.2389124</v>
      </c>
      <c r="J33" s="951">
        <v>1.9696100000000001E-2</v>
      </c>
      <c r="K33" s="953">
        <v>7.7896307553392288E-2</v>
      </c>
      <c r="L33" s="952">
        <f t="shared" si="1"/>
        <v>9.7592407553392296E-2</v>
      </c>
      <c r="M33" s="951">
        <v>0.10671681915652849</v>
      </c>
      <c r="N33" s="951">
        <v>1.1124934808434714</v>
      </c>
      <c r="O33" s="951">
        <v>7.877264571199083</v>
      </c>
      <c r="P33" s="954" t="s">
        <v>123</v>
      </c>
      <c r="Q33" s="950">
        <f t="shared" si="2"/>
        <v>26</v>
      </c>
      <c r="R33" s="954" t="s">
        <v>123</v>
      </c>
      <c r="S33" s="587">
        <v>0.81</v>
      </c>
      <c r="T33" s="587">
        <v>0.16</v>
      </c>
      <c r="U33" s="587">
        <v>0.32</v>
      </c>
      <c r="V33" s="587">
        <v>7.0000000000000007E-2</v>
      </c>
      <c r="W33" s="587">
        <v>1.36</v>
      </c>
      <c r="X33" s="587">
        <v>0.26</v>
      </c>
      <c r="Y33" s="587">
        <v>1.0900000000000001</v>
      </c>
      <c r="Z33" s="587">
        <v>0.03</v>
      </c>
      <c r="AA33" s="587">
        <v>2.8649999999999997E-4</v>
      </c>
      <c r="AB33" s="587">
        <v>0.08</v>
      </c>
      <c r="AC33" s="587">
        <v>0.11</v>
      </c>
      <c r="AD33" s="587">
        <v>0.09</v>
      </c>
      <c r="AE33" s="587">
        <v>0.98</v>
      </c>
      <c r="AF33" s="587">
        <v>9.92</v>
      </c>
      <c r="AG33" s="13" t="s">
        <v>122</v>
      </c>
    </row>
    <row r="34" spans="1:33" ht="18.75" customHeight="1">
      <c r="A34" s="950">
        <v>28</v>
      </c>
      <c r="B34" s="14" t="s">
        <v>124</v>
      </c>
      <c r="C34" s="951">
        <v>37.727175580380859</v>
      </c>
      <c r="D34" s="951">
        <v>11.673153305006885</v>
      </c>
      <c r="E34" s="951">
        <v>1.5901082360445997</v>
      </c>
      <c r="F34" s="951">
        <v>18.929526892355675</v>
      </c>
      <c r="G34" s="952">
        <f t="shared" si="0"/>
        <v>69.919964013788018</v>
      </c>
      <c r="H34" s="951">
        <v>4.5991668786705757</v>
      </c>
      <c r="I34" s="951">
        <v>65.320797135117431</v>
      </c>
      <c r="J34" s="951">
        <v>40.892095785666669</v>
      </c>
      <c r="K34" s="960">
        <v>4.9483781340114419</v>
      </c>
      <c r="L34" s="952">
        <f t="shared" si="1"/>
        <v>45.840473919678111</v>
      </c>
      <c r="M34" s="951">
        <v>5.9645319855144727</v>
      </c>
      <c r="N34" s="951">
        <v>20.362493673980563</v>
      </c>
      <c r="O34" s="951">
        <v>70.177456384765364</v>
      </c>
      <c r="P34" s="954" t="s">
        <v>125</v>
      </c>
      <c r="Q34" s="950">
        <f>Q33+1</f>
        <v>27</v>
      </c>
      <c r="R34" s="954" t="s">
        <v>125</v>
      </c>
      <c r="S34" s="30">
        <v>35.72</v>
      </c>
      <c r="T34" s="30">
        <v>14.01</v>
      </c>
      <c r="U34" s="30">
        <v>0.78</v>
      </c>
      <c r="V34" s="30">
        <v>21.32</v>
      </c>
      <c r="W34" s="30">
        <v>71.83</v>
      </c>
      <c r="X34" s="30">
        <v>6.26</v>
      </c>
      <c r="Y34" s="30">
        <v>65.569999999999993</v>
      </c>
      <c r="Z34" s="30">
        <v>40.92</v>
      </c>
      <c r="AA34" s="30">
        <v>0.44</v>
      </c>
      <c r="AB34" s="30">
        <v>5.04</v>
      </c>
      <c r="AC34" s="30">
        <v>46.4</v>
      </c>
      <c r="AD34" s="30">
        <v>5.42</v>
      </c>
      <c r="AE34" s="30">
        <v>20.04</v>
      </c>
      <c r="AF34" s="30">
        <v>70.760000000000005</v>
      </c>
      <c r="AG34" s="13" t="s">
        <v>124</v>
      </c>
    </row>
    <row r="35" spans="1:33" ht="18.75" customHeight="1">
      <c r="A35" s="950">
        <v>29</v>
      </c>
      <c r="B35" s="14" t="s">
        <v>126</v>
      </c>
      <c r="C35" s="951">
        <v>1.1502840000000001</v>
      </c>
      <c r="D35" s="951">
        <v>0.93091789999999974</v>
      </c>
      <c r="E35" s="951">
        <v>9.017E-2</v>
      </c>
      <c r="F35" s="951">
        <v>0.87358729999999996</v>
      </c>
      <c r="G35" s="952">
        <f t="shared" si="0"/>
        <v>3.0449592000000001</v>
      </c>
      <c r="H35" s="951">
        <v>0.15223010000000001</v>
      </c>
      <c r="I35" s="951">
        <v>2.8927290999999999</v>
      </c>
      <c r="J35" s="951">
        <v>1.3023277999999998</v>
      </c>
      <c r="K35" s="953">
        <v>0.34149679999999993</v>
      </c>
      <c r="L35" s="952">
        <f t="shared" si="1"/>
        <v>1.6438245999999999</v>
      </c>
      <c r="M35" s="951">
        <v>0.21603399999999998</v>
      </c>
      <c r="N35" s="951">
        <v>1.2489044999999999</v>
      </c>
      <c r="O35" s="951">
        <v>56.826081640344405</v>
      </c>
      <c r="P35" s="954" t="s">
        <v>127</v>
      </c>
      <c r="Q35" s="950">
        <f t="shared" si="2"/>
        <v>28</v>
      </c>
      <c r="R35" s="954" t="s">
        <v>127</v>
      </c>
      <c r="S35" s="11">
        <v>1.31</v>
      </c>
      <c r="T35" s="11">
        <v>0.28999999999999998</v>
      </c>
      <c r="U35" s="11">
        <v>0.1</v>
      </c>
      <c r="V35" s="11">
        <v>0.32</v>
      </c>
      <c r="W35" s="11">
        <v>2.02</v>
      </c>
      <c r="X35" s="11">
        <v>0.17</v>
      </c>
      <c r="Y35" s="11">
        <v>1.85</v>
      </c>
      <c r="Z35" s="11">
        <v>0.67</v>
      </c>
      <c r="AA35" s="11">
        <v>0.12</v>
      </c>
      <c r="AB35" s="11">
        <v>0.17</v>
      </c>
      <c r="AC35" s="11">
        <v>0.95</v>
      </c>
      <c r="AD35" s="11">
        <v>0.17</v>
      </c>
      <c r="AE35" s="11">
        <v>0.89</v>
      </c>
      <c r="AF35" s="22">
        <v>51.69</v>
      </c>
      <c r="AG35" s="13" t="s">
        <v>126</v>
      </c>
    </row>
    <row r="36" spans="1:33" ht="18.75" customHeight="1">
      <c r="A36" s="950">
        <v>30</v>
      </c>
      <c r="B36" s="14" t="s">
        <v>1893</v>
      </c>
      <c r="C36" s="951">
        <v>18.712430120000011</v>
      </c>
      <c r="D36" s="951">
        <v>1.5097981510115916</v>
      </c>
      <c r="E36" s="951">
        <v>5.2613097999999994</v>
      </c>
      <c r="F36" s="951">
        <v>3.8486017546862583</v>
      </c>
      <c r="G36" s="952">
        <f t="shared" si="0"/>
        <v>29.332139825697858</v>
      </c>
      <c r="H36" s="951">
        <v>2.7736727999999991</v>
      </c>
      <c r="I36" s="951">
        <v>26.558467025697826</v>
      </c>
      <c r="J36" s="951">
        <v>10.840720650519037</v>
      </c>
      <c r="K36" s="960">
        <v>1.0035643727999941</v>
      </c>
      <c r="L36" s="952">
        <f t="shared" si="1"/>
        <v>11.844285023319031</v>
      </c>
      <c r="M36" s="951">
        <v>1.5289207999999992</v>
      </c>
      <c r="N36" s="951">
        <v>14.188825575178818</v>
      </c>
      <c r="O36" s="951">
        <v>44.597020648287277</v>
      </c>
      <c r="P36" s="954" t="s">
        <v>129</v>
      </c>
      <c r="Q36" s="950">
        <f t="shared" si="2"/>
        <v>29</v>
      </c>
      <c r="R36" s="954" t="s">
        <v>129</v>
      </c>
      <c r="S36" s="11">
        <v>16.91</v>
      </c>
      <c r="T36" s="11">
        <v>1.71</v>
      </c>
      <c r="U36" s="11">
        <v>3.54</v>
      </c>
      <c r="V36" s="11">
        <v>4.13</v>
      </c>
      <c r="W36" s="11">
        <v>26.29</v>
      </c>
      <c r="X36" s="11">
        <v>2.39</v>
      </c>
      <c r="Y36" s="11">
        <v>23.9</v>
      </c>
      <c r="Z36" s="11">
        <v>8.99</v>
      </c>
      <c r="AA36" s="11">
        <v>0.15</v>
      </c>
      <c r="AB36" s="11">
        <v>1.57</v>
      </c>
      <c r="AC36" s="11">
        <v>10.71</v>
      </c>
      <c r="AD36" s="11">
        <v>1.77</v>
      </c>
      <c r="AE36" s="11">
        <v>13.07</v>
      </c>
      <c r="AF36" s="22">
        <v>44.81</v>
      </c>
      <c r="AG36" s="13" t="s">
        <v>1893</v>
      </c>
    </row>
    <row r="37" spans="1:33" s="968" customFormat="1" ht="21" customHeight="1">
      <c r="A37" s="1292" t="s">
        <v>1894</v>
      </c>
      <c r="B37" s="1294"/>
      <c r="C37" s="961">
        <f>SUM(C8:C36)</f>
        <v>250.36824738360781</v>
      </c>
      <c r="D37" s="961">
        <f>SUM(D8:D36)</f>
        <v>65.910497976906299</v>
      </c>
      <c r="E37" s="961">
        <f>SUM(E8:E36)</f>
        <v>35.415626353788468</v>
      </c>
      <c r="F37" s="961">
        <f>SUM(F8:F36)</f>
        <v>76.544974652300496</v>
      </c>
      <c r="G37" s="962">
        <f t="shared" si="0"/>
        <v>428.23934636660306</v>
      </c>
      <c r="H37" s="961">
        <f>SUM(H8:H36)</f>
        <v>38.796760983051655</v>
      </c>
      <c r="I37" s="961">
        <f>SUM(I8:I36)</f>
        <v>389.44370885510386</v>
      </c>
      <c r="J37" s="961">
        <f>SUM(J8:J36)</f>
        <v>221.13425378239845</v>
      </c>
      <c r="K37" s="963">
        <v>27.146962169107002</v>
      </c>
      <c r="L37" s="962">
        <f t="shared" si="1"/>
        <v>248.28121595150546</v>
      </c>
      <c r="M37" s="961">
        <f>SUM(M8:M36)</f>
        <v>31.023186622124427</v>
      </c>
      <c r="N37" s="961">
        <f>SUM(N8:N36)</f>
        <v>170.97178500996935</v>
      </c>
      <c r="O37" s="961">
        <f>L37/H37*100</f>
        <v>639.95346431102064</v>
      </c>
      <c r="P37" s="964" t="s">
        <v>1895</v>
      </c>
      <c r="Q37" s="1292" t="s">
        <v>1895</v>
      </c>
      <c r="R37" s="1293"/>
      <c r="S37" s="965">
        <f>SUM(S8:S36)</f>
        <v>243.99283299999999</v>
      </c>
      <c r="T37" s="965">
        <f t="shared" ref="T37:AE37" si="3">SUM(T8:T36)</f>
        <v>83.787237199999979</v>
      </c>
      <c r="U37" s="965">
        <f t="shared" si="3"/>
        <v>23.578049700000005</v>
      </c>
      <c r="V37" s="965">
        <f t="shared" si="3"/>
        <v>91.688706799999977</v>
      </c>
      <c r="W37" s="965">
        <f t="shared" si="3"/>
        <v>443.04287239999996</v>
      </c>
      <c r="X37" s="965">
        <f t="shared" si="3"/>
        <v>41.306101009999999</v>
      </c>
      <c r="Y37" s="965">
        <f t="shared" si="3"/>
        <v>401.76261418999985</v>
      </c>
      <c r="Z37" s="965">
        <f t="shared" si="3"/>
        <v>209.32448634466667</v>
      </c>
      <c r="AA37" s="965">
        <f t="shared" si="3"/>
        <v>3.8080830991941297</v>
      </c>
      <c r="AB37" s="965">
        <f t="shared" si="3"/>
        <v>26.735120351266442</v>
      </c>
      <c r="AC37" s="965">
        <f t="shared" si="3"/>
        <v>239.88385538005002</v>
      </c>
      <c r="AD37" s="965">
        <f t="shared" si="3"/>
        <v>29.943264700000004</v>
      </c>
      <c r="AE37" s="965">
        <f t="shared" si="3"/>
        <v>191.00091439999997</v>
      </c>
      <c r="AF37" s="966">
        <f>AC37/Y37*100</f>
        <v>59.707859045990077</v>
      </c>
      <c r="AG37" s="967" t="s">
        <v>1894</v>
      </c>
    </row>
    <row r="38" spans="1:33" ht="18.75" customHeight="1">
      <c r="A38" s="1292" t="s">
        <v>242</v>
      </c>
      <c r="B38" s="1293"/>
      <c r="C38" s="951"/>
      <c r="D38" s="951"/>
      <c r="E38" s="951"/>
      <c r="F38" s="951"/>
      <c r="G38" s="952"/>
      <c r="H38" s="951"/>
      <c r="I38" s="951"/>
      <c r="J38" s="951"/>
      <c r="K38" s="953"/>
      <c r="L38" s="952"/>
      <c r="M38" s="951"/>
      <c r="N38" s="951"/>
      <c r="O38" s="951"/>
      <c r="P38" s="969" t="s">
        <v>1896</v>
      </c>
      <c r="Q38" s="1292" t="s">
        <v>1896</v>
      </c>
      <c r="R38" s="1293"/>
      <c r="S38" s="970"/>
      <c r="T38" s="951"/>
      <c r="U38" s="951"/>
      <c r="V38" s="971"/>
      <c r="W38" s="972"/>
      <c r="X38" s="951"/>
      <c r="Y38" s="951"/>
      <c r="Z38" s="951"/>
      <c r="AA38" s="953"/>
      <c r="AB38" s="952"/>
      <c r="AC38" s="951"/>
      <c r="AD38" s="951"/>
      <c r="AE38" s="951"/>
      <c r="AF38" s="973"/>
      <c r="AG38" s="105" t="s">
        <v>242</v>
      </c>
    </row>
    <row r="39" spans="1:33" ht="30" customHeight="1">
      <c r="A39" s="950">
        <v>31</v>
      </c>
      <c r="B39" s="77" t="s">
        <v>1897</v>
      </c>
      <c r="C39" s="951">
        <v>0.34993447279999995</v>
      </c>
      <c r="D39" s="951">
        <v>1.9559232000000002E-4</v>
      </c>
      <c r="E39" s="951">
        <v>1.8239352800000001E-2</v>
      </c>
      <c r="F39" s="951">
        <v>4.8898080000000004E-5</v>
      </c>
      <c r="G39" s="952">
        <f>C39+D39+E39+F39</f>
        <v>0.36841831599999997</v>
      </c>
      <c r="H39" s="951">
        <v>3.6841831600000007E-2</v>
      </c>
      <c r="I39" s="951">
        <v>0.33157648439999998</v>
      </c>
      <c r="J39" s="951">
        <v>1.4785999999999998E-4</v>
      </c>
      <c r="K39" s="953">
        <v>8.9338975274300004E-3</v>
      </c>
      <c r="L39" s="952">
        <f>J39+K39</f>
        <v>9.08175752743E-3</v>
      </c>
      <c r="M39" s="951">
        <v>7.1119602125000016E-3</v>
      </c>
      <c r="N39" s="951">
        <v>0.32131523562502001</v>
      </c>
      <c r="O39" s="951">
        <v>2.7389630913856209</v>
      </c>
      <c r="P39" s="954" t="s">
        <v>133</v>
      </c>
      <c r="Q39" s="950">
        <f>30</f>
        <v>30</v>
      </c>
      <c r="R39" s="954" t="s">
        <v>133</v>
      </c>
      <c r="S39" s="974">
        <v>0.29786450000000003</v>
      </c>
      <c r="T39" s="975">
        <v>2.0920000000000002E-4</v>
      </c>
      <c r="U39" s="974">
        <v>0.32030330000000001</v>
      </c>
      <c r="V39" s="975">
        <v>5.2199999999999995E-5</v>
      </c>
      <c r="W39" s="974">
        <v>0.61842920000000001</v>
      </c>
      <c r="X39" s="974">
        <v>6.1843000000000002E-2</v>
      </c>
      <c r="Y39" s="974">
        <v>0.55658620000000003</v>
      </c>
      <c r="Z39" s="975">
        <v>1.17E-4</v>
      </c>
      <c r="AA39" s="974">
        <v>9.7799999999999992E-4</v>
      </c>
      <c r="AB39" s="974">
        <v>6.5482000000000005E-3</v>
      </c>
      <c r="AC39" s="974">
        <v>7.6427999999999999E-3</v>
      </c>
      <c r="AD39" s="974">
        <v>6.9148999999999999E-3</v>
      </c>
      <c r="AE39" s="974">
        <v>0.54857670000000003</v>
      </c>
      <c r="AF39" s="22">
        <v>1.37</v>
      </c>
      <c r="AG39" s="847" t="s">
        <v>1897</v>
      </c>
    </row>
    <row r="40" spans="1:33" ht="18.75" customHeight="1">
      <c r="A40" s="950">
        <v>32</v>
      </c>
      <c r="B40" s="14" t="s">
        <v>134</v>
      </c>
      <c r="C40" s="951">
        <v>1.6310000000000002E-2</v>
      </c>
      <c r="D40" s="951">
        <v>6.8700000000000002E-3</v>
      </c>
      <c r="E40" s="951">
        <v>4.8799999999999998E-3</v>
      </c>
      <c r="F40" s="951">
        <v>1.41E-2</v>
      </c>
      <c r="G40" s="952">
        <f t="shared" ref="G40:G47" si="4">C40+D40+E40+F40</f>
        <v>4.2160000000000003E-2</v>
      </c>
      <c r="H40" s="951">
        <v>4.2199999999999998E-3</v>
      </c>
      <c r="I40" s="951">
        <v>3.7940000000000002E-2</v>
      </c>
      <c r="J40" s="951">
        <v>5.8E-4</v>
      </c>
      <c r="K40" s="953">
        <v>3.32E-2</v>
      </c>
      <c r="L40" s="952">
        <f t="shared" ref="L40:L47" si="5">J40+K40</f>
        <v>3.3779999999999998E-2</v>
      </c>
      <c r="M40" s="951">
        <v>3.32E-2</v>
      </c>
      <c r="N40" s="951">
        <v>4.1599999999999996E-3</v>
      </c>
      <c r="O40" s="951">
        <v>89</v>
      </c>
      <c r="P40" s="954" t="s">
        <v>135</v>
      </c>
      <c r="Q40" s="950">
        <f>Q39+1</f>
        <v>31</v>
      </c>
      <c r="R40" s="954" t="s">
        <v>135</v>
      </c>
      <c r="S40" s="976">
        <v>9.650800000000001E-3</v>
      </c>
      <c r="T40" s="976">
        <v>1.39087E-2</v>
      </c>
      <c r="U40" s="976">
        <v>3.13E-3</v>
      </c>
      <c r="V40" s="976">
        <v>2.7105199999999999E-2</v>
      </c>
      <c r="W40" s="976">
        <v>5.3794699999999994E-2</v>
      </c>
      <c r="X40" s="976">
        <v>5.3800000000000002E-3</v>
      </c>
      <c r="Y40" s="976">
        <v>4.8415200000000005E-2</v>
      </c>
      <c r="Z40" s="976">
        <v>8.2620000000000002E-3</v>
      </c>
      <c r="AA40" s="976">
        <v>2.1765999999999999E-3</v>
      </c>
      <c r="AB40" s="976">
        <v>2.6069499999999999E-2</v>
      </c>
      <c r="AC40" s="976">
        <v>3.6508100000000002E-2</v>
      </c>
      <c r="AD40" s="976">
        <v>2.6069499999999999E-2</v>
      </c>
      <c r="AE40" s="976">
        <v>1.19071E-2</v>
      </c>
      <c r="AF40" s="977">
        <v>75.41</v>
      </c>
      <c r="AG40" s="13" t="s">
        <v>134</v>
      </c>
    </row>
    <row r="41" spans="1:33" ht="29">
      <c r="A41" s="950">
        <v>33</v>
      </c>
      <c r="B41" s="77" t="s">
        <v>1898</v>
      </c>
      <c r="C41" s="951">
        <v>5.7371999999999999E-2</v>
      </c>
      <c r="D41" s="951">
        <v>1.3756999999999999E-3</v>
      </c>
      <c r="E41" s="951">
        <v>3.3E-3</v>
      </c>
      <c r="F41" s="951">
        <v>6.5682000000000006E-3</v>
      </c>
      <c r="G41" s="952">
        <f t="shared" si="4"/>
        <v>6.8615899999999994E-2</v>
      </c>
      <c r="H41" s="951">
        <v>3.4299999999999999E-3</v>
      </c>
      <c r="I41" s="951">
        <v>6.5185899999999991E-2</v>
      </c>
      <c r="J41" s="951">
        <v>7.5046000000000002E-3</v>
      </c>
      <c r="K41" s="953">
        <v>1.2924000000000001E-2</v>
      </c>
      <c r="L41" s="952">
        <f t="shared" si="5"/>
        <v>2.0428600000000002E-2</v>
      </c>
      <c r="M41" s="951">
        <v>1.2924000000000001E-2</v>
      </c>
      <c r="N41" s="951">
        <v>4.4757299999999993E-2</v>
      </c>
      <c r="O41" s="951">
        <v>31.338985884984332</v>
      </c>
      <c r="P41" s="954" t="s">
        <v>138</v>
      </c>
      <c r="Q41" s="950">
        <f t="shared" ref="Q41:Q45" si="6">Q40+1</f>
        <v>32</v>
      </c>
      <c r="R41" s="954" t="s">
        <v>1899</v>
      </c>
      <c r="S41" s="573">
        <v>0.09</v>
      </c>
      <c r="T41" s="573">
        <v>0.01</v>
      </c>
      <c r="U41" s="573">
        <v>3.0000000000000001E-3</v>
      </c>
      <c r="V41" s="573">
        <v>0.02</v>
      </c>
      <c r="W41" s="573">
        <v>0.12</v>
      </c>
      <c r="X41" s="573">
        <v>0.01</v>
      </c>
      <c r="Y41" s="573">
        <v>0.12</v>
      </c>
      <c r="Z41" s="573">
        <v>0.01</v>
      </c>
      <c r="AA41" s="573">
        <v>0.14000000000000001</v>
      </c>
      <c r="AB41" s="573">
        <v>0.01</v>
      </c>
      <c r="AC41" s="573">
        <v>0.16</v>
      </c>
      <c r="AD41" s="573">
        <v>0.03</v>
      </c>
      <c r="AE41" s="573">
        <v>0.01</v>
      </c>
      <c r="AF41" s="587">
        <v>142.91</v>
      </c>
      <c r="AG41" s="847" t="s">
        <v>1900</v>
      </c>
    </row>
    <row r="42" spans="1:33" ht="32.25" customHeight="1">
      <c r="A42" s="950"/>
      <c r="B42" s="14"/>
      <c r="C42" s="951"/>
      <c r="D42" s="951"/>
      <c r="E42" s="951"/>
      <c r="F42" s="951"/>
      <c r="G42" s="952"/>
      <c r="H42" s="951"/>
      <c r="I42" s="951"/>
      <c r="J42" s="951"/>
      <c r="K42" s="953"/>
      <c r="L42" s="952"/>
      <c r="M42" s="951"/>
      <c r="N42" s="951"/>
      <c r="O42" s="951"/>
      <c r="P42" s="954"/>
      <c r="Q42" s="950">
        <v>33</v>
      </c>
      <c r="R42" s="836" t="s">
        <v>90</v>
      </c>
      <c r="S42" s="573">
        <v>1.17</v>
      </c>
      <c r="T42" s="573">
        <v>1.94</v>
      </c>
      <c r="U42" s="573">
        <v>1.18</v>
      </c>
      <c r="V42" s="573">
        <v>0.64</v>
      </c>
      <c r="W42" s="573">
        <v>4.9400000000000004</v>
      </c>
      <c r="X42" s="573">
        <v>0.47</v>
      </c>
      <c r="Y42" s="573">
        <v>4.46</v>
      </c>
      <c r="Z42" s="573">
        <v>0.32</v>
      </c>
      <c r="AA42" s="573">
        <v>0.05</v>
      </c>
      <c r="AB42" s="573">
        <v>0.71</v>
      </c>
      <c r="AC42" s="573">
        <v>1.08</v>
      </c>
      <c r="AD42" s="573">
        <v>0.73</v>
      </c>
      <c r="AE42" s="573">
        <v>3.36</v>
      </c>
      <c r="AF42" s="587">
        <v>24.2</v>
      </c>
      <c r="AG42" s="978" t="s">
        <v>1901</v>
      </c>
    </row>
    <row r="43" spans="1:33" ht="18.75" customHeight="1">
      <c r="A43" s="950"/>
      <c r="B43" s="14"/>
      <c r="C43" s="951"/>
      <c r="D43" s="951"/>
      <c r="E43" s="951"/>
      <c r="F43" s="951"/>
      <c r="G43" s="952"/>
      <c r="H43" s="951"/>
      <c r="I43" s="951"/>
      <c r="J43" s="951"/>
      <c r="K43" s="953"/>
      <c r="L43" s="952"/>
      <c r="M43" s="951"/>
      <c r="N43" s="951"/>
      <c r="O43" s="951"/>
      <c r="P43" s="954"/>
      <c r="Q43" s="950">
        <f t="shared" si="6"/>
        <v>34</v>
      </c>
      <c r="R43" s="954" t="s">
        <v>1902</v>
      </c>
      <c r="S43" s="619">
        <v>0.01</v>
      </c>
      <c r="T43" s="619">
        <v>0.05</v>
      </c>
      <c r="U43" s="619">
        <v>0.02</v>
      </c>
      <c r="V43" s="619">
        <v>0</v>
      </c>
      <c r="W43" s="619">
        <v>0.09</v>
      </c>
      <c r="X43" s="619">
        <v>0.01</v>
      </c>
      <c r="Y43" s="619">
        <v>0.08</v>
      </c>
      <c r="Z43" s="619">
        <v>0</v>
      </c>
      <c r="AA43" s="619">
        <v>2.0000000000000001E-4</v>
      </c>
      <c r="AB43" s="619">
        <v>0.03</v>
      </c>
      <c r="AC43" s="619">
        <v>0.03</v>
      </c>
      <c r="AD43" s="619">
        <v>0.03</v>
      </c>
      <c r="AE43" s="619">
        <v>0.05</v>
      </c>
      <c r="AF43" s="608">
        <v>37.049999999999997</v>
      </c>
      <c r="AG43" s="13" t="s">
        <v>140</v>
      </c>
    </row>
    <row r="44" spans="1:33" ht="18.75" customHeight="1">
      <c r="A44" s="950">
        <v>35</v>
      </c>
      <c r="B44" s="14" t="s">
        <v>146</v>
      </c>
      <c r="C44" s="951">
        <v>9.0910000000000001E-3</v>
      </c>
      <c r="D44" s="951">
        <v>0</v>
      </c>
      <c r="E44" s="951">
        <v>1.6370000000000002E-3</v>
      </c>
      <c r="F44" s="951">
        <v>0</v>
      </c>
      <c r="G44" s="952">
        <f t="shared" si="4"/>
        <v>1.0728E-2</v>
      </c>
      <c r="H44" s="951">
        <v>7.1200000000000013E-3</v>
      </c>
      <c r="I44" s="979">
        <v>3.6079999999999997E-3</v>
      </c>
      <c r="J44" s="951">
        <v>0</v>
      </c>
      <c r="K44" s="953">
        <v>2.3809999999999999E-3</v>
      </c>
      <c r="L44" s="952">
        <f t="shared" si="5"/>
        <v>2.3809999999999999E-3</v>
      </c>
      <c r="M44" s="951">
        <v>2.3809999999999999E-3</v>
      </c>
      <c r="N44" s="951">
        <v>1.2281000000000002E-3</v>
      </c>
      <c r="O44" s="951">
        <v>65.992239467849231</v>
      </c>
      <c r="P44" s="954" t="s">
        <v>147</v>
      </c>
      <c r="Q44" s="950">
        <f t="shared" si="6"/>
        <v>35</v>
      </c>
      <c r="R44" s="954" t="s">
        <v>147</v>
      </c>
      <c r="S44" s="980">
        <v>1.1042100000000001E-2</v>
      </c>
      <c r="T44" s="981">
        <v>1.19E-5</v>
      </c>
      <c r="U44" s="980">
        <v>2.7604999999999995E-3</v>
      </c>
      <c r="V44" s="980">
        <v>0</v>
      </c>
      <c r="W44" s="980">
        <v>1.3814500000000002E-2</v>
      </c>
      <c r="X44" s="980">
        <v>8.3464000000000003E-3</v>
      </c>
      <c r="Y44" s="980">
        <v>5.4681000000000009E-3</v>
      </c>
      <c r="Z44" s="587">
        <v>0</v>
      </c>
      <c r="AA44" s="587">
        <v>0</v>
      </c>
      <c r="AB44" s="980">
        <v>3.3750000000000004E-3</v>
      </c>
      <c r="AC44" s="980">
        <v>3.3750999999999998E-3</v>
      </c>
      <c r="AD44" s="980">
        <v>3.3905000000000003E-3</v>
      </c>
      <c r="AE44" s="980">
        <v>2.0777E-3</v>
      </c>
      <c r="AF44" s="980">
        <v>61.723450558694964</v>
      </c>
      <c r="AG44" s="13" t="s">
        <v>146</v>
      </c>
    </row>
    <row r="45" spans="1:33" ht="18.75" customHeight="1">
      <c r="A45" s="950">
        <v>36</v>
      </c>
      <c r="B45" s="14" t="s">
        <v>148</v>
      </c>
      <c r="C45" s="951">
        <v>9.2541800000000007E-2</v>
      </c>
      <c r="D45" s="951">
        <v>6.8188399999999996E-2</v>
      </c>
      <c r="E45" s="951">
        <v>2.0079099999999999E-2</v>
      </c>
      <c r="F45" s="951">
        <v>4.55225E-2</v>
      </c>
      <c r="G45" s="952">
        <f t="shared" si="4"/>
        <v>0.22633179999999997</v>
      </c>
      <c r="H45" s="951">
        <v>2.263308E-2</v>
      </c>
      <c r="I45" s="951">
        <v>0.20369869999999998</v>
      </c>
      <c r="J45" s="951">
        <v>0.10954649999999999</v>
      </c>
      <c r="K45" s="953">
        <v>4.1861700000000002E-2</v>
      </c>
      <c r="L45" s="952">
        <f t="shared" si="5"/>
        <v>0.15140819999999999</v>
      </c>
      <c r="M45" s="951">
        <v>4.2328599999999994E-2</v>
      </c>
      <c r="N45" s="951">
        <v>5.4738400000000013E-2</v>
      </c>
      <c r="O45" s="951">
        <v>74.329487620686834</v>
      </c>
      <c r="P45" s="954" t="s">
        <v>149</v>
      </c>
      <c r="Q45" s="950">
        <f t="shared" si="6"/>
        <v>36</v>
      </c>
      <c r="R45" s="954" t="s">
        <v>149</v>
      </c>
      <c r="S45" s="587">
        <v>5.07226E-2</v>
      </c>
      <c r="T45" s="587">
        <v>9.1618500000000005E-2</v>
      </c>
      <c r="U45" s="587">
        <v>1.46193E-2</v>
      </c>
      <c r="V45" s="587">
        <v>4.1108699999999998E-2</v>
      </c>
      <c r="W45" s="608">
        <v>0.19806909999999997</v>
      </c>
      <c r="X45" s="608">
        <v>1.7080199999999997E-2</v>
      </c>
      <c r="Y45" s="608">
        <v>0.18098880000000001</v>
      </c>
      <c r="Z45" s="608">
        <v>7.4172800000000011E-2</v>
      </c>
      <c r="AA45" s="608">
        <v>5.6477999999999997E-3</v>
      </c>
      <c r="AB45" s="608">
        <v>4.7368073924999997E-2</v>
      </c>
      <c r="AC45" s="608">
        <v>0.12718869999999999</v>
      </c>
      <c r="AD45" s="608">
        <v>4.6789600000000001E-2</v>
      </c>
      <c r="AE45" s="608">
        <v>5.1434199999999999E-2</v>
      </c>
      <c r="AF45" s="608">
        <v>70.27</v>
      </c>
      <c r="AG45" s="13" t="s">
        <v>148</v>
      </c>
    </row>
    <row r="46" spans="1:33" s="968" customFormat="1" ht="20.25" customHeight="1">
      <c r="A46" s="1608" t="s">
        <v>242</v>
      </c>
      <c r="B46" s="1608"/>
      <c r="C46" s="961">
        <f>SUM(C39:C45)</f>
        <v>0.5252492728</v>
      </c>
      <c r="D46" s="961">
        <f>SUM(D39:D45)</f>
        <v>7.6629692319999998E-2</v>
      </c>
      <c r="E46" s="961">
        <f>SUM(E39:E45)</f>
        <v>4.8135452799999999E-2</v>
      </c>
      <c r="F46" s="961">
        <f>SUM(F39:F45)</f>
        <v>6.6239598080000003E-2</v>
      </c>
      <c r="G46" s="962">
        <f t="shared" si="4"/>
        <v>0.71625401600000005</v>
      </c>
      <c r="H46" s="961">
        <f>SUM(H39:H45)</f>
        <v>7.4244911600000019E-2</v>
      </c>
      <c r="I46" s="961">
        <f>SUM(I39:I45)</f>
        <v>0.64200908439999993</v>
      </c>
      <c r="J46" s="961">
        <f>SUM(J39:J45)</f>
        <v>0.11777895999999999</v>
      </c>
      <c r="K46" s="963">
        <v>0.10222059752743001</v>
      </c>
      <c r="L46" s="962">
        <f t="shared" si="5"/>
        <v>0.21999955752743</v>
      </c>
      <c r="M46" s="961">
        <f>SUM(M39:M45)</f>
        <v>9.7945560212500005E-2</v>
      </c>
      <c r="N46" s="961">
        <f>SUM(N39:N45)</f>
        <v>0.42619903562502004</v>
      </c>
      <c r="O46" s="961">
        <f>L46/H46*100</f>
        <v>296.31600709917194</v>
      </c>
      <c r="P46" s="982" t="s">
        <v>1896</v>
      </c>
      <c r="Q46" s="1608" t="s">
        <v>1903</v>
      </c>
      <c r="R46" s="1608"/>
      <c r="S46" s="983">
        <f t="shared" ref="S46:AE46" si="7">SUM(S39:S45)</f>
        <v>1.6392800000000001</v>
      </c>
      <c r="T46" s="983">
        <f t="shared" si="7"/>
        <v>2.1057483000000001</v>
      </c>
      <c r="U46" s="983">
        <f t="shared" si="7"/>
        <v>1.5438130999999997</v>
      </c>
      <c r="V46" s="983">
        <f t="shared" si="7"/>
        <v>0.72826610000000003</v>
      </c>
      <c r="W46" s="328">
        <f t="shared" si="7"/>
        <v>6.0341074999999993</v>
      </c>
      <c r="X46" s="328">
        <f t="shared" si="7"/>
        <v>0.58264959999999999</v>
      </c>
      <c r="Y46" s="328">
        <f t="shared" si="7"/>
        <v>5.4514582999999996</v>
      </c>
      <c r="Z46" s="328">
        <f t="shared" si="7"/>
        <v>0.41255180000000002</v>
      </c>
      <c r="AA46" s="328">
        <f t="shared" si="7"/>
        <v>0.19900240000000002</v>
      </c>
      <c r="AB46" s="328">
        <f t="shared" si="7"/>
        <v>0.83336077392499996</v>
      </c>
      <c r="AC46" s="328">
        <f t="shared" si="7"/>
        <v>1.4447147</v>
      </c>
      <c r="AD46" s="328">
        <f t="shared" si="7"/>
        <v>0.8731644999999999</v>
      </c>
      <c r="AE46" s="328">
        <f t="shared" si="7"/>
        <v>4.0339956999999993</v>
      </c>
      <c r="AF46" s="984">
        <f>AC46/Y46*100</f>
        <v>26.501435404908079</v>
      </c>
      <c r="AG46" s="985" t="s">
        <v>242</v>
      </c>
    </row>
    <row r="47" spans="1:33" s="968" customFormat="1" ht="20.25" customHeight="1">
      <c r="A47" s="1608" t="s">
        <v>256</v>
      </c>
      <c r="B47" s="1608"/>
      <c r="C47" s="961">
        <f>C37+C46</f>
        <v>250.89349665640782</v>
      </c>
      <c r="D47" s="961">
        <f>D37+D46</f>
        <v>65.987127669226297</v>
      </c>
      <c r="E47" s="961">
        <f>E37+E46</f>
        <v>35.463761806588465</v>
      </c>
      <c r="F47" s="961">
        <f>F37+F46</f>
        <v>76.611214250380499</v>
      </c>
      <c r="G47" s="962">
        <f t="shared" si="4"/>
        <v>428.95560038260311</v>
      </c>
      <c r="H47" s="961">
        <f>H37+H46</f>
        <v>38.871005894651653</v>
      </c>
      <c r="I47" s="961">
        <f>I37+I46</f>
        <v>390.08571793950387</v>
      </c>
      <c r="J47" s="961">
        <f>J37+J46</f>
        <v>221.25203274239846</v>
      </c>
      <c r="K47" s="963">
        <v>27.24918276663443</v>
      </c>
      <c r="L47" s="962">
        <f t="shared" si="5"/>
        <v>248.50121550903287</v>
      </c>
      <c r="M47" s="961">
        <f>M37+M46</f>
        <v>31.121132182336929</v>
      </c>
      <c r="N47" s="961">
        <f>N37+N46</f>
        <v>171.39798404559437</v>
      </c>
      <c r="O47" s="961">
        <f>L47/I47*100</f>
        <v>63.704258854094086</v>
      </c>
      <c r="P47" s="982" t="s">
        <v>255</v>
      </c>
      <c r="Q47" s="1608" t="s">
        <v>1904</v>
      </c>
      <c r="R47" s="1608"/>
      <c r="S47" s="328">
        <f t="shared" ref="S47:AE47" si="8">SUM(S37+S46)</f>
        <v>245.632113</v>
      </c>
      <c r="T47" s="328">
        <f t="shared" si="8"/>
        <v>85.89298549999998</v>
      </c>
      <c r="U47" s="328">
        <f t="shared" si="8"/>
        <v>25.121862800000006</v>
      </c>
      <c r="V47" s="328">
        <f t="shared" si="8"/>
        <v>92.416972899999976</v>
      </c>
      <c r="W47" s="328">
        <f t="shared" si="8"/>
        <v>449.07697989999997</v>
      </c>
      <c r="X47" s="328">
        <f t="shared" si="8"/>
        <v>41.888750610000002</v>
      </c>
      <c r="Y47" s="328">
        <f t="shared" si="8"/>
        <v>407.21407248999986</v>
      </c>
      <c r="Z47" s="328">
        <f t="shared" si="8"/>
        <v>209.73703814466666</v>
      </c>
      <c r="AA47" s="328">
        <f t="shared" si="8"/>
        <v>4.0070854991941296</v>
      </c>
      <c r="AB47" s="328">
        <f t="shared" si="8"/>
        <v>27.568481125191443</v>
      </c>
      <c r="AC47" s="328">
        <f t="shared" si="8"/>
        <v>241.32857008005001</v>
      </c>
      <c r="AD47" s="328">
        <f t="shared" si="8"/>
        <v>30.816429200000005</v>
      </c>
      <c r="AE47" s="328">
        <f t="shared" si="8"/>
        <v>195.03491009999996</v>
      </c>
      <c r="AF47" s="984">
        <f>AC47/Y47*100</f>
        <v>59.26331784272422</v>
      </c>
      <c r="AG47" s="985" t="s">
        <v>256</v>
      </c>
    </row>
    <row r="48" spans="1:33" s="36" customFormat="1" ht="20.149999999999999" customHeight="1">
      <c r="A48" s="921" t="s">
        <v>1848</v>
      </c>
      <c r="B48" s="922"/>
      <c r="C48" s="923"/>
      <c r="D48" s="923"/>
      <c r="E48" s="923"/>
      <c r="F48" s="923"/>
      <c r="G48" s="923"/>
      <c r="H48" s="923"/>
      <c r="I48" s="923"/>
      <c r="J48" s="923"/>
      <c r="K48" s="923"/>
      <c r="L48" s="923"/>
      <c r="M48" s="923"/>
      <c r="N48" s="923"/>
      <c r="O48" s="924"/>
      <c r="P48" s="923"/>
      <c r="Q48" s="986" t="s">
        <v>1905</v>
      </c>
      <c r="R48" s="987"/>
      <c r="S48" s="988"/>
      <c r="T48" s="988"/>
      <c r="U48" s="988"/>
      <c r="V48" s="988"/>
      <c r="W48" s="988"/>
      <c r="X48" s="988"/>
      <c r="Y48" s="988"/>
      <c r="Z48" s="988"/>
      <c r="AA48" s="988"/>
      <c r="AB48" s="988"/>
      <c r="AC48" s="988"/>
      <c r="AD48" s="988"/>
      <c r="AE48" s="989"/>
      <c r="AF48" s="988"/>
      <c r="AG48" s="990"/>
    </row>
    <row r="49" spans="1:33" s="36" customFormat="1" ht="20.149999999999999" customHeight="1">
      <c r="A49" s="921" t="s">
        <v>1906</v>
      </c>
      <c r="B49" s="922"/>
      <c r="C49" s="923"/>
      <c r="D49" s="923"/>
      <c r="E49" s="923"/>
      <c r="F49" s="923"/>
      <c r="G49" s="923"/>
      <c r="H49" s="923"/>
      <c r="I49" s="923"/>
      <c r="J49" s="923"/>
      <c r="K49" s="923"/>
      <c r="L49" s="923"/>
      <c r="M49" s="783"/>
      <c r="N49" s="783"/>
      <c r="O49" s="923"/>
      <c r="P49" s="923"/>
      <c r="Q49" s="986" t="s">
        <v>1907</v>
      </c>
      <c r="R49" s="987"/>
      <c r="S49" s="988"/>
      <c r="T49" s="988"/>
      <c r="U49" s="988"/>
      <c r="V49" s="988"/>
      <c r="W49" s="988"/>
      <c r="X49" s="988"/>
      <c r="Y49" s="988"/>
      <c r="Z49" s="988"/>
      <c r="AA49" s="988"/>
      <c r="AB49" s="988"/>
      <c r="AC49" s="991"/>
      <c r="AD49" s="991"/>
      <c r="AE49" s="988"/>
      <c r="AF49" s="988"/>
      <c r="AG49" s="990"/>
    </row>
    <row r="50" spans="1:33" s="36" customFormat="1" ht="20.149999999999999" customHeight="1">
      <c r="A50" s="1610" t="s">
        <v>1908</v>
      </c>
      <c r="B50" s="1611"/>
      <c r="C50" s="1611"/>
      <c r="D50" s="1611"/>
      <c r="E50" s="1611"/>
      <c r="F50" s="1611"/>
      <c r="G50" s="1611"/>
      <c r="H50" s="1611"/>
      <c r="I50" s="1611"/>
      <c r="J50" s="1611"/>
      <c r="K50" s="1611"/>
      <c r="L50" s="1611"/>
      <c r="M50" s="1611"/>
      <c r="N50" s="1611"/>
      <c r="O50" s="1611"/>
      <c r="P50" s="1611"/>
      <c r="Q50" s="1612" t="s">
        <v>1909</v>
      </c>
      <c r="R50" s="1495"/>
      <c r="S50" s="1495"/>
      <c r="T50" s="1495"/>
      <c r="U50" s="1495"/>
      <c r="V50" s="1495"/>
      <c r="W50" s="1495"/>
      <c r="X50" s="1495"/>
      <c r="Y50" s="1495"/>
      <c r="Z50" s="1495"/>
      <c r="AA50" s="1495"/>
      <c r="AB50" s="1495"/>
      <c r="AC50" s="1495"/>
      <c r="AD50" s="1495"/>
      <c r="AE50" s="1495"/>
      <c r="AF50" s="1495"/>
      <c r="AG50" s="990"/>
    </row>
    <row r="51" spans="1:33">
      <c r="A51" s="992" t="s">
        <v>1910</v>
      </c>
      <c r="B51" s="993"/>
      <c r="C51" s="61"/>
      <c r="D51" s="61"/>
      <c r="E51" s="61"/>
      <c r="F51" s="61"/>
      <c r="G51" s="61"/>
      <c r="H51" s="61"/>
      <c r="I51" s="61"/>
      <c r="J51" s="61"/>
      <c r="K51" s="61"/>
      <c r="L51" s="61"/>
      <c r="M51" s="61"/>
      <c r="N51" s="61"/>
      <c r="O51" s="61"/>
      <c r="P51" s="61"/>
      <c r="Q51" s="1312" t="s">
        <v>1911</v>
      </c>
      <c r="R51" s="1313"/>
      <c r="S51" s="1313"/>
      <c r="T51" s="1313"/>
      <c r="U51" s="1313"/>
      <c r="V51" s="1313"/>
      <c r="W51" s="1313"/>
      <c r="X51" s="1313"/>
      <c r="Y51" s="1313"/>
      <c r="Z51" s="1313"/>
      <c r="AA51" s="1313"/>
      <c r="AB51" s="1313"/>
      <c r="AC51" s="1313"/>
      <c r="AD51" s="1313"/>
      <c r="AE51" s="1313"/>
      <c r="AF51" s="1313"/>
      <c r="AG51" s="62"/>
    </row>
    <row r="52" spans="1:33" ht="15" customHeight="1"/>
    <row r="53" spans="1:33" ht="15" customHeight="1"/>
    <row r="55" spans="1:33">
      <c r="B55" s="995"/>
      <c r="C55" s="87"/>
      <c r="D55" s="87"/>
      <c r="E55" s="87"/>
      <c r="F55" s="87"/>
      <c r="G55" s="87"/>
      <c r="H55" s="87"/>
      <c r="I55" s="87"/>
      <c r="J55" s="87"/>
      <c r="K55" s="87"/>
      <c r="L55" s="87"/>
      <c r="M55" s="87"/>
      <c r="N55" s="87"/>
      <c r="O55" s="87"/>
      <c r="P55" s="87"/>
    </row>
    <row r="56" spans="1:33">
      <c r="B56" s="995"/>
      <c r="C56" s="87"/>
      <c r="D56" s="87"/>
      <c r="E56" s="87"/>
      <c r="F56" s="87"/>
      <c r="G56" s="87"/>
      <c r="H56" s="87"/>
      <c r="I56" s="87"/>
      <c r="J56" s="87"/>
      <c r="K56" s="87"/>
      <c r="L56" s="87"/>
      <c r="M56" s="87"/>
      <c r="N56" s="87"/>
      <c r="O56" s="87"/>
      <c r="P56" s="87"/>
    </row>
    <row r="172" spans="7:7">
      <c r="G172" s="44" t="s">
        <v>44</v>
      </c>
    </row>
  </sheetData>
  <mergeCells count="50">
    <mergeCell ref="A47:B47"/>
    <mergeCell ref="Q47:R47"/>
    <mergeCell ref="A50:P50"/>
    <mergeCell ref="Q50:AF50"/>
    <mergeCell ref="Q51:AF51"/>
    <mergeCell ref="AC5:AC6"/>
    <mergeCell ref="A37:B37"/>
    <mergeCell ref="Q37:R37"/>
    <mergeCell ref="A38:B38"/>
    <mergeCell ref="Q38:R38"/>
    <mergeCell ref="H4:H6"/>
    <mergeCell ref="I4:I6"/>
    <mergeCell ref="A46:B46"/>
    <mergeCell ref="Q46:R46"/>
    <mergeCell ref="AD4:AD6"/>
    <mergeCell ref="AE4:AE6"/>
    <mergeCell ref="AF4:AF6"/>
    <mergeCell ref="AB5:AB6"/>
    <mergeCell ref="J4:L4"/>
    <mergeCell ref="M4:M6"/>
    <mergeCell ref="N4:N6"/>
    <mergeCell ref="O4:O6"/>
    <mergeCell ref="P4:P6"/>
    <mergeCell ref="Q4:Q6"/>
    <mergeCell ref="A4:A6"/>
    <mergeCell ref="B4:B6"/>
    <mergeCell ref="C4:F4"/>
    <mergeCell ref="G4:G6"/>
    <mergeCell ref="AG4:AG6"/>
    <mergeCell ref="C5:D5"/>
    <mergeCell ref="E5:F5"/>
    <mergeCell ref="J5:J6"/>
    <mergeCell ref="K5:K6"/>
    <mergeCell ref="L5:L6"/>
    <mergeCell ref="S5:T5"/>
    <mergeCell ref="R4:R6"/>
    <mergeCell ref="S4:V4"/>
    <mergeCell ref="W4:W6"/>
    <mergeCell ref="X4:X6"/>
    <mergeCell ref="Y4:Y6"/>
    <mergeCell ref="Z4:AC4"/>
    <mergeCell ref="U5:V5"/>
    <mergeCell ref="Z5:Z6"/>
    <mergeCell ref="AA5:AA6"/>
    <mergeCell ref="A1:P1"/>
    <mergeCell ref="Q1:AG1"/>
    <mergeCell ref="A2:P2"/>
    <mergeCell ref="Q2:AG2"/>
    <mergeCell ref="M3:P3"/>
    <mergeCell ref="AC3:AG3"/>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C6437-7404-4F35-8CDF-DFC5733B2210}">
  <dimension ref="A1:Q46"/>
  <sheetViews>
    <sheetView topLeftCell="A19" workbookViewId="0">
      <selection activeCell="R1" sqref="R1:XFD1048576"/>
    </sheetView>
  </sheetViews>
  <sheetFormatPr defaultColWidth="0" defaultRowHeight="14.5" zeroHeight="1"/>
  <cols>
    <col min="1" max="1" width="7.26953125" style="653" customWidth="1"/>
    <col min="2" max="2" width="33.453125" style="1041" customWidth="1"/>
    <col min="3" max="15" width="15.1796875" style="653" customWidth="1"/>
    <col min="16" max="16" width="12" style="653" customWidth="1"/>
    <col min="17" max="17" width="24.54296875" style="653" customWidth="1"/>
    <col min="18" max="16384" width="9.1796875" style="653" hidden="1"/>
  </cols>
  <sheetData>
    <row r="1" spans="1:17">
      <c r="A1" s="1590" t="s">
        <v>1952</v>
      </c>
      <c r="B1" s="1589"/>
      <c r="C1" s="1589"/>
      <c r="D1" s="1589"/>
      <c r="E1" s="1589"/>
      <c r="F1" s="1589"/>
      <c r="G1" s="1589"/>
      <c r="H1" s="1589"/>
      <c r="I1" s="1589"/>
      <c r="J1" s="1589"/>
      <c r="K1" s="1589"/>
      <c r="L1" s="1589"/>
      <c r="M1" s="1589"/>
      <c r="N1" s="1589"/>
      <c r="O1" s="1589"/>
      <c r="P1" s="1589"/>
      <c r="Q1" s="1591"/>
    </row>
    <row r="2" spans="1:17">
      <c r="A2" s="1592" t="s">
        <v>1951</v>
      </c>
      <c r="B2" s="1593"/>
      <c r="C2" s="1593"/>
      <c r="D2" s="1593"/>
      <c r="E2" s="1593"/>
      <c r="F2" s="1593"/>
      <c r="G2" s="1593"/>
      <c r="H2" s="1593"/>
      <c r="I2" s="1593"/>
      <c r="J2" s="1593"/>
      <c r="K2" s="1593"/>
      <c r="L2" s="1593"/>
      <c r="M2" s="1593"/>
      <c r="N2" s="1593"/>
      <c r="O2" s="1593"/>
      <c r="P2" s="1593"/>
      <c r="Q2" s="1594"/>
    </row>
    <row r="3" spans="1:17">
      <c r="A3" s="936"/>
      <c r="B3" s="937"/>
      <c r="C3" s="942"/>
      <c r="D3" s="939"/>
      <c r="E3" s="940"/>
      <c r="F3" s="940"/>
      <c r="G3" s="935"/>
      <c r="H3" s="935"/>
      <c r="I3" s="940"/>
      <c r="J3" s="940"/>
      <c r="K3" s="941"/>
      <c r="L3" s="941"/>
      <c r="M3" s="1596" t="s">
        <v>1859</v>
      </c>
      <c r="N3" s="1596"/>
      <c r="O3" s="1596"/>
      <c r="P3" s="1596"/>
      <c r="Q3" s="1597"/>
    </row>
    <row r="4" spans="1:17" ht="53.25" customHeight="1">
      <c r="A4" s="1598" t="s">
        <v>54</v>
      </c>
      <c r="B4" s="1590" t="s">
        <v>186</v>
      </c>
      <c r="C4" s="1601" t="s">
        <v>1868</v>
      </c>
      <c r="D4" s="1605"/>
      <c r="E4" s="1605"/>
      <c r="F4" s="1602"/>
      <c r="G4" s="1606" t="s">
        <v>1869</v>
      </c>
      <c r="H4" s="1598" t="s">
        <v>1870</v>
      </c>
      <c r="I4" s="1600" t="s">
        <v>1871</v>
      </c>
      <c r="J4" s="1601" t="s">
        <v>1872</v>
      </c>
      <c r="K4" s="1605"/>
      <c r="L4" s="1605"/>
      <c r="M4" s="1602"/>
      <c r="N4" s="1598" t="s">
        <v>2040</v>
      </c>
      <c r="O4" s="1598" t="s">
        <v>1874</v>
      </c>
      <c r="P4" s="1598" t="s">
        <v>1875</v>
      </c>
      <c r="Q4" s="1598" t="s">
        <v>1739</v>
      </c>
    </row>
    <row r="5" spans="1:17" ht="45.75" customHeight="1">
      <c r="A5" s="1599"/>
      <c r="B5" s="1604"/>
      <c r="C5" s="1601" t="s">
        <v>1880</v>
      </c>
      <c r="D5" s="1602"/>
      <c r="E5" s="1601" t="s">
        <v>1881</v>
      </c>
      <c r="F5" s="1602"/>
      <c r="G5" s="1607"/>
      <c r="H5" s="1599"/>
      <c r="I5" s="1603"/>
      <c r="J5" s="1598" t="s">
        <v>1882</v>
      </c>
      <c r="K5" s="1603" t="s">
        <v>1883</v>
      </c>
      <c r="L5" s="1603" t="s">
        <v>1884</v>
      </c>
      <c r="M5" s="1598" t="s">
        <v>1869</v>
      </c>
      <c r="N5" s="1599"/>
      <c r="O5" s="1599"/>
      <c r="P5" s="1599"/>
      <c r="Q5" s="1599"/>
    </row>
    <row r="6" spans="1:17" ht="100.5" customHeight="1">
      <c r="A6" s="1600"/>
      <c r="B6" s="1604"/>
      <c r="C6" s="945" t="s">
        <v>1889</v>
      </c>
      <c r="D6" s="945" t="s">
        <v>1890</v>
      </c>
      <c r="E6" s="945" t="s">
        <v>1891</v>
      </c>
      <c r="F6" s="945" t="s">
        <v>1892</v>
      </c>
      <c r="G6" s="1607"/>
      <c r="H6" s="1599"/>
      <c r="I6" s="1598"/>
      <c r="J6" s="1599"/>
      <c r="K6" s="1598"/>
      <c r="L6" s="1598"/>
      <c r="M6" s="1599"/>
      <c r="N6" s="1599"/>
      <c r="O6" s="1599"/>
      <c r="P6" s="1599"/>
      <c r="Q6" s="1600"/>
    </row>
    <row r="7" spans="1:17">
      <c r="A7" s="1026">
        <v>1</v>
      </c>
      <c r="B7" s="1040" t="s">
        <v>260</v>
      </c>
      <c r="C7" s="1033">
        <v>9</v>
      </c>
      <c r="D7" s="1027">
        <v>10.79</v>
      </c>
      <c r="E7" s="1027">
        <v>0.82</v>
      </c>
      <c r="F7" s="1027">
        <v>7.18</v>
      </c>
      <c r="G7" s="1027">
        <v>27.8</v>
      </c>
      <c r="H7" s="1027">
        <v>1.39</v>
      </c>
      <c r="I7" s="1027">
        <v>26.41</v>
      </c>
      <c r="J7" s="1027">
        <v>6.75</v>
      </c>
      <c r="K7" s="1027">
        <v>0.13</v>
      </c>
      <c r="L7" s="1027">
        <v>1</v>
      </c>
      <c r="M7" s="1027">
        <v>7.88</v>
      </c>
      <c r="N7" s="1027">
        <v>1.24</v>
      </c>
      <c r="O7" s="1027">
        <v>18.829999999999998</v>
      </c>
      <c r="P7" s="1027">
        <v>29.83</v>
      </c>
      <c r="Q7" s="1028" t="s">
        <v>69</v>
      </c>
    </row>
    <row r="8" spans="1:17">
      <c r="A8" s="1026">
        <v>2</v>
      </c>
      <c r="B8" s="1040" t="s">
        <v>233</v>
      </c>
      <c r="C8" s="1033">
        <v>2.16</v>
      </c>
      <c r="D8" s="1027">
        <v>0.27</v>
      </c>
      <c r="E8" s="1027">
        <v>1.1100000000000001</v>
      </c>
      <c r="F8" s="1027">
        <v>0.34</v>
      </c>
      <c r="G8" s="1027">
        <v>3.88</v>
      </c>
      <c r="H8" s="1027">
        <v>0.42</v>
      </c>
      <c r="I8" s="1027">
        <v>3.46</v>
      </c>
      <c r="J8" s="1027">
        <v>0.01</v>
      </c>
      <c r="K8" s="1027">
        <v>0</v>
      </c>
      <c r="L8" s="1027">
        <v>0.01</v>
      </c>
      <c r="M8" s="1027">
        <v>0.01</v>
      </c>
      <c r="N8" s="1027">
        <v>0.01</v>
      </c>
      <c r="O8" s="1027">
        <v>3.44</v>
      </c>
      <c r="P8" s="1027">
        <v>0.39</v>
      </c>
      <c r="Q8" s="1028" t="s">
        <v>71</v>
      </c>
    </row>
    <row r="9" spans="1:17">
      <c r="A9" s="1026">
        <v>3</v>
      </c>
      <c r="B9" s="1040" t="s">
        <v>234</v>
      </c>
      <c r="C9" s="1033">
        <v>19.45</v>
      </c>
      <c r="D9" s="1027">
        <v>0.67</v>
      </c>
      <c r="E9" s="1027">
        <v>6.53</v>
      </c>
      <c r="F9" s="1027">
        <v>0.56000000000000005</v>
      </c>
      <c r="G9" s="1027">
        <v>27.21</v>
      </c>
      <c r="H9" s="1027">
        <v>6.32</v>
      </c>
      <c r="I9" s="1027">
        <v>20.89</v>
      </c>
      <c r="J9" s="1027">
        <v>2.06</v>
      </c>
      <c r="K9" s="1027">
        <v>0.01</v>
      </c>
      <c r="L9" s="1027">
        <v>0.56000000000000005</v>
      </c>
      <c r="M9" s="1027">
        <v>2.64</v>
      </c>
      <c r="N9" s="1027">
        <v>0.57999999999999996</v>
      </c>
      <c r="O9" s="1027">
        <v>18.23</v>
      </c>
      <c r="P9" s="1027">
        <v>12.61</v>
      </c>
      <c r="Q9" s="1028" t="s">
        <v>73</v>
      </c>
    </row>
    <row r="10" spans="1:17">
      <c r="A10" s="1026">
        <v>4</v>
      </c>
      <c r="B10" s="1040" t="s">
        <v>208</v>
      </c>
      <c r="C10" s="1033">
        <v>19.54</v>
      </c>
      <c r="D10" s="1027">
        <v>8.0500000000000007</v>
      </c>
      <c r="E10" s="1027">
        <v>1.1399999999999999</v>
      </c>
      <c r="F10" s="1027">
        <v>5.42</v>
      </c>
      <c r="G10" s="1027">
        <v>34.15</v>
      </c>
      <c r="H10" s="1027">
        <v>3.19</v>
      </c>
      <c r="I10" s="1027">
        <v>30.95</v>
      </c>
      <c r="J10" s="1027">
        <v>10.210000000000001</v>
      </c>
      <c r="K10" s="1027">
        <v>0.4</v>
      </c>
      <c r="L10" s="1027">
        <v>3.48</v>
      </c>
      <c r="M10" s="1027">
        <v>14.1</v>
      </c>
      <c r="N10" s="1027">
        <v>3.76</v>
      </c>
      <c r="O10" s="1027">
        <v>16.7</v>
      </c>
      <c r="P10" s="1027">
        <v>45.54</v>
      </c>
      <c r="Q10" s="1028" t="s">
        <v>75</v>
      </c>
    </row>
    <row r="11" spans="1:17">
      <c r="A11" s="1026">
        <v>5</v>
      </c>
      <c r="B11" s="1042" t="s">
        <v>1574</v>
      </c>
      <c r="C11" s="1033">
        <v>8.57</v>
      </c>
      <c r="D11" s="1027">
        <v>3.43</v>
      </c>
      <c r="E11" s="1027">
        <v>0.15</v>
      </c>
      <c r="F11" s="1027">
        <v>2.0299999999999998</v>
      </c>
      <c r="G11" s="1027">
        <v>14.18</v>
      </c>
      <c r="H11" s="1027">
        <v>1.26</v>
      </c>
      <c r="I11" s="1027">
        <v>12.93</v>
      </c>
      <c r="J11" s="1027">
        <v>5.21</v>
      </c>
      <c r="K11" s="1027">
        <v>0.14000000000000001</v>
      </c>
      <c r="L11" s="1027">
        <v>0.77</v>
      </c>
      <c r="M11" s="1027">
        <v>6.12</v>
      </c>
      <c r="N11" s="1027">
        <v>0.84</v>
      </c>
      <c r="O11" s="1027">
        <v>6.82</v>
      </c>
      <c r="P11" s="1027">
        <v>47.32</v>
      </c>
      <c r="Q11" s="1028" t="s">
        <v>77</v>
      </c>
    </row>
    <row r="12" spans="1:17">
      <c r="A12" s="1026">
        <v>6</v>
      </c>
      <c r="B12" s="1042" t="s">
        <v>210</v>
      </c>
      <c r="C12" s="1033">
        <v>0.35</v>
      </c>
      <c r="D12" s="1027">
        <v>0.01</v>
      </c>
      <c r="E12" s="1027">
        <v>0</v>
      </c>
      <c r="F12" s="1027">
        <v>0.03</v>
      </c>
      <c r="G12" s="1027">
        <v>0.38</v>
      </c>
      <c r="H12" s="1027">
        <v>0.08</v>
      </c>
      <c r="I12" s="1027">
        <v>0.31</v>
      </c>
      <c r="J12" s="1027">
        <v>0.03</v>
      </c>
      <c r="K12" s="1027">
        <v>0</v>
      </c>
      <c r="L12" s="1027">
        <v>0.04</v>
      </c>
      <c r="M12" s="1027">
        <v>7.0000000000000007E-2</v>
      </c>
      <c r="N12" s="1027">
        <v>0.04</v>
      </c>
      <c r="O12" s="1027">
        <v>0.24</v>
      </c>
      <c r="P12" s="1027">
        <v>22.91</v>
      </c>
      <c r="Q12" s="1028" t="s">
        <v>81</v>
      </c>
    </row>
    <row r="13" spans="1:17">
      <c r="A13" s="1026">
        <v>7</v>
      </c>
      <c r="B13" s="1042" t="s">
        <v>211</v>
      </c>
      <c r="C13" s="1033">
        <v>19.579999999999998</v>
      </c>
      <c r="D13" s="1027">
        <v>2.79</v>
      </c>
      <c r="E13" s="1027">
        <v>0</v>
      </c>
      <c r="F13" s="1027">
        <v>5.21</v>
      </c>
      <c r="G13" s="1027">
        <v>27.58</v>
      </c>
      <c r="H13" s="1027">
        <v>2</v>
      </c>
      <c r="I13" s="1027">
        <v>25.58</v>
      </c>
      <c r="J13" s="1027">
        <v>12.81</v>
      </c>
      <c r="K13" s="1027">
        <v>0.21</v>
      </c>
      <c r="L13" s="1027">
        <v>0.85</v>
      </c>
      <c r="M13" s="1027">
        <v>13.86</v>
      </c>
      <c r="N13" s="1027">
        <v>0.92</v>
      </c>
      <c r="O13" s="1027">
        <v>12.38</v>
      </c>
      <c r="P13" s="1027">
        <v>54.21</v>
      </c>
      <c r="Q13" s="1028" t="s">
        <v>83</v>
      </c>
    </row>
    <row r="14" spans="1:17">
      <c r="A14" s="1026">
        <v>8</v>
      </c>
      <c r="B14" s="1042" t="s">
        <v>212</v>
      </c>
      <c r="C14" s="1033">
        <v>3.26</v>
      </c>
      <c r="D14" s="1027">
        <v>3.51</v>
      </c>
      <c r="E14" s="1027">
        <v>0.67</v>
      </c>
      <c r="F14" s="1027">
        <v>2.86</v>
      </c>
      <c r="G14" s="1027">
        <v>10.32</v>
      </c>
      <c r="H14" s="1027">
        <v>0.96</v>
      </c>
      <c r="I14" s="1027">
        <v>9.36</v>
      </c>
      <c r="J14" s="1027">
        <v>11.47</v>
      </c>
      <c r="K14" s="1027">
        <v>0.57999999999999996</v>
      </c>
      <c r="L14" s="1027">
        <v>0.67</v>
      </c>
      <c r="M14" s="1027">
        <v>12.72</v>
      </c>
      <c r="N14" s="1027">
        <v>0.68</v>
      </c>
      <c r="O14" s="1027">
        <v>1.1000000000000001</v>
      </c>
      <c r="P14" s="1027">
        <v>135.96</v>
      </c>
      <c r="Q14" s="1028" t="s">
        <v>85</v>
      </c>
    </row>
    <row r="15" spans="1:17">
      <c r="A15" s="1026">
        <v>9</v>
      </c>
      <c r="B15" s="1042" t="s">
        <v>213</v>
      </c>
      <c r="C15" s="1033">
        <v>0.61</v>
      </c>
      <c r="D15" s="1027">
        <v>0.18</v>
      </c>
      <c r="E15" s="1027">
        <v>0.13</v>
      </c>
      <c r="F15" s="1027">
        <v>0.2</v>
      </c>
      <c r="G15" s="1027">
        <v>1.1100000000000001</v>
      </c>
      <c r="H15" s="1027">
        <v>0.1</v>
      </c>
      <c r="I15" s="1027">
        <v>1.01</v>
      </c>
      <c r="J15" s="1027">
        <v>0.19</v>
      </c>
      <c r="K15" s="1027">
        <v>0.06</v>
      </c>
      <c r="L15" s="1027">
        <v>0.12</v>
      </c>
      <c r="M15" s="1027">
        <v>0.36</v>
      </c>
      <c r="N15" s="1027">
        <v>0.12</v>
      </c>
      <c r="O15" s="1027">
        <v>0.65</v>
      </c>
      <c r="P15" s="1027">
        <v>35.479999999999997</v>
      </c>
      <c r="Q15" s="1028" t="s">
        <v>87</v>
      </c>
    </row>
    <row r="16" spans="1:17">
      <c r="A16" s="1026">
        <v>10</v>
      </c>
      <c r="B16" s="1042" t="s">
        <v>216</v>
      </c>
      <c r="C16" s="1033">
        <v>4.9800000000000004</v>
      </c>
      <c r="D16" s="1027">
        <v>0.46</v>
      </c>
      <c r="E16" s="1027">
        <v>0.47</v>
      </c>
      <c r="F16" s="1027">
        <v>0.37</v>
      </c>
      <c r="G16" s="1027">
        <v>6.28</v>
      </c>
      <c r="H16" s="1027">
        <v>0.52</v>
      </c>
      <c r="I16" s="1027">
        <v>5.76</v>
      </c>
      <c r="J16" s="1027">
        <v>0.94</v>
      </c>
      <c r="K16" s="1027">
        <v>0.22</v>
      </c>
      <c r="L16" s="1027">
        <v>0.65</v>
      </c>
      <c r="M16" s="1027">
        <v>1.81</v>
      </c>
      <c r="N16" s="1027">
        <v>0.65</v>
      </c>
      <c r="O16" s="1027">
        <v>3.96</v>
      </c>
      <c r="P16" s="1027">
        <v>31.43</v>
      </c>
      <c r="Q16" s="1028" t="s">
        <v>92</v>
      </c>
    </row>
    <row r="17" spans="1:17">
      <c r="A17" s="1026">
        <v>11</v>
      </c>
      <c r="B17" s="1042" t="s">
        <v>217</v>
      </c>
      <c r="C17" s="1033">
        <v>8.7899999999999991</v>
      </c>
      <c r="D17" s="1027">
        <v>5.01</v>
      </c>
      <c r="E17" s="1027">
        <v>1.23</v>
      </c>
      <c r="F17" s="1027">
        <v>3.7</v>
      </c>
      <c r="G17" s="1027">
        <v>18.739999999999998</v>
      </c>
      <c r="H17" s="1027">
        <v>1.86</v>
      </c>
      <c r="I17" s="1027">
        <v>16.88</v>
      </c>
      <c r="J17" s="1027">
        <v>10.15</v>
      </c>
      <c r="K17" s="1027">
        <v>0.19</v>
      </c>
      <c r="L17" s="1027">
        <v>1.22</v>
      </c>
      <c r="M17" s="1027">
        <v>11.55</v>
      </c>
      <c r="N17" s="1027">
        <v>1.28</v>
      </c>
      <c r="O17" s="1027">
        <v>7.1</v>
      </c>
      <c r="P17" s="1027">
        <v>68.44</v>
      </c>
      <c r="Q17" s="1028" t="s">
        <v>94</v>
      </c>
    </row>
    <row r="18" spans="1:17">
      <c r="A18" s="1026">
        <v>12</v>
      </c>
      <c r="B18" s="1042" t="s">
        <v>218</v>
      </c>
      <c r="C18" s="1033">
        <v>4.1900000000000004</v>
      </c>
      <c r="D18" s="1027">
        <v>0.13</v>
      </c>
      <c r="E18" s="1027">
        <v>0.49</v>
      </c>
      <c r="F18" s="1027">
        <v>0.85</v>
      </c>
      <c r="G18" s="1027">
        <v>5.67</v>
      </c>
      <c r="H18" s="1027">
        <v>0.54</v>
      </c>
      <c r="I18" s="1027">
        <v>5.13</v>
      </c>
      <c r="J18" s="1027">
        <v>1.1200000000000001</v>
      </c>
      <c r="K18" s="1027">
        <v>0.01</v>
      </c>
      <c r="L18" s="1027">
        <v>1.63</v>
      </c>
      <c r="M18" s="1027">
        <v>2.76</v>
      </c>
      <c r="N18" s="1027">
        <v>2.14</v>
      </c>
      <c r="O18" s="1027">
        <v>2.12</v>
      </c>
      <c r="P18" s="1027">
        <v>53.78</v>
      </c>
      <c r="Q18" s="1028" t="s">
        <v>96</v>
      </c>
    </row>
    <row r="19" spans="1:17">
      <c r="A19" s="1026">
        <v>13</v>
      </c>
      <c r="B19" s="1042" t="s">
        <v>219</v>
      </c>
      <c r="C19" s="1033">
        <v>27</v>
      </c>
      <c r="D19" s="1027">
        <v>1.68</v>
      </c>
      <c r="E19" s="1027">
        <v>0.17</v>
      </c>
      <c r="F19" s="1027">
        <v>7.04</v>
      </c>
      <c r="G19" s="1027">
        <v>35.9</v>
      </c>
      <c r="H19" s="1027">
        <v>1.91</v>
      </c>
      <c r="I19" s="1027">
        <v>33.99</v>
      </c>
      <c r="J19" s="1027">
        <v>17.899999999999999</v>
      </c>
      <c r="K19" s="1027">
        <v>0.2</v>
      </c>
      <c r="L19" s="1027">
        <v>1.76</v>
      </c>
      <c r="M19" s="1027">
        <v>19.850000000000001</v>
      </c>
      <c r="N19" s="1027">
        <v>1.88</v>
      </c>
      <c r="O19" s="1027">
        <v>15.02</v>
      </c>
      <c r="P19" s="1027">
        <v>58.4</v>
      </c>
      <c r="Q19" s="1028" t="s">
        <v>98</v>
      </c>
    </row>
    <row r="20" spans="1:17">
      <c r="A20" s="1026">
        <v>14</v>
      </c>
      <c r="B20" s="1042" t="s">
        <v>220</v>
      </c>
      <c r="C20" s="1033">
        <v>20.69</v>
      </c>
      <c r="D20" s="1027">
        <v>2.76</v>
      </c>
      <c r="E20" s="1027">
        <v>0.73</v>
      </c>
      <c r="F20" s="1027">
        <v>8.85</v>
      </c>
      <c r="G20" s="1027">
        <v>33.03</v>
      </c>
      <c r="H20" s="1027">
        <v>1.89</v>
      </c>
      <c r="I20" s="1027">
        <v>31.15</v>
      </c>
      <c r="J20" s="1027">
        <v>15.07</v>
      </c>
      <c r="K20" s="1027">
        <v>0.03</v>
      </c>
      <c r="L20" s="1027">
        <v>1.4</v>
      </c>
      <c r="M20" s="1027">
        <v>16.5</v>
      </c>
      <c r="N20" s="1027">
        <v>1.46</v>
      </c>
      <c r="O20" s="1027">
        <v>15.09</v>
      </c>
      <c r="P20" s="1027">
        <v>52.99</v>
      </c>
      <c r="Q20" s="1028" t="s">
        <v>100</v>
      </c>
    </row>
    <row r="21" spans="1:17">
      <c r="A21" s="1026">
        <v>15</v>
      </c>
      <c r="B21" s="1042" t="s">
        <v>235</v>
      </c>
      <c r="C21" s="1034">
        <v>0.4</v>
      </c>
      <c r="D21" s="1029">
        <v>1E-3</v>
      </c>
      <c r="E21" s="1027">
        <v>0.11</v>
      </c>
      <c r="F21" s="1029">
        <v>6.0000000000000001E-3</v>
      </c>
      <c r="G21" s="1027">
        <v>0.52</v>
      </c>
      <c r="H21" s="1027">
        <v>0.05</v>
      </c>
      <c r="I21" s="1027">
        <v>0.47</v>
      </c>
      <c r="J21" s="1029">
        <v>1.7000000000000001E-2</v>
      </c>
      <c r="K21" s="1030">
        <v>2.0000000000000001E-4</v>
      </c>
      <c r="L21" s="1027">
        <v>0.02</v>
      </c>
      <c r="M21" s="1027">
        <v>0.04</v>
      </c>
      <c r="N21" s="1027">
        <v>0.02</v>
      </c>
      <c r="O21" s="1027">
        <v>0.43</v>
      </c>
      <c r="P21" s="1027">
        <v>8</v>
      </c>
      <c r="Q21" s="1028" t="s">
        <v>102</v>
      </c>
    </row>
    <row r="22" spans="1:17">
      <c r="A22" s="1026">
        <v>16</v>
      </c>
      <c r="B22" s="1042" t="s">
        <v>236</v>
      </c>
      <c r="C22" s="1033">
        <v>1.35</v>
      </c>
      <c r="D22" s="1027">
        <v>0.06</v>
      </c>
      <c r="E22" s="1027">
        <v>0.42</v>
      </c>
      <c r="F22" s="1027">
        <v>0.04</v>
      </c>
      <c r="G22" s="1027">
        <v>1.86</v>
      </c>
      <c r="H22" s="1027">
        <v>0.33</v>
      </c>
      <c r="I22" s="1027">
        <v>1.53</v>
      </c>
      <c r="J22" s="1027">
        <v>0.02</v>
      </c>
      <c r="K22" s="1027">
        <v>0</v>
      </c>
      <c r="L22" s="1027">
        <v>0.05</v>
      </c>
      <c r="M22" s="1027">
        <v>7.0000000000000007E-2</v>
      </c>
      <c r="N22" s="1027">
        <v>0.05</v>
      </c>
      <c r="O22" s="1027">
        <v>1.48</v>
      </c>
      <c r="P22" s="1027">
        <v>4.5999999999999996</v>
      </c>
      <c r="Q22" s="1028" t="s">
        <v>104</v>
      </c>
    </row>
    <row r="23" spans="1:17">
      <c r="A23" s="1026">
        <v>17</v>
      </c>
      <c r="B23" s="1042" t="s">
        <v>238</v>
      </c>
      <c r="C23" s="1033">
        <v>0.18</v>
      </c>
      <c r="D23" s="1027">
        <v>0</v>
      </c>
      <c r="E23" s="1027">
        <v>0.03</v>
      </c>
      <c r="F23" s="1027">
        <v>0</v>
      </c>
      <c r="G23" s="1027">
        <v>0.21</v>
      </c>
      <c r="H23" s="1027">
        <v>0.02</v>
      </c>
      <c r="I23" s="1027">
        <v>0.19</v>
      </c>
      <c r="J23" s="1027">
        <v>0</v>
      </c>
      <c r="K23" s="1027">
        <v>0</v>
      </c>
      <c r="L23" s="1027">
        <v>0.01</v>
      </c>
      <c r="M23" s="1027">
        <v>0.01</v>
      </c>
      <c r="N23" s="1027">
        <v>0.01</v>
      </c>
      <c r="O23" s="1027">
        <v>0.18</v>
      </c>
      <c r="P23" s="1027">
        <v>3.95</v>
      </c>
      <c r="Q23" s="1028" t="s">
        <v>106</v>
      </c>
    </row>
    <row r="24" spans="1:17">
      <c r="A24" s="1026">
        <v>18</v>
      </c>
      <c r="B24" s="1042" t="s">
        <v>239</v>
      </c>
      <c r="C24" s="1033">
        <v>0.41</v>
      </c>
      <c r="D24" s="1027">
        <v>0.12</v>
      </c>
      <c r="E24" s="1027">
        <v>0.08</v>
      </c>
      <c r="F24" s="1027">
        <v>0.01</v>
      </c>
      <c r="G24" s="1027">
        <v>0.62</v>
      </c>
      <c r="H24" s="1027">
        <v>0.05</v>
      </c>
      <c r="I24" s="1027">
        <v>0.56000000000000005</v>
      </c>
      <c r="J24" s="1027">
        <v>0.01</v>
      </c>
      <c r="K24" s="1027">
        <v>0</v>
      </c>
      <c r="L24" s="1027">
        <v>0.02</v>
      </c>
      <c r="M24" s="1027">
        <v>0.03</v>
      </c>
      <c r="N24" s="1027">
        <v>0.02</v>
      </c>
      <c r="O24" s="1027">
        <v>0.53</v>
      </c>
      <c r="P24" s="1027">
        <v>4.72</v>
      </c>
      <c r="Q24" s="1028" t="s">
        <v>108</v>
      </c>
    </row>
    <row r="25" spans="1:17">
      <c r="A25" s="1026">
        <v>19</v>
      </c>
      <c r="B25" s="1042" t="s">
        <v>221</v>
      </c>
      <c r="C25" s="1033">
        <v>10.18</v>
      </c>
      <c r="D25" s="1027">
        <v>2.94</v>
      </c>
      <c r="E25" s="1027">
        <v>1.51</v>
      </c>
      <c r="F25" s="1027">
        <v>2.84</v>
      </c>
      <c r="G25" s="1027">
        <v>17.46</v>
      </c>
      <c r="H25" s="1027">
        <v>1.42</v>
      </c>
      <c r="I25" s="1027">
        <v>16.04</v>
      </c>
      <c r="J25" s="1027">
        <v>6.28</v>
      </c>
      <c r="K25" s="1027">
        <v>0.19</v>
      </c>
      <c r="L25" s="1027">
        <v>1.26</v>
      </c>
      <c r="M25" s="1027">
        <v>7.74</v>
      </c>
      <c r="N25" s="1027">
        <v>1.37</v>
      </c>
      <c r="O25" s="1027">
        <v>8.26</v>
      </c>
      <c r="P25" s="1027">
        <v>48.23</v>
      </c>
      <c r="Q25" s="1028" t="s">
        <v>110</v>
      </c>
    </row>
    <row r="26" spans="1:17">
      <c r="A26" s="1026">
        <v>20</v>
      </c>
      <c r="B26" s="1042" t="s">
        <v>223</v>
      </c>
      <c r="C26" s="1033">
        <v>4.79</v>
      </c>
      <c r="D26" s="1027">
        <v>9.01</v>
      </c>
      <c r="E26" s="1027">
        <v>0.72</v>
      </c>
      <c r="F26" s="1027">
        <v>4.37</v>
      </c>
      <c r="G26" s="1027">
        <v>19.190000000000001</v>
      </c>
      <c r="H26" s="1027">
        <v>1.87</v>
      </c>
      <c r="I26" s="1027">
        <v>17.63</v>
      </c>
      <c r="J26" s="1027">
        <v>26.24</v>
      </c>
      <c r="K26" s="1027">
        <v>0.25</v>
      </c>
      <c r="L26" s="1027">
        <v>1.18</v>
      </c>
      <c r="M26" s="1027">
        <v>27.66</v>
      </c>
      <c r="N26" s="1027">
        <v>1.19</v>
      </c>
      <c r="O26" s="1027">
        <v>2.0699999999999998</v>
      </c>
      <c r="P26" s="1027">
        <v>156.87</v>
      </c>
      <c r="Q26" s="1028" t="s">
        <v>112</v>
      </c>
    </row>
    <row r="27" spans="1:17">
      <c r="A27" s="1026">
        <v>21</v>
      </c>
      <c r="B27" s="1042" t="s">
        <v>225</v>
      </c>
      <c r="C27" s="1033">
        <v>9.08</v>
      </c>
      <c r="D27" s="1027">
        <v>0.65</v>
      </c>
      <c r="E27" s="1027">
        <v>0.22</v>
      </c>
      <c r="F27" s="1027">
        <v>2.62</v>
      </c>
      <c r="G27" s="1027">
        <v>12.58</v>
      </c>
      <c r="H27" s="1027">
        <v>1.2</v>
      </c>
      <c r="I27" s="1027">
        <v>11.37</v>
      </c>
      <c r="J27" s="1027">
        <v>14.51</v>
      </c>
      <c r="K27" s="1027">
        <v>0.13</v>
      </c>
      <c r="L27" s="1027">
        <v>2.41</v>
      </c>
      <c r="M27" s="1027">
        <v>17.05</v>
      </c>
      <c r="N27" s="1027">
        <v>2.41</v>
      </c>
      <c r="O27" s="1027">
        <v>0.88</v>
      </c>
      <c r="P27" s="1027">
        <v>149.86000000000001</v>
      </c>
      <c r="Q27" s="1028" t="s">
        <v>114</v>
      </c>
    </row>
    <row r="28" spans="1:17">
      <c r="A28" s="1026">
        <v>22</v>
      </c>
      <c r="B28" s="1042" t="s">
        <v>240</v>
      </c>
      <c r="C28" s="1033">
        <v>0.18</v>
      </c>
      <c r="D28" s="1027">
        <v>0</v>
      </c>
      <c r="E28" s="1027">
        <v>0.06</v>
      </c>
      <c r="F28" s="1027">
        <v>0</v>
      </c>
      <c r="G28" s="1027">
        <v>0.24</v>
      </c>
      <c r="H28" s="1027">
        <v>0.02</v>
      </c>
      <c r="I28" s="1027">
        <v>0.22</v>
      </c>
      <c r="J28" s="1027">
        <v>0.01</v>
      </c>
      <c r="K28" s="1027">
        <v>0</v>
      </c>
      <c r="L28" s="1027">
        <v>0</v>
      </c>
      <c r="M28" s="1027">
        <v>0.01</v>
      </c>
      <c r="N28" s="1027">
        <v>0</v>
      </c>
      <c r="O28" s="1027">
        <v>0.2</v>
      </c>
      <c r="P28" s="1027">
        <v>5.85</v>
      </c>
      <c r="Q28" s="1028" t="s">
        <v>198</v>
      </c>
    </row>
    <row r="29" spans="1:17">
      <c r="A29" s="1026">
        <v>23</v>
      </c>
      <c r="B29" s="1042" t="s">
        <v>226</v>
      </c>
      <c r="C29" s="1033">
        <v>7.42</v>
      </c>
      <c r="D29" s="1027">
        <v>10.18</v>
      </c>
      <c r="E29" s="1027">
        <v>1.2</v>
      </c>
      <c r="F29" s="1027">
        <v>2.71</v>
      </c>
      <c r="G29" s="1027">
        <v>21.51</v>
      </c>
      <c r="H29" s="1027">
        <v>2.0699999999999998</v>
      </c>
      <c r="I29" s="1027">
        <v>19.46</v>
      </c>
      <c r="J29" s="1027">
        <v>13.51</v>
      </c>
      <c r="K29" s="1027">
        <v>0.14000000000000001</v>
      </c>
      <c r="L29" s="1027">
        <v>0.8</v>
      </c>
      <c r="M29" s="1027">
        <v>14.45</v>
      </c>
      <c r="N29" s="1027">
        <v>1.45</v>
      </c>
      <c r="O29" s="1027">
        <v>6.76</v>
      </c>
      <c r="P29" s="1027">
        <v>74.260000000000005</v>
      </c>
      <c r="Q29" s="1028" t="s">
        <v>118</v>
      </c>
    </row>
    <row r="30" spans="1:17">
      <c r="A30" s="1026">
        <v>24</v>
      </c>
      <c r="B30" s="1042" t="s">
        <v>227</v>
      </c>
      <c r="C30" s="1033">
        <v>6.88</v>
      </c>
      <c r="D30" s="1027">
        <v>6.63</v>
      </c>
      <c r="E30" s="1027">
        <v>0.94</v>
      </c>
      <c r="F30" s="1027">
        <v>5.96</v>
      </c>
      <c r="G30" s="1027">
        <v>20.399999999999999</v>
      </c>
      <c r="H30" s="1027">
        <v>1.96</v>
      </c>
      <c r="I30" s="1027">
        <v>18.440000000000001</v>
      </c>
      <c r="J30" s="1027">
        <v>7.59</v>
      </c>
      <c r="K30" s="1027">
        <v>0.37</v>
      </c>
      <c r="L30" s="1027">
        <v>0.51</v>
      </c>
      <c r="M30" s="1027">
        <v>8.4700000000000006</v>
      </c>
      <c r="N30" s="1027">
        <v>0.74</v>
      </c>
      <c r="O30" s="1027">
        <v>9.9499999999999993</v>
      </c>
      <c r="P30" s="1027">
        <v>45.91</v>
      </c>
      <c r="Q30" s="1028" t="s">
        <v>120</v>
      </c>
    </row>
    <row r="31" spans="1:17">
      <c r="A31" s="1026">
        <v>25</v>
      </c>
      <c r="B31" s="1042" t="s">
        <v>241</v>
      </c>
      <c r="C31" s="1033">
        <v>1.03</v>
      </c>
      <c r="D31" s="1027">
        <v>0.16</v>
      </c>
      <c r="E31" s="1027">
        <v>0.2</v>
      </c>
      <c r="F31" s="1027">
        <v>7.0000000000000007E-2</v>
      </c>
      <c r="G31" s="1027">
        <v>1.45</v>
      </c>
      <c r="H31" s="1027">
        <v>0.27</v>
      </c>
      <c r="I31" s="1027">
        <v>1.18</v>
      </c>
      <c r="J31" s="1027">
        <v>0.03</v>
      </c>
      <c r="K31" s="1027">
        <v>0</v>
      </c>
      <c r="L31" s="1027">
        <v>0.08</v>
      </c>
      <c r="M31" s="1027">
        <v>0.11</v>
      </c>
      <c r="N31" s="1027">
        <v>0.09</v>
      </c>
      <c r="O31" s="1027">
        <v>1.07</v>
      </c>
      <c r="P31" s="1027">
        <v>9.48</v>
      </c>
      <c r="Q31" s="1028" t="s">
        <v>122</v>
      </c>
    </row>
    <row r="32" spans="1:17">
      <c r="A32" s="1026">
        <v>26</v>
      </c>
      <c r="B32" s="1042" t="s">
        <v>228</v>
      </c>
      <c r="C32" s="1033">
        <v>36.43</v>
      </c>
      <c r="D32" s="1027">
        <v>14.12</v>
      </c>
      <c r="E32" s="1027">
        <v>0.81</v>
      </c>
      <c r="F32" s="1027">
        <v>21.47</v>
      </c>
      <c r="G32" s="1027">
        <v>72.84</v>
      </c>
      <c r="H32" s="1027">
        <v>6.46</v>
      </c>
      <c r="I32" s="1027">
        <v>66.38</v>
      </c>
      <c r="J32" s="1027">
        <v>41.15</v>
      </c>
      <c r="K32" s="1027">
        <v>0.53</v>
      </c>
      <c r="L32" s="1027">
        <v>5.08</v>
      </c>
      <c r="M32" s="1027">
        <v>46.76</v>
      </c>
      <c r="N32" s="1027">
        <v>5.38</v>
      </c>
      <c r="O32" s="1027">
        <v>20.52</v>
      </c>
      <c r="P32" s="1027">
        <v>70.45</v>
      </c>
      <c r="Q32" s="1028" t="s">
        <v>124</v>
      </c>
    </row>
    <row r="33" spans="1:17">
      <c r="A33" s="1026">
        <v>27</v>
      </c>
      <c r="B33" s="1042" t="s">
        <v>229</v>
      </c>
      <c r="C33" s="1033">
        <v>1.53</v>
      </c>
      <c r="D33" s="1027">
        <v>0.21</v>
      </c>
      <c r="E33" s="1027">
        <v>0.14000000000000001</v>
      </c>
      <c r="F33" s="1027">
        <v>0.26</v>
      </c>
      <c r="G33" s="1027">
        <v>2.14</v>
      </c>
      <c r="H33" s="1027">
        <v>0.17</v>
      </c>
      <c r="I33" s="1027">
        <v>1.96</v>
      </c>
      <c r="J33" s="1027">
        <v>0.74</v>
      </c>
      <c r="K33" s="1027">
        <v>0.13</v>
      </c>
      <c r="L33" s="1027">
        <v>0.18</v>
      </c>
      <c r="M33" s="1027">
        <v>1.05</v>
      </c>
      <c r="N33" s="1027">
        <v>0.26</v>
      </c>
      <c r="O33" s="1027">
        <v>0.83</v>
      </c>
      <c r="P33" s="1027">
        <v>53.54</v>
      </c>
      <c r="Q33" s="1028" t="s">
        <v>126</v>
      </c>
    </row>
    <row r="34" spans="1:17">
      <c r="A34" s="1026">
        <v>28</v>
      </c>
      <c r="B34" s="1042" t="s">
        <v>230</v>
      </c>
      <c r="C34" s="1033">
        <v>16.649999999999999</v>
      </c>
      <c r="D34" s="1027">
        <v>1.71</v>
      </c>
      <c r="E34" s="1027">
        <v>3.4</v>
      </c>
      <c r="F34" s="1027">
        <v>4.13</v>
      </c>
      <c r="G34" s="1027">
        <v>25.89</v>
      </c>
      <c r="H34" s="1027">
        <v>2.33</v>
      </c>
      <c r="I34" s="1027">
        <v>23.56</v>
      </c>
      <c r="J34" s="1027">
        <v>8.99</v>
      </c>
      <c r="K34" s="1027">
        <v>0.17</v>
      </c>
      <c r="L34" s="1027">
        <v>1.59</v>
      </c>
      <c r="M34" s="1027">
        <v>10.75</v>
      </c>
      <c r="N34" s="1027">
        <v>1.77</v>
      </c>
      <c r="O34" s="1027">
        <v>12.72</v>
      </c>
      <c r="P34" s="1027">
        <v>45.63</v>
      </c>
      <c r="Q34" s="1028" t="s">
        <v>128</v>
      </c>
    </row>
    <row r="35" spans="1:17" ht="29">
      <c r="A35" s="1026">
        <v>29</v>
      </c>
      <c r="B35" s="1042" t="s">
        <v>1953</v>
      </c>
      <c r="C35" s="1033">
        <v>0.2</v>
      </c>
      <c r="D35" s="1027">
        <v>0</v>
      </c>
      <c r="E35" s="1027">
        <v>0.17</v>
      </c>
      <c r="F35" s="1027">
        <v>0</v>
      </c>
      <c r="G35" s="1027">
        <v>0.38</v>
      </c>
      <c r="H35" s="1027">
        <v>0.04</v>
      </c>
      <c r="I35" s="1027">
        <v>0.34</v>
      </c>
      <c r="J35" s="1027">
        <v>0</v>
      </c>
      <c r="K35" s="1027">
        <v>0</v>
      </c>
      <c r="L35" s="1027">
        <v>0.01</v>
      </c>
      <c r="M35" s="1027">
        <v>0.01</v>
      </c>
      <c r="N35" s="1027">
        <v>0.01</v>
      </c>
      <c r="O35" s="1027">
        <v>0.33</v>
      </c>
      <c r="P35" s="1027">
        <v>2.08</v>
      </c>
      <c r="Q35" s="1025" t="s">
        <v>1946</v>
      </c>
    </row>
    <row r="36" spans="1:17">
      <c r="A36" s="1026">
        <v>30</v>
      </c>
      <c r="B36" s="1042" t="s">
        <v>245</v>
      </c>
      <c r="C36" s="1033">
        <v>0.01</v>
      </c>
      <c r="D36" s="1027">
        <v>0.01</v>
      </c>
      <c r="E36" s="1027">
        <v>0</v>
      </c>
      <c r="F36" s="1027">
        <v>0.03</v>
      </c>
      <c r="G36" s="1027">
        <v>0.06</v>
      </c>
      <c r="H36" s="1027">
        <v>0.01</v>
      </c>
      <c r="I36" s="1027">
        <v>0.05</v>
      </c>
      <c r="J36" s="1027">
        <v>0.01</v>
      </c>
      <c r="K36" s="1027">
        <v>0</v>
      </c>
      <c r="L36" s="1027">
        <v>0.03</v>
      </c>
      <c r="M36" s="1027">
        <v>0.03</v>
      </c>
      <c r="N36" s="1027">
        <v>0.03</v>
      </c>
      <c r="O36" s="1027">
        <v>0.02</v>
      </c>
      <c r="P36" s="1027">
        <v>66.13</v>
      </c>
      <c r="Q36" s="1028" t="s">
        <v>134</v>
      </c>
    </row>
    <row r="37" spans="1:17" ht="43.5">
      <c r="A37" s="1032">
        <v>31</v>
      </c>
      <c r="B37" s="1042" t="s">
        <v>1954</v>
      </c>
      <c r="C37" s="1035">
        <v>0.09</v>
      </c>
      <c r="D37" s="1031">
        <v>0.01</v>
      </c>
      <c r="E37" s="1031">
        <v>0</v>
      </c>
      <c r="F37" s="1031">
        <v>0.02</v>
      </c>
      <c r="G37" s="1031">
        <v>0.12</v>
      </c>
      <c r="H37" s="1031">
        <v>0.01</v>
      </c>
      <c r="I37" s="1031">
        <v>0.12</v>
      </c>
      <c r="J37" s="1031">
        <v>0.01</v>
      </c>
      <c r="K37" s="1031">
        <v>0.14000000000000001</v>
      </c>
      <c r="L37" s="1031">
        <v>0.01</v>
      </c>
      <c r="M37" s="1031">
        <v>0.16</v>
      </c>
      <c r="N37" s="1031">
        <v>0.03</v>
      </c>
      <c r="O37" s="1031">
        <v>0.01</v>
      </c>
      <c r="P37" s="1031">
        <v>142.16999999999999</v>
      </c>
      <c r="Q37" s="1025" t="s">
        <v>1947</v>
      </c>
    </row>
    <row r="38" spans="1:17">
      <c r="A38" s="1026">
        <v>32</v>
      </c>
      <c r="B38" s="1042" t="s">
        <v>250</v>
      </c>
      <c r="C38" s="1033">
        <v>0.12</v>
      </c>
      <c r="D38" s="1027">
        <v>0.09</v>
      </c>
      <c r="E38" s="1027">
        <v>0</v>
      </c>
      <c r="F38" s="1027">
        <v>0.17</v>
      </c>
      <c r="G38" s="1027">
        <v>0.38</v>
      </c>
      <c r="H38" s="1027">
        <v>0.04</v>
      </c>
      <c r="I38" s="1027">
        <v>0.34</v>
      </c>
      <c r="J38" s="1027">
        <v>0.08</v>
      </c>
      <c r="K38" s="1027">
        <v>0</v>
      </c>
      <c r="L38" s="1027">
        <v>0.26</v>
      </c>
      <c r="M38" s="1027">
        <v>0.34</v>
      </c>
      <c r="N38" s="1027">
        <v>0.28000000000000003</v>
      </c>
      <c r="O38" s="1027">
        <v>0.02</v>
      </c>
      <c r="P38" s="1027">
        <v>100.77</v>
      </c>
      <c r="Q38" s="1028" t="s">
        <v>79</v>
      </c>
    </row>
    <row r="39" spans="1:17">
      <c r="A39" s="1026">
        <v>33</v>
      </c>
      <c r="B39" s="1042" t="s">
        <v>1588</v>
      </c>
      <c r="C39" s="1033">
        <v>1.19</v>
      </c>
      <c r="D39" s="1027">
        <v>0.35</v>
      </c>
      <c r="E39" s="1027">
        <v>0.85</v>
      </c>
      <c r="F39" s="1027">
        <v>0.15</v>
      </c>
      <c r="G39" s="1027">
        <v>2.5499999999999998</v>
      </c>
      <c r="H39" s="1027">
        <v>0.25</v>
      </c>
      <c r="I39" s="1027">
        <v>2.2999999999999998</v>
      </c>
      <c r="J39" s="1027">
        <v>0.13</v>
      </c>
      <c r="K39" s="1027">
        <v>0.02</v>
      </c>
      <c r="L39" s="1027">
        <v>0.37</v>
      </c>
      <c r="M39" s="1027">
        <v>0.51</v>
      </c>
      <c r="N39" s="1027">
        <v>0.37</v>
      </c>
      <c r="O39" s="1027">
        <v>1.79</v>
      </c>
      <c r="P39" s="1027">
        <v>22.28</v>
      </c>
      <c r="Q39" s="1028" t="s">
        <v>1945</v>
      </c>
    </row>
    <row r="40" spans="1:17">
      <c r="A40" s="1026">
        <v>34</v>
      </c>
      <c r="B40" s="1040" t="s">
        <v>139</v>
      </c>
      <c r="C40" s="1033">
        <v>0</v>
      </c>
      <c r="D40" s="1027">
        <v>0.05</v>
      </c>
      <c r="E40" s="1027">
        <v>0.01</v>
      </c>
      <c r="F40" s="1027">
        <v>0</v>
      </c>
      <c r="G40" s="1027">
        <v>7.0000000000000007E-2</v>
      </c>
      <c r="H40" s="1027">
        <v>0.01</v>
      </c>
      <c r="I40" s="1027">
        <v>0.06</v>
      </c>
      <c r="J40" s="1027">
        <v>0</v>
      </c>
      <c r="K40" s="1027">
        <v>0</v>
      </c>
      <c r="L40" s="1027">
        <v>0.02</v>
      </c>
      <c r="M40" s="1027">
        <v>0.02</v>
      </c>
      <c r="N40" s="1027">
        <v>0.02</v>
      </c>
      <c r="O40" s="1027">
        <v>0.04</v>
      </c>
      <c r="P40" s="1027">
        <v>30.93</v>
      </c>
      <c r="Q40" s="1028" t="s">
        <v>140</v>
      </c>
    </row>
    <row r="41" spans="1:17">
      <c r="A41" s="1026">
        <v>35</v>
      </c>
      <c r="B41" s="1040" t="s">
        <v>251</v>
      </c>
      <c r="C41" s="1033">
        <v>0.01</v>
      </c>
      <c r="D41" s="1027">
        <v>0</v>
      </c>
      <c r="E41" s="1027">
        <v>0</v>
      </c>
      <c r="F41" s="1027">
        <v>0</v>
      </c>
      <c r="G41" s="1027">
        <v>0.01</v>
      </c>
      <c r="H41" s="1027">
        <v>0.01</v>
      </c>
      <c r="I41" s="1027">
        <v>0.01</v>
      </c>
      <c r="J41" s="1027">
        <v>0</v>
      </c>
      <c r="K41" s="1027">
        <v>0</v>
      </c>
      <c r="L41" s="1027">
        <v>0</v>
      </c>
      <c r="M41" s="1027">
        <v>0</v>
      </c>
      <c r="N41" s="1027">
        <v>0</v>
      </c>
      <c r="O41" s="1027">
        <v>0</v>
      </c>
      <c r="P41" s="1027">
        <v>61.32</v>
      </c>
      <c r="Q41" s="1028" t="s">
        <v>146</v>
      </c>
    </row>
    <row r="42" spans="1:17">
      <c r="A42" s="1026">
        <v>36</v>
      </c>
      <c r="B42" s="1040" t="s">
        <v>1592</v>
      </c>
      <c r="C42" s="1033">
        <v>0.05</v>
      </c>
      <c r="D42" s="1027">
        <v>0.09</v>
      </c>
      <c r="E42" s="1027">
        <v>0.01</v>
      </c>
      <c r="F42" s="1027">
        <v>0.03</v>
      </c>
      <c r="G42" s="1027">
        <v>0.19</v>
      </c>
      <c r="H42" s="1027">
        <v>0.02</v>
      </c>
      <c r="I42" s="1027">
        <v>0.17</v>
      </c>
      <c r="J42" s="1027">
        <v>7.0000000000000007E-2</v>
      </c>
      <c r="K42" s="1027">
        <v>0.01</v>
      </c>
      <c r="L42" s="1027">
        <v>0.05</v>
      </c>
      <c r="M42" s="1027">
        <v>0.13</v>
      </c>
      <c r="N42" s="1027">
        <v>0.05</v>
      </c>
      <c r="O42" s="1027">
        <v>0.04</v>
      </c>
      <c r="P42" s="1027">
        <v>75.91</v>
      </c>
      <c r="Q42" s="1028" t="s">
        <v>148</v>
      </c>
    </row>
    <row r="43" spans="1:17">
      <c r="A43" s="1036"/>
      <c r="B43" s="1037" t="s">
        <v>255</v>
      </c>
      <c r="C43" s="1038">
        <v>246.37</v>
      </c>
      <c r="D43" s="1038">
        <v>86.14</v>
      </c>
      <c r="E43" s="1038">
        <v>24.54</v>
      </c>
      <c r="F43" s="1038">
        <v>89.54</v>
      </c>
      <c r="G43" s="1039">
        <v>446.90800000000002</v>
      </c>
      <c r="H43" s="1038">
        <v>41.05</v>
      </c>
      <c r="I43" s="1039">
        <v>406.19400000000002</v>
      </c>
      <c r="J43" s="1038">
        <v>213.29</v>
      </c>
      <c r="K43" s="1038">
        <v>4.28</v>
      </c>
      <c r="L43" s="1038">
        <v>28.07</v>
      </c>
      <c r="M43" s="1039">
        <v>245.64599999999999</v>
      </c>
      <c r="N43" s="1038">
        <v>31.12</v>
      </c>
      <c r="O43" s="1038">
        <v>189.83</v>
      </c>
      <c r="P43" s="1039">
        <v>60.475000000000001</v>
      </c>
      <c r="Q43" s="1036" t="s">
        <v>256</v>
      </c>
    </row>
    <row r="44" spans="1:17" ht="16">
      <c r="A44" s="1616" t="s">
        <v>1948</v>
      </c>
      <c r="B44" s="1617"/>
      <c r="C44" s="1617"/>
      <c r="D44" s="1617"/>
      <c r="E44" s="1617"/>
      <c r="F44" s="1617"/>
      <c r="G44" s="1617"/>
      <c r="H44" s="1617"/>
      <c r="I44" s="1617"/>
      <c r="J44" s="1617"/>
      <c r="K44" s="1617"/>
      <c r="L44" s="1617"/>
      <c r="M44" s="1617"/>
      <c r="N44" s="1617"/>
      <c r="O44" s="1617"/>
      <c r="P44" s="1617"/>
      <c r="Q44" s="1618"/>
    </row>
    <row r="45" spans="1:17" ht="16.5" customHeight="1">
      <c r="A45" s="1619" t="s">
        <v>1949</v>
      </c>
      <c r="B45" s="1620"/>
      <c r="C45" s="1620"/>
      <c r="D45" s="1620"/>
      <c r="E45" s="1620"/>
      <c r="F45" s="1620"/>
      <c r="G45" s="1620"/>
      <c r="H45" s="1620"/>
      <c r="I45" s="1620"/>
      <c r="J45" s="1620"/>
      <c r="K45" s="1620"/>
      <c r="L45" s="1620"/>
      <c r="M45" s="1620"/>
      <c r="N45" s="1620"/>
      <c r="O45" s="1620"/>
      <c r="P45" s="1620"/>
      <c r="Q45" s="1621"/>
    </row>
    <row r="46" spans="1:17" ht="16.5" customHeight="1">
      <c r="A46" s="1613" t="s">
        <v>1950</v>
      </c>
      <c r="B46" s="1614"/>
      <c r="C46" s="1614"/>
      <c r="D46" s="1614"/>
      <c r="E46" s="1614"/>
      <c r="F46" s="1614"/>
      <c r="G46" s="1614"/>
      <c r="H46" s="1614"/>
      <c r="I46" s="1614"/>
      <c r="J46" s="1614"/>
      <c r="K46" s="1614"/>
      <c r="L46" s="1614"/>
      <c r="M46" s="1614"/>
      <c r="N46" s="1614"/>
      <c r="O46" s="1614"/>
      <c r="P46" s="1614"/>
      <c r="Q46" s="1615"/>
    </row>
  </sheetData>
  <mergeCells count="23">
    <mergeCell ref="A4:A6"/>
    <mergeCell ref="Q4:Q6"/>
    <mergeCell ref="H4:H6"/>
    <mergeCell ref="I4:I6"/>
    <mergeCell ref="J4:M4"/>
    <mergeCell ref="N4:N6"/>
    <mergeCell ref="O4:O6"/>
    <mergeCell ref="A46:Q46"/>
    <mergeCell ref="A1:Q1"/>
    <mergeCell ref="A2:Q2"/>
    <mergeCell ref="M3:Q3"/>
    <mergeCell ref="B4:B6"/>
    <mergeCell ref="C4:F4"/>
    <mergeCell ref="G4:G6"/>
    <mergeCell ref="A44:Q44"/>
    <mergeCell ref="A45:Q45"/>
    <mergeCell ref="P4:P6"/>
    <mergeCell ref="C5:D5"/>
    <mergeCell ref="E5:F5"/>
    <mergeCell ref="J5:J6"/>
    <mergeCell ref="K5:K6"/>
    <mergeCell ref="L5:L6"/>
    <mergeCell ref="M5:M6"/>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E98A3-CE69-440C-A4DC-35F01D31E1F7}">
  <sheetPr codeName="Sheet35"/>
  <dimension ref="A1:I29"/>
  <sheetViews>
    <sheetView view="pageBreakPreview" zoomScale="90" zoomScaleNormal="100" zoomScaleSheetLayoutView="90" workbookViewId="0">
      <selection activeCell="A27" sqref="A27:I27"/>
    </sheetView>
  </sheetViews>
  <sheetFormatPr defaultColWidth="8.7265625" defaultRowHeight="14.5"/>
  <cols>
    <col min="1" max="1" width="8.7265625" style="687"/>
    <col min="2" max="2" width="52.81640625" style="657" customWidth="1"/>
    <col min="3" max="3" width="15.54296875" style="687" customWidth="1"/>
    <col min="4" max="4" width="15" style="687" customWidth="1"/>
    <col min="5" max="5" width="16.7265625" style="687" customWidth="1"/>
    <col min="6" max="6" width="12.81640625" style="687" customWidth="1"/>
    <col min="7" max="7" width="15.81640625" style="687" customWidth="1"/>
    <col min="8" max="8" width="16.1796875" style="687" customWidth="1"/>
    <col min="9" max="9" width="17.26953125" style="687" customWidth="1"/>
    <col min="10" max="16384" width="8.7265625" style="687"/>
  </cols>
  <sheetData>
    <row r="1" spans="1:9" ht="31.5" customHeight="1">
      <c r="A1" s="1143" t="s">
        <v>1451</v>
      </c>
      <c r="B1" s="1308"/>
      <c r="C1" s="1308"/>
      <c r="D1" s="1308"/>
      <c r="E1" s="1308"/>
      <c r="F1" s="1308"/>
      <c r="G1" s="1308"/>
      <c r="H1" s="1308"/>
      <c r="I1" s="1308"/>
    </row>
    <row r="2" spans="1:9">
      <c r="A2" s="1143" t="s">
        <v>1452</v>
      </c>
      <c r="B2" s="1143"/>
      <c r="C2" s="1143"/>
      <c r="D2" s="1143"/>
      <c r="E2" s="1143"/>
      <c r="F2" s="1143"/>
      <c r="G2" s="1143"/>
      <c r="H2" s="1143"/>
      <c r="I2" s="1143"/>
    </row>
    <row r="3" spans="1:9">
      <c r="A3" s="1623" t="s">
        <v>1453</v>
      </c>
      <c r="B3" s="1624"/>
      <c r="C3" s="1624"/>
      <c r="D3" s="1624"/>
      <c r="E3" s="1624"/>
      <c r="F3" s="1624"/>
      <c r="G3" s="1624"/>
      <c r="H3" s="1624"/>
      <c r="I3" s="1625"/>
    </row>
    <row r="4" spans="1:9" ht="48.75" customHeight="1">
      <c r="A4" s="1553" t="s">
        <v>54</v>
      </c>
      <c r="B4" s="1504" t="s">
        <v>1454</v>
      </c>
      <c r="C4" s="1626" t="s">
        <v>1455</v>
      </c>
      <c r="D4" s="1143" t="s">
        <v>1456</v>
      </c>
      <c r="E4" s="1143"/>
      <c r="F4" s="1143" t="s">
        <v>1457</v>
      </c>
      <c r="G4" s="1143"/>
      <c r="H4" s="1143" t="s">
        <v>1458</v>
      </c>
      <c r="I4" s="1143"/>
    </row>
    <row r="5" spans="1:9" ht="106.5" customHeight="1">
      <c r="A5" s="1553"/>
      <c r="B5" s="1504"/>
      <c r="C5" s="1626"/>
      <c r="D5" s="661" t="s">
        <v>1459</v>
      </c>
      <c r="E5" s="661" t="s">
        <v>2042</v>
      </c>
      <c r="F5" s="661" t="s">
        <v>1459</v>
      </c>
      <c r="G5" s="661" t="s">
        <v>1460</v>
      </c>
      <c r="H5" s="661" t="s">
        <v>1459</v>
      </c>
      <c r="I5" s="661" t="s">
        <v>1460</v>
      </c>
    </row>
    <row r="6" spans="1:9">
      <c r="A6" s="11">
        <v>1</v>
      </c>
      <c r="B6" s="688" t="s">
        <v>1461</v>
      </c>
      <c r="C6" s="30">
        <v>1.0269999999999999</v>
      </c>
      <c r="D6" s="30">
        <v>0.28799999999999998</v>
      </c>
      <c r="E6" s="689">
        <v>28.042999999999999</v>
      </c>
      <c r="F6" s="30">
        <v>0.82199999999999995</v>
      </c>
      <c r="G6" s="689">
        <v>80.039000000000001</v>
      </c>
      <c r="H6" s="30">
        <v>0.628</v>
      </c>
      <c r="I6" s="689">
        <v>61.13</v>
      </c>
    </row>
    <row r="7" spans="1:9">
      <c r="A7" s="11">
        <v>2</v>
      </c>
      <c r="B7" s="688" t="s">
        <v>1462</v>
      </c>
      <c r="C7" s="30">
        <v>4.2990000000000004</v>
      </c>
      <c r="D7" s="30">
        <v>1.359</v>
      </c>
      <c r="E7" s="689">
        <v>31.611999999999998</v>
      </c>
      <c r="F7" s="30">
        <v>2.3260000000000001</v>
      </c>
      <c r="G7" s="689">
        <v>54.106000000000002</v>
      </c>
      <c r="H7" s="30">
        <v>1.9490000000000001</v>
      </c>
      <c r="I7" s="689">
        <v>45.328000000000003</v>
      </c>
    </row>
    <row r="8" spans="1:9">
      <c r="A8" s="11">
        <v>3</v>
      </c>
      <c r="B8" s="688" t="s">
        <v>1373</v>
      </c>
      <c r="C8" s="30">
        <v>1.016</v>
      </c>
      <c r="D8" s="30">
        <v>0.36899999999999999</v>
      </c>
      <c r="E8" s="689">
        <v>36.281999999999996</v>
      </c>
      <c r="F8" s="30">
        <v>0.39200000000000002</v>
      </c>
      <c r="G8" s="689">
        <v>38.582999999999998</v>
      </c>
      <c r="H8" s="30">
        <v>0.34300000000000003</v>
      </c>
      <c r="I8" s="689">
        <v>33.805</v>
      </c>
    </row>
    <row r="9" spans="1:9">
      <c r="A9" s="11">
        <v>4</v>
      </c>
      <c r="B9" s="688" t="s">
        <v>1383</v>
      </c>
      <c r="C9" s="30">
        <v>6.1929999999999996</v>
      </c>
      <c r="D9" s="30">
        <v>3.8</v>
      </c>
      <c r="E9" s="689">
        <v>61.353999999999999</v>
      </c>
      <c r="F9" s="30">
        <v>1.179</v>
      </c>
      <c r="G9" s="689">
        <v>19.038</v>
      </c>
      <c r="H9" s="30">
        <v>2.1150000000000002</v>
      </c>
      <c r="I9" s="689">
        <v>34.158999999999999</v>
      </c>
    </row>
    <row r="10" spans="1:9">
      <c r="A10" s="11">
        <v>5</v>
      </c>
      <c r="B10" s="688" t="s">
        <v>1463</v>
      </c>
      <c r="C10" s="30">
        <v>0.50800000000000001</v>
      </c>
      <c r="D10" s="30">
        <v>0.111</v>
      </c>
      <c r="E10" s="689">
        <v>21.85</v>
      </c>
      <c r="F10" s="30">
        <v>0</v>
      </c>
      <c r="G10" s="689">
        <v>0</v>
      </c>
      <c r="H10" s="30">
        <v>6.6000000000000003E-2</v>
      </c>
      <c r="I10" s="689">
        <v>13.015000000000001</v>
      </c>
    </row>
    <row r="11" spans="1:9">
      <c r="A11" s="11">
        <v>6</v>
      </c>
      <c r="B11" s="688" t="s">
        <v>1464</v>
      </c>
      <c r="C11" s="30">
        <v>2.476</v>
      </c>
      <c r="D11" s="30">
        <v>1.482</v>
      </c>
      <c r="E11" s="689">
        <v>59.872</v>
      </c>
      <c r="F11" s="30">
        <v>0.34899999999999998</v>
      </c>
      <c r="G11" s="689">
        <v>14.112</v>
      </c>
      <c r="H11" s="30">
        <v>0.44700000000000001</v>
      </c>
      <c r="I11" s="689">
        <v>18.05</v>
      </c>
    </row>
    <row r="12" spans="1:9">
      <c r="A12" s="11">
        <v>7</v>
      </c>
      <c r="B12" s="688" t="s">
        <v>1372</v>
      </c>
      <c r="C12" s="30">
        <v>33.619999999999997</v>
      </c>
      <c r="D12" s="30">
        <v>15.23</v>
      </c>
      <c r="E12" s="689">
        <v>45.3</v>
      </c>
      <c r="F12" s="30">
        <v>12.741</v>
      </c>
      <c r="G12" s="689">
        <v>37.896999999999998</v>
      </c>
      <c r="H12" s="30">
        <v>11.42</v>
      </c>
      <c r="I12" s="689">
        <v>33.969000000000001</v>
      </c>
    </row>
    <row r="13" spans="1:9">
      <c r="A13" s="11">
        <v>8</v>
      </c>
      <c r="B13" s="688" t="s">
        <v>1380</v>
      </c>
      <c r="C13" s="30">
        <v>17.920999999999999</v>
      </c>
      <c r="D13" s="30">
        <v>6.6829999999999998</v>
      </c>
      <c r="E13" s="689">
        <v>37.290999999999997</v>
      </c>
      <c r="F13" s="30">
        <v>5.2130000000000001</v>
      </c>
      <c r="G13" s="689">
        <v>29.088999999999999</v>
      </c>
      <c r="H13" s="30">
        <v>5.5650000000000004</v>
      </c>
      <c r="I13" s="689">
        <v>31.053000000000001</v>
      </c>
    </row>
    <row r="14" spans="1:9">
      <c r="A14" s="11">
        <v>9</v>
      </c>
      <c r="B14" s="688" t="s">
        <v>1465</v>
      </c>
      <c r="C14" s="30">
        <v>14.819000000000001</v>
      </c>
      <c r="D14" s="30">
        <v>2.5720000000000001</v>
      </c>
      <c r="E14" s="689">
        <v>17.356000000000002</v>
      </c>
      <c r="F14" s="30">
        <v>4.5890000000000004</v>
      </c>
      <c r="G14" s="689">
        <v>30.966999999999999</v>
      </c>
      <c r="H14" s="30">
        <v>4.4960000000000004</v>
      </c>
      <c r="I14" s="689">
        <v>30.341999999999999</v>
      </c>
    </row>
    <row r="15" spans="1:9">
      <c r="A15" s="11">
        <v>10</v>
      </c>
      <c r="B15" s="688" t="s">
        <v>1381</v>
      </c>
      <c r="C15" s="30">
        <v>34.243000000000002</v>
      </c>
      <c r="D15" s="30">
        <v>7.7130000000000001</v>
      </c>
      <c r="E15" s="689">
        <v>22.526</v>
      </c>
      <c r="F15" s="30">
        <v>5.6289999999999996</v>
      </c>
      <c r="G15" s="689">
        <v>16.437999999999999</v>
      </c>
      <c r="H15" s="30">
        <v>7.0730000000000004</v>
      </c>
      <c r="I15" s="689">
        <v>20.654</v>
      </c>
    </row>
    <row r="16" spans="1:9">
      <c r="A16" s="11">
        <v>11</v>
      </c>
      <c r="B16" s="688" t="s">
        <v>1379</v>
      </c>
      <c r="C16" s="30">
        <v>10.212999999999999</v>
      </c>
      <c r="D16" s="30">
        <v>3.6219999999999999</v>
      </c>
      <c r="E16" s="689">
        <v>35.460999999999999</v>
      </c>
      <c r="F16" s="30">
        <v>4.3070000000000004</v>
      </c>
      <c r="G16" s="689">
        <v>42.170999999999999</v>
      </c>
      <c r="H16" s="30">
        <v>4.7009999999999996</v>
      </c>
      <c r="I16" s="689">
        <v>46.030999999999999</v>
      </c>
    </row>
    <row r="17" spans="1:9">
      <c r="A17" s="11">
        <v>12</v>
      </c>
      <c r="B17" s="688" t="s">
        <v>1376</v>
      </c>
      <c r="C17" s="30">
        <v>4.4809999999999999</v>
      </c>
      <c r="D17" s="30">
        <v>1.615</v>
      </c>
      <c r="E17" s="689">
        <v>36.040999999999997</v>
      </c>
      <c r="F17" s="30">
        <v>1.746</v>
      </c>
      <c r="G17" s="689">
        <v>38.965000000000003</v>
      </c>
      <c r="H17" s="30">
        <v>1.732</v>
      </c>
      <c r="I17" s="689">
        <v>38.640999999999998</v>
      </c>
    </row>
    <row r="18" spans="1:9">
      <c r="A18" s="11">
        <v>13</v>
      </c>
      <c r="B18" s="688" t="s">
        <v>1377</v>
      </c>
      <c r="C18" s="30">
        <v>22.344000000000001</v>
      </c>
      <c r="D18" s="30">
        <v>9.0879999999999992</v>
      </c>
      <c r="E18" s="689">
        <v>40.673000000000002</v>
      </c>
      <c r="F18" s="30">
        <v>9.0879999999999992</v>
      </c>
      <c r="G18" s="689">
        <v>40.673000000000002</v>
      </c>
      <c r="H18" s="30">
        <v>6.7359999999999998</v>
      </c>
      <c r="I18" s="689">
        <v>30.146999999999998</v>
      </c>
    </row>
    <row r="19" spans="1:9">
      <c r="A19" s="11">
        <v>14</v>
      </c>
      <c r="B19" s="688" t="s">
        <v>1382</v>
      </c>
      <c r="C19" s="30">
        <v>1.994</v>
      </c>
      <c r="D19" s="30">
        <v>1.264</v>
      </c>
      <c r="E19" s="689">
        <v>63.377000000000002</v>
      </c>
      <c r="F19" s="30">
        <v>3.6999999999999998E-2</v>
      </c>
      <c r="G19" s="689">
        <v>1.8560000000000001</v>
      </c>
      <c r="H19" s="30">
        <v>0.72199999999999998</v>
      </c>
      <c r="I19" s="689">
        <v>36.204999999999998</v>
      </c>
    </row>
    <row r="20" spans="1:9">
      <c r="A20" s="11">
        <v>15</v>
      </c>
      <c r="B20" s="688" t="s">
        <v>1375</v>
      </c>
      <c r="C20" s="30">
        <v>1.042</v>
      </c>
      <c r="D20" s="30">
        <v>0.41</v>
      </c>
      <c r="E20" s="689">
        <v>39.347000000000001</v>
      </c>
      <c r="F20" s="30">
        <v>0.36699999999999999</v>
      </c>
      <c r="G20" s="689">
        <v>35.220999999999997</v>
      </c>
      <c r="H20" s="30">
        <v>0.27900000000000003</v>
      </c>
      <c r="I20" s="689">
        <v>26.779</v>
      </c>
    </row>
    <row r="21" spans="1:9">
      <c r="A21" s="11">
        <v>16</v>
      </c>
      <c r="B21" s="688" t="s">
        <v>1466</v>
      </c>
      <c r="C21" s="30">
        <v>0.218</v>
      </c>
      <c r="D21" s="30">
        <v>0.1</v>
      </c>
      <c r="E21" s="689">
        <v>45.872</v>
      </c>
      <c r="F21" s="30">
        <v>0.114</v>
      </c>
      <c r="G21" s="689">
        <v>52.293999999999997</v>
      </c>
      <c r="H21" s="30">
        <v>9.6000000000000002E-2</v>
      </c>
      <c r="I21" s="689">
        <v>44.043999999999997</v>
      </c>
    </row>
    <row r="22" spans="1:9">
      <c r="A22" s="11">
        <v>17</v>
      </c>
      <c r="B22" s="688" t="s">
        <v>1378</v>
      </c>
      <c r="C22" s="30">
        <v>7.3940000000000001</v>
      </c>
      <c r="D22" s="30">
        <v>3.9169999999999998</v>
      </c>
      <c r="E22" s="689">
        <v>52.975000000000001</v>
      </c>
      <c r="F22" s="30">
        <v>3.6070000000000002</v>
      </c>
      <c r="G22" s="689">
        <v>48.783000000000001</v>
      </c>
      <c r="H22" s="30">
        <v>2.3759999999999999</v>
      </c>
      <c r="I22" s="689">
        <v>32.128999999999998</v>
      </c>
    </row>
    <row r="23" spans="1:9">
      <c r="A23" s="11">
        <v>18</v>
      </c>
      <c r="B23" s="688" t="s">
        <v>1467</v>
      </c>
      <c r="C23" s="30">
        <v>9.7550000000000008</v>
      </c>
      <c r="D23" s="30">
        <v>3.7490000000000001</v>
      </c>
      <c r="E23" s="689">
        <v>38.430999999999997</v>
      </c>
      <c r="F23" s="30">
        <v>2.4529999999999998</v>
      </c>
      <c r="G23" s="689">
        <v>25.146000000000001</v>
      </c>
      <c r="H23" s="30">
        <v>3.0489999999999999</v>
      </c>
      <c r="I23" s="689">
        <v>31.253</v>
      </c>
    </row>
    <row r="24" spans="1:9">
      <c r="A24" s="11">
        <v>19</v>
      </c>
      <c r="B24" s="688" t="s">
        <v>1468</v>
      </c>
      <c r="C24" s="30">
        <v>7.4329999999999998</v>
      </c>
      <c r="D24" s="30">
        <v>3.048</v>
      </c>
      <c r="E24" s="689">
        <v>41.006</v>
      </c>
      <c r="F24" s="30">
        <v>2.5270000000000001</v>
      </c>
      <c r="G24" s="689">
        <v>33.997</v>
      </c>
      <c r="H24" s="30">
        <v>2.81</v>
      </c>
      <c r="I24" s="689">
        <v>37.799999999999997</v>
      </c>
    </row>
    <row r="25" spans="1:9" ht="38.25" customHeight="1">
      <c r="A25" s="11">
        <v>20</v>
      </c>
      <c r="B25" s="688" t="s">
        <v>1469</v>
      </c>
      <c r="C25" s="30">
        <v>1.379</v>
      </c>
      <c r="D25" s="30">
        <v>0.40400000000000003</v>
      </c>
      <c r="E25" s="689">
        <v>29.283999999999999</v>
      </c>
      <c r="F25" s="30">
        <v>0.374</v>
      </c>
      <c r="G25" s="689">
        <v>27.120999999999999</v>
      </c>
      <c r="H25" s="30">
        <v>0.29299999999999998</v>
      </c>
      <c r="I25" s="689">
        <v>21.263000000000002</v>
      </c>
    </row>
    <row r="26" spans="1:9" ht="19.5" customHeight="1">
      <c r="A26" s="1553" t="s">
        <v>1470</v>
      </c>
      <c r="B26" s="1307"/>
      <c r="C26" s="690">
        <f>SUM(C6:C25)</f>
        <v>182.37499999999997</v>
      </c>
      <c r="D26" s="690">
        <f>SUM(D6:D25)</f>
        <v>66.823999999999998</v>
      </c>
      <c r="E26" s="691">
        <f t="shared" ref="E26" si="0">D26/C26%</f>
        <v>36.640986977381772</v>
      </c>
      <c r="F26" s="690">
        <f>SUM(F6:F25)</f>
        <v>57.860000000000007</v>
      </c>
      <c r="G26" s="691">
        <f>F26/C26%</f>
        <v>31.72583961617547</v>
      </c>
      <c r="H26" s="690">
        <f>SUM(H6:H25)</f>
        <v>56.896000000000001</v>
      </c>
      <c r="I26" s="691">
        <f t="shared" ref="I26" si="1">H26/C26%</f>
        <v>31.197258396161761</v>
      </c>
    </row>
    <row r="27" spans="1:9" ht="28.5" customHeight="1">
      <c r="A27" s="1302" t="s">
        <v>1471</v>
      </c>
      <c r="B27" s="1302"/>
      <c r="C27" s="1302"/>
      <c r="D27" s="1302"/>
      <c r="E27" s="1302"/>
      <c r="F27" s="1302"/>
      <c r="G27" s="1302"/>
      <c r="H27" s="1302"/>
      <c r="I27" s="1302"/>
    </row>
    <row r="28" spans="1:9" ht="43" customHeight="1">
      <c r="A28" s="1622" t="s">
        <v>2043</v>
      </c>
      <c r="B28" s="1302"/>
      <c r="C28" s="1302"/>
      <c r="D28" s="1302"/>
      <c r="E28" s="1302"/>
      <c r="F28" s="1302"/>
      <c r="G28" s="1302"/>
      <c r="H28" s="1302"/>
      <c r="I28" s="1302"/>
    </row>
    <row r="29" spans="1:9" hidden="1"/>
  </sheetData>
  <mergeCells count="12">
    <mergeCell ref="A26:B26"/>
    <mergeCell ref="A27:I27"/>
    <mergeCell ref="A28:I28"/>
    <mergeCell ref="A1:I1"/>
    <mergeCell ref="A2:I2"/>
    <mergeCell ref="A3:I3"/>
    <mergeCell ref="A4:A5"/>
    <mergeCell ref="B4:B5"/>
    <mergeCell ref="C4:C5"/>
    <mergeCell ref="D4:E4"/>
    <mergeCell ref="F4:G4"/>
    <mergeCell ref="H4:I4"/>
  </mergeCells>
  <printOptions horizontalCentered="1"/>
  <pageMargins left="0.31496062992125984" right="0.31496062992125984" top="0.35433070866141736" bottom="0.35433070866141736" header="0.31496062992125984" footer="0.31496062992125984"/>
  <pageSetup paperSize="9" scale="83"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4B316-C131-499F-91B7-302E6F74E7B3}">
  <sheetPr codeName="Sheet36"/>
  <dimension ref="A1:G41"/>
  <sheetViews>
    <sheetView view="pageBreakPreview" topLeftCell="A25" zoomScaleNormal="100" zoomScaleSheetLayoutView="100" workbookViewId="0">
      <selection activeCell="C6" sqref="C6"/>
    </sheetView>
  </sheetViews>
  <sheetFormatPr defaultColWidth="8.7265625" defaultRowHeight="14.5"/>
  <cols>
    <col min="1" max="1" width="8.7265625" style="347"/>
    <col min="2" max="2" width="13.1796875" style="657" customWidth="1"/>
    <col min="3" max="3" width="19.54296875" style="687" customWidth="1"/>
    <col min="4" max="4" width="18.1796875" style="687" customWidth="1"/>
    <col min="5" max="5" width="14.54296875" style="687" customWidth="1"/>
    <col min="6" max="6" width="23.54296875" style="687" customWidth="1"/>
    <col min="7" max="7" width="25.54296875" style="347" customWidth="1"/>
    <col min="8" max="16384" width="8.7265625" style="347"/>
  </cols>
  <sheetData>
    <row r="1" spans="1:7" ht="15.5">
      <c r="A1" s="1638" t="s">
        <v>1473</v>
      </c>
      <c r="B1" s="1639"/>
      <c r="C1" s="1639"/>
      <c r="D1" s="1639"/>
      <c r="E1" s="1639"/>
      <c r="F1" s="1639"/>
      <c r="G1" s="1640"/>
    </row>
    <row r="2" spans="1:7" ht="15.5">
      <c r="A2" s="1641" t="s">
        <v>1474</v>
      </c>
      <c r="B2" s="1642"/>
      <c r="C2" s="1642"/>
      <c r="D2" s="1642"/>
      <c r="E2" s="1642"/>
      <c r="F2" s="1642"/>
      <c r="G2" s="1643"/>
    </row>
    <row r="3" spans="1:7">
      <c r="A3" s="1644" t="s">
        <v>54</v>
      </c>
      <c r="B3" s="1645" t="s">
        <v>1475</v>
      </c>
      <c r="C3" s="1644" t="s">
        <v>1476</v>
      </c>
      <c r="D3" s="1646" t="s">
        <v>1477</v>
      </c>
      <c r="E3" s="1647" t="s">
        <v>1478</v>
      </c>
      <c r="F3" s="1649" t="s">
        <v>1479</v>
      </c>
      <c r="G3" s="1646" t="s">
        <v>1480</v>
      </c>
    </row>
    <row r="4" spans="1:7" ht="75" customHeight="1">
      <c r="A4" s="1644"/>
      <c r="B4" s="1645"/>
      <c r="C4" s="1644"/>
      <c r="D4" s="1646"/>
      <c r="E4" s="1648"/>
      <c r="F4" s="1650"/>
      <c r="G4" s="1646"/>
    </row>
    <row r="5" spans="1:7">
      <c r="A5" s="1630" t="s">
        <v>1050</v>
      </c>
      <c r="B5" s="1631"/>
      <c r="C5" s="693"/>
      <c r="D5" s="694"/>
      <c r="E5" s="694"/>
      <c r="F5" s="693"/>
      <c r="G5" s="695" t="s">
        <v>1047</v>
      </c>
    </row>
    <row r="6" spans="1:7">
      <c r="A6" s="693">
        <v>1</v>
      </c>
      <c r="B6" s="696" t="s">
        <v>1481</v>
      </c>
      <c r="C6" s="697">
        <v>3</v>
      </c>
      <c r="D6" s="698">
        <v>12.475</v>
      </c>
      <c r="E6" s="698">
        <v>2.0270000000000001</v>
      </c>
      <c r="F6" s="697">
        <v>16.248000000000001</v>
      </c>
      <c r="G6" s="699" t="s">
        <v>87</v>
      </c>
    </row>
    <row r="7" spans="1:7">
      <c r="A7" s="693">
        <v>2</v>
      </c>
      <c r="B7" s="696" t="s">
        <v>1482</v>
      </c>
      <c r="C7" s="697">
        <v>1</v>
      </c>
      <c r="D7" s="698">
        <v>2.3439999999999999</v>
      </c>
      <c r="E7" s="698">
        <v>0.54500000000000004</v>
      </c>
      <c r="F7" s="700">
        <v>23.250853242320822</v>
      </c>
      <c r="G7" s="699" t="s">
        <v>112</v>
      </c>
    </row>
    <row r="8" spans="1:7">
      <c r="A8" s="693">
        <v>3</v>
      </c>
      <c r="B8" s="696" t="s">
        <v>1483</v>
      </c>
      <c r="C8" s="697">
        <v>7</v>
      </c>
      <c r="D8" s="698">
        <v>5.0170000000000003</v>
      </c>
      <c r="E8" s="698">
        <v>2.0720000000000001</v>
      </c>
      <c r="F8" s="700">
        <v>41.29958142316125</v>
      </c>
      <c r="G8" s="699" t="s">
        <v>114</v>
      </c>
    </row>
    <row r="9" spans="1:7">
      <c r="A9" s="1632" t="s">
        <v>1484</v>
      </c>
      <c r="B9" s="1633"/>
      <c r="C9" s="697">
        <v>11</v>
      </c>
      <c r="D9" s="698">
        <v>19.835999999999999</v>
      </c>
      <c r="E9" s="698">
        <v>4.6440000000000001</v>
      </c>
      <c r="F9" s="700">
        <v>23.411978221415612</v>
      </c>
      <c r="G9" s="695" t="s">
        <v>1485</v>
      </c>
    </row>
    <row r="10" spans="1:7">
      <c r="A10" s="1634" t="s">
        <v>1486</v>
      </c>
      <c r="B10" s="1635"/>
      <c r="C10" s="697"/>
      <c r="D10" s="694"/>
      <c r="E10" s="694"/>
      <c r="F10" s="700"/>
      <c r="G10" s="695" t="s">
        <v>983</v>
      </c>
    </row>
    <row r="11" spans="1:7">
      <c r="A11" s="693">
        <v>1</v>
      </c>
      <c r="B11" s="696" t="s">
        <v>234</v>
      </c>
      <c r="C11" s="697">
        <v>2</v>
      </c>
      <c r="D11" s="698">
        <v>0.33900000000000002</v>
      </c>
      <c r="E11" s="698">
        <v>0.10199999999999999</v>
      </c>
      <c r="F11" s="700">
        <v>30.088495575221234</v>
      </c>
      <c r="G11" s="699" t="s">
        <v>73</v>
      </c>
    </row>
    <row r="12" spans="1:7">
      <c r="A12" s="693">
        <v>2</v>
      </c>
      <c r="B12" s="696" t="s">
        <v>208</v>
      </c>
      <c r="C12" s="697">
        <v>3</v>
      </c>
      <c r="D12" s="698">
        <v>0.504</v>
      </c>
      <c r="E12" s="698">
        <v>4.1000000000000002E-2</v>
      </c>
      <c r="F12" s="700">
        <v>8.1349206349206344</v>
      </c>
      <c r="G12" s="699" t="s">
        <v>75</v>
      </c>
    </row>
    <row r="13" spans="1:7">
      <c r="A13" s="693">
        <v>3</v>
      </c>
      <c r="B13" s="696" t="s">
        <v>216</v>
      </c>
      <c r="C13" s="697">
        <v>6</v>
      </c>
      <c r="D13" s="698">
        <v>2.012</v>
      </c>
      <c r="E13" s="698">
        <v>1.0069999999999999</v>
      </c>
      <c r="F13" s="700">
        <v>50.049701789264411</v>
      </c>
      <c r="G13" s="699" t="s">
        <v>92</v>
      </c>
    </row>
    <row r="14" spans="1:7">
      <c r="A14" s="693">
        <v>4</v>
      </c>
      <c r="B14" s="696" t="s">
        <v>236</v>
      </c>
      <c r="C14" s="697">
        <v>1</v>
      </c>
      <c r="D14" s="698">
        <v>0.14199999999999999</v>
      </c>
      <c r="E14" s="698">
        <v>9.5000000000000001E-2</v>
      </c>
      <c r="F14" s="700">
        <v>66.901408450704238</v>
      </c>
      <c r="G14" s="699" t="s">
        <v>104</v>
      </c>
    </row>
    <row r="15" spans="1:7">
      <c r="A15" s="693">
        <v>5</v>
      </c>
      <c r="B15" s="696" t="s">
        <v>238</v>
      </c>
      <c r="C15" s="697">
        <v>1</v>
      </c>
      <c r="D15" s="698">
        <v>0.71499999999999997</v>
      </c>
      <c r="E15" s="698">
        <v>0.124</v>
      </c>
      <c r="F15" s="700">
        <v>17.342657342657343</v>
      </c>
      <c r="G15" s="699" t="s">
        <v>106</v>
      </c>
    </row>
    <row r="16" spans="1:7">
      <c r="A16" s="693">
        <v>6</v>
      </c>
      <c r="B16" s="696" t="s">
        <v>1487</v>
      </c>
      <c r="C16" s="697">
        <v>1</v>
      </c>
      <c r="D16" s="698">
        <v>0.53500000000000003</v>
      </c>
      <c r="E16" s="698">
        <v>0.17199999999999999</v>
      </c>
      <c r="F16" s="700">
        <v>32.149532710280369</v>
      </c>
      <c r="G16" s="699" t="s">
        <v>108</v>
      </c>
    </row>
    <row r="17" spans="1:7">
      <c r="A17" s="693">
        <v>7</v>
      </c>
      <c r="B17" s="696" t="s">
        <v>221</v>
      </c>
      <c r="C17" s="697">
        <v>10</v>
      </c>
      <c r="D17" s="698">
        <v>15.702</v>
      </c>
      <c r="E17" s="698">
        <v>5.0190000000000001</v>
      </c>
      <c r="F17" s="700">
        <v>31.964081008788693</v>
      </c>
      <c r="G17" s="699" t="s">
        <v>110</v>
      </c>
    </row>
    <row r="18" spans="1:7">
      <c r="A18" s="693">
        <v>8</v>
      </c>
      <c r="B18" s="696" t="s">
        <v>241</v>
      </c>
      <c r="C18" s="697">
        <v>1</v>
      </c>
      <c r="D18" s="698">
        <v>0.312</v>
      </c>
      <c r="E18" s="698">
        <v>0.16400000000000001</v>
      </c>
      <c r="F18" s="700">
        <v>52.564102564102569</v>
      </c>
      <c r="G18" s="699" t="s">
        <v>122</v>
      </c>
    </row>
    <row r="19" spans="1:7">
      <c r="A19" s="693">
        <v>9</v>
      </c>
      <c r="B19" s="696" t="s">
        <v>230</v>
      </c>
      <c r="C19" s="697">
        <v>2</v>
      </c>
      <c r="D19" s="698">
        <v>1.3939999999999999</v>
      </c>
      <c r="E19" s="698">
        <v>0.41199999999999998</v>
      </c>
      <c r="F19" s="700">
        <v>29.555236728837876</v>
      </c>
      <c r="G19" s="699" t="s">
        <v>128</v>
      </c>
    </row>
    <row r="20" spans="1:7">
      <c r="A20" s="1632" t="s">
        <v>1484</v>
      </c>
      <c r="B20" s="1633"/>
      <c r="C20" s="701">
        <v>27</v>
      </c>
      <c r="D20" s="702">
        <v>21.655000000000001</v>
      </c>
      <c r="E20" s="702">
        <v>7.1359999999999992</v>
      </c>
      <c r="F20" s="700">
        <v>32.953128607711847</v>
      </c>
      <c r="G20" s="695" t="s">
        <v>1485</v>
      </c>
    </row>
    <row r="21" spans="1:7">
      <c r="A21" s="1634" t="s">
        <v>1488</v>
      </c>
      <c r="B21" s="1635"/>
      <c r="C21" s="697"/>
      <c r="D21" s="694"/>
      <c r="E21" s="694"/>
      <c r="F21" s="700"/>
      <c r="G21" s="695" t="s">
        <v>1023</v>
      </c>
    </row>
    <row r="22" spans="1:7">
      <c r="A22" s="693">
        <v>1</v>
      </c>
      <c r="B22" s="696" t="s">
        <v>210</v>
      </c>
      <c r="C22" s="697">
        <v>1</v>
      </c>
      <c r="D22" s="698">
        <v>0.22700000000000001</v>
      </c>
      <c r="E22" s="698">
        <v>0.11</v>
      </c>
      <c r="F22" s="700">
        <v>48.458149779735685</v>
      </c>
      <c r="G22" s="699" t="s">
        <v>81</v>
      </c>
    </row>
    <row r="23" spans="1:7">
      <c r="A23" s="693">
        <v>2</v>
      </c>
      <c r="B23" s="696" t="s">
        <v>211</v>
      </c>
      <c r="C23" s="697">
        <v>17</v>
      </c>
      <c r="D23" s="698">
        <v>17.963999999999999</v>
      </c>
      <c r="E23" s="698">
        <v>8.01</v>
      </c>
      <c r="F23" s="700">
        <v>44.589178356713425</v>
      </c>
      <c r="G23" s="699" t="s">
        <v>1489</v>
      </c>
    </row>
    <row r="24" spans="1:7">
      <c r="A24" s="693">
        <v>3</v>
      </c>
      <c r="B24" s="696" t="s">
        <v>220</v>
      </c>
      <c r="C24" s="697">
        <v>32</v>
      </c>
      <c r="D24" s="698">
        <v>19.166</v>
      </c>
      <c r="E24" s="698">
        <v>7.5949999999999998</v>
      </c>
      <c r="F24" s="700">
        <v>39.627465303140973</v>
      </c>
      <c r="G24" s="699" t="s">
        <v>100</v>
      </c>
    </row>
    <row r="25" spans="1:7">
      <c r="A25" s="1632" t="s">
        <v>1484</v>
      </c>
      <c r="B25" s="1633"/>
      <c r="C25" s="701">
        <v>50</v>
      </c>
      <c r="D25" s="703">
        <v>37.356999999999999</v>
      </c>
      <c r="E25" s="703">
        <v>15.715</v>
      </c>
      <c r="F25" s="700">
        <v>42.067082474502769</v>
      </c>
      <c r="G25" s="695" t="s">
        <v>1485</v>
      </c>
    </row>
    <row r="26" spans="1:7">
      <c r="A26" s="1634" t="s">
        <v>1490</v>
      </c>
      <c r="B26" s="1635"/>
      <c r="C26" s="697"/>
      <c r="D26" s="694"/>
      <c r="E26" s="694"/>
      <c r="F26" s="700"/>
      <c r="G26" s="695" t="s">
        <v>1491</v>
      </c>
    </row>
    <row r="27" spans="1:7">
      <c r="A27" s="693">
        <v>1</v>
      </c>
      <c r="B27" s="696" t="s">
        <v>209</v>
      </c>
      <c r="C27" s="697">
        <v>6</v>
      </c>
      <c r="D27" s="698">
        <v>4.7699999999999996</v>
      </c>
      <c r="E27" s="698">
        <v>1.619</v>
      </c>
      <c r="F27" s="700">
        <v>33.941299790356396</v>
      </c>
      <c r="G27" s="699" t="s">
        <v>1492</v>
      </c>
    </row>
    <row r="28" spans="1:7">
      <c r="A28" s="693">
        <v>2</v>
      </c>
      <c r="B28" s="719" t="s">
        <v>1493</v>
      </c>
      <c r="C28" s="697">
        <v>11</v>
      </c>
      <c r="D28" s="698">
        <v>31.175000000000001</v>
      </c>
      <c r="E28" s="698">
        <v>14.648999999999999</v>
      </c>
      <c r="F28" s="700">
        <v>46.989574979951882</v>
      </c>
      <c r="G28" s="699" t="s">
        <v>98</v>
      </c>
    </row>
    <row r="29" spans="1:7">
      <c r="A29" s="693">
        <v>3</v>
      </c>
      <c r="B29" s="696" t="s">
        <v>336</v>
      </c>
      <c r="C29" s="697">
        <v>8</v>
      </c>
      <c r="D29" s="698">
        <v>7.6559999999999997</v>
      </c>
      <c r="E29" s="698">
        <v>3.0539999999999998</v>
      </c>
      <c r="F29" s="700">
        <v>39.890282131661444</v>
      </c>
      <c r="G29" s="699" t="s">
        <v>124</v>
      </c>
    </row>
    <row r="30" spans="1:7">
      <c r="A30" s="693">
        <v>4</v>
      </c>
      <c r="B30" s="696" t="s">
        <v>1494</v>
      </c>
      <c r="C30" s="697">
        <v>3</v>
      </c>
      <c r="D30" s="698">
        <v>4.9870000000000001</v>
      </c>
      <c r="E30" s="698">
        <v>1.4610000000000001</v>
      </c>
      <c r="F30" s="700">
        <v>29.296170042109487</v>
      </c>
      <c r="G30" s="699" t="s">
        <v>126</v>
      </c>
    </row>
    <row r="31" spans="1:7">
      <c r="A31" s="1632" t="s">
        <v>1484</v>
      </c>
      <c r="B31" s="1633"/>
      <c r="C31" s="701">
        <v>28</v>
      </c>
      <c r="D31" s="702">
        <v>48.588000000000001</v>
      </c>
      <c r="E31" s="702">
        <v>20.782999999999998</v>
      </c>
      <c r="F31" s="700">
        <v>42.773935951263681</v>
      </c>
      <c r="G31" s="695" t="s">
        <v>1485</v>
      </c>
    </row>
    <row r="32" spans="1:7">
      <c r="A32" s="1634" t="s">
        <v>1495</v>
      </c>
      <c r="B32" s="1635"/>
      <c r="C32" s="704"/>
      <c r="D32" s="705"/>
      <c r="E32" s="705"/>
      <c r="F32" s="706"/>
      <c r="G32" s="707" t="s">
        <v>1003</v>
      </c>
    </row>
    <row r="33" spans="1:7">
      <c r="A33" s="693">
        <v>1</v>
      </c>
      <c r="B33" s="696" t="s">
        <v>1496</v>
      </c>
      <c r="C33" s="697">
        <v>7</v>
      </c>
      <c r="D33" s="698">
        <v>17.091000000000001</v>
      </c>
      <c r="E33" s="698">
        <v>4.8170000000000002</v>
      </c>
      <c r="F33" s="700">
        <v>28.18442455093324</v>
      </c>
      <c r="G33" s="699" t="s">
        <v>69</v>
      </c>
    </row>
    <row r="34" spans="1:7">
      <c r="A34" s="693">
        <v>2</v>
      </c>
      <c r="B34" s="696" t="s">
        <v>1497</v>
      </c>
      <c r="C34" s="697">
        <v>16</v>
      </c>
      <c r="D34" s="698">
        <v>24.625</v>
      </c>
      <c r="E34" s="698">
        <v>7.6870000000000003</v>
      </c>
      <c r="F34" s="700">
        <v>31.216243654822335</v>
      </c>
      <c r="G34" s="699" t="s">
        <v>94</v>
      </c>
    </row>
    <row r="35" spans="1:7">
      <c r="A35" s="693">
        <v>3</v>
      </c>
      <c r="B35" s="696" t="s">
        <v>1498</v>
      </c>
      <c r="C35" s="697">
        <v>6</v>
      </c>
      <c r="D35" s="698">
        <v>3.8290000000000002</v>
      </c>
      <c r="E35" s="698">
        <v>1.528</v>
      </c>
      <c r="F35" s="700">
        <v>39.905980673805168</v>
      </c>
      <c r="G35" s="699" t="s">
        <v>96</v>
      </c>
    </row>
    <row r="36" spans="1:7">
      <c r="A36" s="693">
        <v>4</v>
      </c>
      <c r="B36" s="696" t="s">
        <v>1499</v>
      </c>
      <c r="C36" s="697">
        <v>9</v>
      </c>
      <c r="D36" s="698">
        <v>4.7409999999999997</v>
      </c>
      <c r="E36" s="698">
        <v>3.1539999999999999</v>
      </c>
      <c r="F36" s="700">
        <v>66.526049356675813</v>
      </c>
      <c r="G36" s="699" t="s">
        <v>118</v>
      </c>
    </row>
    <row r="37" spans="1:7">
      <c r="A37" s="693">
        <v>5</v>
      </c>
      <c r="B37" s="708" t="s">
        <v>227</v>
      </c>
      <c r="C37" s="697">
        <v>7</v>
      </c>
      <c r="D37" s="698">
        <v>4.6529999999999996</v>
      </c>
      <c r="E37" s="698">
        <v>1.36</v>
      </c>
      <c r="F37" s="700">
        <v>29.228454760369658</v>
      </c>
      <c r="G37" s="699" t="s">
        <v>120</v>
      </c>
    </row>
    <row r="38" spans="1:7">
      <c r="A38" s="1632" t="s">
        <v>1484</v>
      </c>
      <c r="B38" s="1633"/>
      <c r="C38" s="701">
        <v>45</v>
      </c>
      <c r="D38" s="702">
        <v>54.939</v>
      </c>
      <c r="E38" s="702">
        <v>18.545999999999999</v>
      </c>
      <c r="F38" s="700">
        <v>33.757440069895701</v>
      </c>
      <c r="G38" s="695" t="s">
        <v>1485</v>
      </c>
    </row>
    <row r="39" spans="1:7">
      <c r="A39" s="1636" t="s">
        <v>152</v>
      </c>
      <c r="B39" s="1637"/>
      <c r="C39" s="701">
        <v>161</v>
      </c>
      <c r="D39" s="703">
        <v>182.375</v>
      </c>
      <c r="E39" s="703">
        <v>66.823999999999998</v>
      </c>
      <c r="F39" s="700">
        <v>36.640986977381765</v>
      </c>
      <c r="G39" s="695"/>
    </row>
    <row r="40" spans="1:7">
      <c r="A40" s="1627" t="s">
        <v>1500</v>
      </c>
      <c r="B40" s="1628"/>
      <c r="C40" s="1628"/>
      <c r="D40" s="1628"/>
      <c r="E40" s="1628"/>
      <c r="F40" s="1628"/>
      <c r="G40" s="1629"/>
    </row>
    <row r="41" spans="1:7">
      <c r="A41" s="709" t="s">
        <v>1472</v>
      </c>
      <c r="B41" s="720"/>
      <c r="C41" s="710"/>
      <c r="D41" s="711"/>
      <c r="E41" s="711"/>
      <c r="F41" s="710"/>
      <c r="G41" s="712"/>
    </row>
  </sheetData>
  <mergeCells count="21">
    <mergeCell ref="A1:G1"/>
    <mergeCell ref="A2:G2"/>
    <mergeCell ref="A3:A4"/>
    <mergeCell ref="B3:B4"/>
    <mergeCell ref="C3:C4"/>
    <mergeCell ref="D3:D4"/>
    <mergeCell ref="E3:E4"/>
    <mergeCell ref="F3:F4"/>
    <mergeCell ref="G3:G4"/>
    <mergeCell ref="A40:G40"/>
    <mergeCell ref="A5:B5"/>
    <mergeCell ref="A9:B9"/>
    <mergeCell ref="A10:B10"/>
    <mergeCell ref="A20:B20"/>
    <mergeCell ref="A21:B21"/>
    <mergeCell ref="A25:B25"/>
    <mergeCell ref="A26:B26"/>
    <mergeCell ref="A31:B31"/>
    <mergeCell ref="A32:B32"/>
    <mergeCell ref="A38:B38"/>
    <mergeCell ref="A39:B39"/>
  </mergeCells>
  <printOptions horizontalCentered="1"/>
  <pageMargins left="0.70866141732283472" right="0.70866141732283472" top="0.15748031496062992" bottom="0.15748031496062992" header="0.31496062992125984" footer="0.31496062992125984"/>
  <pageSetup paperSize="9" scale="8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A49DC-C6F2-41AA-B74D-5995DD1AB792}">
  <sheetPr codeName="Sheet37"/>
  <dimension ref="A1:E31"/>
  <sheetViews>
    <sheetView topLeftCell="D1" workbookViewId="0">
      <selection activeCell="F1" sqref="F1:XFD1048576"/>
    </sheetView>
  </sheetViews>
  <sheetFormatPr defaultColWidth="0" defaultRowHeight="14.5" zeroHeight="1"/>
  <cols>
    <col min="1" max="1" width="10" style="347" customWidth="1"/>
    <col min="2" max="2" width="48.1796875" style="657" customWidth="1"/>
    <col min="3" max="3" width="28.453125" style="347" customWidth="1"/>
    <col min="4" max="4" width="32.26953125" style="347" customWidth="1"/>
    <col min="5" max="5" width="33.1796875" style="347" customWidth="1"/>
    <col min="6" max="16384" width="8.7265625" style="347" hidden="1"/>
  </cols>
  <sheetData>
    <row r="1" spans="1:5" ht="22" customHeight="1">
      <c r="A1" s="1371" t="s">
        <v>1501</v>
      </c>
      <c r="B1" s="1371"/>
      <c r="C1" s="1371"/>
      <c r="D1" s="1371"/>
      <c r="E1" s="1371"/>
    </row>
    <row r="2" spans="1:5">
      <c r="A2" s="1333" t="s">
        <v>1502</v>
      </c>
      <c r="B2" s="1333"/>
      <c r="C2" s="1333"/>
      <c r="D2" s="1333"/>
      <c r="E2" s="1333"/>
    </row>
    <row r="3" spans="1:5">
      <c r="A3" s="414"/>
      <c r="B3" s="617"/>
      <c r="C3" s="617"/>
      <c r="D3" s="617"/>
      <c r="E3" s="713" t="s">
        <v>1503</v>
      </c>
    </row>
    <row r="4" spans="1:5" s="714" customFormat="1" ht="65.25" customHeight="1">
      <c r="A4" s="654" t="s">
        <v>1363</v>
      </c>
      <c r="B4" s="655" t="s">
        <v>1364</v>
      </c>
      <c r="C4" s="654" t="s">
        <v>1504</v>
      </c>
      <c r="D4" s="18" t="s">
        <v>1365</v>
      </c>
      <c r="E4" s="18" t="s">
        <v>1505</v>
      </c>
    </row>
    <row r="5" spans="1:5" ht="20.149999999999999" customHeight="1">
      <c r="A5" s="573">
        <v>1</v>
      </c>
      <c r="B5" s="656" t="s">
        <v>1368</v>
      </c>
      <c r="C5" s="715">
        <v>125067</v>
      </c>
      <c r="D5" s="335">
        <v>47.3</v>
      </c>
      <c r="E5" s="573">
        <v>46</v>
      </c>
    </row>
    <row r="6" spans="1:5" ht="20.149999999999999" customHeight="1">
      <c r="A6" s="573">
        <v>2</v>
      </c>
      <c r="B6" s="656" t="s">
        <v>1369</v>
      </c>
      <c r="C6" s="715">
        <v>149660</v>
      </c>
      <c r="D6" s="573" t="s">
        <v>137</v>
      </c>
      <c r="E6" s="573" t="s">
        <v>137</v>
      </c>
    </row>
    <row r="7" spans="1:5" ht="20.149999999999999" customHeight="1">
      <c r="A7" s="573">
        <v>3</v>
      </c>
      <c r="B7" s="656" t="s">
        <v>1370</v>
      </c>
      <c r="C7" s="715">
        <v>42981</v>
      </c>
      <c r="D7" s="335" t="s">
        <v>1371</v>
      </c>
      <c r="E7" s="573" t="s">
        <v>137</v>
      </c>
    </row>
    <row r="8" spans="1:5" ht="20.149999999999999" customHeight="1">
      <c r="A8" s="573">
        <v>4</v>
      </c>
      <c r="B8" s="656" t="s">
        <v>1372</v>
      </c>
      <c r="C8" s="715">
        <v>838803</v>
      </c>
      <c r="D8" s="335">
        <v>581.75</v>
      </c>
      <c r="E8" s="573">
        <v>250</v>
      </c>
    </row>
    <row r="9" spans="1:5" ht="20.149999999999999" customHeight="1">
      <c r="A9" s="573">
        <v>5</v>
      </c>
      <c r="B9" s="656" t="s">
        <v>1373</v>
      </c>
      <c r="C9" s="715">
        <v>193252</v>
      </c>
      <c r="D9" s="335">
        <v>592.32000000000005</v>
      </c>
      <c r="E9" s="573">
        <v>24</v>
      </c>
    </row>
    <row r="10" spans="1:5" ht="20.149999999999999" customHeight="1">
      <c r="A10" s="573">
        <v>6</v>
      </c>
      <c r="B10" s="656" t="s">
        <v>1374</v>
      </c>
      <c r="C10" s="715">
        <v>86335</v>
      </c>
      <c r="D10" s="335">
        <v>93.65</v>
      </c>
      <c r="E10" s="573" t="s">
        <v>137</v>
      </c>
    </row>
    <row r="11" spans="1:5" ht="20.149999999999999" customHeight="1">
      <c r="A11" s="573">
        <v>7</v>
      </c>
      <c r="B11" s="656" t="s">
        <v>1375</v>
      </c>
      <c r="C11" s="715">
        <v>31901</v>
      </c>
      <c r="D11" s="335">
        <v>9.8699999999999992</v>
      </c>
      <c r="E11" s="573">
        <v>1.93</v>
      </c>
    </row>
    <row r="12" spans="1:5" ht="20.149999999999999" customHeight="1">
      <c r="A12" s="573">
        <v>8</v>
      </c>
      <c r="B12" s="656" t="s">
        <v>1376</v>
      </c>
      <c r="C12" s="715">
        <v>39566</v>
      </c>
      <c r="D12" s="335">
        <v>13.03</v>
      </c>
      <c r="E12" s="573">
        <v>3.1</v>
      </c>
    </row>
    <row r="13" spans="1:5" ht="20.149999999999999" customHeight="1">
      <c r="A13" s="573">
        <v>9</v>
      </c>
      <c r="B13" s="656" t="s">
        <v>1377</v>
      </c>
      <c r="C13" s="715">
        <v>96660</v>
      </c>
      <c r="D13" s="335">
        <v>49.95</v>
      </c>
      <c r="E13" s="573">
        <v>34.5</v>
      </c>
    </row>
    <row r="14" spans="1:5" ht="20.149999999999999" customHeight="1">
      <c r="A14" s="573">
        <v>10</v>
      </c>
      <c r="B14" s="656" t="s">
        <v>1378</v>
      </c>
      <c r="C14" s="715">
        <v>65806</v>
      </c>
      <c r="D14" s="335">
        <v>20.98</v>
      </c>
      <c r="E14" s="573">
        <v>14.5</v>
      </c>
    </row>
    <row r="15" spans="1:5" ht="20.149999999999999" customHeight="1">
      <c r="A15" s="573">
        <v>11</v>
      </c>
      <c r="B15" s="656" t="s">
        <v>1379</v>
      </c>
      <c r="C15" s="715">
        <v>144905</v>
      </c>
      <c r="D15" s="335">
        <v>72.819999999999993</v>
      </c>
      <c r="E15" s="573">
        <v>50</v>
      </c>
    </row>
    <row r="16" spans="1:5" ht="20.149999999999999" customHeight="1">
      <c r="A16" s="573">
        <v>12</v>
      </c>
      <c r="B16" s="656" t="s">
        <v>1380</v>
      </c>
      <c r="C16" s="715">
        <v>312150</v>
      </c>
      <c r="D16" s="335">
        <v>129.16999999999999</v>
      </c>
      <c r="E16" s="573">
        <v>76.3</v>
      </c>
    </row>
    <row r="17" spans="1:5" ht="20.149999999999999" customHeight="1">
      <c r="A17" s="573">
        <v>13</v>
      </c>
      <c r="B17" s="656" t="s">
        <v>1381</v>
      </c>
      <c r="C17" s="715">
        <v>259439</v>
      </c>
      <c r="D17" s="335">
        <v>86.32</v>
      </c>
      <c r="E17" s="573">
        <v>58</v>
      </c>
    </row>
    <row r="18" spans="1:5" ht="20.149999999999999" customHeight="1">
      <c r="A18" s="573">
        <v>14</v>
      </c>
      <c r="B18" s="656" t="s">
        <v>1382</v>
      </c>
      <c r="C18" s="715">
        <v>54905</v>
      </c>
      <c r="D18" s="335">
        <v>10.42</v>
      </c>
      <c r="E18" s="573">
        <v>6.86</v>
      </c>
    </row>
    <row r="19" spans="1:5" ht="20.149999999999999" customHeight="1">
      <c r="A19" s="573">
        <v>15</v>
      </c>
      <c r="B19" s="656" t="s">
        <v>1383</v>
      </c>
      <c r="C19" s="715">
        <v>85167</v>
      </c>
      <c r="D19" s="335">
        <v>26.53</v>
      </c>
      <c r="E19" s="573">
        <v>19</v>
      </c>
    </row>
    <row r="20" spans="1:5" ht="20.149999999999999" customHeight="1">
      <c r="A20" s="573">
        <v>16</v>
      </c>
      <c r="B20" s="656" t="s">
        <v>1384</v>
      </c>
      <c r="C20" s="715">
        <v>26804</v>
      </c>
      <c r="D20" s="335">
        <v>14.48</v>
      </c>
      <c r="E20" s="573">
        <v>6.81</v>
      </c>
    </row>
    <row r="21" spans="1:5" ht="20.149999999999999" customHeight="1">
      <c r="A21" s="573">
        <v>17</v>
      </c>
      <c r="B21" s="656" t="s">
        <v>1385</v>
      </c>
      <c r="C21" s="715">
        <v>53902</v>
      </c>
      <c r="D21" s="335">
        <v>31.27</v>
      </c>
      <c r="E21" s="573">
        <v>18.3</v>
      </c>
    </row>
    <row r="22" spans="1:5" ht="20.149999999999999" customHeight="1">
      <c r="A22" s="573">
        <v>18</v>
      </c>
      <c r="B22" s="656" t="s">
        <v>1386</v>
      </c>
      <c r="C22" s="715">
        <v>58360</v>
      </c>
      <c r="D22" s="335">
        <v>110.44</v>
      </c>
      <c r="E22" s="573">
        <v>11.9</v>
      </c>
    </row>
    <row r="23" spans="1:5" ht="20.149999999999999" customHeight="1">
      <c r="A23" s="573">
        <v>19</v>
      </c>
      <c r="B23" s="656" t="s">
        <v>1387</v>
      </c>
      <c r="C23" s="715">
        <v>54231</v>
      </c>
      <c r="D23" s="335">
        <v>116.47</v>
      </c>
      <c r="E23" s="573">
        <v>24.3</v>
      </c>
    </row>
    <row r="24" spans="1:5" ht="20.149999999999999" customHeight="1">
      <c r="A24" s="573">
        <v>20</v>
      </c>
      <c r="B24" s="656" t="s">
        <v>1388</v>
      </c>
      <c r="C24" s="715">
        <v>82073</v>
      </c>
      <c r="D24" s="335">
        <v>23.33</v>
      </c>
      <c r="E24" s="573">
        <v>13.11</v>
      </c>
    </row>
    <row r="25" spans="1:5" ht="20.149999999999999" customHeight="1">
      <c r="A25" s="573">
        <v>21</v>
      </c>
      <c r="B25" s="656" t="s">
        <v>1389</v>
      </c>
      <c r="C25" s="715">
        <v>101657</v>
      </c>
      <c r="D25" s="335">
        <v>27.06</v>
      </c>
      <c r="E25" s="573">
        <v>16.5</v>
      </c>
    </row>
    <row r="26" spans="1:5" ht="20.149999999999999" customHeight="1">
      <c r="A26" s="573">
        <v>22</v>
      </c>
      <c r="B26" s="656" t="s">
        <v>1390</v>
      </c>
      <c r="C26" s="715">
        <v>192112</v>
      </c>
      <c r="D26" s="335">
        <v>26.95</v>
      </c>
      <c r="E26" s="573">
        <v>15</v>
      </c>
    </row>
    <row r="27" spans="1:5" ht="20.149999999999999" customHeight="1">
      <c r="A27" s="573">
        <v>23</v>
      </c>
      <c r="B27" s="656" t="s">
        <v>1391</v>
      </c>
      <c r="C27" s="715">
        <v>144836</v>
      </c>
      <c r="D27" s="335" t="s">
        <v>1371</v>
      </c>
      <c r="E27" s="573" t="s">
        <v>137</v>
      </c>
    </row>
    <row r="28" spans="1:5" ht="20.149999999999999" customHeight="1">
      <c r="A28" s="573">
        <v>24</v>
      </c>
      <c r="B28" s="656" t="s">
        <v>1392</v>
      </c>
      <c r="C28" s="715">
        <v>31382</v>
      </c>
      <c r="D28" s="335">
        <v>31.86</v>
      </c>
      <c r="E28" s="573" t="s">
        <v>137</v>
      </c>
    </row>
    <row r="29" spans="1:5" ht="20.149999999999999" customHeight="1">
      <c r="A29" s="18" t="s">
        <v>150</v>
      </c>
      <c r="B29" s="18"/>
      <c r="C29" s="520">
        <f>SUM(C5:C28)</f>
        <v>3271954</v>
      </c>
      <c r="D29" s="716">
        <v>2115.9499999999998</v>
      </c>
      <c r="E29" s="717">
        <v>690.1</v>
      </c>
    </row>
    <row r="30" spans="1:5" ht="33" customHeight="1">
      <c r="A30" s="1651" t="s">
        <v>2029</v>
      </c>
      <c r="B30" s="1651"/>
      <c r="C30" s="1651"/>
      <c r="D30" s="1651"/>
      <c r="E30" s="1651"/>
    </row>
    <row r="31" spans="1:5" ht="20.149999999999999" customHeight="1">
      <c r="A31" s="1652" t="s">
        <v>1506</v>
      </c>
      <c r="B31" s="1652"/>
      <c r="C31" s="1652"/>
      <c r="D31" s="1652"/>
      <c r="E31" s="1652"/>
    </row>
  </sheetData>
  <mergeCells count="4">
    <mergeCell ref="A1:E1"/>
    <mergeCell ref="A2:E2"/>
    <mergeCell ref="A30:E30"/>
    <mergeCell ref="A31:E31"/>
  </mergeCells>
  <printOptions horizontalCentered="1"/>
  <pageMargins left="0.31496062992125984" right="0.31496062992125984" top="0.15748031496062992" bottom="0.15748031496062992" header="0.31496062992125984" footer="0.31496062992125984"/>
  <pageSetup paperSize="9" scale="8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7A8CA-B6E3-42F7-84D5-5B93475C6988}">
  <dimension ref="A1:P172"/>
  <sheetViews>
    <sheetView workbookViewId="0">
      <selection sqref="A1:D27"/>
    </sheetView>
  </sheetViews>
  <sheetFormatPr defaultColWidth="9.1796875" defaultRowHeight="14.5"/>
  <cols>
    <col min="1" max="1" width="6.26953125" style="43" customWidth="1"/>
    <col min="2" max="2" width="31.453125" style="43" customWidth="1"/>
    <col min="3" max="3" width="34" style="43" customWidth="1"/>
    <col min="4" max="4" width="32.453125" style="43" customWidth="1"/>
    <col min="5" max="16384" width="9.1796875" style="43"/>
  </cols>
  <sheetData>
    <row r="1" spans="1:4" s="570" customFormat="1" ht="36" customHeight="1">
      <c r="A1" s="1656" t="s">
        <v>1912</v>
      </c>
      <c r="B1" s="1656"/>
      <c r="C1" s="1656"/>
      <c r="D1" s="1656"/>
    </row>
    <row r="2" spans="1:4" s="570" customFormat="1" ht="20.149999999999999" customHeight="1">
      <c r="A2" s="1656" t="s">
        <v>1913</v>
      </c>
      <c r="B2" s="1656"/>
      <c r="C2" s="1656"/>
      <c r="D2" s="1656"/>
    </row>
    <row r="3" spans="1:4" s="570" customFormat="1" ht="70.5" customHeight="1">
      <c r="A3" s="1657" t="s">
        <v>1914</v>
      </c>
      <c r="B3" s="1658"/>
      <c r="C3" s="1658"/>
      <c r="D3" s="1659"/>
    </row>
    <row r="4" spans="1:4" s="570" customFormat="1" ht="12" customHeight="1">
      <c r="A4" s="996"/>
      <c r="B4" s="997"/>
      <c r="C4" s="997"/>
      <c r="D4" s="998"/>
    </row>
    <row r="5" spans="1:4" ht="20.149999999999999" customHeight="1">
      <c r="A5" s="1660" t="s">
        <v>1915</v>
      </c>
      <c r="B5" s="1661"/>
      <c r="C5" s="1661"/>
      <c r="D5" s="1662"/>
    </row>
    <row r="6" spans="1:4" ht="12" customHeight="1">
      <c r="A6" s="999"/>
      <c r="B6" s="1000"/>
      <c r="C6" s="1000"/>
      <c r="D6" s="1001"/>
    </row>
    <row r="7" spans="1:4" ht="41.25" customHeight="1">
      <c r="A7" s="1653" t="s">
        <v>1916</v>
      </c>
      <c r="B7" s="1654"/>
      <c r="C7" s="1654"/>
      <c r="D7" s="1655"/>
    </row>
    <row r="8" spans="1:4" ht="18" customHeight="1">
      <c r="A8" s="1005"/>
      <c r="B8" s="571" t="s">
        <v>1917</v>
      </c>
      <c r="C8" s="571" t="s">
        <v>1918</v>
      </c>
      <c r="D8" s="571" t="s">
        <v>1919</v>
      </c>
    </row>
    <row r="9" spans="1:4" ht="18" customHeight="1">
      <c r="A9" s="1005"/>
      <c r="B9" s="1006" t="s">
        <v>1920</v>
      </c>
      <c r="C9" s="1007">
        <v>0.5</v>
      </c>
      <c r="D9" s="1007">
        <v>0.5</v>
      </c>
    </row>
    <row r="10" spans="1:4" ht="18" customHeight="1">
      <c r="A10" s="1005"/>
      <c r="B10" s="1006" t="s">
        <v>1921</v>
      </c>
      <c r="C10" s="619" t="s">
        <v>1922</v>
      </c>
      <c r="D10" s="619" t="s">
        <v>1923</v>
      </c>
    </row>
    <row r="11" spans="1:4" ht="18" customHeight="1">
      <c r="A11" s="1005"/>
      <c r="B11" s="1006" t="s">
        <v>1924</v>
      </c>
      <c r="C11" s="619" t="s">
        <v>1925</v>
      </c>
      <c r="D11" s="619" t="s">
        <v>1922</v>
      </c>
    </row>
    <row r="12" spans="1:4" ht="12" customHeight="1">
      <c r="A12" s="1005"/>
      <c r="B12" s="1008"/>
      <c r="C12" s="1009"/>
      <c r="D12" s="1010"/>
    </row>
    <row r="13" spans="1:4" ht="54" customHeight="1">
      <c r="A13" s="1653" t="s">
        <v>1926</v>
      </c>
      <c r="B13" s="1654"/>
      <c r="C13" s="1654"/>
      <c r="D13" s="1655"/>
    </row>
    <row r="14" spans="1:4" ht="12" customHeight="1">
      <c r="A14" s="1002"/>
      <c r="B14" s="1003"/>
      <c r="C14" s="1003"/>
      <c r="D14" s="1004"/>
    </row>
    <row r="15" spans="1:4" ht="69" customHeight="1">
      <c r="A15" s="1653" t="s">
        <v>1927</v>
      </c>
      <c r="B15" s="1654"/>
      <c r="C15" s="1654"/>
      <c r="D15" s="1655"/>
    </row>
    <row r="16" spans="1:4" ht="54.75" customHeight="1" thickBot="1">
      <c r="A16" s="1653" t="s">
        <v>1928</v>
      </c>
      <c r="B16" s="1654"/>
      <c r="C16" s="1654"/>
      <c r="D16" s="1655"/>
    </row>
    <row r="17" spans="1:4" ht="38.25" customHeight="1" thickBot="1">
      <c r="A17" s="1011" t="s">
        <v>1929</v>
      </c>
      <c r="B17" s="1012" t="s">
        <v>1930</v>
      </c>
      <c r="C17" s="1012" t="s">
        <v>1931</v>
      </c>
      <c r="D17" s="1013" t="s">
        <v>1932</v>
      </c>
    </row>
    <row r="18" spans="1:4" ht="33" customHeight="1" thickBot="1">
      <c r="A18" s="1014">
        <v>1</v>
      </c>
      <c r="B18" s="1015" t="s">
        <v>1933</v>
      </c>
      <c r="C18" s="1016" t="s">
        <v>1934</v>
      </c>
      <c r="D18" s="1666" t="s">
        <v>1935</v>
      </c>
    </row>
    <row r="19" spans="1:4" ht="32.25" customHeight="1" thickBot="1">
      <c r="A19" s="1017"/>
      <c r="B19" s="1018"/>
      <c r="C19" s="1016" t="s">
        <v>1936</v>
      </c>
      <c r="D19" s="1667"/>
    </row>
    <row r="20" spans="1:4" ht="33" customHeight="1" thickBot="1">
      <c r="A20" s="1014"/>
      <c r="B20" s="1015"/>
      <c r="C20" s="1016" t="s">
        <v>1937</v>
      </c>
      <c r="D20" s="1668"/>
    </row>
    <row r="21" spans="1:4" ht="33" customHeight="1" thickBot="1">
      <c r="A21" s="1017">
        <v>2</v>
      </c>
      <c r="B21" s="1018" t="s">
        <v>1938</v>
      </c>
      <c r="C21" s="1016" t="s">
        <v>1939</v>
      </c>
      <c r="D21" s="1666" t="s">
        <v>1935</v>
      </c>
    </row>
    <row r="22" spans="1:4" ht="33" customHeight="1" thickBot="1">
      <c r="A22" s="1014"/>
      <c r="B22" s="1015"/>
      <c r="C22" s="1016" t="s">
        <v>1940</v>
      </c>
      <c r="D22" s="1667"/>
    </row>
    <row r="23" spans="1:4" ht="33" customHeight="1">
      <c r="A23" s="1019"/>
      <c r="B23" s="1020"/>
      <c r="C23" s="1021" t="s">
        <v>1941</v>
      </c>
      <c r="D23" s="1669"/>
    </row>
    <row r="24" spans="1:4" ht="12" customHeight="1">
      <c r="A24" s="1022"/>
      <c r="B24" s="905"/>
      <c r="C24" s="1023"/>
      <c r="D24" s="1024"/>
    </row>
    <row r="25" spans="1:4" ht="30" customHeight="1">
      <c r="A25" s="1670" t="s">
        <v>1942</v>
      </c>
      <c r="B25" s="1671"/>
      <c r="C25" s="1671"/>
      <c r="D25" s="1672"/>
    </row>
    <row r="26" spans="1:4" ht="87.75" customHeight="1">
      <c r="A26" s="1653" t="s">
        <v>1943</v>
      </c>
      <c r="B26" s="1654"/>
      <c r="C26" s="1654"/>
      <c r="D26" s="1655"/>
    </row>
    <row r="27" spans="1:4" ht="59.25" customHeight="1">
      <c r="A27" s="1663" t="s">
        <v>1944</v>
      </c>
      <c r="B27" s="1664"/>
      <c r="C27" s="1664"/>
      <c r="D27" s="1665"/>
    </row>
    <row r="54" spans="2:16">
      <c r="B54" s="174"/>
      <c r="C54" s="174"/>
      <c r="D54" s="174"/>
      <c r="E54" s="174"/>
      <c r="F54" s="174"/>
      <c r="G54" s="174"/>
      <c r="H54" s="174"/>
      <c r="I54" s="174"/>
      <c r="J54" s="174"/>
      <c r="K54" s="174"/>
      <c r="L54" s="174"/>
      <c r="M54" s="174"/>
      <c r="N54" s="174"/>
      <c r="O54" s="174"/>
      <c r="P54" s="174"/>
    </row>
    <row r="55" spans="2:16">
      <c r="B55" s="174"/>
      <c r="C55" s="174"/>
      <c r="D55" s="174"/>
      <c r="E55" s="174"/>
      <c r="F55" s="174"/>
      <c r="G55" s="174"/>
      <c r="H55" s="174"/>
      <c r="I55" s="174"/>
      <c r="J55" s="174"/>
      <c r="K55" s="174"/>
      <c r="L55" s="174"/>
      <c r="M55" s="174"/>
      <c r="N55" s="174"/>
      <c r="O55" s="174"/>
      <c r="P55" s="174"/>
    </row>
    <row r="172" spans="7:7">
      <c r="G172" s="44"/>
    </row>
  </sheetData>
  <mergeCells count="13">
    <mergeCell ref="A27:D27"/>
    <mergeCell ref="A15:D15"/>
    <mergeCell ref="A16:D16"/>
    <mergeCell ref="D18:D20"/>
    <mergeCell ref="D21:D23"/>
    <mergeCell ref="A25:D25"/>
    <mergeCell ref="A26:D26"/>
    <mergeCell ref="A13:D13"/>
    <mergeCell ref="A1:D1"/>
    <mergeCell ref="A2:D2"/>
    <mergeCell ref="A3:D3"/>
    <mergeCell ref="A5:D5"/>
    <mergeCell ref="A7:D7"/>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59B8B-8D5E-4E6D-9B92-3B9E3FCB6679}">
  <sheetPr codeName="Sheet38"/>
  <dimension ref="A1"/>
  <sheetViews>
    <sheetView workbookViewId="0"/>
  </sheetViews>
  <sheetFormatPr defaultRowHeight="14.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4244D-84E8-43E0-B2B2-37864019E517}">
  <sheetPr codeName="Sheet5"/>
  <dimension ref="A1:Z1000"/>
  <sheetViews>
    <sheetView topLeftCell="A22" workbookViewId="0">
      <selection activeCell="I10" sqref="I10"/>
    </sheetView>
  </sheetViews>
  <sheetFormatPr defaultColWidth="0" defaultRowHeight="14.5" zeroHeight="1"/>
  <cols>
    <col min="1" max="1" width="22.1796875" style="43" customWidth="1"/>
    <col min="2" max="2" width="17.54296875" style="43" customWidth="1"/>
    <col min="3" max="3" width="8.81640625" style="43" hidden="1" customWidth="1"/>
    <col min="4" max="4" width="7.54296875" style="43" hidden="1" customWidth="1"/>
    <col min="5" max="5" width="7.7265625" style="43" hidden="1" customWidth="1"/>
    <col min="6" max="6" width="9.7265625" style="43" hidden="1" customWidth="1"/>
    <col min="7" max="19" width="9.7265625" style="43" customWidth="1"/>
    <col min="20" max="20" width="14.26953125" style="43" customWidth="1"/>
    <col min="21" max="21" width="21.81640625" style="43" customWidth="1"/>
    <col min="22" max="22" width="11.453125" style="43" hidden="1" customWidth="1"/>
    <col min="23" max="23" width="10.81640625" style="43" hidden="1" customWidth="1"/>
    <col min="24" max="26" width="9.1796875" style="43" hidden="1" customWidth="1"/>
    <col min="27" max="16384" width="14.453125" style="43" hidden="1"/>
  </cols>
  <sheetData>
    <row r="1" spans="1:26" ht="26.25" customHeight="1">
      <c r="A1" s="1150" t="s">
        <v>266</v>
      </c>
      <c r="B1" s="1151"/>
      <c r="C1" s="1151"/>
      <c r="D1" s="1151"/>
      <c r="E1" s="1151"/>
      <c r="F1" s="1151"/>
      <c r="G1" s="1151"/>
      <c r="H1" s="1151"/>
      <c r="I1" s="1151"/>
      <c r="J1" s="1151"/>
      <c r="K1" s="1151"/>
      <c r="L1" s="1151"/>
      <c r="M1" s="1151"/>
      <c r="N1" s="1151"/>
      <c r="O1" s="1151"/>
      <c r="P1" s="1151"/>
      <c r="Q1" s="1151"/>
      <c r="R1" s="1151"/>
      <c r="S1" s="1151"/>
      <c r="T1" s="1151"/>
      <c r="U1" s="1152"/>
      <c r="V1" s="175"/>
      <c r="W1" s="175"/>
      <c r="X1" s="175"/>
      <c r="Y1" s="175"/>
      <c r="Z1" s="175"/>
    </row>
    <row r="2" spans="1:26" ht="24.75" customHeight="1">
      <c r="A2" s="1153" t="s">
        <v>267</v>
      </c>
      <c r="B2" s="1154"/>
      <c r="C2" s="1154"/>
      <c r="D2" s="1154"/>
      <c r="E2" s="1154"/>
      <c r="F2" s="1154"/>
      <c r="G2" s="1154"/>
      <c r="H2" s="1154"/>
      <c r="I2" s="1154"/>
      <c r="J2" s="1154"/>
      <c r="K2" s="1154"/>
      <c r="L2" s="1154"/>
      <c r="M2" s="1154"/>
      <c r="N2" s="1154"/>
      <c r="O2" s="1154"/>
      <c r="P2" s="1154"/>
      <c r="Q2" s="1154"/>
      <c r="R2" s="1154"/>
      <c r="S2" s="1154"/>
      <c r="T2" s="1154"/>
      <c r="U2" s="1155"/>
      <c r="V2" s="175"/>
      <c r="W2" s="175"/>
      <c r="X2" s="175"/>
      <c r="Y2" s="175"/>
      <c r="Z2" s="175"/>
    </row>
    <row r="3" spans="1:26" ht="21" customHeight="1">
      <c r="A3" s="176"/>
      <c r="B3" s="177"/>
      <c r="C3" s="178"/>
      <c r="D3" s="179"/>
      <c r="E3" s="179"/>
      <c r="F3" s="179"/>
      <c r="G3" s="179"/>
      <c r="H3" s="179"/>
      <c r="I3" s="179"/>
      <c r="J3" s="179"/>
      <c r="K3" s="179"/>
      <c r="L3" s="179"/>
      <c r="M3" s="180"/>
      <c r="N3" s="180"/>
      <c r="O3" s="180"/>
      <c r="P3" s="180"/>
      <c r="Q3" s="180"/>
      <c r="R3" s="180"/>
      <c r="S3" s="180"/>
      <c r="T3" s="1156" t="s">
        <v>268</v>
      </c>
      <c r="U3" s="1157"/>
      <c r="V3" s="175"/>
      <c r="W3" s="175"/>
      <c r="X3" s="175"/>
      <c r="Y3" s="175"/>
      <c r="Z3" s="175"/>
    </row>
    <row r="4" spans="1:26" ht="36" customHeight="1">
      <c r="A4" s="1158" t="s">
        <v>269</v>
      </c>
      <c r="B4" s="1159"/>
      <c r="C4" s="181">
        <v>2008</v>
      </c>
      <c r="D4" s="181">
        <v>2009</v>
      </c>
      <c r="E4" s="181">
        <v>2010</v>
      </c>
      <c r="F4" s="181">
        <v>2011</v>
      </c>
      <c r="G4" s="181">
        <v>2012</v>
      </c>
      <c r="H4" s="181">
        <v>2013</v>
      </c>
      <c r="I4" s="181">
        <v>2014</v>
      </c>
      <c r="J4" s="181">
        <v>2015</v>
      </c>
      <c r="K4" s="181">
        <v>2016</v>
      </c>
      <c r="L4" s="181">
        <v>2017</v>
      </c>
      <c r="M4" s="181">
        <v>2018</v>
      </c>
      <c r="N4" s="181">
        <v>2019</v>
      </c>
      <c r="O4" s="181">
        <v>2020</v>
      </c>
      <c r="P4" s="182">
        <v>2021</v>
      </c>
      <c r="Q4" s="182">
        <v>2022</v>
      </c>
      <c r="R4" s="182">
        <v>2023</v>
      </c>
      <c r="S4" s="182">
        <v>2024</v>
      </c>
      <c r="T4" s="1158" t="s">
        <v>270</v>
      </c>
      <c r="U4" s="1159"/>
      <c r="V4" s="183"/>
      <c r="W4" s="175"/>
      <c r="X4" s="175"/>
      <c r="Y4" s="183"/>
      <c r="Z4" s="183"/>
    </row>
    <row r="5" spans="1:26" ht="18" customHeight="1">
      <c r="A5" s="184" t="s">
        <v>271</v>
      </c>
      <c r="B5" s="185"/>
      <c r="C5" s="186"/>
      <c r="D5" s="186"/>
      <c r="E5" s="186"/>
      <c r="F5" s="186"/>
      <c r="G5" s="186"/>
      <c r="H5" s="186"/>
      <c r="I5" s="186"/>
      <c r="J5" s="186"/>
      <c r="K5" s="186"/>
      <c r="L5" s="186"/>
      <c r="M5" s="186"/>
      <c r="N5" s="186"/>
      <c r="O5" s="186"/>
      <c r="P5" s="186"/>
      <c r="Q5" s="186"/>
      <c r="R5" s="186"/>
      <c r="S5" s="186"/>
      <c r="T5" s="186"/>
      <c r="U5" s="187" t="s">
        <v>272</v>
      </c>
      <c r="V5" s="175"/>
      <c r="W5" s="175"/>
      <c r="X5" s="175"/>
      <c r="Y5" s="175"/>
      <c r="Z5" s="175"/>
    </row>
    <row r="6" spans="1:26" ht="24" customHeight="1">
      <c r="A6" s="1144" t="s">
        <v>273</v>
      </c>
      <c r="B6" s="188" t="s">
        <v>264</v>
      </c>
      <c r="C6" s="189">
        <v>4614</v>
      </c>
      <c r="D6" s="189">
        <v>4614</v>
      </c>
      <c r="E6" s="189">
        <v>4614</v>
      </c>
      <c r="F6" s="190">
        <v>4614</v>
      </c>
      <c r="G6" s="342">
        <v>4614</v>
      </c>
      <c r="H6" s="342">
        <v>4614</v>
      </c>
      <c r="I6" s="342">
        <v>4614</v>
      </c>
      <c r="J6" s="342">
        <v>4614</v>
      </c>
      <c r="K6" s="342">
        <v>4614</v>
      </c>
      <c r="L6" s="342">
        <v>4614</v>
      </c>
      <c r="M6" s="342">
        <v>4648.87</v>
      </c>
      <c r="N6" s="342">
        <v>4667.75</v>
      </c>
      <c r="O6" s="342">
        <v>4668</v>
      </c>
      <c r="P6" s="342">
        <v>4668</v>
      </c>
      <c r="Q6" s="343">
        <v>4672.9799999999996</v>
      </c>
      <c r="R6" s="342">
        <v>5132.6500000000005</v>
      </c>
      <c r="S6" s="342">
        <v>5133</v>
      </c>
      <c r="T6" s="191" t="s">
        <v>274</v>
      </c>
      <c r="U6" s="1147" t="s">
        <v>275</v>
      </c>
      <c r="V6" s="175"/>
      <c r="W6" s="175"/>
      <c r="X6" s="175"/>
      <c r="Y6" s="175"/>
      <c r="Z6" s="175"/>
    </row>
    <row r="7" spans="1:26" ht="24" customHeight="1">
      <c r="A7" s="1145"/>
      <c r="B7" s="192" t="s">
        <v>276</v>
      </c>
      <c r="C7" s="193">
        <v>699</v>
      </c>
      <c r="D7" s="193">
        <v>699</v>
      </c>
      <c r="E7" s="193">
        <v>699</v>
      </c>
      <c r="F7" s="194">
        <v>699</v>
      </c>
      <c r="G7" s="344">
        <v>699</v>
      </c>
      <c r="H7" s="344">
        <v>699</v>
      </c>
      <c r="I7" s="344">
        <v>699</v>
      </c>
      <c r="J7" s="344">
        <v>699</v>
      </c>
      <c r="K7" s="344">
        <v>699</v>
      </c>
      <c r="L7" s="344">
        <v>699</v>
      </c>
      <c r="M7" s="344">
        <v>664.18999999999994</v>
      </c>
      <c r="N7" s="344">
        <v>645.30999999999995</v>
      </c>
      <c r="O7" s="344">
        <v>645</v>
      </c>
      <c r="P7" s="344">
        <v>645</v>
      </c>
      <c r="Q7" s="344">
        <v>645.30999999999995</v>
      </c>
      <c r="R7" s="344">
        <v>185.64</v>
      </c>
      <c r="S7" s="344">
        <v>311</v>
      </c>
      <c r="T7" s="195" t="s">
        <v>277</v>
      </c>
      <c r="U7" s="1148"/>
      <c r="V7" s="175"/>
      <c r="W7" s="175"/>
      <c r="X7" s="175"/>
      <c r="Y7" s="175"/>
      <c r="Z7" s="175"/>
    </row>
    <row r="8" spans="1:26" ht="24" customHeight="1">
      <c r="A8" s="1145"/>
      <c r="B8" s="188" t="s">
        <v>278</v>
      </c>
      <c r="C8" s="189">
        <v>0</v>
      </c>
      <c r="D8" s="189">
        <v>0</v>
      </c>
      <c r="E8" s="189">
        <v>0</v>
      </c>
      <c r="F8" s="190">
        <v>0</v>
      </c>
      <c r="G8" s="342">
        <v>0</v>
      </c>
      <c r="H8" s="342">
        <v>0</v>
      </c>
      <c r="I8" s="342">
        <v>0</v>
      </c>
      <c r="J8" s="342">
        <v>0</v>
      </c>
      <c r="K8" s="342">
        <v>0</v>
      </c>
      <c r="L8" s="342">
        <v>0</v>
      </c>
      <c r="M8" s="342">
        <v>0</v>
      </c>
      <c r="N8" s="342">
        <v>0</v>
      </c>
      <c r="O8" s="342">
        <v>0</v>
      </c>
      <c r="P8" s="342">
        <v>0</v>
      </c>
      <c r="Q8" s="342">
        <v>0</v>
      </c>
      <c r="R8" s="342">
        <v>0</v>
      </c>
      <c r="S8" s="342">
        <v>0</v>
      </c>
      <c r="T8" s="191" t="s">
        <v>279</v>
      </c>
      <c r="U8" s="1148"/>
      <c r="V8" s="175"/>
      <c r="W8" s="175"/>
      <c r="X8" s="175"/>
      <c r="Y8" s="175"/>
      <c r="Z8" s="175"/>
    </row>
    <row r="9" spans="1:26" ht="24" customHeight="1">
      <c r="A9" s="1146"/>
      <c r="B9" s="192" t="s">
        <v>152</v>
      </c>
      <c r="C9" s="196">
        <v>5313</v>
      </c>
      <c r="D9" s="196">
        <v>5313</v>
      </c>
      <c r="E9" s="196">
        <v>5313</v>
      </c>
      <c r="F9" s="197">
        <v>5313</v>
      </c>
      <c r="G9" s="345">
        <v>5313</v>
      </c>
      <c r="H9" s="345">
        <v>5313</v>
      </c>
      <c r="I9" s="345">
        <v>5313</v>
      </c>
      <c r="J9" s="345">
        <v>5313</v>
      </c>
      <c r="K9" s="345">
        <v>5313</v>
      </c>
      <c r="L9" s="345">
        <v>5313</v>
      </c>
      <c r="M9" s="345">
        <v>5313.0599999999995</v>
      </c>
      <c r="N9" s="345">
        <f t="shared" ref="N9:R9" si="0">SUM(N6:N8)</f>
        <v>5313.0599999999995</v>
      </c>
      <c r="O9" s="345">
        <f t="shared" si="0"/>
        <v>5313</v>
      </c>
      <c r="P9" s="345">
        <f t="shared" si="0"/>
        <v>5313</v>
      </c>
      <c r="Q9" s="345">
        <f t="shared" si="0"/>
        <v>5318.2899999999991</v>
      </c>
      <c r="R9" s="345">
        <f t="shared" si="0"/>
        <v>5318.2900000000009</v>
      </c>
      <c r="S9" s="345">
        <f>SUM(S6:S8)-1</f>
        <v>5443</v>
      </c>
      <c r="T9" s="198" t="s">
        <v>150</v>
      </c>
      <c r="U9" s="1149"/>
      <c r="V9" s="175"/>
      <c r="W9" s="175"/>
      <c r="X9" s="175"/>
      <c r="Y9" s="175"/>
      <c r="Z9" s="175"/>
    </row>
    <row r="10" spans="1:26" ht="24" customHeight="1">
      <c r="A10" s="1164" t="s">
        <v>280</v>
      </c>
      <c r="B10" s="188" t="s">
        <v>264</v>
      </c>
      <c r="C10" s="189">
        <v>12308</v>
      </c>
      <c r="D10" s="189">
        <v>12448</v>
      </c>
      <c r="E10" s="189">
        <v>12573</v>
      </c>
      <c r="F10" s="190">
        <v>12573</v>
      </c>
      <c r="G10" s="342">
        <v>12837</v>
      </c>
      <c r="H10" s="342">
        <v>13269</v>
      </c>
      <c r="I10" s="342">
        <v>13303</v>
      </c>
      <c r="J10" s="342">
        <v>13389</v>
      </c>
      <c r="K10" s="342">
        <v>13389</v>
      </c>
      <c r="L10" s="342">
        <v>13501</v>
      </c>
      <c r="M10" s="342">
        <v>13913.650000000001</v>
      </c>
      <c r="N10" s="342">
        <v>14875.550000000001</v>
      </c>
      <c r="O10" s="342">
        <v>14876</v>
      </c>
      <c r="P10" s="342">
        <v>14972</v>
      </c>
      <c r="Q10" s="342">
        <v>15670.27</v>
      </c>
      <c r="R10" s="342">
        <v>16499.509999999998</v>
      </c>
      <c r="S10" s="342">
        <v>17402</v>
      </c>
      <c r="T10" s="191" t="s">
        <v>274</v>
      </c>
      <c r="U10" s="1165" t="s">
        <v>281</v>
      </c>
      <c r="V10" s="175"/>
      <c r="W10" s="175"/>
      <c r="X10" s="175"/>
      <c r="Y10" s="175"/>
      <c r="Z10" s="175"/>
    </row>
    <row r="11" spans="1:26" ht="24" customHeight="1">
      <c r="A11" s="1145"/>
      <c r="B11" s="192" t="s">
        <v>276</v>
      </c>
      <c r="C11" s="193">
        <v>12136</v>
      </c>
      <c r="D11" s="193">
        <v>12064</v>
      </c>
      <c r="E11" s="193">
        <v>11940</v>
      </c>
      <c r="F11" s="194">
        <v>12001</v>
      </c>
      <c r="G11" s="344">
        <v>11951</v>
      </c>
      <c r="H11" s="344">
        <v>11893</v>
      </c>
      <c r="I11" s="344">
        <v>11867</v>
      </c>
      <c r="J11" s="344">
        <v>12114</v>
      </c>
      <c r="K11" s="344">
        <v>12114</v>
      </c>
      <c r="L11" s="344">
        <v>12133</v>
      </c>
      <c r="M11" s="344">
        <v>11708.760000000002</v>
      </c>
      <c r="N11" s="344">
        <v>11245.130000000001</v>
      </c>
      <c r="O11" s="344">
        <v>11245</v>
      </c>
      <c r="P11" s="344">
        <v>11245</v>
      </c>
      <c r="Q11" s="344">
        <v>10647.9</v>
      </c>
      <c r="R11" s="344">
        <v>10266.18</v>
      </c>
      <c r="S11" s="344">
        <v>10409</v>
      </c>
      <c r="T11" s="195" t="s">
        <v>277</v>
      </c>
      <c r="U11" s="1148"/>
      <c r="V11" s="175"/>
      <c r="W11" s="175"/>
      <c r="X11" s="175"/>
      <c r="Y11" s="175"/>
      <c r="Z11" s="175"/>
    </row>
    <row r="12" spans="1:26" ht="24" customHeight="1">
      <c r="A12" s="1145"/>
      <c r="B12" s="188" t="s">
        <v>278</v>
      </c>
      <c r="C12" s="189">
        <v>1880</v>
      </c>
      <c r="D12" s="189">
        <v>1880</v>
      </c>
      <c r="E12" s="189">
        <v>1880</v>
      </c>
      <c r="F12" s="190">
        <v>1880</v>
      </c>
      <c r="G12" s="342">
        <v>1800</v>
      </c>
      <c r="H12" s="342">
        <v>1879</v>
      </c>
      <c r="I12" s="342">
        <v>1879</v>
      </c>
      <c r="J12" s="342">
        <v>1879</v>
      </c>
      <c r="K12" s="342">
        <v>1879</v>
      </c>
      <c r="L12" s="342">
        <v>1879</v>
      </c>
      <c r="M12" s="342">
        <v>1879.4699999999998</v>
      </c>
      <c r="N12" s="342">
        <v>1862.8599999999997</v>
      </c>
      <c r="O12" s="342">
        <v>1863</v>
      </c>
      <c r="P12" s="342">
        <v>1863</v>
      </c>
      <c r="Q12" s="342">
        <v>1761.42</v>
      </c>
      <c r="R12" s="342">
        <v>1761.4299999999996</v>
      </c>
      <c r="S12" s="342">
        <v>1761.4299999999996</v>
      </c>
      <c r="T12" s="191" t="s">
        <v>279</v>
      </c>
      <c r="U12" s="1148"/>
      <c r="V12" s="175"/>
      <c r="W12" s="175"/>
      <c r="X12" s="175"/>
      <c r="Y12" s="175"/>
      <c r="Z12" s="175"/>
    </row>
    <row r="13" spans="1:26" ht="24" customHeight="1">
      <c r="A13" s="1146"/>
      <c r="B13" s="192" t="s">
        <v>152</v>
      </c>
      <c r="C13" s="196">
        <v>26324</v>
      </c>
      <c r="D13" s="196">
        <v>26393</v>
      </c>
      <c r="E13" s="196">
        <v>26393</v>
      </c>
      <c r="F13" s="197">
        <v>26454</v>
      </c>
      <c r="G13" s="345">
        <v>26669</v>
      </c>
      <c r="H13" s="345">
        <v>27041</v>
      </c>
      <c r="I13" s="345">
        <v>27049</v>
      </c>
      <c r="J13" s="345">
        <v>27382</v>
      </c>
      <c r="K13" s="345">
        <v>27382</v>
      </c>
      <c r="L13" s="345">
        <f>SUM(L10:L12)</f>
        <v>27513</v>
      </c>
      <c r="M13" s="345">
        <v>27501.880000000005</v>
      </c>
      <c r="N13" s="345">
        <f t="shared" ref="N13:S13" si="1">SUM(N10:N12)</f>
        <v>27983.54</v>
      </c>
      <c r="O13" s="345">
        <f t="shared" si="1"/>
        <v>27984</v>
      </c>
      <c r="P13" s="345">
        <f t="shared" si="1"/>
        <v>28080</v>
      </c>
      <c r="Q13" s="345">
        <f t="shared" si="1"/>
        <v>28079.589999999997</v>
      </c>
      <c r="R13" s="345">
        <f t="shared" si="1"/>
        <v>28527.119999999999</v>
      </c>
      <c r="S13" s="345">
        <f t="shared" si="1"/>
        <v>29572.43</v>
      </c>
      <c r="T13" s="198" t="s">
        <v>150</v>
      </c>
      <c r="U13" s="1149"/>
      <c r="V13" s="175"/>
      <c r="W13" s="175"/>
      <c r="X13" s="175"/>
      <c r="Y13" s="175"/>
      <c r="Z13" s="175"/>
    </row>
    <row r="14" spans="1:26" ht="24" customHeight="1">
      <c r="A14" s="1166" t="s">
        <v>282</v>
      </c>
      <c r="B14" s="188" t="s">
        <v>264</v>
      </c>
      <c r="C14" s="189">
        <v>482</v>
      </c>
      <c r="D14" s="189">
        <v>482</v>
      </c>
      <c r="E14" s="189">
        <v>482</v>
      </c>
      <c r="F14" s="190">
        <v>482</v>
      </c>
      <c r="G14" s="342">
        <v>482</v>
      </c>
      <c r="H14" s="342">
        <v>482</v>
      </c>
      <c r="I14" s="342">
        <v>482</v>
      </c>
      <c r="J14" s="342">
        <v>482</v>
      </c>
      <c r="K14" s="342">
        <v>482</v>
      </c>
      <c r="L14" s="342">
        <v>519</v>
      </c>
      <c r="M14" s="342">
        <v>519.43999999999994</v>
      </c>
      <c r="N14" s="342">
        <v>519.43999999999994</v>
      </c>
      <c r="O14" s="342">
        <v>519</v>
      </c>
      <c r="P14" s="342">
        <v>530</v>
      </c>
      <c r="Q14" s="342">
        <v>529.67999999999995</v>
      </c>
      <c r="R14" s="342">
        <v>529.67999999999995</v>
      </c>
      <c r="S14" s="342">
        <v>529.67999999999995</v>
      </c>
      <c r="T14" s="191" t="s">
        <v>274</v>
      </c>
      <c r="U14" s="1167" t="s">
        <v>283</v>
      </c>
      <c r="V14" s="175"/>
      <c r="W14" s="175"/>
      <c r="X14" s="175"/>
      <c r="Y14" s="175"/>
      <c r="Z14" s="175"/>
    </row>
    <row r="15" spans="1:26" ht="24" customHeight="1">
      <c r="A15" s="1145"/>
      <c r="B15" s="192" t="s">
        <v>276</v>
      </c>
      <c r="C15" s="193">
        <v>1003</v>
      </c>
      <c r="D15" s="193">
        <v>1003</v>
      </c>
      <c r="E15" s="193">
        <v>1003</v>
      </c>
      <c r="F15" s="194">
        <v>1003</v>
      </c>
      <c r="G15" s="344">
        <v>1003</v>
      </c>
      <c r="H15" s="344">
        <v>1003</v>
      </c>
      <c r="I15" s="344">
        <v>1004</v>
      </c>
      <c r="J15" s="344">
        <v>1004</v>
      </c>
      <c r="K15" s="344">
        <v>1004</v>
      </c>
      <c r="L15" s="344">
        <v>995</v>
      </c>
      <c r="M15" s="344">
        <v>994.87</v>
      </c>
      <c r="N15" s="344">
        <v>994.87</v>
      </c>
      <c r="O15" s="344">
        <v>995</v>
      </c>
      <c r="P15" s="344">
        <v>992</v>
      </c>
      <c r="Q15" s="344">
        <v>991.51</v>
      </c>
      <c r="R15" s="344">
        <v>1081.4700000000003</v>
      </c>
      <c r="S15" s="344">
        <v>1081.4700000000003</v>
      </c>
      <c r="T15" s="195" t="s">
        <v>277</v>
      </c>
      <c r="U15" s="1148"/>
      <c r="V15" s="175"/>
      <c r="W15" s="175"/>
      <c r="X15" s="175"/>
      <c r="Y15" s="175"/>
      <c r="Z15" s="175"/>
    </row>
    <row r="16" spans="1:26" ht="24" customHeight="1">
      <c r="A16" s="1145"/>
      <c r="B16" s="188" t="s">
        <v>278</v>
      </c>
      <c r="C16" s="189">
        <v>222</v>
      </c>
      <c r="D16" s="189">
        <v>222</v>
      </c>
      <c r="E16" s="189">
        <v>222</v>
      </c>
      <c r="F16" s="190">
        <v>222</v>
      </c>
      <c r="G16" s="342">
        <v>222</v>
      </c>
      <c r="H16" s="342">
        <v>222</v>
      </c>
      <c r="I16" s="342">
        <v>222</v>
      </c>
      <c r="J16" s="342">
        <v>222</v>
      </c>
      <c r="K16" s="342">
        <v>222</v>
      </c>
      <c r="L16" s="342">
        <v>193</v>
      </c>
      <c r="M16" s="342">
        <v>193.20999999999998</v>
      </c>
      <c r="N16" s="342">
        <v>193.20999999999998</v>
      </c>
      <c r="O16" s="342">
        <v>193</v>
      </c>
      <c r="P16" s="342">
        <v>186</v>
      </c>
      <c r="Q16" s="342">
        <v>186.33</v>
      </c>
      <c r="R16" s="342">
        <v>186.32999999999998</v>
      </c>
      <c r="S16" s="342">
        <v>186.32999999999998</v>
      </c>
      <c r="T16" s="191" t="s">
        <v>279</v>
      </c>
      <c r="U16" s="1148"/>
      <c r="V16" s="175"/>
      <c r="W16" s="175"/>
      <c r="X16" s="175"/>
      <c r="Y16" s="175"/>
      <c r="Z16" s="175"/>
    </row>
    <row r="17" spans="1:26" ht="24" customHeight="1">
      <c r="A17" s="1146"/>
      <c r="B17" s="192" t="s">
        <v>152</v>
      </c>
      <c r="C17" s="196">
        <v>1707</v>
      </c>
      <c r="D17" s="196">
        <v>1707</v>
      </c>
      <c r="E17" s="196">
        <v>1707</v>
      </c>
      <c r="F17" s="197">
        <v>1707</v>
      </c>
      <c r="G17" s="345">
        <v>1707</v>
      </c>
      <c r="H17" s="345">
        <v>1707</v>
      </c>
      <c r="I17" s="345">
        <v>1708</v>
      </c>
      <c r="J17" s="345">
        <v>1708</v>
      </c>
      <c r="K17" s="345">
        <v>1708</v>
      </c>
      <c r="L17" s="345">
        <f>SUM(L14:L16)+1</f>
        <v>1708</v>
      </c>
      <c r="M17" s="345">
        <v>1707.52</v>
      </c>
      <c r="N17" s="345">
        <f t="shared" ref="N17:S17" si="2">SUM(N14:N16)</f>
        <v>1707.52</v>
      </c>
      <c r="O17" s="345">
        <f t="shared" si="2"/>
        <v>1707</v>
      </c>
      <c r="P17" s="345">
        <f t="shared" si="2"/>
        <v>1708</v>
      </c>
      <c r="Q17" s="345">
        <f t="shared" si="2"/>
        <v>1707.52</v>
      </c>
      <c r="R17" s="345">
        <f t="shared" si="2"/>
        <v>1797.48</v>
      </c>
      <c r="S17" s="345">
        <f t="shared" si="2"/>
        <v>1797.48</v>
      </c>
      <c r="T17" s="198" t="s">
        <v>150</v>
      </c>
      <c r="U17" s="1149"/>
      <c r="V17" s="175"/>
      <c r="W17" s="175"/>
      <c r="X17" s="175"/>
      <c r="Y17" s="175"/>
      <c r="Z17" s="175"/>
    </row>
    <row r="18" spans="1:26" ht="24" customHeight="1">
      <c r="A18" s="1168" t="s">
        <v>284</v>
      </c>
      <c r="B18" s="188" t="s">
        <v>264</v>
      </c>
      <c r="C18" s="189">
        <v>84425</v>
      </c>
      <c r="D18" s="189">
        <v>88175</v>
      </c>
      <c r="E18" s="189">
        <v>92129</v>
      </c>
      <c r="F18" s="190">
        <v>96333</v>
      </c>
      <c r="G18" s="342">
        <v>100211</v>
      </c>
      <c r="H18" s="342">
        <v>104816</v>
      </c>
      <c r="I18" s="342">
        <v>107509</v>
      </c>
      <c r="J18" s="342">
        <v>113129</v>
      </c>
      <c r="K18" s="342">
        <v>119602</v>
      </c>
      <c r="L18" s="342">
        <v>124423</v>
      </c>
      <c r="M18" s="342">
        <v>129705.47</v>
      </c>
      <c r="N18" s="342">
        <v>135551.66999999998</v>
      </c>
      <c r="O18" s="342">
        <v>143398</v>
      </c>
      <c r="P18" s="342">
        <v>157010</v>
      </c>
      <c r="Q18" s="342">
        <v>166232.38999999998</v>
      </c>
      <c r="R18" s="342">
        <v>177742.06</v>
      </c>
      <c r="S18" s="342">
        <v>189143</v>
      </c>
      <c r="T18" s="191" t="s">
        <v>274</v>
      </c>
      <c r="U18" s="1169" t="s">
        <v>285</v>
      </c>
      <c r="V18" s="175"/>
      <c r="W18" s="175"/>
      <c r="X18" s="175"/>
      <c r="Y18" s="175"/>
      <c r="Z18" s="175"/>
    </row>
    <row r="19" spans="1:26" ht="24" customHeight="1">
      <c r="A19" s="1145"/>
      <c r="B19" s="192" t="s">
        <v>276</v>
      </c>
      <c r="C19" s="193">
        <v>110378</v>
      </c>
      <c r="D19" s="193">
        <v>109804</v>
      </c>
      <c r="E19" s="193">
        <v>117012</v>
      </c>
      <c r="F19" s="194">
        <v>123768</v>
      </c>
      <c r="G19" s="344">
        <v>128515</v>
      </c>
      <c r="H19" s="344">
        <v>129037</v>
      </c>
      <c r="I19" s="344">
        <v>128937</v>
      </c>
      <c r="J19" s="344">
        <v>129425</v>
      </c>
      <c r="K19" s="344">
        <v>125335</v>
      </c>
      <c r="L19" s="344">
        <v>125485</v>
      </c>
      <c r="M19" s="344">
        <v>125796.32000000002</v>
      </c>
      <c r="N19" s="344">
        <v>127615.22000000002</v>
      </c>
      <c r="O19" s="344">
        <v>137507</v>
      </c>
      <c r="P19" s="344">
        <v>134067</v>
      </c>
      <c r="Q19" s="344">
        <v>134967.46000000002</v>
      </c>
      <c r="R19" s="344">
        <v>140148.76999999999</v>
      </c>
      <c r="S19" s="344">
        <v>136916</v>
      </c>
      <c r="T19" s="195" t="s">
        <v>277</v>
      </c>
      <c r="U19" s="1148"/>
      <c r="V19" s="175"/>
      <c r="W19" s="175"/>
      <c r="X19" s="175"/>
      <c r="Y19" s="175"/>
      <c r="Z19" s="175"/>
    </row>
    <row r="20" spans="1:26" ht="24" customHeight="1">
      <c r="A20" s="1145"/>
      <c r="B20" s="188" t="s">
        <v>278</v>
      </c>
      <c r="C20" s="189">
        <v>36388</v>
      </c>
      <c r="D20" s="189">
        <v>35819</v>
      </c>
      <c r="E20" s="189">
        <v>34257</v>
      </c>
      <c r="F20" s="190">
        <v>32287</v>
      </c>
      <c r="G20" s="342">
        <v>31082</v>
      </c>
      <c r="H20" s="342">
        <v>30999</v>
      </c>
      <c r="I20" s="342">
        <v>31047</v>
      </c>
      <c r="J20" s="342">
        <v>29638</v>
      </c>
      <c r="K20" s="342">
        <v>29462</v>
      </c>
      <c r="L20" s="342">
        <v>30706</v>
      </c>
      <c r="M20" s="342">
        <v>28996.079999999998</v>
      </c>
      <c r="N20" s="342">
        <v>28324.620000000003</v>
      </c>
      <c r="O20" s="342">
        <v>28112</v>
      </c>
      <c r="P20" s="342">
        <v>25949</v>
      </c>
      <c r="Q20" s="342">
        <v>25106.21</v>
      </c>
      <c r="R20" s="342">
        <v>24673.559999999998</v>
      </c>
      <c r="S20" s="342">
        <v>26550</v>
      </c>
      <c r="T20" s="191" t="s">
        <v>279</v>
      </c>
      <c r="U20" s="1148"/>
      <c r="V20" s="175"/>
      <c r="W20" s="175"/>
      <c r="X20" s="175"/>
      <c r="Y20" s="175"/>
      <c r="Z20" s="175"/>
    </row>
    <row r="21" spans="1:26" ht="24" customHeight="1">
      <c r="A21" s="1146"/>
      <c r="B21" s="192" t="s">
        <v>152</v>
      </c>
      <c r="C21" s="196">
        <v>231191</v>
      </c>
      <c r="D21" s="196">
        <v>233798</v>
      </c>
      <c r="E21" s="196">
        <v>243398</v>
      </c>
      <c r="F21" s="197">
        <v>252388</v>
      </c>
      <c r="G21" s="345">
        <v>259808</v>
      </c>
      <c r="H21" s="345">
        <v>264852</v>
      </c>
      <c r="I21" s="345">
        <v>267494</v>
      </c>
      <c r="J21" s="345">
        <v>272192</v>
      </c>
      <c r="K21" s="345">
        <v>274398</v>
      </c>
      <c r="L21" s="345">
        <v>280615</v>
      </c>
      <c r="M21" s="345">
        <v>284497.87000000005</v>
      </c>
      <c r="N21" s="345">
        <f>SUM(N18:N20)+1</f>
        <v>291492.51</v>
      </c>
      <c r="O21" s="345">
        <f t="shared" ref="O21:R21" si="3">SUM(O18:O20)</f>
        <v>309017</v>
      </c>
      <c r="P21" s="345">
        <f t="shared" si="3"/>
        <v>317026</v>
      </c>
      <c r="Q21" s="345">
        <f t="shared" si="3"/>
        <v>326306.06</v>
      </c>
      <c r="R21" s="345">
        <f t="shared" si="3"/>
        <v>342564.38999999996</v>
      </c>
      <c r="S21" s="345">
        <f>SUM(S18:S20)-1</f>
        <v>352608</v>
      </c>
      <c r="T21" s="198" t="s">
        <v>150</v>
      </c>
      <c r="U21" s="1149"/>
      <c r="V21" s="175"/>
      <c r="W21" s="175"/>
      <c r="X21" s="175"/>
      <c r="Y21" s="175"/>
      <c r="Z21" s="175"/>
    </row>
    <row r="22" spans="1:26" ht="24" customHeight="1">
      <c r="A22" s="1160" t="s">
        <v>286</v>
      </c>
      <c r="B22" s="188" t="s">
        <v>264</v>
      </c>
      <c r="C22" s="199">
        <v>101829</v>
      </c>
      <c r="D22" s="199">
        <v>105720</v>
      </c>
      <c r="E22" s="199">
        <v>109798</v>
      </c>
      <c r="F22" s="200">
        <v>114002</v>
      </c>
      <c r="G22" s="342">
        <v>118145</v>
      </c>
      <c r="H22" s="342">
        <v>123182</v>
      </c>
      <c r="I22" s="342">
        <v>125909</v>
      </c>
      <c r="J22" s="342">
        <v>131614</v>
      </c>
      <c r="K22" s="342">
        <v>138087</v>
      </c>
      <c r="L22" s="342">
        <v>143058</v>
      </c>
      <c r="M22" s="342">
        <f t="shared" ref="M22:S24" si="4">M18+M14+M10+M6</f>
        <v>148787.43</v>
      </c>
      <c r="N22" s="342">
        <f t="shared" si="4"/>
        <v>155614.40999999997</v>
      </c>
      <c r="O22" s="342">
        <f t="shared" si="4"/>
        <v>163461</v>
      </c>
      <c r="P22" s="342">
        <f t="shared" si="4"/>
        <v>177180</v>
      </c>
      <c r="Q22" s="342">
        <f t="shared" si="4"/>
        <v>187105.31999999998</v>
      </c>
      <c r="R22" s="342">
        <f t="shared" si="4"/>
        <v>199903.9</v>
      </c>
      <c r="S22" s="342">
        <f>S18+S14+S10+S6-1</f>
        <v>212206.68</v>
      </c>
      <c r="T22" s="201" t="s">
        <v>274</v>
      </c>
      <c r="U22" s="1161" t="s">
        <v>287</v>
      </c>
      <c r="V22" s="175"/>
      <c r="W22" s="175"/>
      <c r="X22" s="175"/>
      <c r="Y22" s="175"/>
      <c r="Z22" s="175"/>
    </row>
    <row r="23" spans="1:26" ht="24" customHeight="1">
      <c r="A23" s="1145"/>
      <c r="B23" s="192" t="s">
        <v>276</v>
      </c>
      <c r="C23" s="196">
        <v>124216</v>
      </c>
      <c r="D23" s="196">
        <v>123570</v>
      </c>
      <c r="E23" s="196">
        <v>130654</v>
      </c>
      <c r="F23" s="197">
        <v>137471</v>
      </c>
      <c r="G23" s="344">
        <v>142169</v>
      </c>
      <c r="H23" s="344">
        <v>142632</v>
      </c>
      <c r="I23" s="344">
        <v>142506</v>
      </c>
      <c r="J23" s="344">
        <v>143241</v>
      </c>
      <c r="K23" s="344">
        <v>139151</v>
      </c>
      <c r="L23" s="344">
        <v>139311</v>
      </c>
      <c r="M23" s="344">
        <f t="shared" si="4"/>
        <v>139164.14000000001</v>
      </c>
      <c r="N23" s="344">
        <f t="shared" si="4"/>
        <v>140500.53</v>
      </c>
      <c r="O23" s="344">
        <f t="shared" si="4"/>
        <v>150392</v>
      </c>
      <c r="P23" s="344">
        <f t="shared" si="4"/>
        <v>146949</v>
      </c>
      <c r="Q23" s="344">
        <f t="shared" si="4"/>
        <v>147252.18000000002</v>
      </c>
      <c r="R23" s="344">
        <f t="shared" si="4"/>
        <v>151682.06</v>
      </c>
      <c r="S23" s="344">
        <f t="shared" si="4"/>
        <v>148717.47</v>
      </c>
      <c r="T23" s="198" t="s">
        <v>277</v>
      </c>
      <c r="U23" s="1148"/>
      <c r="V23" s="175"/>
      <c r="W23" s="175"/>
      <c r="X23" s="175"/>
      <c r="Y23" s="175"/>
      <c r="Z23" s="175"/>
    </row>
    <row r="24" spans="1:26" ht="24" customHeight="1">
      <c r="A24" s="1145"/>
      <c r="B24" s="188" t="s">
        <v>278</v>
      </c>
      <c r="C24" s="199">
        <v>38490</v>
      </c>
      <c r="D24" s="199">
        <v>37921</v>
      </c>
      <c r="E24" s="199">
        <v>36359</v>
      </c>
      <c r="F24" s="200">
        <v>34389</v>
      </c>
      <c r="G24" s="342">
        <v>33183</v>
      </c>
      <c r="H24" s="342">
        <v>33100</v>
      </c>
      <c r="I24" s="342">
        <v>33148</v>
      </c>
      <c r="J24" s="342">
        <v>31739</v>
      </c>
      <c r="K24" s="342">
        <v>31563</v>
      </c>
      <c r="L24" s="342">
        <v>32778</v>
      </c>
      <c r="M24" s="342">
        <f t="shared" si="4"/>
        <v>31068.76</v>
      </c>
      <c r="N24" s="342">
        <f t="shared" si="4"/>
        <v>30380.690000000002</v>
      </c>
      <c r="O24" s="342">
        <f t="shared" si="4"/>
        <v>30168</v>
      </c>
      <c r="P24" s="342">
        <f t="shared" si="4"/>
        <v>27998</v>
      </c>
      <c r="Q24" s="342">
        <f t="shared" si="4"/>
        <v>27053.96</v>
      </c>
      <c r="R24" s="342">
        <f t="shared" si="4"/>
        <v>26621.32</v>
      </c>
      <c r="S24" s="342">
        <f t="shared" si="4"/>
        <v>28497.760000000002</v>
      </c>
      <c r="T24" s="201" t="s">
        <v>279</v>
      </c>
      <c r="U24" s="1148"/>
      <c r="V24" s="175"/>
      <c r="W24" s="175"/>
      <c r="X24" s="175"/>
      <c r="Y24" s="175"/>
      <c r="Z24" s="175"/>
    </row>
    <row r="25" spans="1:26" ht="24" customHeight="1">
      <c r="A25" s="1146"/>
      <c r="B25" s="192" t="s">
        <v>152</v>
      </c>
      <c r="C25" s="196">
        <v>264535</v>
      </c>
      <c r="D25" s="196">
        <v>267211</v>
      </c>
      <c r="E25" s="196">
        <v>276811</v>
      </c>
      <c r="F25" s="197">
        <v>285862</v>
      </c>
      <c r="G25" s="345">
        <v>293497</v>
      </c>
      <c r="H25" s="345">
        <v>298914</v>
      </c>
      <c r="I25" s="345">
        <v>301564</v>
      </c>
      <c r="J25" s="345">
        <v>306596</v>
      </c>
      <c r="K25" s="345">
        <v>308802</v>
      </c>
      <c r="L25" s="345">
        <f>SUM(L22:L24)</f>
        <v>315147</v>
      </c>
      <c r="M25" s="345">
        <v>319021</v>
      </c>
      <c r="N25" s="345">
        <v>326498</v>
      </c>
      <c r="O25" s="345">
        <f t="shared" ref="O25:R25" si="5">SUM(O22:O24)</f>
        <v>344021</v>
      </c>
      <c r="P25" s="345">
        <f t="shared" si="5"/>
        <v>352127</v>
      </c>
      <c r="Q25" s="345">
        <f t="shared" si="5"/>
        <v>361411.46</v>
      </c>
      <c r="R25" s="345">
        <f t="shared" si="5"/>
        <v>378207.27999999997</v>
      </c>
      <c r="S25" s="345">
        <f>SUM(S22:S24)-1</f>
        <v>389420.91000000003</v>
      </c>
      <c r="T25" s="198" t="s">
        <v>150</v>
      </c>
      <c r="U25" s="1149"/>
      <c r="V25" s="175"/>
      <c r="W25" s="175"/>
      <c r="X25" s="175"/>
      <c r="Y25" s="175"/>
      <c r="Z25" s="175"/>
    </row>
    <row r="26" spans="1:26" ht="18" customHeight="1">
      <c r="A26" s="202" t="s">
        <v>288</v>
      </c>
      <c r="B26" s="203"/>
      <c r="C26" s="203"/>
      <c r="D26" s="203"/>
      <c r="E26" s="203"/>
      <c r="F26" s="203"/>
      <c r="G26" s="203"/>
      <c r="H26" s="204"/>
      <c r="I26" s="204"/>
      <c r="J26" s="204"/>
      <c r="K26" s="204"/>
      <c r="L26" s="204"/>
      <c r="M26" s="204"/>
      <c r="N26" s="204"/>
      <c r="O26" s="204"/>
      <c r="P26" s="204"/>
      <c r="Q26" s="204"/>
      <c r="R26" s="204"/>
      <c r="S26" s="204"/>
      <c r="T26" s="204"/>
      <c r="U26" s="205"/>
      <c r="V26" s="175"/>
      <c r="W26" s="175"/>
      <c r="X26" s="175"/>
      <c r="Y26" s="175"/>
      <c r="Z26" s="175"/>
    </row>
    <row r="27" spans="1:26" ht="48.75" customHeight="1">
      <c r="A27" s="1162" t="s">
        <v>289</v>
      </c>
      <c r="B27" s="1163"/>
      <c r="C27" s="1163"/>
      <c r="D27" s="1163"/>
      <c r="E27" s="1163"/>
      <c r="F27" s="1163"/>
      <c r="G27" s="1163"/>
      <c r="H27" s="1163"/>
      <c r="I27" s="1163"/>
      <c r="J27" s="1163"/>
      <c r="K27" s="1163"/>
      <c r="L27" s="1163"/>
      <c r="M27" s="1163"/>
      <c r="N27" s="1163"/>
      <c r="O27" s="1163"/>
      <c r="P27" s="1163"/>
      <c r="Q27" s="1163"/>
      <c r="R27" s="1163"/>
      <c r="S27" s="1163"/>
      <c r="T27" s="1163"/>
      <c r="U27" s="1157"/>
      <c r="V27" s="206"/>
      <c r="W27" s="206"/>
      <c r="X27" s="206"/>
      <c r="Y27" s="206"/>
      <c r="Z27" s="206"/>
    </row>
    <row r="28" spans="1:26" ht="12.75" hidden="1" customHeight="1">
      <c r="A28" s="207"/>
      <c r="B28" s="206"/>
      <c r="C28" s="206"/>
      <c r="D28" s="206"/>
      <c r="E28" s="206"/>
      <c r="F28" s="206"/>
      <c r="G28" s="206"/>
      <c r="H28" s="206"/>
      <c r="I28" s="206"/>
      <c r="J28" s="208"/>
      <c r="K28" s="209"/>
      <c r="L28" s="206"/>
      <c r="M28" s="206"/>
      <c r="N28" s="206"/>
      <c r="O28" s="206"/>
      <c r="P28" s="206"/>
      <c r="Q28" s="206"/>
      <c r="R28" s="206"/>
      <c r="S28" s="206"/>
      <c r="T28" s="206"/>
      <c r="U28" s="206"/>
      <c r="V28" s="206"/>
      <c r="W28" s="206"/>
      <c r="X28" s="206"/>
      <c r="Y28" s="206"/>
      <c r="Z28" s="206"/>
    </row>
    <row r="29" spans="1:26" ht="12.75" hidden="1" customHeight="1">
      <c r="A29" s="207"/>
      <c r="B29" s="206"/>
      <c r="C29" s="206"/>
      <c r="D29" s="206"/>
      <c r="E29" s="206"/>
      <c r="F29" s="206"/>
      <c r="G29" s="206"/>
      <c r="H29" s="206"/>
      <c r="I29" s="206"/>
      <c r="J29" s="208"/>
      <c r="K29" s="209"/>
      <c r="L29" s="206"/>
      <c r="M29" s="206"/>
      <c r="N29" s="206"/>
      <c r="O29" s="206"/>
      <c r="P29" s="206"/>
      <c r="Q29" s="206"/>
      <c r="R29" s="206"/>
      <c r="S29" s="206"/>
      <c r="T29" s="206"/>
      <c r="U29" s="206"/>
      <c r="V29" s="206"/>
      <c r="W29" s="206"/>
      <c r="X29" s="206"/>
      <c r="Y29" s="206"/>
      <c r="Z29" s="206"/>
    </row>
    <row r="30" spans="1:26" ht="12.75" hidden="1" customHeight="1">
      <c r="A30" s="207"/>
      <c r="B30" s="206"/>
      <c r="C30" s="206"/>
      <c r="D30" s="206"/>
      <c r="E30" s="206"/>
      <c r="F30" s="206"/>
      <c r="G30" s="206"/>
      <c r="H30" s="206"/>
      <c r="I30" s="206"/>
      <c r="J30" s="208"/>
      <c r="K30" s="209"/>
      <c r="L30" s="206"/>
      <c r="M30" s="206"/>
      <c r="N30" s="206"/>
      <c r="O30" s="206"/>
      <c r="P30" s="206"/>
      <c r="Q30" s="206"/>
      <c r="R30" s="206"/>
      <c r="S30" s="206"/>
      <c r="T30" s="206"/>
      <c r="U30" s="206"/>
      <c r="V30" s="206"/>
      <c r="W30" s="206"/>
      <c r="X30" s="206"/>
      <c r="Y30" s="206"/>
      <c r="Z30" s="206"/>
    </row>
    <row r="31" spans="1:26" ht="12.75" hidden="1" customHeight="1">
      <c r="A31" s="207"/>
      <c r="B31" s="206"/>
      <c r="C31" s="206"/>
      <c r="D31" s="206"/>
      <c r="E31" s="206"/>
      <c r="F31" s="206"/>
      <c r="G31" s="206"/>
      <c r="H31" s="206"/>
      <c r="I31" s="206"/>
      <c r="J31" s="208"/>
      <c r="K31" s="209"/>
      <c r="L31" s="206"/>
      <c r="M31" s="206"/>
      <c r="N31" s="206"/>
      <c r="O31" s="206"/>
      <c r="P31" s="206"/>
      <c r="Q31" s="206"/>
      <c r="R31" s="206"/>
      <c r="S31" s="206"/>
      <c r="T31" s="206"/>
      <c r="U31" s="206"/>
      <c r="V31" s="206"/>
      <c r="W31" s="206"/>
      <c r="X31" s="206"/>
      <c r="Y31" s="206"/>
      <c r="Z31" s="206"/>
    </row>
    <row r="32" spans="1:26" ht="12.75" hidden="1" customHeight="1">
      <c r="A32" s="207"/>
      <c r="B32" s="206"/>
      <c r="C32" s="206"/>
      <c r="D32" s="206"/>
      <c r="E32" s="206"/>
      <c r="F32" s="206"/>
      <c r="G32" s="206"/>
      <c r="H32" s="206"/>
      <c r="I32" s="206"/>
      <c r="J32" s="208"/>
      <c r="K32" s="209"/>
      <c r="L32" s="206"/>
      <c r="M32" s="206"/>
      <c r="N32" s="206"/>
      <c r="O32" s="206"/>
      <c r="P32" s="206"/>
      <c r="Q32" s="206"/>
      <c r="R32" s="206"/>
      <c r="S32" s="206"/>
      <c r="T32" s="206"/>
      <c r="U32" s="206"/>
      <c r="V32" s="206"/>
      <c r="W32" s="206"/>
      <c r="X32" s="206"/>
      <c r="Y32" s="206"/>
      <c r="Z32" s="206"/>
    </row>
    <row r="33" spans="1:26" ht="12.75" hidden="1" customHeight="1">
      <c r="A33" s="207"/>
      <c r="B33" s="206"/>
      <c r="C33" s="206"/>
      <c r="D33" s="206"/>
      <c r="E33" s="206"/>
      <c r="F33" s="206"/>
      <c r="G33" s="206"/>
      <c r="H33" s="206"/>
      <c r="I33" s="206"/>
      <c r="J33" s="208"/>
      <c r="K33" s="209"/>
      <c r="L33" s="206"/>
      <c r="M33" s="206"/>
      <c r="N33" s="206"/>
      <c r="O33" s="206"/>
      <c r="P33" s="206"/>
      <c r="Q33" s="206"/>
      <c r="R33" s="206"/>
      <c r="S33" s="206"/>
      <c r="T33" s="206"/>
      <c r="U33" s="206"/>
      <c r="V33" s="206"/>
      <c r="W33" s="206"/>
      <c r="X33" s="206"/>
      <c r="Y33" s="206"/>
      <c r="Z33" s="206"/>
    </row>
    <row r="34" spans="1:26" ht="12.75" hidden="1" customHeight="1">
      <c r="A34" s="207"/>
      <c r="B34" s="206"/>
      <c r="C34" s="206"/>
      <c r="D34" s="206"/>
      <c r="E34" s="206"/>
      <c r="F34" s="206"/>
      <c r="G34" s="206"/>
      <c r="H34" s="206"/>
      <c r="I34" s="206"/>
      <c r="J34" s="208"/>
      <c r="K34" s="209"/>
      <c r="L34" s="206"/>
      <c r="M34" s="206"/>
      <c r="N34" s="206"/>
      <c r="O34" s="206"/>
      <c r="P34" s="206"/>
      <c r="Q34" s="206"/>
      <c r="R34" s="206"/>
      <c r="S34" s="206"/>
      <c r="T34" s="206"/>
      <c r="U34" s="206"/>
      <c r="V34" s="206"/>
      <c r="W34" s="206"/>
      <c r="X34" s="206"/>
      <c r="Y34" s="206"/>
      <c r="Z34" s="206"/>
    </row>
    <row r="35" spans="1:26" ht="12.75" hidden="1" customHeight="1">
      <c r="A35" s="207"/>
      <c r="B35" s="206"/>
      <c r="C35" s="206"/>
      <c r="D35" s="206"/>
      <c r="E35" s="206"/>
      <c r="F35" s="206"/>
      <c r="G35" s="206"/>
      <c r="H35" s="206"/>
      <c r="I35" s="206"/>
      <c r="J35" s="208"/>
      <c r="K35" s="209"/>
      <c r="L35" s="206"/>
      <c r="M35" s="206"/>
      <c r="N35" s="206"/>
      <c r="O35" s="206"/>
      <c r="P35" s="206"/>
      <c r="Q35" s="206"/>
      <c r="R35" s="206"/>
      <c r="S35" s="206"/>
      <c r="T35" s="206"/>
      <c r="U35" s="206"/>
      <c r="V35" s="206"/>
      <c r="W35" s="206"/>
      <c r="X35" s="206"/>
      <c r="Y35" s="206"/>
      <c r="Z35" s="206"/>
    </row>
    <row r="36" spans="1:26" ht="12.75" hidden="1" customHeight="1">
      <c r="A36" s="207"/>
      <c r="B36" s="206"/>
      <c r="C36" s="206"/>
      <c r="D36" s="206"/>
      <c r="E36" s="206"/>
      <c r="F36" s="206"/>
      <c r="G36" s="206"/>
      <c r="H36" s="206"/>
      <c r="I36" s="206"/>
      <c r="J36" s="208"/>
      <c r="K36" s="209"/>
      <c r="L36" s="206"/>
      <c r="M36" s="206"/>
      <c r="N36" s="206"/>
      <c r="O36" s="206"/>
      <c r="P36" s="206"/>
      <c r="Q36" s="206"/>
      <c r="R36" s="206"/>
      <c r="S36" s="206"/>
      <c r="T36" s="206"/>
      <c r="U36" s="206"/>
      <c r="V36" s="206"/>
      <c r="W36" s="206"/>
      <c r="X36" s="206"/>
      <c r="Y36" s="206"/>
      <c r="Z36" s="206"/>
    </row>
    <row r="37" spans="1:26" ht="12.75" hidden="1" customHeight="1">
      <c r="A37" s="207"/>
      <c r="B37" s="206"/>
      <c r="C37" s="206"/>
      <c r="D37" s="206"/>
      <c r="E37" s="206"/>
      <c r="F37" s="206"/>
      <c r="G37" s="206"/>
      <c r="H37" s="206"/>
      <c r="I37" s="206"/>
      <c r="J37" s="208"/>
      <c r="K37" s="209"/>
      <c r="L37" s="206"/>
      <c r="M37" s="206"/>
      <c r="N37" s="206"/>
      <c r="O37" s="206"/>
      <c r="P37" s="206"/>
      <c r="Q37" s="206"/>
      <c r="R37" s="206"/>
      <c r="S37" s="206"/>
      <c r="T37" s="206"/>
      <c r="U37" s="206"/>
      <c r="V37" s="206"/>
      <c r="W37" s="206"/>
      <c r="X37" s="206"/>
      <c r="Y37" s="206"/>
      <c r="Z37" s="206"/>
    </row>
    <row r="38" spans="1:26" ht="12.75" hidden="1" customHeight="1">
      <c r="A38" s="207"/>
      <c r="B38" s="206"/>
      <c r="C38" s="206"/>
      <c r="D38" s="206"/>
      <c r="E38" s="206"/>
      <c r="F38" s="206"/>
      <c r="G38" s="206"/>
      <c r="H38" s="206"/>
      <c r="I38" s="206"/>
      <c r="J38" s="208"/>
      <c r="K38" s="209"/>
      <c r="L38" s="206"/>
      <c r="M38" s="206"/>
      <c r="N38" s="206"/>
      <c r="O38" s="206"/>
      <c r="P38" s="206"/>
      <c r="Q38" s="206"/>
      <c r="R38" s="206"/>
      <c r="S38" s="206"/>
      <c r="T38" s="206"/>
      <c r="U38" s="206"/>
      <c r="V38" s="206"/>
      <c r="W38" s="206"/>
      <c r="X38" s="206"/>
      <c r="Y38" s="206"/>
      <c r="Z38" s="206"/>
    </row>
    <row r="39" spans="1:26" ht="12.75" hidden="1" customHeight="1">
      <c r="A39" s="207"/>
      <c r="B39" s="206"/>
      <c r="C39" s="206"/>
      <c r="D39" s="206"/>
      <c r="E39" s="206"/>
      <c r="F39" s="206"/>
      <c r="G39" s="206"/>
      <c r="H39" s="206"/>
      <c r="I39" s="206"/>
      <c r="J39" s="208"/>
      <c r="K39" s="209"/>
      <c r="L39" s="206"/>
      <c r="M39" s="206"/>
      <c r="N39" s="206"/>
      <c r="O39" s="206"/>
      <c r="P39" s="206"/>
      <c r="Q39" s="206"/>
      <c r="R39" s="206"/>
      <c r="S39" s="206"/>
      <c r="T39" s="206"/>
      <c r="U39" s="206"/>
      <c r="V39" s="206"/>
      <c r="W39" s="206"/>
      <c r="X39" s="206"/>
      <c r="Y39" s="206"/>
      <c r="Z39" s="206"/>
    </row>
    <row r="40" spans="1:26" ht="12.75" hidden="1" customHeight="1">
      <c r="A40" s="207"/>
      <c r="B40" s="206"/>
      <c r="C40" s="206"/>
      <c r="D40" s="206"/>
      <c r="E40" s="206"/>
      <c r="F40" s="206"/>
      <c r="G40" s="206"/>
      <c r="H40" s="206"/>
      <c r="I40" s="206"/>
      <c r="J40" s="208"/>
      <c r="K40" s="209"/>
      <c r="L40" s="206"/>
      <c r="M40" s="206"/>
      <c r="N40" s="206"/>
      <c r="O40" s="206"/>
      <c r="P40" s="206"/>
      <c r="Q40" s="206"/>
      <c r="R40" s="206"/>
      <c r="S40" s="206"/>
      <c r="T40" s="206"/>
      <c r="U40" s="206"/>
      <c r="V40" s="206"/>
      <c r="W40" s="206"/>
      <c r="X40" s="206"/>
      <c r="Y40" s="206"/>
      <c r="Z40" s="206"/>
    </row>
    <row r="41" spans="1:26" ht="12.75" hidden="1" customHeight="1">
      <c r="A41" s="207"/>
      <c r="B41" s="206"/>
      <c r="C41" s="206"/>
      <c r="D41" s="206"/>
      <c r="E41" s="206"/>
      <c r="F41" s="206"/>
      <c r="G41" s="206"/>
      <c r="H41" s="206"/>
      <c r="I41" s="206"/>
      <c r="J41" s="208"/>
      <c r="K41" s="209"/>
      <c r="L41" s="206"/>
      <c r="M41" s="206"/>
      <c r="N41" s="206"/>
      <c r="O41" s="206"/>
      <c r="P41" s="206"/>
      <c r="Q41" s="206"/>
      <c r="R41" s="206"/>
      <c r="S41" s="206"/>
      <c r="T41" s="206"/>
      <c r="U41" s="206"/>
      <c r="V41" s="206"/>
      <c r="W41" s="206"/>
      <c r="X41" s="206"/>
      <c r="Y41" s="206"/>
      <c r="Z41" s="206"/>
    </row>
    <row r="42" spans="1:26" ht="12.75" hidden="1" customHeight="1">
      <c r="A42" s="207"/>
      <c r="B42" s="206"/>
      <c r="C42" s="206"/>
      <c r="D42" s="206"/>
      <c r="E42" s="206"/>
      <c r="F42" s="206"/>
      <c r="G42" s="206"/>
      <c r="H42" s="206"/>
      <c r="I42" s="206"/>
      <c r="J42" s="208"/>
      <c r="K42" s="209"/>
      <c r="L42" s="206"/>
      <c r="M42" s="206"/>
      <c r="N42" s="206"/>
      <c r="O42" s="206"/>
      <c r="P42" s="206"/>
      <c r="Q42" s="206"/>
      <c r="R42" s="206"/>
      <c r="S42" s="206"/>
      <c r="T42" s="206"/>
      <c r="U42" s="206"/>
      <c r="V42" s="206"/>
      <c r="W42" s="206"/>
      <c r="X42" s="206"/>
      <c r="Y42" s="206"/>
      <c r="Z42" s="206"/>
    </row>
    <row r="43" spans="1:26" ht="12.75" hidden="1" customHeight="1">
      <c r="A43" s="207"/>
      <c r="B43" s="206"/>
      <c r="C43" s="206"/>
      <c r="D43" s="206"/>
      <c r="E43" s="206"/>
      <c r="F43" s="206"/>
      <c r="G43" s="206"/>
      <c r="H43" s="206"/>
      <c r="I43" s="206"/>
      <c r="J43" s="208"/>
      <c r="K43" s="209"/>
      <c r="L43" s="206"/>
      <c r="M43" s="206"/>
      <c r="N43" s="206"/>
      <c r="O43" s="206"/>
      <c r="P43" s="206"/>
      <c r="Q43" s="206"/>
      <c r="R43" s="206"/>
      <c r="S43" s="206"/>
      <c r="T43" s="206"/>
      <c r="U43" s="206"/>
      <c r="V43" s="206"/>
      <c r="W43" s="206"/>
      <c r="X43" s="206"/>
      <c r="Y43" s="206"/>
      <c r="Z43" s="206"/>
    </row>
    <row r="44" spans="1:26" ht="12.75" hidden="1" customHeight="1">
      <c r="A44" s="207"/>
      <c r="B44" s="206"/>
      <c r="C44" s="206"/>
      <c r="D44" s="206"/>
      <c r="E44" s="206"/>
      <c r="F44" s="206"/>
      <c r="G44" s="206"/>
      <c r="H44" s="206"/>
      <c r="I44" s="206"/>
      <c r="J44" s="208"/>
      <c r="K44" s="209"/>
      <c r="L44" s="206"/>
      <c r="M44" s="206"/>
      <c r="N44" s="206"/>
      <c r="O44" s="206"/>
      <c r="P44" s="206"/>
      <c r="Q44" s="206"/>
      <c r="R44" s="206"/>
      <c r="S44" s="206"/>
      <c r="T44" s="206"/>
      <c r="U44" s="206"/>
      <c r="V44" s="206"/>
      <c r="W44" s="206"/>
      <c r="X44" s="206"/>
      <c r="Y44" s="206"/>
      <c r="Z44" s="206"/>
    </row>
    <row r="45" spans="1:26" ht="12.75" hidden="1" customHeight="1">
      <c r="A45" s="207"/>
      <c r="B45" s="206"/>
      <c r="C45" s="206"/>
      <c r="D45" s="206"/>
      <c r="E45" s="206"/>
      <c r="F45" s="206"/>
      <c r="G45" s="206"/>
      <c r="H45" s="206"/>
      <c r="I45" s="206"/>
      <c r="J45" s="208"/>
      <c r="K45" s="209"/>
      <c r="L45" s="206"/>
      <c r="M45" s="206"/>
      <c r="N45" s="206"/>
      <c r="O45" s="206"/>
      <c r="P45" s="206"/>
      <c r="Q45" s="206"/>
      <c r="R45" s="206"/>
      <c r="S45" s="206"/>
      <c r="T45" s="206"/>
      <c r="U45" s="206"/>
      <c r="V45" s="206"/>
      <c r="W45" s="206"/>
      <c r="X45" s="206"/>
      <c r="Y45" s="206"/>
      <c r="Z45" s="206"/>
    </row>
    <row r="46" spans="1:26" ht="12.75" hidden="1" customHeight="1">
      <c r="A46" s="207"/>
      <c r="B46" s="206"/>
      <c r="C46" s="206"/>
      <c r="D46" s="206"/>
      <c r="E46" s="206"/>
      <c r="F46" s="206"/>
      <c r="G46" s="206"/>
      <c r="H46" s="206"/>
      <c r="I46" s="206"/>
      <c r="J46" s="208"/>
      <c r="K46" s="209"/>
      <c r="L46" s="206"/>
      <c r="M46" s="206"/>
      <c r="N46" s="206"/>
      <c r="O46" s="206"/>
      <c r="P46" s="206"/>
      <c r="Q46" s="206"/>
      <c r="R46" s="206"/>
      <c r="S46" s="206"/>
      <c r="T46" s="206"/>
      <c r="U46" s="206"/>
      <c r="V46" s="206"/>
      <c r="W46" s="206"/>
      <c r="X46" s="206"/>
      <c r="Y46" s="206"/>
      <c r="Z46" s="206"/>
    </row>
    <row r="47" spans="1:26" ht="12.75" hidden="1" customHeight="1">
      <c r="A47" s="207"/>
      <c r="B47" s="206"/>
      <c r="C47" s="206"/>
      <c r="D47" s="206"/>
      <c r="E47" s="206"/>
      <c r="F47" s="206"/>
      <c r="G47" s="206"/>
      <c r="H47" s="206"/>
      <c r="I47" s="206"/>
      <c r="J47" s="208"/>
      <c r="K47" s="209"/>
      <c r="L47" s="206"/>
      <c r="M47" s="206"/>
      <c r="N47" s="206"/>
      <c r="O47" s="206"/>
      <c r="P47" s="206"/>
      <c r="Q47" s="206"/>
      <c r="R47" s="206"/>
      <c r="S47" s="206"/>
      <c r="T47" s="206"/>
      <c r="U47" s="206"/>
      <c r="V47" s="206"/>
      <c r="W47" s="206"/>
      <c r="X47" s="206"/>
      <c r="Y47" s="206"/>
      <c r="Z47" s="206"/>
    </row>
    <row r="48" spans="1:26" ht="12.75" hidden="1" customHeight="1">
      <c r="A48" s="207"/>
      <c r="B48" s="206"/>
      <c r="C48" s="206"/>
      <c r="D48" s="206"/>
      <c r="E48" s="206"/>
      <c r="F48" s="206"/>
      <c r="G48" s="206"/>
      <c r="H48" s="206"/>
      <c r="I48" s="206"/>
      <c r="J48" s="208"/>
      <c r="K48" s="209"/>
      <c r="L48" s="206"/>
      <c r="M48" s="206"/>
      <c r="N48" s="206"/>
      <c r="O48" s="206"/>
      <c r="P48" s="206"/>
      <c r="Q48" s="206"/>
      <c r="R48" s="206"/>
      <c r="S48" s="206"/>
      <c r="T48" s="206"/>
      <c r="U48" s="206"/>
      <c r="V48" s="206"/>
      <c r="W48" s="206"/>
      <c r="X48" s="206"/>
      <c r="Y48" s="206"/>
      <c r="Z48" s="206"/>
    </row>
    <row r="49" spans="1:26" ht="12.75" hidden="1" customHeight="1">
      <c r="A49" s="207"/>
      <c r="B49" s="206"/>
      <c r="C49" s="206"/>
      <c r="D49" s="206"/>
      <c r="E49" s="206"/>
      <c r="F49" s="206"/>
      <c r="G49" s="206"/>
      <c r="H49" s="206"/>
      <c r="I49" s="206"/>
      <c r="J49" s="208"/>
      <c r="K49" s="209"/>
      <c r="L49" s="206"/>
      <c r="M49" s="206"/>
      <c r="N49" s="206"/>
      <c r="O49" s="206"/>
      <c r="P49" s="206"/>
      <c r="Q49" s="206"/>
      <c r="R49" s="206"/>
      <c r="S49" s="206"/>
      <c r="T49" s="206"/>
      <c r="U49" s="206"/>
      <c r="V49" s="206"/>
      <c r="W49" s="206"/>
      <c r="X49" s="206"/>
      <c r="Y49" s="206"/>
      <c r="Z49" s="206"/>
    </row>
    <row r="50" spans="1:26" ht="12.75" hidden="1" customHeight="1">
      <c r="A50" s="207"/>
      <c r="B50" s="206"/>
      <c r="C50" s="206"/>
      <c r="D50" s="206"/>
      <c r="E50" s="206"/>
      <c r="F50" s="206"/>
      <c r="G50" s="206"/>
      <c r="H50" s="206"/>
      <c r="I50" s="206"/>
      <c r="J50" s="208"/>
      <c r="K50" s="209"/>
      <c r="L50" s="206"/>
      <c r="M50" s="206"/>
      <c r="N50" s="206"/>
      <c r="O50" s="206"/>
      <c r="P50" s="206"/>
      <c r="Q50" s="206"/>
      <c r="R50" s="206"/>
      <c r="S50" s="206"/>
      <c r="T50" s="206"/>
      <c r="U50" s="206"/>
      <c r="V50" s="206"/>
      <c r="W50" s="206"/>
      <c r="X50" s="206"/>
      <c r="Y50" s="206"/>
      <c r="Z50" s="206"/>
    </row>
    <row r="51" spans="1:26" ht="12.75" hidden="1" customHeight="1">
      <c r="A51" s="207"/>
      <c r="B51" s="206"/>
      <c r="C51" s="206"/>
      <c r="D51" s="206"/>
      <c r="E51" s="206"/>
      <c r="F51" s="206"/>
      <c r="G51" s="206"/>
      <c r="H51" s="206"/>
      <c r="I51" s="206"/>
      <c r="J51" s="208"/>
      <c r="K51" s="209"/>
      <c r="L51" s="206"/>
      <c r="M51" s="206"/>
      <c r="N51" s="206"/>
      <c r="O51" s="206"/>
      <c r="P51" s="206"/>
      <c r="Q51" s="206"/>
      <c r="R51" s="206"/>
      <c r="S51" s="206"/>
      <c r="T51" s="206"/>
      <c r="U51" s="206"/>
      <c r="V51" s="206"/>
      <c r="W51" s="206"/>
      <c r="X51" s="206"/>
      <c r="Y51" s="206"/>
      <c r="Z51" s="206"/>
    </row>
    <row r="52" spans="1:26" ht="12.75" hidden="1" customHeight="1">
      <c r="A52" s="207"/>
      <c r="B52" s="206"/>
      <c r="C52" s="206"/>
      <c r="D52" s="206"/>
      <c r="E52" s="206"/>
      <c r="F52" s="206"/>
      <c r="G52" s="206"/>
      <c r="H52" s="206"/>
      <c r="I52" s="206"/>
      <c r="J52" s="208"/>
      <c r="K52" s="209"/>
      <c r="L52" s="206"/>
      <c r="M52" s="206"/>
      <c r="N52" s="206"/>
      <c r="O52" s="206"/>
      <c r="P52" s="206"/>
      <c r="Q52" s="206"/>
      <c r="R52" s="206"/>
      <c r="S52" s="206"/>
      <c r="T52" s="206"/>
      <c r="U52" s="206"/>
      <c r="V52" s="206"/>
      <c r="W52" s="206"/>
      <c r="X52" s="206"/>
      <c r="Y52" s="206"/>
      <c r="Z52" s="206"/>
    </row>
    <row r="53" spans="1:26" ht="12.75" hidden="1" customHeight="1">
      <c r="A53" s="207"/>
      <c r="B53" s="206"/>
      <c r="C53" s="206"/>
      <c r="D53" s="206"/>
      <c r="E53" s="206"/>
      <c r="F53" s="206"/>
      <c r="G53" s="206"/>
      <c r="H53" s="206"/>
      <c r="I53" s="206"/>
      <c r="J53" s="208"/>
      <c r="K53" s="209"/>
      <c r="L53" s="206"/>
      <c r="M53" s="206"/>
      <c r="N53" s="206"/>
      <c r="O53" s="206"/>
      <c r="P53" s="206"/>
      <c r="Q53" s="206"/>
      <c r="R53" s="206"/>
      <c r="S53" s="206"/>
      <c r="T53" s="206"/>
      <c r="U53" s="206"/>
      <c r="V53" s="206"/>
      <c r="W53" s="206"/>
      <c r="X53" s="206"/>
      <c r="Y53" s="206"/>
      <c r="Z53" s="206"/>
    </row>
    <row r="54" spans="1:26" ht="12.75" hidden="1" customHeight="1">
      <c r="A54" s="207"/>
      <c r="B54" s="206"/>
      <c r="C54" s="206"/>
      <c r="D54" s="206"/>
      <c r="E54" s="206"/>
      <c r="F54" s="206"/>
      <c r="G54" s="206"/>
      <c r="H54" s="206"/>
      <c r="I54" s="206"/>
      <c r="J54" s="208"/>
      <c r="K54" s="209"/>
      <c r="L54" s="206"/>
      <c r="M54" s="206"/>
      <c r="N54" s="206"/>
      <c r="O54" s="206"/>
      <c r="P54" s="206"/>
      <c r="Q54" s="206"/>
      <c r="R54" s="206"/>
      <c r="S54" s="206"/>
      <c r="T54" s="206"/>
      <c r="U54" s="206"/>
      <c r="V54" s="206"/>
      <c r="W54" s="206"/>
      <c r="X54" s="206"/>
      <c r="Y54" s="206"/>
      <c r="Z54" s="206"/>
    </row>
    <row r="55" spans="1:26" ht="12.75" hidden="1" customHeight="1">
      <c r="A55" s="207"/>
      <c r="B55" s="210"/>
      <c r="C55" s="210"/>
      <c r="D55" s="210"/>
      <c r="E55" s="210"/>
      <c r="F55" s="210"/>
      <c r="G55" s="210"/>
      <c r="H55" s="210"/>
      <c r="I55" s="210"/>
      <c r="J55" s="211"/>
      <c r="K55" s="212"/>
      <c r="L55" s="210"/>
      <c r="M55" s="210"/>
      <c r="N55" s="210"/>
      <c r="O55" s="210"/>
      <c r="P55" s="210"/>
      <c r="Q55" s="206"/>
      <c r="R55" s="206"/>
      <c r="S55" s="206"/>
      <c r="T55" s="206"/>
      <c r="U55" s="206"/>
      <c r="V55" s="206"/>
      <c r="W55" s="206"/>
      <c r="X55" s="206"/>
      <c r="Y55" s="206"/>
      <c r="Z55" s="206"/>
    </row>
    <row r="56" spans="1:26" ht="12.75" hidden="1" customHeight="1">
      <c r="A56" s="207"/>
      <c r="B56" s="210"/>
      <c r="C56" s="210"/>
      <c r="D56" s="210"/>
      <c r="E56" s="210"/>
      <c r="F56" s="210"/>
      <c r="G56" s="210"/>
      <c r="H56" s="210"/>
      <c r="I56" s="210"/>
      <c r="J56" s="211"/>
      <c r="K56" s="212"/>
      <c r="L56" s="210"/>
      <c r="M56" s="210"/>
      <c r="N56" s="210"/>
      <c r="O56" s="210"/>
      <c r="P56" s="210"/>
      <c r="Q56" s="206"/>
      <c r="R56" s="206"/>
      <c r="S56" s="206"/>
      <c r="T56" s="206"/>
      <c r="U56" s="206"/>
      <c r="V56" s="206"/>
      <c r="W56" s="206"/>
      <c r="X56" s="206"/>
      <c r="Y56" s="206"/>
      <c r="Z56" s="206"/>
    </row>
    <row r="57" spans="1:26" ht="12.75" hidden="1" customHeight="1">
      <c r="A57" s="207"/>
      <c r="B57" s="206"/>
      <c r="C57" s="206"/>
      <c r="D57" s="206"/>
      <c r="E57" s="206"/>
      <c r="F57" s="206"/>
      <c r="G57" s="206"/>
      <c r="H57" s="206"/>
      <c r="I57" s="206"/>
      <c r="J57" s="208"/>
      <c r="K57" s="209"/>
      <c r="L57" s="206"/>
      <c r="M57" s="206"/>
      <c r="N57" s="206"/>
      <c r="O57" s="206"/>
      <c r="P57" s="206"/>
      <c r="Q57" s="206"/>
      <c r="R57" s="206"/>
      <c r="S57" s="206"/>
      <c r="T57" s="206"/>
      <c r="U57" s="206"/>
      <c r="V57" s="206"/>
      <c r="W57" s="206"/>
      <c r="X57" s="206"/>
      <c r="Y57" s="206"/>
      <c r="Z57" s="206"/>
    </row>
    <row r="58" spans="1:26" ht="12.75" hidden="1" customHeight="1">
      <c r="A58" s="207"/>
      <c r="B58" s="206"/>
      <c r="C58" s="206"/>
      <c r="D58" s="206"/>
      <c r="E58" s="206"/>
      <c r="F58" s="206"/>
      <c r="G58" s="206"/>
      <c r="H58" s="206"/>
      <c r="I58" s="206"/>
      <c r="J58" s="208"/>
      <c r="K58" s="209"/>
      <c r="L58" s="206"/>
      <c r="M58" s="206"/>
      <c r="N58" s="206"/>
      <c r="O58" s="206"/>
      <c r="P58" s="206"/>
      <c r="Q58" s="206"/>
      <c r="R58" s="206"/>
      <c r="S58" s="206"/>
      <c r="T58" s="206"/>
      <c r="U58" s="206"/>
      <c r="V58" s="206"/>
      <c r="W58" s="206"/>
      <c r="X58" s="206"/>
      <c r="Y58" s="206"/>
      <c r="Z58" s="206"/>
    </row>
    <row r="59" spans="1:26" ht="12.75" hidden="1" customHeight="1">
      <c r="A59" s="207"/>
      <c r="B59" s="206"/>
      <c r="C59" s="206"/>
      <c r="D59" s="206"/>
      <c r="E59" s="206"/>
      <c r="F59" s="206"/>
      <c r="G59" s="206"/>
      <c r="H59" s="206"/>
      <c r="I59" s="206"/>
      <c r="J59" s="208"/>
      <c r="K59" s="209"/>
      <c r="L59" s="206"/>
      <c r="M59" s="206"/>
      <c r="N59" s="206"/>
      <c r="O59" s="206"/>
      <c r="P59" s="206"/>
      <c r="Q59" s="206"/>
      <c r="R59" s="206"/>
      <c r="S59" s="206"/>
      <c r="T59" s="206"/>
      <c r="U59" s="206"/>
      <c r="V59" s="206"/>
      <c r="W59" s="206"/>
      <c r="X59" s="206"/>
      <c r="Y59" s="206"/>
      <c r="Z59" s="206"/>
    </row>
    <row r="60" spans="1:26" ht="12.75" hidden="1" customHeight="1">
      <c r="A60" s="207"/>
      <c r="B60" s="206"/>
      <c r="C60" s="206"/>
      <c r="D60" s="206"/>
      <c r="E60" s="206"/>
      <c r="F60" s="206"/>
      <c r="G60" s="206"/>
      <c r="H60" s="206"/>
      <c r="I60" s="206"/>
      <c r="J60" s="208"/>
      <c r="K60" s="209"/>
      <c r="L60" s="206"/>
      <c r="M60" s="206"/>
      <c r="N60" s="206"/>
      <c r="O60" s="206"/>
      <c r="P60" s="206"/>
      <c r="Q60" s="206"/>
      <c r="R60" s="206"/>
      <c r="S60" s="206"/>
      <c r="T60" s="206"/>
      <c r="U60" s="206"/>
      <c r="V60" s="206"/>
      <c r="W60" s="206"/>
      <c r="X60" s="206"/>
      <c r="Y60" s="206"/>
      <c r="Z60" s="206"/>
    </row>
    <row r="61" spans="1:26" ht="12.75" hidden="1" customHeight="1">
      <c r="A61" s="207"/>
      <c r="B61" s="206"/>
      <c r="C61" s="206"/>
      <c r="D61" s="206"/>
      <c r="E61" s="206"/>
      <c r="F61" s="206"/>
      <c r="G61" s="206"/>
      <c r="H61" s="206"/>
      <c r="I61" s="206"/>
      <c r="J61" s="208"/>
      <c r="K61" s="209"/>
      <c r="L61" s="206"/>
      <c r="M61" s="206"/>
      <c r="N61" s="206"/>
      <c r="O61" s="206"/>
      <c r="P61" s="206"/>
      <c r="Q61" s="206"/>
      <c r="R61" s="206"/>
      <c r="S61" s="206"/>
      <c r="T61" s="206"/>
      <c r="U61" s="206"/>
      <c r="V61" s="206"/>
      <c r="W61" s="206"/>
      <c r="X61" s="206"/>
      <c r="Y61" s="206"/>
      <c r="Z61" s="206"/>
    </row>
    <row r="62" spans="1:26" ht="12.75" hidden="1" customHeight="1">
      <c r="A62" s="207"/>
      <c r="B62" s="206"/>
      <c r="C62" s="206"/>
      <c r="D62" s="206"/>
      <c r="E62" s="206"/>
      <c r="F62" s="206"/>
      <c r="G62" s="206"/>
      <c r="H62" s="206"/>
      <c r="I62" s="206"/>
      <c r="J62" s="208"/>
      <c r="K62" s="209"/>
      <c r="L62" s="206"/>
      <c r="M62" s="206"/>
      <c r="N62" s="206"/>
      <c r="O62" s="206"/>
      <c r="P62" s="206"/>
      <c r="Q62" s="206"/>
      <c r="R62" s="206"/>
      <c r="S62" s="206"/>
      <c r="T62" s="206"/>
      <c r="U62" s="206"/>
      <c r="V62" s="206"/>
      <c r="W62" s="206"/>
      <c r="X62" s="206"/>
      <c r="Y62" s="206"/>
      <c r="Z62" s="206"/>
    </row>
    <row r="63" spans="1:26" ht="12.75" hidden="1" customHeight="1">
      <c r="A63" s="207"/>
      <c r="B63" s="206"/>
      <c r="C63" s="206"/>
      <c r="D63" s="206"/>
      <c r="E63" s="206"/>
      <c r="F63" s="206"/>
      <c r="G63" s="206"/>
      <c r="H63" s="206"/>
      <c r="I63" s="206"/>
      <c r="J63" s="208"/>
      <c r="K63" s="209"/>
      <c r="L63" s="206"/>
      <c r="M63" s="206"/>
      <c r="N63" s="206"/>
      <c r="O63" s="206"/>
      <c r="P63" s="206"/>
      <c r="Q63" s="206"/>
      <c r="R63" s="206"/>
      <c r="S63" s="206"/>
      <c r="T63" s="206"/>
      <c r="U63" s="206"/>
      <c r="V63" s="206"/>
      <c r="W63" s="206"/>
      <c r="X63" s="206"/>
      <c r="Y63" s="206"/>
      <c r="Z63" s="206"/>
    </row>
    <row r="64" spans="1:26" ht="12.75" hidden="1" customHeight="1">
      <c r="A64" s="207"/>
      <c r="B64" s="206"/>
      <c r="C64" s="206"/>
      <c r="D64" s="206"/>
      <c r="E64" s="206"/>
      <c r="F64" s="206"/>
      <c r="G64" s="206"/>
      <c r="H64" s="206"/>
      <c r="I64" s="206"/>
      <c r="J64" s="208"/>
      <c r="K64" s="209"/>
      <c r="L64" s="206"/>
      <c r="M64" s="206"/>
      <c r="N64" s="206"/>
      <c r="O64" s="206"/>
      <c r="P64" s="206"/>
      <c r="Q64" s="206"/>
      <c r="R64" s="206"/>
      <c r="S64" s="206"/>
      <c r="T64" s="206"/>
      <c r="U64" s="206"/>
      <c r="V64" s="206"/>
      <c r="W64" s="206"/>
      <c r="X64" s="206"/>
      <c r="Y64" s="206"/>
      <c r="Z64" s="206"/>
    </row>
    <row r="65" spans="1:26" ht="12.75" hidden="1" customHeight="1">
      <c r="A65" s="207"/>
      <c r="B65" s="206"/>
      <c r="C65" s="206"/>
      <c r="D65" s="206"/>
      <c r="E65" s="206"/>
      <c r="F65" s="206"/>
      <c r="G65" s="206"/>
      <c r="H65" s="206"/>
      <c r="I65" s="206"/>
      <c r="J65" s="208"/>
      <c r="K65" s="209"/>
      <c r="L65" s="206"/>
      <c r="M65" s="206"/>
      <c r="N65" s="206"/>
      <c r="O65" s="206"/>
      <c r="P65" s="206"/>
      <c r="Q65" s="206"/>
      <c r="R65" s="206"/>
      <c r="S65" s="206"/>
      <c r="T65" s="206"/>
      <c r="U65" s="206"/>
      <c r="V65" s="206"/>
      <c r="W65" s="206"/>
      <c r="X65" s="206"/>
      <c r="Y65" s="206"/>
      <c r="Z65" s="206"/>
    </row>
    <row r="66" spans="1:26" ht="12.75" hidden="1" customHeight="1">
      <c r="A66" s="207"/>
      <c r="B66" s="206"/>
      <c r="C66" s="206"/>
      <c r="D66" s="206"/>
      <c r="E66" s="206"/>
      <c r="F66" s="206"/>
      <c r="G66" s="206"/>
      <c r="H66" s="206"/>
      <c r="I66" s="206"/>
      <c r="J66" s="208"/>
      <c r="K66" s="209"/>
      <c r="L66" s="206"/>
      <c r="M66" s="206"/>
      <c r="N66" s="206"/>
      <c r="O66" s="206"/>
      <c r="P66" s="206"/>
      <c r="Q66" s="206"/>
      <c r="R66" s="206"/>
      <c r="S66" s="206"/>
      <c r="T66" s="206"/>
      <c r="U66" s="206"/>
      <c r="V66" s="206"/>
      <c r="W66" s="206"/>
      <c r="X66" s="206"/>
      <c r="Y66" s="206"/>
      <c r="Z66" s="206"/>
    </row>
    <row r="67" spans="1:26" ht="12.75" hidden="1" customHeight="1">
      <c r="A67" s="207"/>
      <c r="B67" s="206"/>
      <c r="C67" s="206"/>
      <c r="D67" s="206"/>
      <c r="E67" s="206"/>
      <c r="F67" s="206"/>
      <c r="G67" s="206"/>
      <c r="H67" s="206"/>
      <c r="I67" s="206"/>
      <c r="J67" s="208"/>
      <c r="K67" s="209"/>
      <c r="L67" s="206"/>
      <c r="M67" s="206"/>
      <c r="N67" s="206"/>
      <c r="O67" s="206"/>
      <c r="P67" s="206"/>
      <c r="Q67" s="206"/>
      <c r="R67" s="206"/>
      <c r="S67" s="206"/>
      <c r="T67" s="206"/>
      <c r="U67" s="206"/>
      <c r="V67" s="206"/>
      <c r="W67" s="206"/>
      <c r="X67" s="206"/>
      <c r="Y67" s="206"/>
      <c r="Z67" s="206"/>
    </row>
    <row r="68" spans="1:26" ht="12.75" hidden="1" customHeight="1">
      <c r="A68" s="207"/>
      <c r="B68" s="206"/>
      <c r="C68" s="206"/>
      <c r="D68" s="206"/>
      <c r="E68" s="206"/>
      <c r="F68" s="206"/>
      <c r="G68" s="206"/>
      <c r="H68" s="206"/>
      <c r="I68" s="206"/>
      <c r="J68" s="208"/>
      <c r="K68" s="209"/>
      <c r="L68" s="206"/>
      <c r="M68" s="206"/>
      <c r="N68" s="206"/>
      <c r="O68" s="206"/>
      <c r="P68" s="206"/>
      <c r="Q68" s="206"/>
      <c r="R68" s="206"/>
      <c r="S68" s="206"/>
      <c r="T68" s="206"/>
      <c r="U68" s="206"/>
      <c r="V68" s="206"/>
      <c r="W68" s="206"/>
      <c r="X68" s="206"/>
      <c r="Y68" s="206"/>
      <c r="Z68" s="206"/>
    </row>
    <row r="69" spans="1:26" ht="12.75" hidden="1" customHeight="1">
      <c r="A69" s="207"/>
      <c r="B69" s="206"/>
      <c r="C69" s="206"/>
      <c r="D69" s="206"/>
      <c r="E69" s="206"/>
      <c r="F69" s="206"/>
      <c r="G69" s="206"/>
      <c r="H69" s="206"/>
      <c r="I69" s="206"/>
      <c r="J69" s="208"/>
      <c r="K69" s="209"/>
      <c r="L69" s="206"/>
      <c r="M69" s="206"/>
      <c r="N69" s="206"/>
      <c r="O69" s="206"/>
      <c r="P69" s="206"/>
      <c r="Q69" s="206"/>
      <c r="R69" s="206"/>
      <c r="S69" s="206"/>
      <c r="T69" s="206"/>
      <c r="U69" s="206"/>
      <c r="V69" s="206"/>
      <c r="W69" s="206"/>
      <c r="X69" s="206"/>
      <c r="Y69" s="206"/>
      <c r="Z69" s="206"/>
    </row>
    <row r="70" spans="1:26" ht="12.75" hidden="1" customHeight="1">
      <c r="A70" s="207"/>
      <c r="B70" s="206"/>
      <c r="C70" s="206"/>
      <c r="D70" s="206"/>
      <c r="E70" s="206"/>
      <c r="F70" s="206"/>
      <c r="G70" s="206"/>
      <c r="H70" s="206"/>
      <c r="I70" s="206"/>
      <c r="J70" s="208"/>
      <c r="K70" s="209"/>
      <c r="L70" s="206"/>
      <c r="M70" s="206"/>
      <c r="N70" s="206"/>
      <c r="O70" s="206"/>
      <c r="P70" s="206"/>
      <c r="Q70" s="206"/>
      <c r="R70" s="206"/>
      <c r="S70" s="206"/>
      <c r="T70" s="206"/>
      <c r="U70" s="206"/>
      <c r="V70" s="206"/>
      <c r="W70" s="206"/>
      <c r="X70" s="206"/>
      <c r="Y70" s="206"/>
      <c r="Z70" s="206"/>
    </row>
    <row r="71" spans="1:26" ht="12.75" hidden="1" customHeight="1">
      <c r="A71" s="207"/>
      <c r="B71" s="206"/>
      <c r="C71" s="206"/>
      <c r="D71" s="206"/>
      <c r="E71" s="206"/>
      <c r="F71" s="206"/>
      <c r="G71" s="206"/>
      <c r="H71" s="206"/>
      <c r="I71" s="206"/>
      <c r="J71" s="208"/>
      <c r="K71" s="209"/>
      <c r="L71" s="206"/>
      <c r="M71" s="206"/>
      <c r="N71" s="206"/>
      <c r="O71" s="206"/>
      <c r="P71" s="206"/>
      <c r="Q71" s="206"/>
      <c r="R71" s="206"/>
      <c r="S71" s="206"/>
      <c r="T71" s="206"/>
      <c r="U71" s="206"/>
      <c r="V71" s="206"/>
      <c r="W71" s="206"/>
      <c r="X71" s="206"/>
      <c r="Y71" s="206"/>
      <c r="Z71" s="206"/>
    </row>
    <row r="72" spans="1:26" ht="12.75" hidden="1" customHeight="1">
      <c r="A72" s="207"/>
      <c r="B72" s="206"/>
      <c r="C72" s="206"/>
      <c r="D72" s="206"/>
      <c r="E72" s="206"/>
      <c r="F72" s="206"/>
      <c r="G72" s="206"/>
      <c r="H72" s="206"/>
      <c r="I72" s="206"/>
      <c r="J72" s="208"/>
      <c r="K72" s="209"/>
      <c r="L72" s="206"/>
      <c r="M72" s="206"/>
      <c r="N72" s="206"/>
      <c r="O72" s="206"/>
      <c r="P72" s="206"/>
      <c r="Q72" s="206"/>
      <c r="R72" s="206"/>
      <c r="S72" s="206"/>
      <c r="T72" s="206"/>
      <c r="U72" s="206"/>
      <c r="V72" s="206"/>
      <c r="W72" s="206"/>
      <c r="X72" s="206"/>
      <c r="Y72" s="206"/>
      <c r="Z72" s="206"/>
    </row>
    <row r="73" spans="1:26" ht="12.75" hidden="1" customHeight="1">
      <c r="A73" s="207"/>
      <c r="B73" s="206"/>
      <c r="C73" s="206"/>
      <c r="D73" s="206"/>
      <c r="E73" s="206"/>
      <c r="F73" s="206"/>
      <c r="G73" s="206"/>
      <c r="H73" s="206"/>
      <c r="I73" s="206"/>
      <c r="J73" s="208"/>
      <c r="K73" s="209"/>
      <c r="L73" s="206"/>
      <c r="M73" s="206"/>
      <c r="N73" s="206"/>
      <c r="O73" s="206"/>
      <c r="P73" s="206"/>
      <c r="Q73" s="206"/>
      <c r="R73" s="206"/>
      <c r="S73" s="206"/>
      <c r="T73" s="206"/>
      <c r="U73" s="206"/>
      <c r="V73" s="206"/>
      <c r="W73" s="206"/>
      <c r="X73" s="206"/>
      <c r="Y73" s="206"/>
      <c r="Z73" s="206"/>
    </row>
    <row r="74" spans="1:26" ht="12.75" hidden="1" customHeight="1">
      <c r="A74" s="207"/>
      <c r="B74" s="206"/>
      <c r="C74" s="206"/>
      <c r="D74" s="206"/>
      <c r="E74" s="206"/>
      <c r="F74" s="206"/>
      <c r="G74" s="206"/>
      <c r="H74" s="206"/>
      <c r="I74" s="206"/>
      <c r="J74" s="208"/>
      <c r="K74" s="209"/>
      <c r="L74" s="206"/>
      <c r="M74" s="206"/>
      <c r="N74" s="206"/>
      <c r="O74" s="206"/>
      <c r="P74" s="206"/>
      <c r="Q74" s="206"/>
      <c r="R74" s="206"/>
      <c r="S74" s="206"/>
      <c r="T74" s="206"/>
      <c r="U74" s="206"/>
      <c r="V74" s="206"/>
      <c r="W74" s="206"/>
      <c r="X74" s="206"/>
      <c r="Y74" s="206"/>
      <c r="Z74" s="206"/>
    </row>
    <row r="75" spans="1:26" ht="12.75" hidden="1" customHeight="1">
      <c r="A75" s="207"/>
      <c r="B75" s="206"/>
      <c r="C75" s="206"/>
      <c r="D75" s="206"/>
      <c r="E75" s="206"/>
      <c r="F75" s="206"/>
      <c r="G75" s="206"/>
      <c r="H75" s="206"/>
      <c r="I75" s="206"/>
      <c r="J75" s="208"/>
      <c r="K75" s="209"/>
      <c r="L75" s="206"/>
      <c r="M75" s="206"/>
      <c r="N75" s="206"/>
      <c r="O75" s="206"/>
      <c r="P75" s="206"/>
      <c r="Q75" s="206"/>
      <c r="R75" s="206"/>
      <c r="S75" s="206"/>
      <c r="T75" s="206"/>
      <c r="U75" s="206"/>
      <c r="V75" s="206"/>
      <c r="W75" s="206"/>
      <c r="X75" s="206"/>
      <c r="Y75" s="206"/>
      <c r="Z75" s="206"/>
    </row>
    <row r="76" spans="1:26" ht="12.75" hidden="1" customHeight="1">
      <c r="A76" s="207"/>
      <c r="B76" s="206"/>
      <c r="C76" s="206"/>
      <c r="D76" s="206"/>
      <c r="E76" s="206"/>
      <c r="F76" s="206"/>
      <c r="G76" s="206"/>
      <c r="H76" s="206"/>
      <c r="I76" s="206"/>
      <c r="J76" s="208"/>
      <c r="K76" s="209"/>
      <c r="L76" s="206"/>
      <c r="M76" s="206"/>
      <c r="N76" s="206"/>
      <c r="O76" s="206"/>
      <c r="P76" s="206"/>
      <c r="Q76" s="206"/>
      <c r="R76" s="206"/>
      <c r="S76" s="206"/>
      <c r="T76" s="206"/>
      <c r="U76" s="206"/>
      <c r="V76" s="206"/>
      <c r="W76" s="206"/>
      <c r="X76" s="206"/>
      <c r="Y76" s="206"/>
      <c r="Z76" s="206"/>
    </row>
    <row r="77" spans="1:26" ht="12.75" hidden="1" customHeight="1">
      <c r="A77" s="207"/>
      <c r="B77" s="206"/>
      <c r="C77" s="206"/>
      <c r="D77" s="206"/>
      <c r="E77" s="206"/>
      <c r="F77" s="206"/>
      <c r="G77" s="206"/>
      <c r="H77" s="206"/>
      <c r="I77" s="206"/>
      <c r="J77" s="208"/>
      <c r="K77" s="209"/>
      <c r="L77" s="206"/>
      <c r="M77" s="206"/>
      <c r="N77" s="206"/>
      <c r="O77" s="206"/>
      <c r="P77" s="206"/>
      <c r="Q77" s="206"/>
      <c r="R77" s="206"/>
      <c r="S77" s="206"/>
      <c r="T77" s="206"/>
      <c r="U77" s="206"/>
      <c r="V77" s="206"/>
      <c r="W77" s="206"/>
      <c r="X77" s="206"/>
      <c r="Y77" s="206"/>
      <c r="Z77" s="206"/>
    </row>
    <row r="78" spans="1:26" ht="12.75" hidden="1" customHeight="1">
      <c r="A78" s="207"/>
      <c r="B78" s="206"/>
      <c r="C78" s="206"/>
      <c r="D78" s="206"/>
      <c r="E78" s="206"/>
      <c r="F78" s="206"/>
      <c r="G78" s="206"/>
      <c r="H78" s="206"/>
      <c r="I78" s="206"/>
      <c r="J78" s="208"/>
      <c r="K78" s="209"/>
      <c r="L78" s="206"/>
      <c r="M78" s="206"/>
      <c r="N78" s="206"/>
      <c r="O78" s="206"/>
      <c r="P78" s="206"/>
      <c r="Q78" s="206"/>
      <c r="R78" s="206"/>
      <c r="S78" s="206"/>
      <c r="T78" s="206"/>
      <c r="U78" s="206"/>
      <c r="V78" s="206"/>
      <c r="W78" s="206"/>
      <c r="X78" s="206"/>
      <c r="Y78" s="206"/>
      <c r="Z78" s="206"/>
    </row>
    <row r="79" spans="1:26" ht="12.75" hidden="1" customHeight="1">
      <c r="A79" s="207"/>
      <c r="B79" s="206"/>
      <c r="C79" s="206"/>
      <c r="D79" s="206"/>
      <c r="E79" s="206"/>
      <c r="F79" s="206"/>
      <c r="G79" s="206"/>
      <c r="H79" s="206"/>
      <c r="I79" s="206"/>
      <c r="J79" s="208"/>
      <c r="K79" s="209"/>
      <c r="L79" s="206"/>
      <c r="M79" s="206"/>
      <c r="N79" s="206"/>
      <c r="O79" s="206"/>
      <c r="P79" s="206"/>
      <c r="Q79" s="206"/>
      <c r="R79" s="206"/>
      <c r="S79" s="206"/>
      <c r="T79" s="206"/>
      <c r="U79" s="206"/>
      <c r="V79" s="206"/>
      <c r="W79" s="206"/>
      <c r="X79" s="206"/>
      <c r="Y79" s="206"/>
      <c r="Z79" s="206"/>
    </row>
    <row r="80" spans="1:26" ht="12.75" hidden="1" customHeight="1">
      <c r="A80" s="207"/>
      <c r="B80" s="206"/>
      <c r="C80" s="206"/>
      <c r="D80" s="206"/>
      <c r="E80" s="206"/>
      <c r="F80" s="206"/>
      <c r="G80" s="206"/>
      <c r="H80" s="206"/>
      <c r="I80" s="206"/>
      <c r="J80" s="208"/>
      <c r="K80" s="209"/>
      <c r="L80" s="206"/>
      <c r="M80" s="206"/>
      <c r="N80" s="206"/>
      <c r="O80" s="206"/>
      <c r="P80" s="206"/>
      <c r="Q80" s="206"/>
      <c r="R80" s="206"/>
      <c r="S80" s="206"/>
      <c r="T80" s="206"/>
      <c r="U80" s="206"/>
      <c r="V80" s="206"/>
      <c r="W80" s="206"/>
      <c r="X80" s="206"/>
      <c r="Y80" s="206"/>
      <c r="Z80" s="206"/>
    </row>
    <row r="81" spans="1:26" ht="12.75" hidden="1" customHeight="1">
      <c r="A81" s="207"/>
      <c r="B81" s="206"/>
      <c r="C81" s="206"/>
      <c r="D81" s="206"/>
      <c r="E81" s="206"/>
      <c r="F81" s="206"/>
      <c r="G81" s="206"/>
      <c r="H81" s="206"/>
      <c r="I81" s="206"/>
      <c r="J81" s="208"/>
      <c r="K81" s="209"/>
      <c r="L81" s="206"/>
      <c r="M81" s="206"/>
      <c r="N81" s="206"/>
      <c r="O81" s="206"/>
      <c r="P81" s="206"/>
      <c r="Q81" s="206"/>
      <c r="R81" s="206"/>
      <c r="S81" s="206"/>
      <c r="T81" s="206"/>
      <c r="U81" s="206"/>
      <c r="V81" s="206"/>
      <c r="W81" s="206"/>
      <c r="X81" s="206"/>
      <c r="Y81" s="206"/>
      <c r="Z81" s="206"/>
    </row>
    <row r="82" spans="1:26" ht="12.75" hidden="1" customHeight="1">
      <c r="A82" s="207"/>
      <c r="B82" s="206"/>
      <c r="C82" s="206"/>
      <c r="D82" s="206"/>
      <c r="E82" s="206"/>
      <c r="F82" s="206"/>
      <c r="G82" s="206"/>
      <c r="H82" s="206"/>
      <c r="I82" s="206"/>
      <c r="J82" s="208"/>
      <c r="K82" s="209"/>
      <c r="L82" s="206"/>
      <c r="M82" s="206"/>
      <c r="N82" s="206"/>
      <c r="O82" s="206"/>
      <c r="P82" s="206"/>
      <c r="Q82" s="206"/>
      <c r="R82" s="206"/>
      <c r="S82" s="206"/>
      <c r="T82" s="206"/>
      <c r="U82" s="206"/>
      <c r="V82" s="206"/>
      <c r="W82" s="206"/>
      <c r="X82" s="206"/>
      <c r="Y82" s="206"/>
      <c r="Z82" s="206"/>
    </row>
    <row r="83" spans="1:26" ht="12.75" hidden="1" customHeight="1">
      <c r="A83" s="207"/>
      <c r="B83" s="206"/>
      <c r="C83" s="206"/>
      <c r="D83" s="206"/>
      <c r="E83" s="206"/>
      <c r="F83" s="206"/>
      <c r="G83" s="206"/>
      <c r="H83" s="206"/>
      <c r="I83" s="206"/>
      <c r="J83" s="208"/>
      <c r="K83" s="209"/>
      <c r="L83" s="206"/>
      <c r="M83" s="206"/>
      <c r="N83" s="206"/>
      <c r="O83" s="206"/>
      <c r="P83" s="206"/>
      <c r="Q83" s="206"/>
      <c r="R83" s="206"/>
      <c r="S83" s="206"/>
      <c r="T83" s="206"/>
      <c r="U83" s="206"/>
      <c r="V83" s="206"/>
      <c r="W83" s="206"/>
      <c r="X83" s="206"/>
      <c r="Y83" s="206"/>
      <c r="Z83" s="206"/>
    </row>
    <row r="84" spans="1:26" ht="12.75" hidden="1" customHeight="1">
      <c r="A84" s="207"/>
      <c r="B84" s="206"/>
      <c r="C84" s="206"/>
      <c r="D84" s="206"/>
      <c r="E84" s="206"/>
      <c r="F84" s="206"/>
      <c r="G84" s="206"/>
      <c r="H84" s="206"/>
      <c r="I84" s="206"/>
      <c r="J84" s="208"/>
      <c r="K84" s="209"/>
      <c r="L84" s="206"/>
      <c r="M84" s="206"/>
      <c r="N84" s="206"/>
      <c r="O84" s="206"/>
      <c r="P84" s="206"/>
      <c r="Q84" s="206"/>
      <c r="R84" s="206"/>
      <c r="S84" s="206"/>
      <c r="T84" s="206"/>
      <c r="U84" s="206"/>
      <c r="V84" s="206"/>
      <c r="W84" s="206"/>
      <c r="X84" s="206"/>
      <c r="Y84" s="206"/>
      <c r="Z84" s="206"/>
    </row>
    <row r="85" spans="1:26" ht="12.75" hidden="1" customHeight="1">
      <c r="A85" s="207"/>
      <c r="B85" s="206"/>
      <c r="C85" s="206"/>
      <c r="D85" s="206"/>
      <c r="E85" s="206"/>
      <c r="F85" s="206"/>
      <c r="G85" s="206"/>
      <c r="H85" s="206"/>
      <c r="I85" s="206"/>
      <c r="J85" s="208"/>
      <c r="K85" s="209"/>
      <c r="L85" s="206"/>
      <c r="M85" s="206"/>
      <c r="N85" s="206"/>
      <c r="O85" s="206"/>
      <c r="P85" s="206"/>
      <c r="Q85" s="206"/>
      <c r="R85" s="206"/>
      <c r="S85" s="206"/>
      <c r="T85" s="206"/>
      <c r="U85" s="206"/>
      <c r="V85" s="206"/>
      <c r="W85" s="206"/>
      <c r="X85" s="206"/>
      <c r="Y85" s="206"/>
      <c r="Z85" s="206"/>
    </row>
    <row r="86" spans="1:26" ht="12.75" hidden="1" customHeight="1">
      <c r="A86" s="207"/>
      <c r="B86" s="206"/>
      <c r="C86" s="206"/>
      <c r="D86" s="206"/>
      <c r="E86" s="206"/>
      <c r="F86" s="206"/>
      <c r="G86" s="206"/>
      <c r="H86" s="206"/>
      <c r="I86" s="206"/>
      <c r="J86" s="208"/>
      <c r="K86" s="209"/>
      <c r="L86" s="206"/>
      <c r="M86" s="206"/>
      <c r="N86" s="206"/>
      <c r="O86" s="206"/>
      <c r="P86" s="206"/>
      <c r="Q86" s="206"/>
      <c r="R86" s="206"/>
      <c r="S86" s="206"/>
      <c r="T86" s="206"/>
      <c r="U86" s="206"/>
      <c r="V86" s="206"/>
      <c r="W86" s="206"/>
      <c r="X86" s="206"/>
      <c r="Y86" s="206"/>
      <c r="Z86" s="206"/>
    </row>
    <row r="87" spans="1:26" ht="12.75" hidden="1" customHeight="1">
      <c r="A87" s="207"/>
      <c r="B87" s="206"/>
      <c r="C87" s="206"/>
      <c r="D87" s="206"/>
      <c r="E87" s="206"/>
      <c r="F87" s="206"/>
      <c r="G87" s="206"/>
      <c r="H87" s="206"/>
      <c r="I87" s="206"/>
      <c r="J87" s="208"/>
      <c r="K87" s="209"/>
      <c r="L87" s="206"/>
      <c r="M87" s="206"/>
      <c r="N87" s="206"/>
      <c r="O87" s="206"/>
      <c r="P87" s="206"/>
      <c r="Q87" s="206"/>
      <c r="R87" s="206"/>
      <c r="S87" s="206"/>
      <c r="T87" s="206"/>
      <c r="U87" s="206"/>
      <c r="V87" s="206"/>
      <c r="W87" s="206"/>
      <c r="X87" s="206"/>
      <c r="Y87" s="206"/>
      <c r="Z87" s="206"/>
    </row>
    <row r="88" spans="1:26" ht="12.75" hidden="1" customHeight="1">
      <c r="A88" s="207"/>
      <c r="B88" s="206"/>
      <c r="C88" s="206"/>
      <c r="D88" s="206"/>
      <c r="E88" s="206"/>
      <c r="F88" s="206"/>
      <c r="G88" s="206"/>
      <c r="H88" s="206"/>
      <c r="I88" s="206"/>
      <c r="J88" s="208"/>
      <c r="K88" s="209"/>
      <c r="L88" s="206"/>
      <c r="M88" s="206"/>
      <c r="N88" s="206"/>
      <c r="O88" s="206"/>
      <c r="P88" s="206"/>
      <c r="Q88" s="206"/>
      <c r="R88" s="206"/>
      <c r="S88" s="206"/>
      <c r="T88" s="206"/>
      <c r="U88" s="206"/>
      <c r="V88" s="206"/>
      <c r="W88" s="206"/>
      <c r="X88" s="206"/>
      <c r="Y88" s="206"/>
      <c r="Z88" s="206"/>
    </row>
    <row r="89" spans="1:26" ht="12.75" hidden="1" customHeight="1">
      <c r="A89" s="207"/>
      <c r="B89" s="206"/>
      <c r="C89" s="206"/>
      <c r="D89" s="206"/>
      <c r="E89" s="206"/>
      <c r="F89" s="206"/>
      <c r="G89" s="206"/>
      <c r="H89" s="206"/>
      <c r="I89" s="206"/>
      <c r="J89" s="208"/>
      <c r="K89" s="209"/>
      <c r="L89" s="206"/>
      <c r="M89" s="206"/>
      <c r="N89" s="206"/>
      <c r="O89" s="206"/>
      <c r="P89" s="206"/>
      <c r="Q89" s="206"/>
      <c r="R89" s="206"/>
      <c r="S89" s="206"/>
      <c r="T89" s="206"/>
      <c r="U89" s="206"/>
      <c r="V89" s="206"/>
      <c r="W89" s="206"/>
      <c r="X89" s="206"/>
      <c r="Y89" s="206"/>
      <c r="Z89" s="206"/>
    </row>
    <row r="90" spans="1:26" ht="12.75" hidden="1" customHeight="1">
      <c r="A90" s="207"/>
      <c r="B90" s="206"/>
      <c r="C90" s="206"/>
      <c r="D90" s="206"/>
      <c r="E90" s="206"/>
      <c r="F90" s="206"/>
      <c r="G90" s="206"/>
      <c r="H90" s="206"/>
      <c r="I90" s="206"/>
      <c r="J90" s="208"/>
      <c r="K90" s="209"/>
      <c r="L90" s="206"/>
      <c r="M90" s="206"/>
      <c r="N90" s="206"/>
      <c r="O90" s="206"/>
      <c r="P90" s="206"/>
      <c r="Q90" s="206"/>
      <c r="R90" s="206"/>
      <c r="S90" s="206"/>
      <c r="T90" s="206"/>
      <c r="U90" s="206"/>
      <c r="V90" s="206"/>
      <c r="W90" s="206"/>
      <c r="X90" s="206"/>
      <c r="Y90" s="206"/>
      <c r="Z90" s="206"/>
    </row>
    <row r="91" spans="1:26" ht="12.75" hidden="1" customHeight="1">
      <c r="A91" s="207"/>
      <c r="B91" s="206"/>
      <c r="C91" s="206"/>
      <c r="D91" s="206"/>
      <c r="E91" s="206"/>
      <c r="F91" s="206"/>
      <c r="G91" s="206"/>
      <c r="H91" s="206"/>
      <c r="I91" s="206"/>
      <c r="J91" s="208"/>
      <c r="K91" s="209"/>
      <c r="L91" s="206"/>
      <c r="M91" s="206"/>
      <c r="N91" s="206"/>
      <c r="O91" s="206"/>
      <c r="P91" s="206"/>
      <c r="Q91" s="206"/>
      <c r="R91" s="206"/>
      <c r="S91" s="206"/>
      <c r="T91" s="206"/>
      <c r="U91" s="206"/>
      <c r="V91" s="206"/>
      <c r="W91" s="206"/>
      <c r="X91" s="206"/>
      <c r="Y91" s="206"/>
      <c r="Z91" s="206"/>
    </row>
    <row r="92" spans="1:26" ht="12.75" hidden="1" customHeight="1">
      <c r="A92" s="207"/>
      <c r="B92" s="206"/>
      <c r="C92" s="206"/>
      <c r="D92" s="206"/>
      <c r="E92" s="206"/>
      <c r="F92" s="206"/>
      <c r="G92" s="206"/>
      <c r="H92" s="206"/>
      <c r="I92" s="206"/>
      <c r="J92" s="208"/>
      <c r="K92" s="209"/>
      <c r="L92" s="206"/>
      <c r="M92" s="206"/>
      <c r="N92" s="206"/>
      <c r="O92" s="206"/>
      <c r="P92" s="206"/>
      <c r="Q92" s="206"/>
      <c r="R92" s="206"/>
      <c r="S92" s="206"/>
      <c r="T92" s="206"/>
      <c r="U92" s="206"/>
      <c r="V92" s="206"/>
      <c r="W92" s="206"/>
      <c r="X92" s="206"/>
      <c r="Y92" s="206"/>
      <c r="Z92" s="206"/>
    </row>
    <row r="93" spans="1:26" ht="12.75" hidden="1" customHeight="1">
      <c r="A93" s="207"/>
      <c r="B93" s="206"/>
      <c r="C93" s="206"/>
      <c r="D93" s="206"/>
      <c r="E93" s="206"/>
      <c r="F93" s="206"/>
      <c r="G93" s="206"/>
      <c r="H93" s="206"/>
      <c r="I93" s="206"/>
      <c r="J93" s="208"/>
      <c r="K93" s="209"/>
      <c r="L93" s="206"/>
      <c r="M93" s="206"/>
      <c r="N93" s="206"/>
      <c r="O93" s="206"/>
      <c r="P93" s="206"/>
      <c r="Q93" s="206"/>
      <c r="R93" s="206"/>
      <c r="S93" s="206"/>
      <c r="T93" s="206"/>
      <c r="U93" s="206"/>
      <c r="V93" s="206"/>
      <c r="W93" s="206"/>
      <c r="X93" s="206"/>
      <c r="Y93" s="206"/>
      <c r="Z93" s="206"/>
    </row>
    <row r="94" spans="1:26" ht="12.75" hidden="1" customHeight="1">
      <c r="A94" s="207"/>
      <c r="B94" s="206"/>
      <c r="C94" s="206"/>
      <c r="D94" s="206"/>
      <c r="E94" s="206"/>
      <c r="F94" s="206"/>
      <c r="G94" s="206"/>
      <c r="H94" s="206"/>
      <c r="I94" s="206"/>
      <c r="J94" s="208"/>
      <c r="K94" s="209"/>
      <c r="L94" s="206"/>
      <c r="M94" s="206"/>
      <c r="N94" s="206"/>
      <c r="O94" s="206"/>
      <c r="P94" s="206"/>
      <c r="Q94" s="206"/>
      <c r="R94" s="206"/>
      <c r="S94" s="206"/>
      <c r="T94" s="206"/>
      <c r="U94" s="206"/>
      <c r="V94" s="206"/>
      <c r="W94" s="206"/>
      <c r="X94" s="206"/>
      <c r="Y94" s="206"/>
      <c r="Z94" s="206"/>
    </row>
    <row r="95" spans="1:26" ht="12.75" hidden="1" customHeight="1">
      <c r="A95" s="207"/>
      <c r="B95" s="206"/>
      <c r="C95" s="206"/>
      <c r="D95" s="206"/>
      <c r="E95" s="206"/>
      <c r="F95" s="206"/>
      <c r="G95" s="206"/>
      <c r="H95" s="206"/>
      <c r="I95" s="206"/>
      <c r="J95" s="208"/>
      <c r="K95" s="209"/>
      <c r="L95" s="206"/>
      <c r="M95" s="206"/>
      <c r="N95" s="206"/>
      <c r="O95" s="206"/>
      <c r="P95" s="206"/>
      <c r="Q95" s="206"/>
      <c r="R95" s="206"/>
      <c r="S95" s="206"/>
      <c r="T95" s="206"/>
      <c r="U95" s="206"/>
      <c r="V95" s="206"/>
      <c r="W95" s="206"/>
      <c r="X95" s="206"/>
      <c r="Y95" s="206"/>
      <c r="Z95" s="206"/>
    </row>
    <row r="96" spans="1:26" ht="12.75" hidden="1" customHeight="1">
      <c r="A96" s="207"/>
      <c r="B96" s="206"/>
      <c r="C96" s="206"/>
      <c r="D96" s="206"/>
      <c r="E96" s="206"/>
      <c r="F96" s="206"/>
      <c r="G96" s="206"/>
      <c r="H96" s="206"/>
      <c r="I96" s="206"/>
      <c r="J96" s="208"/>
      <c r="K96" s="209"/>
      <c r="L96" s="206"/>
      <c r="M96" s="206"/>
      <c r="N96" s="206"/>
      <c r="O96" s="206"/>
      <c r="P96" s="206"/>
      <c r="Q96" s="206"/>
      <c r="R96" s="206"/>
      <c r="S96" s="206"/>
      <c r="T96" s="206"/>
      <c r="U96" s="206"/>
      <c r="V96" s="206"/>
      <c r="W96" s="206"/>
      <c r="X96" s="206"/>
      <c r="Y96" s="206"/>
      <c r="Z96" s="206"/>
    </row>
    <row r="97" spans="1:26" ht="12.75" hidden="1" customHeight="1">
      <c r="A97" s="207"/>
      <c r="B97" s="206"/>
      <c r="C97" s="206"/>
      <c r="D97" s="206"/>
      <c r="E97" s="206"/>
      <c r="F97" s="206"/>
      <c r="G97" s="206"/>
      <c r="H97" s="206"/>
      <c r="I97" s="206"/>
      <c r="J97" s="208"/>
      <c r="K97" s="209"/>
      <c r="L97" s="206"/>
      <c r="M97" s="206"/>
      <c r="N97" s="206"/>
      <c r="O97" s="206"/>
      <c r="P97" s="206"/>
      <c r="Q97" s="206"/>
      <c r="R97" s="206"/>
      <c r="S97" s="206"/>
      <c r="T97" s="206"/>
      <c r="U97" s="206"/>
      <c r="V97" s="206"/>
      <c r="W97" s="206"/>
      <c r="X97" s="206"/>
      <c r="Y97" s="206"/>
      <c r="Z97" s="206"/>
    </row>
    <row r="98" spans="1:26" ht="12.75" hidden="1" customHeight="1">
      <c r="A98" s="207"/>
      <c r="B98" s="206"/>
      <c r="C98" s="206"/>
      <c r="D98" s="206"/>
      <c r="E98" s="206"/>
      <c r="F98" s="206"/>
      <c r="G98" s="206"/>
      <c r="H98" s="206"/>
      <c r="I98" s="206"/>
      <c r="J98" s="208"/>
      <c r="K98" s="209"/>
      <c r="L98" s="206"/>
      <c r="M98" s="206"/>
      <c r="N98" s="206"/>
      <c r="O98" s="206"/>
      <c r="P98" s="206"/>
      <c r="Q98" s="206"/>
      <c r="R98" s="206"/>
      <c r="S98" s="206"/>
      <c r="T98" s="206"/>
      <c r="U98" s="206"/>
      <c r="V98" s="206"/>
      <c r="W98" s="206"/>
      <c r="X98" s="206"/>
      <c r="Y98" s="206"/>
      <c r="Z98" s="206"/>
    </row>
    <row r="99" spans="1:26" ht="12.75" hidden="1" customHeight="1">
      <c r="A99" s="207"/>
      <c r="B99" s="206"/>
      <c r="C99" s="206"/>
      <c r="D99" s="206"/>
      <c r="E99" s="206"/>
      <c r="F99" s="206"/>
      <c r="G99" s="206"/>
      <c r="H99" s="206"/>
      <c r="I99" s="206"/>
      <c r="J99" s="208"/>
      <c r="K99" s="209"/>
      <c r="L99" s="206"/>
      <c r="M99" s="206"/>
      <c r="N99" s="206"/>
      <c r="O99" s="206"/>
      <c r="P99" s="206"/>
      <c r="Q99" s="206"/>
      <c r="R99" s="206"/>
      <c r="S99" s="206"/>
      <c r="T99" s="206"/>
      <c r="U99" s="206"/>
      <c r="V99" s="206"/>
      <c r="W99" s="206"/>
      <c r="X99" s="206"/>
      <c r="Y99" s="206"/>
      <c r="Z99" s="206"/>
    </row>
    <row r="100" spans="1:26" ht="12.75" hidden="1" customHeight="1">
      <c r="A100" s="207"/>
      <c r="B100" s="206"/>
      <c r="C100" s="206"/>
      <c r="D100" s="206"/>
      <c r="E100" s="206"/>
      <c r="F100" s="206"/>
      <c r="G100" s="206"/>
      <c r="H100" s="206"/>
      <c r="I100" s="206"/>
      <c r="J100" s="208"/>
      <c r="K100" s="209"/>
      <c r="L100" s="206"/>
      <c r="M100" s="206"/>
      <c r="N100" s="206"/>
      <c r="O100" s="206"/>
      <c r="P100" s="206"/>
      <c r="Q100" s="206"/>
      <c r="R100" s="206"/>
      <c r="S100" s="206"/>
      <c r="T100" s="206"/>
      <c r="U100" s="206"/>
      <c r="V100" s="206"/>
      <c r="W100" s="206"/>
      <c r="X100" s="206"/>
      <c r="Y100" s="206"/>
      <c r="Z100" s="206"/>
    </row>
    <row r="101" spans="1:26" ht="12.75" hidden="1" customHeight="1">
      <c r="A101" s="207"/>
      <c r="B101" s="206"/>
      <c r="C101" s="206"/>
      <c r="D101" s="206"/>
      <c r="E101" s="206"/>
      <c r="F101" s="206"/>
      <c r="G101" s="206"/>
      <c r="H101" s="206"/>
      <c r="I101" s="206"/>
      <c r="J101" s="208"/>
      <c r="K101" s="209"/>
      <c r="L101" s="206"/>
      <c r="M101" s="206"/>
      <c r="N101" s="206"/>
      <c r="O101" s="206"/>
      <c r="P101" s="206"/>
      <c r="Q101" s="206"/>
      <c r="R101" s="206"/>
      <c r="S101" s="206"/>
      <c r="T101" s="206"/>
      <c r="U101" s="206"/>
      <c r="V101" s="206"/>
      <c r="W101" s="206"/>
      <c r="X101" s="206"/>
      <c r="Y101" s="206"/>
      <c r="Z101" s="206"/>
    </row>
    <row r="102" spans="1:26" ht="12.75" hidden="1" customHeight="1">
      <c r="A102" s="207"/>
      <c r="B102" s="206"/>
      <c r="C102" s="206"/>
      <c r="D102" s="206"/>
      <c r="E102" s="206"/>
      <c r="F102" s="206"/>
      <c r="G102" s="206"/>
      <c r="H102" s="206"/>
      <c r="I102" s="206"/>
      <c r="J102" s="208"/>
      <c r="K102" s="209"/>
      <c r="L102" s="206"/>
      <c r="M102" s="206"/>
      <c r="N102" s="206"/>
      <c r="O102" s="206"/>
      <c r="P102" s="206"/>
      <c r="Q102" s="206"/>
      <c r="R102" s="206"/>
      <c r="S102" s="206"/>
      <c r="T102" s="206"/>
      <c r="U102" s="206"/>
      <c r="V102" s="206"/>
      <c r="W102" s="206"/>
      <c r="X102" s="206"/>
      <c r="Y102" s="206"/>
      <c r="Z102" s="206"/>
    </row>
    <row r="103" spans="1:26" ht="12.75" hidden="1" customHeight="1">
      <c r="A103" s="207"/>
      <c r="B103" s="206"/>
      <c r="C103" s="206"/>
      <c r="D103" s="206"/>
      <c r="E103" s="206"/>
      <c r="F103" s="206"/>
      <c r="G103" s="206"/>
      <c r="H103" s="206"/>
      <c r="I103" s="206"/>
      <c r="J103" s="208"/>
      <c r="K103" s="209"/>
      <c r="L103" s="206"/>
      <c r="M103" s="206"/>
      <c r="N103" s="206"/>
      <c r="O103" s="206"/>
      <c r="P103" s="206"/>
      <c r="Q103" s="206"/>
      <c r="R103" s="206"/>
      <c r="S103" s="206"/>
      <c r="T103" s="206"/>
      <c r="U103" s="206"/>
      <c r="V103" s="206"/>
      <c r="W103" s="206"/>
      <c r="X103" s="206"/>
      <c r="Y103" s="206"/>
      <c r="Z103" s="206"/>
    </row>
    <row r="104" spans="1:26" ht="12.75" hidden="1" customHeight="1">
      <c r="A104" s="207"/>
      <c r="B104" s="206"/>
      <c r="C104" s="206"/>
      <c r="D104" s="206"/>
      <c r="E104" s="206"/>
      <c r="F104" s="206"/>
      <c r="G104" s="206"/>
      <c r="H104" s="206"/>
      <c r="I104" s="206"/>
      <c r="J104" s="208"/>
      <c r="K104" s="209"/>
      <c r="L104" s="206"/>
      <c r="M104" s="206"/>
      <c r="N104" s="206"/>
      <c r="O104" s="206"/>
      <c r="P104" s="206"/>
      <c r="Q104" s="206"/>
      <c r="R104" s="206"/>
      <c r="S104" s="206"/>
      <c r="T104" s="206"/>
      <c r="U104" s="206"/>
      <c r="V104" s="206"/>
      <c r="W104" s="206"/>
      <c r="X104" s="206"/>
      <c r="Y104" s="206"/>
      <c r="Z104" s="206"/>
    </row>
    <row r="105" spans="1:26" ht="12.75" hidden="1" customHeight="1">
      <c r="A105" s="207"/>
      <c r="B105" s="206"/>
      <c r="C105" s="206"/>
      <c r="D105" s="206"/>
      <c r="E105" s="206"/>
      <c r="F105" s="206"/>
      <c r="G105" s="206"/>
      <c r="H105" s="206"/>
      <c r="I105" s="206"/>
      <c r="J105" s="208"/>
      <c r="K105" s="209"/>
      <c r="L105" s="206"/>
      <c r="M105" s="206"/>
      <c r="N105" s="206"/>
      <c r="O105" s="206"/>
      <c r="P105" s="206"/>
      <c r="Q105" s="206"/>
      <c r="R105" s="206"/>
      <c r="S105" s="206"/>
      <c r="T105" s="206"/>
      <c r="U105" s="206"/>
      <c r="V105" s="206"/>
      <c r="W105" s="206"/>
      <c r="X105" s="206"/>
      <c r="Y105" s="206"/>
      <c r="Z105" s="206"/>
    </row>
    <row r="106" spans="1:26" ht="12.75" hidden="1" customHeight="1">
      <c r="A106" s="207"/>
      <c r="B106" s="206"/>
      <c r="C106" s="206"/>
      <c r="D106" s="206"/>
      <c r="E106" s="206"/>
      <c r="F106" s="206"/>
      <c r="G106" s="206"/>
      <c r="H106" s="206"/>
      <c r="I106" s="206"/>
      <c r="J106" s="208"/>
      <c r="K106" s="209"/>
      <c r="L106" s="206"/>
      <c r="M106" s="206"/>
      <c r="N106" s="206"/>
      <c r="O106" s="206"/>
      <c r="P106" s="206"/>
      <c r="Q106" s="206"/>
      <c r="R106" s="206"/>
      <c r="S106" s="206"/>
      <c r="T106" s="206"/>
      <c r="U106" s="206"/>
      <c r="V106" s="206"/>
      <c r="W106" s="206"/>
      <c r="X106" s="206"/>
      <c r="Y106" s="206"/>
      <c r="Z106" s="206"/>
    </row>
    <row r="107" spans="1:26" ht="12.75" hidden="1" customHeight="1">
      <c r="A107" s="207"/>
      <c r="B107" s="206"/>
      <c r="C107" s="206"/>
      <c r="D107" s="206"/>
      <c r="E107" s="206"/>
      <c r="F107" s="206"/>
      <c r="G107" s="206"/>
      <c r="H107" s="206"/>
      <c r="I107" s="206"/>
      <c r="J107" s="208"/>
      <c r="K107" s="209"/>
      <c r="L107" s="206"/>
      <c r="M107" s="206"/>
      <c r="N107" s="206"/>
      <c r="O107" s="206"/>
      <c r="P107" s="206"/>
      <c r="Q107" s="206"/>
      <c r="R107" s="206"/>
      <c r="S107" s="206"/>
      <c r="T107" s="206"/>
      <c r="U107" s="206"/>
      <c r="V107" s="206"/>
      <c r="W107" s="206"/>
      <c r="X107" s="206"/>
      <c r="Y107" s="206"/>
      <c r="Z107" s="206"/>
    </row>
    <row r="108" spans="1:26" ht="12.75" hidden="1" customHeight="1">
      <c r="A108" s="207"/>
      <c r="B108" s="206"/>
      <c r="C108" s="206"/>
      <c r="D108" s="206"/>
      <c r="E108" s="206"/>
      <c r="F108" s="206"/>
      <c r="G108" s="206"/>
      <c r="H108" s="206"/>
      <c r="I108" s="206"/>
      <c r="J108" s="208"/>
      <c r="K108" s="209"/>
      <c r="L108" s="206"/>
      <c r="M108" s="206"/>
      <c r="N108" s="206"/>
      <c r="O108" s="206"/>
      <c r="P108" s="206"/>
      <c r="Q108" s="206"/>
      <c r="R108" s="206"/>
      <c r="S108" s="206"/>
      <c r="T108" s="206"/>
      <c r="U108" s="206"/>
      <c r="V108" s="206"/>
      <c r="W108" s="206"/>
      <c r="X108" s="206"/>
      <c r="Y108" s="206"/>
      <c r="Z108" s="206"/>
    </row>
    <row r="109" spans="1:26" ht="12.75" hidden="1" customHeight="1">
      <c r="A109" s="207"/>
      <c r="B109" s="206"/>
      <c r="C109" s="206"/>
      <c r="D109" s="206"/>
      <c r="E109" s="206"/>
      <c r="F109" s="206"/>
      <c r="G109" s="206"/>
      <c r="H109" s="206"/>
      <c r="I109" s="206"/>
      <c r="J109" s="208"/>
      <c r="K109" s="209"/>
      <c r="L109" s="206"/>
      <c r="M109" s="206"/>
      <c r="N109" s="206"/>
      <c r="O109" s="206"/>
      <c r="P109" s="206"/>
      <c r="Q109" s="206"/>
      <c r="R109" s="206"/>
      <c r="S109" s="206"/>
      <c r="T109" s="206"/>
      <c r="U109" s="206"/>
      <c r="V109" s="206"/>
      <c r="W109" s="206"/>
      <c r="X109" s="206"/>
      <c r="Y109" s="206"/>
      <c r="Z109" s="206"/>
    </row>
    <row r="110" spans="1:26" ht="12.75" hidden="1" customHeight="1">
      <c r="A110" s="207"/>
      <c r="B110" s="206"/>
      <c r="C110" s="206"/>
      <c r="D110" s="206"/>
      <c r="E110" s="206"/>
      <c r="F110" s="206"/>
      <c r="G110" s="206"/>
      <c r="H110" s="206"/>
      <c r="I110" s="206"/>
      <c r="J110" s="208"/>
      <c r="K110" s="209"/>
      <c r="L110" s="206"/>
      <c r="M110" s="206"/>
      <c r="N110" s="206"/>
      <c r="O110" s="206"/>
      <c r="P110" s="206"/>
      <c r="Q110" s="206"/>
      <c r="R110" s="206"/>
      <c r="S110" s="206"/>
      <c r="T110" s="206"/>
      <c r="U110" s="206"/>
      <c r="V110" s="206"/>
      <c r="W110" s="206"/>
      <c r="X110" s="206"/>
      <c r="Y110" s="206"/>
      <c r="Z110" s="206"/>
    </row>
    <row r="111" spans="1:26" ht="12.75" hidden="1" customHeight="1">
      <c r="A111" s="207"/>
      <c r="B111" s="206"/>
      <c r="C111" s="206"/>
      <c r="D111" s="206"/>
      <c r="E111" s="206"/>
      <c r="F111" s="206"/>
      <c r="G111" s="206"/>
      <c r="H111" s="206"/>
      <c r="I111" s="206"/>
      <c r="J111" s="208"/>
      <c r="K111" s="209"/>
      <c r="L111" s="206"/>
      <c r="M111" s="206"/>
      <c r="N111" s="206"/>
      <c r="O111" s="206"/>
      <c r="P111" s="206"/>
      <c r="Q111" s="206"/>
      <c r="R111" s="206"/>
      <c r="S111" s="206"/>
      <c r="T111" s="206"/>
      <c r="U111" s="206"/>
      <c r="V111" s="206"/>
      <c r="W111" s="206"/>
      <c r="X111" s="206"/>
      <c r="Y111" s="206"/>
      <c r="Z111" s="206"/>
    </row>
    <row r="112" spans="1:26" ht="12.75" hidden="1" customHeight="1">
      <c r="A112" s="207"/>
      <c r="B112" s="206"/>
      <c r="C112" s="206"/>
      <c r="D112" s="206"/>
      <c r="E112" s="206"/>
      <c r="F112" s="206"/>
      <c r="G112" s="206"/>
      <c r="H112" s="206"/>
      <c r="I112" s="206"/>
      <c r="J112" s="208"/>
      <c r="K112" s="209"/>
      <c r="L112" s="206"/>
      <c r="M112" s="206"/>
      <c r="N112" s="206"/>
      <c r="O112" s="206"/>
      <c r="P112" s="206"/>
      <c r="Q112" s="206"/>
      <c r="R112" s="206"/>
      <c r="S112" s="206"/>
      <c r="T112" s="206"/>
      <c r="U112" s="206"/>
      <c r="V112" s="206"/>
      <c r="W112" s="206"/>
      <c r="X112" s="206"/>
      <c r="Y112" s="206"/>
      <c r="Z112" s="206"/>
    </row>
    <row r="113" spans="1:26" ht="12.75" hidden="1" customHeight="1">
      <c r="A113" s="207"/>
      <c r="B113" s="206"/>
      <c r="C113" s="206"/>
      <c r="D113" s="206"/>
      <c r="E113" s="206"/>
      <c r="F113" s="206"/>
      <c r="G113" s="206"/>
      <c r="H113" s="206"/>
      <c r="I113" s="206"/>
      <c r="J113" s="208"/>
      <c r="K113" s="209"/>
      <c r="L113" s="206"/>
      <c r="M113" s="206"/>
      <c r="N113" s="206"/>
      <c r="O113" s="206"/>
      <c r="P113" s="206"/>
      <c r="Q113" s="206"/>
      <c r="R113" s="206"/>
      <c r="S113" s="206"/>
      <c r="T113" s="206"/>
      <c r="U113" s="206"/>
      <c r="V113" s="206"/>
      <c r="W113" s="206"/>
      <c r="X113" s="206"/>
      <c r="Y113" s="206"/>
      <c r="Z113" s="206"/>
    </row>
    <row r="114" spans="1:26" ht="12.75" hidden="1" customHeight="1">
      <c r="A114" s="207"/>
      <c r="B114" s="206"/>
      <c r="C114" s="206"/>
      <c r="D114" s="206"/>
      <c r="E114" s="206"/>
      <c r="F114" s="206"/>
      <c r="G114" s="206"/>
      <c r="H114" s="206"/>
      <c r="I114" s="206"/>
      <c r="J114" s="208"/>
      <c r="K114" s="209"/>
      <c r="L114" s="206"/>
      <c r="M114" s="206"/>
      <c r="N114" s="206"/>
      <c r="O114" s="206"/>
      <c r="P114" s="206"/>
      <c r="Q114" s="206"/>
      <c r="R114" s="206"/>
      <c r="S114" s="206"/>
      <c r="T114" s="206"/>
      <c r="U114" s="206"/>
      <c r="V114" s="206"/>
      <c r="W114" s="206"/>
      <c r="X114" s="206"/>
      <c r="Y114" s="206"/>
      <c r="Z114" s="206"/>
    </row>
    <row r="115" spans="1:26" ht="12.75" hidden="1" customHeight="1">
      <c r="A115" s="207"/>
      <c r="B115" s="206"/>
      <c r="C115" s="206"/>
      <c r="D115" s="206"/>
      <c r="E115" s="206"/>
      <c r="F115" s="206"/>
      <c r="G115" s="206"/>
      <c r="H115" s="206"/>
      <c r="I115" s="206"/>
      <c r="J115" s="208"/>
      <c r="K115" s="209"/>
      <c r="L115" s="206"/>
      <c r="M115" s="206"/>
      <c r="N115" s="206"/>
      <c r="O115" s="206"/>
      <c r="P115" s="206"/>
      <c r="Q115" s="206"/>
      <c r="R115" s="206"/>
      <c r="S115" s="206"/>
      <c r="T115" s="206"/>
      <c r="U115" s="206"/>
      <c r="V115" s="206"/>
      <c r="W115" s="206"/>
      <c r="X115" s="206"/>
      <c r="Y115" s="206"/>
      <c r="Z115" s="206"/>
    </row>
    <row r="116" spans="1:26" ht="12.75" hidden="1" customHeight="1">
      <c r="A116" s="207"/>
      <c r="B116" s="206"/>
      <c r="C116" s="206"/>
      <c r="D116" s="206"/>
      <c r="E116" s="206"/>
      <c r="F116" s="206"/>
      <c r="G116" s="206"/>
      <c r="H116" s="206"/>
      <c r="I116" s="206"/>
      <c r="J116" s="208"/>
      <c r="K116" s="209"/>
      <c r="L116" s="206"/>
      <c r="M116" s="206"/>
      <c r="N116" s="206"/>
      <c r="O116" s="206"/>
      <c r="P116" s="206"/>
      <c r="Q116" s="206"/>
      <c r="R116" s="206"/>
      <c r="S116" s="206"/>
      <c r="T116" s="206"/>
      <c r="U116" s="206"/>
      <c r="V116" s="206"/>
      <c r="W116" s="206"/>
      <c r="X116" s="206"/>
      <c r="Y116" s="206"/>
      <c r="Z116" s="206"/>
    </row>
    <row r="117" spans="1:26" ht="12.75" hidden="1" customHeight="1">
      <c r="A117" s="207"/>
      <c r="B117" s="206"/>
      <c r="C117" s="206"/>
      <c r="D117" s="206"/>
      <c r="E117" s="206"/>
      <c r="F117" s="206"/>
      <c r="G117" s="206"/>
      <c r="H117" s="206"/>
      <c r="I117" s="206"/>
      <c r="J117" s="208"/>
      <c r="K117" s="209"/>
      <c r="L117" s="206"/>
      <c r="M117" s="206"/>
      <c r="N117" s="206"/>
      <c r="O117" s="206"/>
      <c r="P117" s="206"/>
      <c r="Q117" s="206"/>
      <c r="R117" s="206"/>
      <c r="S117" s="206"/>
      <c r="T117" s="206"/>
      <c r="U117" s="206"/>
      <c r="V117" s="206"/>
      <c r="W117" s="206"/>
      <c r="X117" s="206"/>
      <c r="Y117" s="206"/>
      <c r="Z117" s="206"/>
    </row>
    <row r="118" spans="1:26" ht="12.75" hidden="1" customHeight="1">
      <c r="A118" s="207"/>
      <c r="B118" s="206"/>
      <c r="C118" s="206"/>
      <c r="D118" s="206"/>
      <c r="E118" s="206"/>
      <c r="F118" s="206"/>
      <c r="G118" s="206"/>
      <c r="H118" s="206"/>
      <c r="I118" s="206"/>
      <c r="J118" s="208"/>
      <c r="K118" s="209"/>
      <c r="L118" s="206"/>
      <c r="M118" s="206"/>
      <c r="N118" s="206"/>
      <c r="O118" s="206"/>
      <c r="P118" s="206"/>
      <c r="Q118" s="206"/>
      <c r="R118" s="206"/>
      <c r="S118" s="206"/>
      <c r="T118" s="206"/>
      <c r="U118" s="206"/>
      <c r="V118" s="206"/>
      <c r="W118" s="206"/>
      <c r="X118" s="206"/>
      <c r="Y118" s="206"/>
      <c r="Z118" s="206"/>
    </row>
    <row r="119" spans="1:26" ht="12.75" hidden="1" customHeight="1">
      <c r="A119" s="207"/>
      <c r="B119" s="206"/>
      <c r="C119" s="206"/>
      <c r="D119" s="206"/>
      <c r="E119" s="206"/>
      <c r="F119" s="206"/>
      <c r="G119" s="206"/>
      <c r="H119" s="206"/>
      <c r="I119" s="206"/>
      <c r="J119" s="208"/>
      <c r="K119" s="209"/>
      <c r="L119" s="206"/>
      <c r="M119" s="206"/>
      <c r="N119" s="206"/>
      <c r="O119" s="206"/>
      <c r="P119" s="206"/>
      <c r="Q119" s="206"/>
      <c r="R119" s="206"/>
      <c r="S119" s="206"/>
      <c r="T119" s="206"/>
      <c r="U119" s="206"/>
      <c r="V119" s="206"/>
      <c r="W119" s="206"/>
      <c r="X119" s="206"/>
      <c r="Y119" s="206"/>
      <c r="Z119" s="206"/>
    </row>
    <row r="120" spans="1:26" ht="12.75" hidden="1" customHeight="1">
      <c r="A120" s="207"/>
      <c r="B120" s="206"/>
      <c r="C120" s="206"/>
      <c r="D120" s="206"/>
      <c r="E120" s="206"/>
      <c r="F120" s="206"/>
      <c r="G120" s="206"/>
      <c r="H120" s="206"/>
      <c r="I120" s="206"/>
      <c r="J120" s="208"/>
      <c r="K120" s="209"/>
      <c r="L120" s="206"/>
      <c r="M120" s="206"/>
      <c r="N120" s="206"/>
      <c r="O120" s="206"/>
      <c r="P120" s="206"/>
      <c r="Q120" s="206"/>
      <c r="R120" s="206"/>
      <c r="S120" s="206"/>
      <c r="T120" s="206"/>
      <c r="U120" s="206"/>
      <c r="V120" s="206"/>
      <c r="W120" s="206"/>
      <c r="X120" s="206"/>
      <c r="Y120" s="206"/>
      <c r="Z120" s="206"/>
    </row>
    <row r="121" spans="1:26" ht="12.75" hidden="1" customHeight="1">
      <c r="A121" s="207"/>
      <c r="B121" s="206"/>
      <c r="C121" s="206"/>
      <c r="D121" s="206"/>
      <c r="E121" s="206"/>
      <c r="F121" s="206"/>
      <c r="G121" s="206"/>
      <c r="H121" s="206"/>
      <c r="I121" s="206"/>
      <c r="J121" s="208"/>
      <c r="K121" s="209"/>
      <c r="L121" s="206"/>
      <c r="M121" s="206"/>
      <c r="N121" s="206"/>
      <c r="O121" s="206"/>
      <c r="P121" s="206"/>
      <c r="Q121" s="206"/>
      <c r="R121" s="206"/>
      <c r="S121" s="206"/>
      <c r="T121" s="206"/>
      <c r="U121" s="206"/>
      <c r="V121" s="206"/>
      <c r="W121" s="206"/>
      <c r="X121" s="206"/>
      <c r="Y121" s="206"/>
      <c r="Z121" s="206"/>
    </row>
    <row r="122" spans="1:26" ht="12.75" hidden="1" customHeight="1">
      <c r="A122" s="207"/>
      <c r="B122" s="206"/>
      <c r="C122" s="206"/>
      <c r="D122" s="206"/>
      <c r="E122" s="206"/>
      <c r="F122" s="206"/>
      <c r="G122" s="206"/>
      <c r="H122" s="206"/>
      <c r="I122" s="206"/>
      <c r="J122" s="208"/>
      <c r="K122" s="209"/>
      <c r="L122" s="206"/>
      <c r="M122" s="206"/>
      <c r="N122" s="206"/>
      <c r="O122" s="206"/>
      <c r="P122" s="206"/>
      <c r="Q122" s="206"/>
      <c r="R122" s="206"/>
      <c r="S122" s="206"/>
      <c r="T122" s="206"/>
      <c r="U122" s="206"/>
      <c r="V122" s="206"/>
      <c r="W122" s="206"/>
      <c r="X122" s="206"/>
      <c r="Y122" s="206"/>
      <c r="Z122" s="206"/>
    </row>
    <row r="123" spans="1:26" ht="12.75" hidden="1" customHeight="1">
      <c r="A123" s="207"/>
      <c r="B123" s="206"/>
      <c r="C123" s="206"/>
      <c r="D123" s="206"/>
      <c r="E123" s="206"/>
      <c r="F123" s="206"/>
      <c r="G123" s="206"/>
      <c r="H123" s="206"/>
      <c r="I123" s="206"/>
      <c r="J123" s="208"/>
      <c r="K123" s="209"/>
      <c r="L123" s="206"/>
      <c r="M123" s="206"/>
      <c r="N123" s="206"/>
      <c r="O123" s="206"/>
      <c r="P123" s="206"/>
      <c r="Q123" s="206"/>
      <c r="R123" s="206"/>
      <c r="S123" s="206"/>
      <c r="T123" s="206"/>
      <c r="U123" s="206"/>
      <c r="V123" s="206"/>
      <c r="W123" s="206"/>
      <c r="X123" s="206"/>
      <c r="Y123" s="206"/>
      <c r="Z123" s="206"/>
    </row>
    <row r="124" spans="1:26" ht="12.75" hidden="1" customHeight="1">
      <c r="A124" s="207"/>
      <c r="B124" s="206"/>
      <c r="C124" s="206"/>
      <c r="D124" s="206"/>
      <c r="E124" s="206"/>
      <c r="F124" s="206"/>
      <c r="G124" s="206"/>
      <c r="H124" s="206"/>
      <c r="I124" s="206"/>
      <c r="J124" s="208"/>
      <c r="K124" s="209"/>
      <c r="L124" s="206"/>
      <c r="M124" s="206"/>
      <c r="N124" s="206"/>
      <c r="O124" s="206"/>
      <c r="P124" s="206"/>
      <c r="Q124" s="206"/>
      <c r="R124" s="206"/>
      <c r="S124" s="206"/>
      <c r="T124" s="206"/>
      <c r="U124" s="206"/>
      <c r="V124" s="206"/>
      <c r="W124" s="206"/>
      <c r="X124" s="206"/>
      <c r="Y124" s="206"/>
      <c r="Z124" s="206"/>
    </row>
    <row r="125" spans="1:26" ht="12.75" hidden="1" customHeight="1">
      <c r="A125" s="207"/>
      <c r="B125" s="206"/>
      <c r="C125" s="206"/>
      <c r="D125" s="206"/>
      <c r="E125" s="206"/>
      <c r="F125" s="206"/>
      <c r="G125" s="206"/>
      <c r="H125" s="206"/>
      <c r="I125" s="206"/>
      <c r="J125" s="208"/>
      <c r="K125" s="209"/>
      <c r="L125" s="206"/>
      <c r="M125" s="206"/>
      <c r="N125" s="206"/>
      <c r="O125" s="206"/>
      <c r="P125" s="206"/>
      <c r="Q125" s="206"/>
      <c r="R125" s="206"/>
      <c r="S125" s="206"/>
      <c r="T125" s="206"/>
      <c r="U125" s="206"/>
      <c r="V125" s="206"/>
      <c r="W125" s="206"/>
      <c r="X125" s="206"/>
      <c r="Y125" s="206"/>
      <c r="Z125" s="206"/>
    </row>
    <row r="126" spans="1:26" ht="12.75" hidden="1" customHeight="1">
      <c r="A126" s="207"/>
      <c r="B126" s="206"/>
      <c r="C126" s="206"/>
      <c r="D126" s="206"/>
      <c r="E126" s="206"/>
      <c r="F126" s="206"/>
      <c r="G126" s="206"/>
      <c r="H126" s="206"/>
      <c r="I126" s="206"/>
      <c r="J126" s="208"/>
      <c r="K126" s="209"/>
      <c r="L126" s="206"/>
      <c r="M126" s="206"/>
      <c r="N126" s="206"/>
      <c r="O126" s="206"/>
      <c r="P126" s="206"/>
      <c r="Q126" s="206"/>
      <c r="R126" s="206"/>
      <c r="S126" s="206"/>
      <c r="T126" s="206"/>
      <c r="U126" s="206"/>
      <c r="V126" s="206"/>
      <c r="W126" s="206"/>
      <c r="X126" s="206"/>
      <c r="Y126" s="206"/>
      <c r="Z126" s="206"/>
    </row>
    <row r="127" spans="1:26" ht="12.75" hidden="1" customHeight="1">
      <c r="A127" s="207"/>
      <c r="B127" s="206"/>
      <c r="C127" s="206"/>
      <c r="D127" s="206"/>
      <c r="E127" s="206"/>
      <c r="F127" s="206"/>
      <c r="G127" s="206"/>
      <c r="H127" s="206"/>
      <c r="I127" s="206"/>
      <c r="J127" s="208"/>
      <c r="K127" s="209"/>
      <c r="L127" s="206"/>
      <c r="M127" s="206"/>
      <c r="N127" s="206"/>
      <c r="O127" s="206"/>
      <c r="P127" s="206"/>
      <c r="Q127" s="206"/>
      <c r="R127" s="206"/>
      <c r="S127" s="206"/>
      <c r="T127" s="206"/>
      <c r="U127" s="206"/>
      <c r="V127" s="206"/>
      <c r="W127" s="206"/>
      <c r="X127" s="206"/>
      <c r="Y127" s="206"/>
      <c r="Z127" s="206"/>
    </row>
    <row r="128" spans="1:26" ht="12.75" hidden="1" customHeight="1">
      <c r="A128" s="207"/>
      <c r="B128" s="206"/>
      <c r="C128" s="206"/>
      <c r="D128" s="206"/>
      <c r="E128" s="206"/>
      <c r="F128" s="206"/>
      <c r="G128" s="206"/>
      <c r="H128" s="206"/>
      <c r="I128" s="206"/>
      <c r="J128" s="208"/>
      <c r="K128" s="209"/>
      <c r="L128" s="206"/>
      <c r="M128" s="206"/>
      <c r="N128" s="206"/>
      <c r="O128" s="206"/>
      <c r="P128" s="206"/>
      <c r="Q128" s="206"/>
      <c r="R128" s="206"/>
      <c r="S128" s="206"/>
      <c r="T128" s="206"/>
      <c r="U128" s="206"/>
      <c r="V128" s="206"/>
      <c r="W128" s="206"/>
      <c r="X128" s="206"/>
      <c r="Y128" s="206"/>
      <c r="Z128" s="206"/>
    </row>
    <row r="129" spans="1:26" ht="12.75" hidden="1" customHeight="1">
      <c r="A129" s="207"/>
      <c r="B129" s="206"/>
      <c r="C129" s="206"/>
      <c r="D129" s="206"/>
      <c r="E129" s="206"/>
      <c r="F129" s="206"/>
      <c r="G129" s="206"/>
      <c r="H129" s="206"/>
      <c r="I129" s="206"/>
      <c r="J129" s="208"/>
      <c r="K129" s="209"/>
      <c r="L129" s="206"/>
      <c r="M129" s="206"/>
      <c r="N129" s="206"/>
      <c r="O129" s="206"/>
      <c r="P129" s="206"/>
      <c r="Q129" s="206"/>
      <c r="R129" s="206"/>
      <c r="S129" s="206"/>
      <c r="T129" s="206"/>
      <c r="U129" s="206"/>
      <c r="V129" s="206"/>
      <c r="W129" s="206"/>
      <c r="X129" s="206"/>
      <c r="Y129" s="206"/>
      <c r="Z129" s="206"/>
    </row>
    <row r="130" spans="1:26" ht="12.75" hidden="1" customHeight="1">
      <c r="A130" s="207"/>
      <c r="B130" s="206"/>
      <c r="C130" s="206"/>
      <c r="D130" s="206"/>
      <c r="E130" s="206"/>
      <c r="F130" s="206"/>
      <c r="G130" s="206"/>
      <c r="H130" s="206"/>
      <c r="I130" s="206"/>
      <c r="J130" s="208"/>
      <c r="K130" s="209"/>
      <c r="L130" s="206"/>
      <c r="M130" s="206"/>
      <c r="N130" s="206"/>
      <c r="O130" s="206"/>
      <c r="P130" s="206"/>
      <c r="Q130" s="206"/>
      <c r="R130" s="206"/>
      <c r="S130" s="206"/>
      <c r="T130" s="206"/>
      <c r="U130" s="206"/>
      <c r="V130" s="206"/>
      <c r="W130" s="206"/>
      <c r="X130" s="206"/>
      <c r="Y130" s="206"/>
      <c r="Z130" s="206"/>
    </row>
    <row r="131" spans="1:26" ht="12.75" hidden="1" customHeight="1">
      <c r="A131" s="207"/>
      <c r="B131" s="206"/>
      <c r="C131" s="206"/>
      <c r="D131" s="206"/>
      <c r="E131" s="206"/>
      <c r="F131" s="206"/>
      <c r="G131" s="206"/>
      <c r="H131" s="206"/>
      <c r="I131" s="206"/>
      <c r="J131" s="208"/>
      <c r="K131" s="209"/>
      <c r="L131" s="206"/>
      <c r="M131" s="206"/>
      <c r="N131" s="206"/>
      <c r="O131" s="206"/>
      <c r="P131" s="206"/>
      <c r="Q131" s="206"/>
      <c r="R131" s="206"/>
      <c r="S131" s="206"/>
      <c r="T131" s="206"/>
      <c r="U131" s="206"/>
      <c r="V131" s="206"/>
      <c r="W131" s="206"/>
      <c r="X131" s="206"/>
      <c r="Y131" s="206"/>
      <c r="Z131" s="206"/>
    </row>
    <row r="132" spans="1:26" ht="12.75" hidden="1" customHeight="1">
      <c r="A132" s="207"/>
      <c r="B132" s="206"/>
      <c r="C132" s="206"/>
      <c r="D132" s="206"/>
      <c r="E132" s="206"/>
      <c r="F132" s="206"/>
      <c r="G132" s="206"/>
      <c r="H132" s="206"/>
      <c r="I132" s="206"/>
      <c r="J132" s="208"/>
      <c r="K132" s="209"/>
      <c r="L132" s="206"/>
      <c r="M132" s="206"/>
      <c r="N132" s="206"/>
      <c r="O132" s="206"/>
      <c r="P132" s="206"/>
      <c r="Q132" s="206"/>
      <c r="R132" s="206"/>
      <c r="S132" s="206"/>
      <c r="T132" s="206"/>
      <c r="U132" s="206"/>
      <c r="V132" s="206"/>
      <c r="W132" s="206"/>
      <c r="X132" s="206"/>
      <c r="Y132" s="206"/>
      <c r="Z132" s="206"/>
    </row>
    <row r="133" spans="1:26" ht="12.75" hidden="1" customHeight="1">
      <c r="A133" s="207"/>
      <c r="B133" s="206"/>
      <c r="C133" s="206"/>
      <c r="D133" s="206"/>
      <c r="E133" s="206"/>
      <c r="F133" s="206"/>
      <c r="G133" s="206"/>
      <c r="H133" s="206"/>
      <c r="I133" s="206"/>
      <c r="J133" s="208"/>
      <c r="K133" s="209"/>
      <c r="L133" s="206"/>
      <c r="M133" s="206"/>
      <c r="N133" s="206"/>
      <c r="O133" s="206"/>
      <c r="P133" s="206"/>
      <c r="Q133" s="206"/>
      <c r="R133" s="206"/>
      <c r="S133" s="206"/>
      <c r="T133" s="206"/>
      <c r="U133" s="206"/>
      <c r="V133" s="206"/>
      <c r="W133" s="206"/>
      <c r="X133" s="206"/>
      <c r="Y133" s="206"/>
      <c r="Z133" s="206"/>
    </row>
    <row r="134" spans="1:26" ht="12.75" hidden="1" customHeight="1">
      <c r="A134" s="207"/>
      <c r="B134" s="206"/>
      <c r="C134" s="206"/>
      <c r="D134" s="206"/>
      <c r="E134" s="206"/>
      <c r="F134" s="206"/>
      <c r="G134" s="206"/>
      <c r="H134" s="206"/>
      <c r="I134" s="206"/>
      <c r="J134" s="208"/>
      <c r="K134" s="209"/>
      <c r="L134" s="206"/>
      <c r="M134" s="206"/>
      <c r="N134" s="206"/>
      <c r="O134" s="206"/>
      <c r="P134" s="206"/>
      <c r="Q134" s="206"/>
      <c r="R134" s="206"/>
      <c r="S134" s="206"/>
      <c r="T134" s="206"/>
      <c r="U134" s="206"/>
      <c r="V134" s="206"/>
      <c r="W134" s="206"/>
      <c r="X134" s="206"/>
      <c r="Y134" s="206"/>
      <c r="Z134" s="206"/>
    </row>
    <row r="135" spans="1:26" ht="12.75" hidden="1" customHeight="1">
      <c r="A135" s="207"/>
      <c r="B135" s="206"/>
      <c r="C135" s="206"/>
      <c r="D135" s="206"/>
      <c r="E135" s="206"/>
      <c r="F135" s="206"/>
      <c r="G135" s="206"/>
      <c r="H135" s="206"/>
      <c r="I135" s="206"/>
      <c r="J135" s="208"/>
      <c r="K135" s="209"/>
      <c r="L135" s="206"/>
      <c r="M135" s="206"/>
      <c r="N135" s="206"/>
      <c r="O135" s="206"/>
      <c r="P135" s="206"/>
      <c r="Q135" s="206"/>
      <c r="R135" s="206"/>
      <c r="S135" s="206"/>
      <c r="T135" s="206"/>
      <c r="U135" s="206"/>
      <c r="V135" s="206"/>
      <c r="W135" s="206"/>
      <c r="X135" s="206"/>
      <c r="Y135" s="206"/>
      <c r="Z135" s="206"/>
    </row>
    <row r="136" spans="1:26" ht="12.75" hidden="1" customHeight="1">
      <c r="A136" s="207"/>
      <c r="B136" s="206"/>
      <c r="C136" s="206"/>
      <c r="D136" s="206"/>
      <c r="E136" s="206"/>
      <c r="F136" s="206"/>
      <c r="G136" s="206"/>
      <c r="H136" s="206"/>
      <c r="I136" s="206"/>
      <c r="J136" s="208"/>
      <c r="K136" s="209"/>
      <c r="L136" s="206"/>
      <c r="M136" s="206"/>
      <c r="N136" s="206"/>
      <c r="O136" s="206"/>
      <c r="P136" s="206"/>
      <c r="Q136" s="206"/>
      <c r="R136" s="206"/>
      <c r="S136" s="206"/>
      <c r="T136" s="206"/>
      <c r="U136" s="206"/>
      <c r="V136" s="206"/>
      <c r="W136" s="206"/>
      <c r="X136" s="206"/>
      <c r="Y136" s="206"/>
      <c r="Z136" s="206"/>
    </row>
    <row r="137" spans="1:26" ht="12.75" hidden="1" customHeight="1">
      <c r="A137" s="207"/>
      <c r="B137" s="206"/>
      <c r="C137" s="206"/>
      <c r="D137" s="206"/>
      <c r="E137" s="206"/>
      <c r="F137" s="206"/>
      <c r="G137" s="206"/>
      <c r="H137" s="206"/>
      <c r="I137" s="206"/>
      <c r="J137" s="208"/>
      <c r="K137" s="209"/>
      <c r="L137" s="206"/>
      <c r="M137" s="206"/>
      <c r="N137" s="206"/>
      <c r="O137" s="206"/>
      <c r="P137" s="206"/>
      <c r="Q137" s="206"/>
      <c r="R137" s="206"/>
      <c r="S137" s="206"/>
      <c r="T137" s="206"/>
      <c r="U137" s="206"/>
      <c r="V137" s="206"/>
      <c r="W137" s="206"/>
      <c r="X137" s="206"/>
      <c r="Y137" s="206"/>
      <c r="Z137" s="206"/>
    </row>
    <row r="138" spans="1:26" ht="12.75" hidden="1" customHeight="1">
      <c r="A138" s="207"/>
      <c r="B138" s="206"/>
      <c r="C138" s="206"/>
      <c r="D138" s="206"/>
      <c r="E138" s="206"/>
      <c r="F138" s="206"/>
      <c r="G138" s="206"/>
      <c r="H138" s="206"/>
      <c r="I138" s="206"/>
      <c r="J138" s="208"/>
      <c r="K138" s="209"/>
      <c r="L138" s="206"/>
      <c r="M138" s="206"/>
      <c r="N138" s="206"/>
      <c r="O138" s="206"/>
      <c r="P138" s="206"/>
      <c r="Q138" s="206"/>
      <c r="R138" s="206"/>
      <c r="S138" s="206"/>
      <c r="T138" s="206"/>
      <c r="U138" s="206"/>
      <c r="V138" s="206"/>
      <c r="W138" s="206"/>
      <c r="X138" s="206"/>
      <c r="Y138" s="206"/>
      <c r="Z138" s="206"/>
    </row>
    <row r="139" spans="1:26" ht="12.75" hidden="1" customHeight="1">
      <c r="A139" s="207"/>
      <c r="B139" s="206"/>
      <c r="C139" s="206"/>
      <c r="D139" s="206"/>
      <c r="E139" s="206"/>
      <c r="F139" s="206"/>
      <c r="G139" s="206"/>
      <c r="H139" s="206"/>
      <c r="I139" s="206"/>
      <c r="J139" s="208"/>
      <c r="K139" s="209"/>
      <c r="L139" s="206"/>
      <c r="M139" s="206"/>
      <c r="N139" s="206"/>
      <c r="O139" s="206"/>
      <c r="P139" s="206"/>
      <c r="Q139" s="206"/>
      <c r="R139" s="206"/>
      <c r="S139" s="206"/>
      <c r="T139" s="206"/>
      <c r="U139" s="206"/>
      <c r="V139" s="206"/>
      <c r="W139" s="206"/>
      <c r="X139" s="206"/>
      <c r="Y139" s="206"/>
      <c r="Z139" s="206"/>
    </row>
    <row r="140" spans="1:26" ht="12.75" hidden="1" customHeight="1">
      <c r="A140" s="207"/>
      <c r="B140" s="206"/>
      <c r="C140" s="206"/>
      <c r="D140" s="206"/>
      <c r="E140" s="206"/>
      <c r="F140" s="206"/>
      <c r="G140" s="206"/>
      <c r="H140" s="206"/>
      <c r="I140" s="206"/>
      <c r="J140" s="208"/>
      <c r="K140" s="209"/>
      <c r="L140" s="206"/>
      <c r="M140" s="206"/>
      <c r="N140" s="206"/>
      <c r="O140" s="206"/>
      <c r="P140" s="206"/>
      <c r="Q140" s="206"/>
      <c r="R140" s="206"/>
      <c r="S140" s="206"/>
      <c r="T140" s="206"/>
      <c r="U140" s="206"/>
      <c r="V140" s="206"/>
      <c r="W140" s="206"/>
      <c r="X140" s="206"/>
      <c r="Y140" s="206"/>
      <c r="Z140" s="206"/>
    </row>
    <row r="141" spans="1:26" ht="12.75" hidden="1" customHeight="1">
      <c r="A141" s="207"/>
      <c r="B141" s="206"/>
      <c r="C141" s="206"/>
      <c r="D141" s="206"/>
      <c r="E141" s="206"/>
      <c r="F141" s="206"/>
      <c r="G141" s="206"/>
      <c r="H141" s="206"/>
      <c r="I141" s="206"/>
      <c r="J141" s="208"/>
      <c r="K141" s="209"/>
      <c r="L141" s="206"/>
      <c r="M141" s="206"/>
      <c r="N141" s="206"/>
      <c r="O141" s="206"/>
      <c r="P141" s="206"/>
      <c r="Q141" s="206"/>
      <c r="R141" s="206"/>
      <c r="S141" s="206"/>
      <c r="T141" s="206"/>
      <c r="U141" s="206"/>
      <c r="V141" s="206"/>
      <c r="W141" s="206"/>
      <c r="X141" s="206"/>
      <c r="Y141" s="206"/>
      <c r="Z141" s="206"/>
    </row>
    <row r="142" spans="1:26" ht="12.75" hidden="1" customHeight="1">
      <c r="A142" s="207"/>
      <c r="B142" s="206"/>
      <c r="C142" s="206"/>
      <c r="D142" s="206"/>
      <c r="E142" s="206"/>
      <c r="F142" s="206"/>
      <c r="G142" s="206"/>
      <c r="H142" s="206"/>
      <c r="I142" s="206"/>
      <c r="J142" s="208"/>
      <c r="K142" s="209"/>
      <c r="L142" s="206"/>
      <c r="M142" s="206"/>
      <c r="N142" s="206"/>
      <c r="O142" s="206"/>
      <c r="P142" s="206"/>
      <c r="Q142" s="206"/>
      <c r="R142" s="206"/>
      <c r="S142" s="206"/>
      <c r="T142" s="206"/>
      <c r="U142" s="206"/>
      <c r="V142" s="206"/>
      <c r="W142" s="206"/>
      <c r="X142" s="206"/>
      <c r="Y142" s="206"/>
      <c r="Z142" s="206"/>
    </row>
    <row r="143" spans="1:26" ht="12.75" hidden="1" customHeight="1">
      <c r="A143" s="207"/>
      <c r="B143" s="206"/>
      <c r="C143" s="206"/>
      <c r="D143" s="206"/>
      <c r="E143" s="206"/>
      <c r="F143" s="206"/>
      <c r="G143" s="206"/>
      <c r="H143" s="206"/>
      <c r="I143" s="206"/>
      <c r="J143" s="208"/>
      <c r="K143" s="209"/>
      <c r="L143" s="206"/>
      <c r="M143" s="206"/>
      <c r="N143" s="206"/>
      <c r="O143" s="206"/>
      <c r="P143" s="206"/>
      <c r="Q143" s="206"/>
      <c r="R143" s="206"/>
      <c r="S143" s="206"/>
      <c r="T143" s="206"/>
      <c r="U143" s="206"/>
      <c r="V143" s="206"/>
      <c r="W143" s="206"/>
      <c r="X143" s="206"/>
      <c r="Y143" s="206"/>
      <c r="Z143" s="206"/>
    </row>
    <row r="144" spans="1:26" ht="12.75" hidden="1" customHeight="1">
      <c r="A144" s="207"/>
      <c r="B144" s="206"/>
      <c r="C144" s="206"/>
      <c r="D144" s="206"/>
      <c r="E144" s="206"/>
      <c r="F144" s="206"/>
      <c r="G144" s="206"/>
      <c r="H144" s="206"/>
      <c r="I144" s="206"/>
      <c r="J144" s="208"/>
      <c r="K144" s="209"/>
      <c r="L144" s="206"/>
      <c r="M144" s="206"/>
      <c r="N144" s="206"/>
      <c r="O144" s="206"/>
      <c r="P144" s="206"/>
      <c r="Q144" s="206"/>
      <c r="R144" s="206"/>
      <c r="S144" s="206"/>
      <c r="T144" s="206"/>
      <c r="U144" s="206"/>
      <c r="V144" s="206"/>
      <c r="W144" s="206"/>
      <c r="X144" s="206"/>
      <c r="Y144" s="206"/>
      <c r="Z144" s="206"/>
    </row>
    <row r="145" spans="1:26" ht="12.75" hidden="1" customHeight="1">
      <c r="A145" s="207"/>
      <c r="B145" s="206"/>
      <c r="C145" s="206"/>
      <c r="D145" s="206"/>
      <c r="E145" s="206"/>
      <c r="F145" s="206"/>
      <c r="G145" s="206"/>
      <c r="H145" s="206"/>
      <c r="I145" s="206"/>
      <c r="J145" s="208"/>
      <c r="K145" s="209"/>
      <c r="L145" s="206"/>
      <c r="M145" s="206"/>
      <c r="N145" s="206"/>
      <c r="O145" s="206"/>
      <c r="P145" s="206"/>
      <c r="Q145" s="206"/>
      <c r="R145" s="206"/>
      <c r="S145" s="206"/>
      <c r="T145" s="206"/>
      <c r="U145" s="206"/>
      <c r="V145" s="206"/>
      <c r="W145" s="206"/>
      <c r="X145" s="206"/>
      <c r="Y145" s="206"/>
      <c r="Z145" s="206"/>
    </row>
    <row r="146" spans="1:26" ht="12.75" hidden="1" customHeight="1">
      <c r="A146" s="207"/>
      <c r="B146" s="206"/>
      <c r="C146" s="206"/>
      <c r="D146" s="206"/>
      <c r="E146" s="206"/>
      <c r="F146" s="206"/>
      <c r="G146" s="206"/>
      <c r="H146" s="206"/>
      <c r="I146" s="206"/>
      <c r="J146" s="208"/>
      <c r="K146" s="209"/>
      <c r="L146" s="206"/>
      <c r="M146" s="206"/>
      <c r="N146" s="206"/>
      <c r="O146" s="206"/>
      <c r="P146" s="206"/>
      <c r="Q146" s="206"/>
      <c r="R146" s="206"/>
      <c r="S146" s="206"/>
      <c r="T146" s="206"/>
      <c r="U146" s="206"/>
      <c r="V146" s="206"/>
      <c r="W146" s="206"/>
      <c r="X146" s="206"/>
      <c r="Y146" s="206"/>
      <c r="Z146" s="206"/>
    </row>
    <row r="147" spans="1:26" ht="12.75" hidden="1" customHeight="1">
      <c r="A147" s="207"/>
      <c r="B147" s="206"/>
      <c r="C147" s="206"/>
      <c r="D147" s="206"/>
      <c r="E147" s="206"/>
      <c r="F147" s="206"/>
      <c r="G147" s="206"/>
      <c r="H147" s="206"/>
      <c r="I147" s="206"/>
      <c r="J147" s="208"/>
      <c r="K147" s="209"/>
      <c r="L147" s="206"/>
      <c r="M147" s="206"/>
      <c r="N147" s="206"/>
      <c r="O147" s="206"/>
      <c r="P147" s="206"/>
      <c r="Q147" s="206"/>
      <c r="R147" s="206"/>
      <c r="S147" s="206"/>
      <c r="T147" s="206"/>
      <c r="U147" s="206"/>
      <c r="V147" s="206"/>
      <c r="W147" s="206"/>
      <c r="X147" s="206"/>
      <c r="Y147" s="206"/>
      <c r="Z147" s="206"/>
    </row>
    <row r="148" spans="1:26" ht="12.75" hidden="1" customHeight="1">
      <c r="A148" s="207"/>
      <c r="B148" s="206"/>
      <c r="C148" s="206"/>
      <c r="D148" s="206"/>
      <c r="E148" s="206"/>
      <c r="F148" s="206"/>
      <c r="G148" s="206"/>
      <c r="H148" s="206"/>
      <c r="I148" s="206"/>
      <c r="J148" s="208"/>
      <c r="K148" s="209"/>
      <c r="L148" s="206"/>
      <c r="M148" s="206"/>
      <c r="N148" s="206"/>
      <c r="O148" s="206"/>
      <c r="P148" s="206"/>
      <c r="Q148" s="206"/>
      <c r="R148" s="206"/>
      <c r="S148" s="206"/>
      <c r="T148" s="206"/>
      <c r="U148" s="206"/>
      <c r="V148" s="206"/>
      <c r="W148" s="206"/>
      <c r="X148" s="206"/>
      <c r="Y148" s="206"/>
      <c r="Z148" s="206"/>
    </row>
    <row r="149" spans="1:26" ht="12.75" hidden="1" customHeight="1">
      <c r="A149" s="207"/>
      <c r="B149" s="206"/>
      <c r="C149" s="206"/>
      <c r="D149" s="206"/>
      <c r="E149" s="206"/>
      <c r="F149" s="206"/>
      <c r="G149" s="206"/>
      <c r="H149" s="206"/>
      <c r="I149" s="206"/>
      <c r="J149" s="208"/>
      <c r="K149" s="209"/>
      <c r="L149" s="206"/>
      <c r="M149" s="206"/>
      <c r="N149" s="206"/>
      <c r="O149" s="206"/>
      <c r="P149" s="206"/>
      <c r="Q149" s="206"/>
      <c r="R149" s="206"/>
      <c r="S149" s="206"/>
      <c r="T149" s="206"/>
      <c r="U149" s="206"/>
      <c r="V149" s="206"/>
      <c r="W149" s="206"/>
      <c r="X149" s="206"/>
      <c r="Y149" s="206"/>
      <c r="Z149" s="206"/>
    </row>
    <row r="150" spans="1:26" ht="12.75" hidden="1" customHeight="1">
      <c r="A150" s="207"/>
      <c r="B150" s="206"/>
      <c r="C150" s="206"/>
      <c r="D150" s="206"/>
      <c r="E150" s="206"/>
      <c r="F150" s="206"/>
      <c r="G150" s="206"/>
      <c r="H150" s="206"/>
      <c r="I150" s="206"/>
      <c r="J150" s="208"/>
      <c r="K150" s="209"/>
      <c r="L150" s="206"/>
      <c r="M150" s="206"/>
      <c r="N150" s="206"/>
      <c r="O150" s="206"/>
      <c r="P150" s="206"/>
      <c r="Q150" s="206"/>
      <c r="R150" s="206"/>
      <c r="S150" s="206"/>
      <c r="T150" s="206"/>
      <c r="U150" s="206"/>
      <c r="V150" s="206"/>
      <c r="W150" s="206"/>
      <c r="X150" s="206"/>
      <c r="Y150" s="206"/>
      <c r="Z150" s="206"/>
    </row>
    <row r="151" spans="1:26" ht="12.75" hidden="1" customHeight="1">
      <c r="A151" s="207"/>
      <c r="B151" s="206"/>
      <c r="C151" s="206"/>
      <c r="D151" s="206"/>
      <c r="E151" s="206"/>
      <c r="F151" s="206"/>
      <c r="G151" s="206"/>
      <c r="H151" s="206"/>
      <c r="I151" s="206"/>
      <c r="J151" s="208"/>
      <c r="K151" s="209"/>
      <c r="L151" s="206"/>
      <c r="M151" s="206"/>
      <c r="N151" s="206"/>
      <c r="O151" s="206"/>
      <c r="P151" s="206"/>
      <c r="Q151" s="206"/>
      <c r="R151" s="206"/>
      <c r="S151" s="206"/>
      <c r="T151" s="206"/>
      <c r="U151" s="206"/>
      <c r="V151" s="206"/>
      <c r="W151" s="206"/>
      <c r="X151" s="206"/>
      <c r="Y151" s="206"/>
      <c r="Z151" s="206"/>
    </row>
    <row r="152" spans="1:26" ht="12.75" hidden="1" customHeight="1">
      <c r="A152" s="207"/>
      <c r="B152" s="206"/>
      <c r="C152" s="206"/>
      <c r="D152" s="206"/>
      <c r="E152" s="206"/>
      <c r="F152" s="206"/>
      <c r="G152" s="206"/>
      <c r="H152" s="206"/>
      <c r="I152" s="206"/>
      <c r="J152" s="208"/>
      <c r="K152" s="209"/>
      <c r="L152" s="206"/>
      <c r="M152" s="206"/>
      <c r="N152" s="206"/>
      <c r="O152" s="206"/>
      <c r="P152" s="206"/>
      <c r="Q152" s="206"/>
      <c r="R152" s="206"/>
      <c r="S152" s="206"/>
      <c r="T152" s="206"/>
      <c r="U152" s="206"/>
      <c r="V152" s="206"/>
      <c r="W152" s="206"/>
      <c r="X152" s="206"/>
      <c r="Y152" s="206"/>
      <c r="Z152" s="206"/>
    </row>
    <row r="153" spans="1:26" ht="12.75" hidden="1" customHeight="1">
      <c r="A153" s="207"/>
      <c r="B153" s="206"/>
      <c r="C153" s="206"/>
      <c r="D153" s="206"/>
      <c r="E153" s="206"/>
      <c r="F153" s="206"/>
      <c r="G153" s="206"/>
      <c r="H153" s="206"/>
      <c r="I153" s="206"/>
      <c r="J153" s="208"/>
      <c r="K153" s="209"/>
      <c r="L153" s="206"/>
      <c r="M153" s="206"/>
      <c r="N153" s="206"/>
      <c r="O153" s="206"/>
      <c r="P153" s="206"/>
      <c r="Q153" s="206"/>
      <c r="R153" s="206"/>
      <c r="S153" s="206"/>
      <c r="T153" s="206"/>
      <c r="U153" s="206"/>
      <c r="V153" s="206"/>
      <c r="W153" s="206"/>
      <c r="X153" s="206"/>
      <c r="Y153" s="206"/>
      <c r="Z153" s="206"/>
    </row>
    <row r="154" spans="1:26" ht="12.75" hidden="1" customHeight="1">
      <c r="A154" s="207"/>
      <c r="B154" s="206"/>
      <c r="C154" s="206"/>
      <c r="D154" s="206"/>
      <c r="E154" s="206"/>
      <c r="F154" s="206"/>
      <c r="G154" s="206"/>
      <c r="H154" s="206"/>
      <c r="I154" s="206"/>
      <c r="J154" s="208"/>
      <c r="K154" s="209"/>
      <c r="L154" s="206"/>
      <c r="M154" s="206"/>
      <c r="N154" s="206"/>
      <c r="O154" s="206"/>
      <c r="P154" s="206"/>
      <c r="Q154" s="206"/>
      <c r="R154" s="206"/>
      <c r="S154" s="206"/>
      <c r="T154" s="206"/>
      <c r="U154" s="206"/>
      <c r="V154" s="206"/>
      <c r="W154" s="206"/>
      <c r="X154" s="206"/>
      <c r="Y154" s="206"/>
      <c r="Z154" s="206"/>
    </row>
    <row r="155" spans="1:26" ht="12.75" hidden="1" customHeight="1">
      <c r="A155" s="207"/>
      <c r="B155" s="206"/>
      <c r="C155" s="206"/>
      <c r="D155" s="206"/>
      <c r="E155" s="206"/>
      <c r="F155" s="206"/>
      <c r="G155" s="206"/>
      <c r="H155" s="206"/>
      <c r="I155" s="206"/>
      <c r="J155" s="208"/>
      <c r="K155" s="209"/>
      <c r="L155" s="206"/>
      <c r="M155" s="206"/>
      <c r="N155" s="206"/>
      <c r="O155" s="206"/>
      <c r="P155" s="206"/>
      <c r="Q155" s="206"/>
      <c r="R155" s="206"/>
      <c r="S155" s="206"/>
      <c r="T155" s="206"/>
      <c r="U155" s="206"/>
      <c r="V155" s="206"/>
      <c r="W155" s="206"/>
      <c r="X155" s="206"/>
      <c r="Y155" s="206"/>
      <c r="Z155" s="206"/>
    </row>
    <row r="156" spans="1:26" ht="12.75" hidden="1" customHeight="1">
      <c r="A156" s="207"/>
      <c r="B156" s="206"/>
      <c r="C156" s="206"/>
      <c r="D156" s="206"/>
      <c r="E156" s="206"/>
      <c r="F156" s="206"/>
      <c r="G156" s="206"/>
      <c r="H156" s="206"/>
      <c r="I156" s="206"/>
      <c r="J156" s="208"/>
      <c r="K156" s="209"/>
      <c r="L156" s="206"/>
      <c r="M156" s="206"/>
      <c r="N156" s="206"/>
      <c r="O156" s="206"/>
      <c r="P156" s="206"/>
      <c r="Q156" s="206"/>
      <c r="R156" s="206"/>
      <c r="S156" s="206"/>
      <c r="T156" s="206"/>
      <c r="U156" s="206"/>
      <c r="V156" s="206"/>
      <c r="W156" s="206"/>
      <c r="X156" s="206"/>
      <c r="Y156" s="206"/>
      <c r="Z156" s="206"/>
    </row>
    <row r="157" spans="1:26" ht="12.75" hidden="1" customHeight="1">
      <c r="A157" s="207"/>
      <c r="B157" s="206"/>
      <c r="C157" s="206"/>
      <c r="D157" s="206"/>
      <c r="E157" s="206"/>
      <c r="F157" s="206"/>
      <c r="G157" s="206"/>
      <c r="H157" s="206"/>
      <c r="I157" s="206"/>
      <c r="J157" s="208"/>
      <c r="K157" s="209"/>
      <c r="L157" s="206"/>
      <c r="M157" s="206"/>
      <c r="N157" s="206"/>
      <c r="O157" s="206"/>
      <c r="P157" s="206"/>
      <c r="Q157" s="206"/>
      <c r="R157" s="206"/>
      <c r="S157" s="206"/>
      <c r="T157" s="206"/>
      <c r="U157" s="206"/>
      <c r="V157" s="206"/>
      <c r="W157" s="206"/>
      <c r="X157" s="206"/>
      <c r="Y157" s="206"/>
      <c r="Z157" s="206"/>
    </row>
    <row r="158" spans="1:26" ht="12.75" hidden="1" customHeight="1">
      <c r="A158" s="207"/>
      <c r="B158" s="206"/>
      <c r="C158" s="206"/>
      <c r="D158" s="206"/>
      <c r="E158" s="206"/>
      <c r="F158" s="206"/>
      <c r="G158" s="206"/>
      <c r="H158" s="206"/>
      <c r="I158" s="206"/>
      <c r="J158" s="208"/>
      <c r="K158" s="209"/>
      <c r="L158" s="206"/>
      <c r="M158" s="206"/>
      <c r="N158" s="206"/>
      <c r="O158" s="206"/>
      <c r="P158" s="206"/>
      <c r="Q158" s="206"/>
      <c r="R158" s="206"/>
      <c r="S158" s="206"/>
      <c r="T158" s="206"/>
      <c r="U158" s="206"/>
      <c r="V158" s="206"/>
      <c r="W158" s="206"/>
      <c r="X158" s="206"/>
      <c r="Y158" s="206"/>
      <c r="Z158" s="206"/>
    </row>
    <row r="159" spans="1:26" ht="12.75" hidden="1" customHeight="1">
      <c r="A159" s="207"/>
      <c r="B159" s="206"/>
      <c r="C159" s="206"/>
      <c r="D159" s="206"/>
      <c r="E159" s="206"/>
      <c r="F159" s="206"/>
      <c r="G159" s="206"/>
      <c r="H159" s="206"/>
      <c r="I159" s="206"/>
      <c r="J159" s="208"/>
      <c r="K159" s="209"/>
      <c r="L159" s="206"/>
      <c r="M159" s="206"/>
      <c r="N159" s="206"/>
      <c r="O159" s="206"/>
      <c r="P159" s="206"/>
      <c r="Q159" s="206"/>
      <c r="R159" s="206"/>
      <c r="S159" s="206"/>
      <c r="T159" s="206"/>
      <c r="U159" s="206"/>
      <c r="V159" s="206"/>
      <c r="W159" s="206"/>
      <c r="X159" s="206"/>
      <c r="Y159" s="206"/>
      <c r="Z159" s="206"/>
    </row>
    <row r="160" spans="1:26" ht="12.75" hidden="1" customHeight="1">
      <c r="A160" s="207"/>
      <c r="B160" s="206"/>
      <c r="C160" s="206"/>
      <c r="D160" s="206"/>
      <c r="E160" s="206"/>
      <c r="F160" s="206"/>
      <c r="G160" s="206"/>
      <c r="H160" s="206"/>
      <c r="I160" s="206"/>
      <c r="J160" s="208"/>
      <c r="K160" s="209"/>
      <c r="L160" s="206"/>
      <c r="M160" s="206"/>
      <c r="N160" s="206"/>
      <c r="O160" s="206"/>
      <c r="P160" s="206"/>
      <c r="Q160" s="206"/>
      <c r="R160" s="206"/>
      <c r="S160" s="206"/>
      <c r="T160" s="206"/>
      <c r="U160" s="206"/>
      <c r="V160" s="206"/>
      <c r="W160" s="206"/>
      <c r="X160" s="206"/>
      <c r="Y160" s="206"/>
      <c r="Z160" s="206"/>
    </row>
    <row r="161" spans="1:26" ht="12.75" hidden="1" customHeight="1">
      <c r="A161" s="207"/>
      <c r="B161" s="206"/>
      <c r="C161" s="206"/>
      <c r="D161" s="206"/>
      <c r="E161" s="206"/>
      <c r="F161" s="206"/>
      <c r="G161" s="206"/>
      <c r="H161" s="206"/>
      <c r="I161" s="206"/>
      <c r="J161" s="208"/>
      <c r="K161" s="209"/>
      <c r="L161" s="206"/>
      <c r="M161" s="206"/>
      <c r="N161" s="206"/>
      <c r="O161" s="206"/>
      <c r="P161" s="206"/>
      <c r="Q161" s="206"/>
      <c r="R161" s="206"/>
      <c r="S161" s="206"/>
      <c r="T161" s="206"/>
      <c r="U161" s="206"/>
      <c r="V161" s="206"/>
      <c r="W161" s="206"/>
      <c r="X161" s="206"/>
      <c r="Y161" s="206"/>
      <c r="Z161" s="206"/>
    </row>
    <row r="162" spans="1:26" ht="12.75" hidden="1" customHeight="1">
      <c r="A162" s="207"/>
      <c r="B162" s="206"/>
      <c r="C162" s="206"/>
      <c r="D162" s="206"/>
      <c r="E162" s="206"/>
      <c r="F162" s="206"/>
      <c r="G162" s="206"/>
      <c r="H162" s="206"/>
      <c r="I162" s="206"/>
      <c r="J162" s="208"/>
      <c r="K162" s="209"/>
      <c r="L162" s="206"/>
      <c r="M162" s="206"/>
      <c r="N162" s="206"/>
      <c r="O162" s="206"/>
      <c r="P162" s="206"/>
      <c r="Q162" s="206"/>
      <c r="R162" s="206"/>
      <c r="S162" s="206"/>
      <c r="T162" s="206"/>
      <c r="U162" s="206"/>
      <c r="V162" s="206"/>
      <c r="W162" s="206"/>
      <c r="X162" s="206"/>
      <c r="Y162" s="206"/>
      <c r="Z162" s="206"/>
    </row>
    <row r="163" spans="1:26" ht="12.75" hidden="1" customHeight="1">
      <c r="A163" s="207"/>
      <c r="B163" s="206"/>
      <c r="C163" s="206"/>
      <c r="D163" s="206"/>
      <c r="E163" s="206"/>
      <c r="F163" s="206"/>
      <c r="G163" s="206"/>
      <c r="H163" s="206"/>
      <c r="I163" s="206"/>
      <c r="J163" s="208"/>
      <c r="K163" s="209"/>
      <c r="L163" s="206"/>
      <c r="M163" s="206"/>
      <c r="N163" s="206"/>
      <c r="O163" s="206"/>
      <c r="P163" s="206"/>
      <c r="Q163" s="206"/>
      <c r="R163" s="206"/>
      <c r="S163" s="206"/>
      <c r="T163" s="206"/>
      <c r="U163" s="206"/>
      <c r="V163" s="206"/>
      <c r="W163" s="206"/>
      <c r="X163" s="206"/>
      <c r="Y163" s="206"/>
      <c r="Z163" s="206"/>
    </row>
    <row r="164" spans="1:26" ht="12.75" hidden="1" customHeight="1">
      <c r="A164" s="207"/>
      <c r="B164" s="206"/>
      <c r="C164" s="206"/>
      <c r="D164" s="206"/>
      <c r="E164" s="206"/>
      <c r="F164" s="206"/>
      <c r="G164" s="206"/>
      <c r="H164" s="206"/>
      <c r="I164" s="206"/>
      <c r="J164" s="208"/>
      <c r="K164" s="209"/>
      <c r="L164" s="206"/>
      <c r="M164" s="206"/>
      <c r="N164" s="206"/>
      <c r="O164" s="206"/>
      <c r="P164" s="206"/>
      <c r="Q164" s="206"/>
      <c r="R164" s="206"/>
      <c r="S164" s="206"/>
      <c r="T164" s="206"/>
      <c r="U164" s="206"/>
      <c r="V164" s="206"/>
      <c r="W164" s="206"/>
      <c r="X164" s="206"/>
      <c r="Y164" s="206"/>
      <c r="Z164" s="206"/>
    </row>
    <row r="165" spans="1:26" ht="12.75" hidden="1" customHeight="1">
      <c r="A165" s="207"/>
      <c r="B165" s="206"/>
      <c r="C165" s="206"/>
      <c r="D165" s="206"/>
      <c r="E165" s="206"/>
      <c r="F165" s="206"/>
      <c r="G165" s="206"/>
      <c r="H165" s="206"/>
      <c r="I165" s="206"/>
      <c r="J165" s="208"/>
      <c r="K165" s="209"/>
      <c r="L165" s="206"/>
      <c r="M165" s="206"/>
      <c r="N165" s="206"/>
      <c r="O165" s="206"/>
      <c r="P165" s="206"/>
      <c r="Q165" s="206"/>
      <c r="R165" s="206"/>
      <c r="S165" s="206"/>
      <c r="T165" s="206"/>
      <c r="U165" s="206"/>
      <c r="V165" s="206"/>
      <c r="W165" s="206"/>
      <c r="X165" s="206"/>
      <c r="Y165" s="206"/>
      <c r="Z165" s="206"/>
    </row>
    <row r="166" spans="1:26" ht="12.75" hidden="1" customHeight="1">
      <c r="A166" s="207"/>
      <c r="B166" s="206"/>
      <c r="C166" s="206"/>
      <c r="D166" s="206"/>
      <c r="E166" s="206"/>
      <c r="F166" s="206"/>
      <c r="G166" s="206"/>
      <c r="H166" s="206"/>
      <c r="I166" s="206"/>
      <c r="J166" s="208"/>
      <c r="K166" s="209"/>
      <c r="L166" s="206"/>
      <c r="M166" s="206"/>
      <c r="N166" s="206"/>
      <c r="O166" s="206"/>
      <c r="P166" s="206"/>
      <c r="Q166" s="206"/>
      <c r="R166" s="206"/>
      <c r="S166" s="206"/>
      <c r="T166" s="206"/>
      <c r="U166" s="206"/>
      <c r="V166" s="206"/>
      <c r="W166" s="206"/>
      <c r="X166" s="206"/>
      <c r="Y166" s="206"/>
      <c r="Z166" s="206"/>
    </row>
    <row r="167" spans="1:26" ht="12.75" hidden="1" customHeight="1">
      <c r="A167" s="207"/>
      <c r="B167" s="206"/>
      <c r="C167" s="206"/>
      <c r="D167" s="206"/>
      <c r="E167" s="206"/>
      <c r="F167" s="206"/>
      <c r="G167" s="206"/>
      <c r="H167" s="206"/>
      <c r="I167" s="206"/>
      <c r="J167" s="208"/>
      <c r="K167" s="209"/>
      <c r="L167" s="206"/>
      <c r="M167" s="206"/>
      <c r="N167" s="206"/>
      <c r="O167" s="206"/>
      <c r="P167" s="206"/>
      <c r="Q167" s="206"/>
      <c r="R167" s="206"/>
      <c r="S167" s="206"/>
      <c r="T167" s="206"/>
      <c r="U167" s="206"/>
      <c r="V167" s="206"/>
      <c r="W167" s="206"/>
      <c r="X167" s="206"/>
      <c r="Y167" s="206"/>
      <c r="Z167" s="206"/>
    </row>
    <row r="168" spans="1:26" ht="12.75" hidden="1" customHeight="1">
      <c r="A168" s="207"/>
      <c r="B168" s="206"/>
      <c r="C168" s="206"/>
      <c r="D168" s="206"/>
      <c r="E168" s="206"/>
      <c r="F168" s="206"/>
      <c r="G168" s="206"/>
      <c r="H168" s="206"/>
      <c r="I168" s="206"/>
      <c r="J168" s="208"/>
      <c r="K168" s="209"/>
      <c r="L168" s="206"/>
      <c r="M168" s="206"/>
      <c r="N168" s="206"/>
      <c r="O168" s="206"/>
      <c r="P168" s="206"/>
      <c r="Q168" s="206"/>
      <c r="R168" s="206"/>
      <c r="S168" s="206"/>
      <c r="T168" s="206"/>
      <c r="U168" s="206"/>
      <c r="V168" s="206"/>
      <c r="W168" s="206"/>
      <c r="X168" s="206"/>
      <c r="Y168" s="206"/>
      <c r="Z168" s="206"/>
    </row>
    <row r="169" spans="1:26" ht="12.75" hidden="1" customHeight="1">
      <c r="A169" s="207"/>
      <c r="B169" s="206"/>
      <c r="C169" s="206"/>
      <c r="D169" s="206"/>
      <c r="E169" s="206"/>
      <c r="F169" s="206"/>
      <c r="G169" s="206"/>
      <c r="H169" s="206"/>
      <c r="I169" s="206"/>
      <c r="J169" s="208"/>
      <c r="K169" s="209"/>
      <c r="L169" s="206"/>
      <c r="M169" s="206"/>
      <c r="N169" s="206"/>
      <c r="O169" s="206"/>
      <c r="P169" s="206"/>
      <c r="Q169" s="206"/>
      <c r="R169" s="206"/>
      <c r="S169" s="206"/>
      <c r="T169" s="206"/>
      <c r="U169" s="206"/>
      <c r="V169" s="206"/>
      <c r="W169" s="206"/>
      <c r="X169" s="206"/>
      <c r="Y169" s="206"/>
      <c r="Z169" s="206"/>
    </row>
    <row r="170" spans="1:26" ht="12.75" hidden="1" customHeight="1">
      <c r="A170" s="207"/>
      <c r="B170" s="206"/>
      <c r="C170" s="206"/>
      <c r="D170" s="206"/>
      <c r="E170" s="206"/>
      <c r="F170" s="206"/>
      <c r="G170" s="206"/>
      <c r="H170" s="206"/>
      <c r="I170" s="206"/>
      <c r="J170" s="208"/>
      <c r="K170" s="209"/>
      <c r="L170" s="206"/>
      <c r="M170" s="206"/>
      <c r="N170" s="206"/>
      <c r="O170" s="206"/>
      <c r="P170" s="206"/>
      <c r="Q170" s="206"/>
      <c r="R170" s="206"/>
      <c r="S170" s="206"/>
      <c r="T170" s="206"/>
      <c r="U170" s="206"/>
      <c r="V170" s="206"/>
      <c r="W170" s="206"/>
      <c r="X170" s="206"/>
      <c r="Y170" s="206"/>
      <c r="Z170" s="206"/>
    </row>
    <row r="171" spans="1:26" ht="12.75" hidden="1" customHeight="1">
      <c r="A171" s="207"/>
      <c r="B171" s="206"/>
      <c r="C171" s="206"/>
      <c r="D171" s="206"/>
      <c r="E171" s="206"/>
      <c r="F171" s="206"/>
      <c r="G171" s="206"/>
      <c r="H171" s="206"/>
      <c r="I171" s="206"/>
      <c r="J171" s="208"/>
      <c r="K171" s="209"/>
      <c r="L171" s="206"/>
      <c r="M171" s="206"/>
      <c r="N171" s="206"/>
      <c r="O171" s="206"/>
      <c r="P171" s="206"/>
      <c r="Q171" s="206"/>
      <c r="R171" s="206"/>
      <c r="S171" s="206"/>
      <c r="T171" s="206"/>
      <c r="U171" s="206"/>
      <c r="V171" s="206"/>
      <c r="W171" s="206"/>
      <c r="X171" s="206"/>
      <c r="Y171" s="206"/>
      <c r="Z171" s="206"/>
    </row>
    <row r="172" spans="1:26" ht="12.75" hidden="1" customHeight="1">
      <c r="A172" s="207"/>
      <c r="B172" s="206"/>
      <c r="C172" s="206"/>
      <c r="D172" s="206"/>
      <c r="E172" s="206"/>
      <c r="F172" s="206"/>
      <c r="G172" s="206"/>
      <c r="H172" s="206"/>
      <c r="I172" s="206"/>
      <c r="J172" s="208"/>
      <c r="K172" s="209"/>
      <c r="L172" s="206"/>
      <c r="M172" s="206"/>
      <c r="N172" s="206"/>
      <c r="O172" s="206"/>
      <c r="P172" s="206"/>
      <c r="Q172" s="206"/>
      <c r="R172" s="206"/>
      <c r="S172" s="206"/>
      <c r="T172" s="206"/>
      <c r="U172" s="206"/>
      <c r="V172" s="206"/>
      <c r="W172" s="206"/>
      <c r="X172" s="206"/>
      <c r="Y172" s="206"/>
      <c r="Z172" s="206"/>
    </row>
    <row r="173" spans="1:26" ht="12.75" hidden="1" customHeight="1">
      <c r="A173" s="207"/>
      <c r="B173" s="206"/>
      <c r="C173" s="206"/>
      <c r="D173" s="206"/>
      <c r="E173" s="206"/>
      <c r="F173" s="206"/>
      <c r="G173" s="206"/>
      <c r="H173" s="206"/>
      <c r="I173" s="206"/>
      <c r="J173" s="208"/>
      <c r="K173" s="209"/>
      <c r="L173" s="206"/>
      <c r="M173" s="206"/>
      <c r="N173" s="206"/>
      <c r="O173" s="206"/>
      <c r="P173" s="206"/>
      <c r="Q173" s="206"/>
      <c r="R173" s="206"/>
      <c r="S173" s="206"/>
      <c r="T173" s="206"/>
      <c r="U173" s="206"/>
      <c r="V173" s="206"/>
      <c r="W173" s="206"/>
      <c r="X173" s="206"/>
      <c r="Y173" s="206"/>
      <c r="Z173" s="206"/>
    </row>
    <row r="174" spans="1:26" ht="12.75" hidden="1" customHeight="1">
      <c r="A174" s="207"/>
      <c r="B174" s="206"/>
      <c r="C174" s="206"/>
      <c r="D174" s="206"/>
      <c r="E174" s="206"/>
      <c r="F174" s="206"/>
      <c r="G174" s="206"/>
      <c r="H174" s="206"/>
      <c r="I174" s="206"/>
      <c r="J174" s="208"/>
      <c r="K174" s="209"/>
      <c r="L174" s="206"/>
      <c r="M174" s="206"/>
      <c r="N174" s="206"/>
      <c r="O174" s="206"/>
      <c r="P174" s="206"/>
      <c r="Q174" s="206"/>
      <c r="R174" s="206"/>
      <c r="S174" s="206"/>
      <c r="T174" s="206"/>
      <c r="U174" s="206"/>
      <c r="V174" s="206"/>
      <c r="W174" s="206"/>
      <c r="X174" s="206"/>
      <c r="Y174" s="206"/>
      <c r="Z174" s="206"/>
    </row>
    <row r="175" spans="1:26" ht="12.75" hidden="1" customHeight="1">
      <c r="A175" s="207"/>
      <c r="B175" s="206"/>
      <c r="C175" s="206"/>
      <c r="D175" s="206"/>
      <c r="E175" s="206"/>
      <c r="F175" s="206"/>
      <c r="G175" s="206"/>
      <c r="H175" s="206"/>
      <c r="I175" s="206"/>
      <c r="J175" s="208"/>
      <c r="K175" s="209"/>
      <c r="L175" s="206"/>
      <c r="M175" s="206"/>
      <c r="N175" s="206"/>
      <c r="O175" s="206"/>
      <c r="P175" s="206"/>
      <c r="Q175" s="206"/>
      <c r="R175" s="206"/>
      <c r="S175" s="206"/>
      <c r="T175" s="206"/>
      <c r="U175" s="206"/>
      <c r="V175" s="206"/>
      <c r="W175" s="206"/>
      <c r="X175" s="206"/>
      <c r="Y175" s="206"/>
      <c r="Z175" s="206"/>
    </row>
    <row r="176" spans="1:26" ht="12.75" hidden="1" customHeight="1">
      <c r="A176" s="207"/>
      <c r="B176" s="206"/>
      <c r="C176" s="206"/>
      <c r="D176" s="206"/>
      <c r="E176" s="206"/>
      <c r="F176" s="206"/>
      <c r="G176" s="206"/>
      <c r="H176" s="206"/>
      <c r="I176" s="206"/>
      <c r="J176" s="208"/>
      <c r="K176" s="209"/>
      <c r="L176" s="206"/>
      <c r="M176" s="206"/>
      <c r="N176" s="206"/>
      <c r="O176" s="206"/>
      <c r="P176" s="206"/>
      <c r="Q176" s="206"/>
      <c r="R176" s="206"/>
      <c r="S176" s="206"/>
      <c r="T176" s="206"/>
      <c r="U176" s="206"/>
      <c r="V176" s="206"/>
      <c r="W176" s="206"/>
      <c r="X176" s="206"/>
      <c r="Y176" s="206"/>
      <c r="Z176" s="206"/>
    </row>
    <row r="177" spans="1:26" ht="12.75" hidden="1" customHeight="1">
      <c r="A177" s="207"/>
      <c r="B177" s="206"/>
      <c r="C177" s="206"/>
      <c r="D177" s="206"/>
      <c r="E177" s="206"/>
      <c r="F177" s="206"/>
      <c r="G177" s="206"/>
      <c r="H177" s="206"/>
      <c r="I177" s="206"/>
      <c r="J177" s="208"/>
      <c r="K177" s="209"/>
      <c r="L177" s="206"/>
      <c r="M177" s="206"/>
      <c r="N177" s="206"/>
      <c r="O177" s="206"/>
      <c r="P177" s="206"/>
      <c r="Q177" s="206"/>
      <c r="R177" s="206"/>
      <c r="S177" s="206"/>
      <c r="T177" s="206"/>
      <c r="U177" s="206"/>
      <c r="V177" s="206"/>
      <c r="W177" s="206"/>
      <c r="X177" s="206"/>
      <c r="Y177" s="206"/>
      <c r="Z177" s="206"/>
    </row>
    <row r="178" spans="1:26" ht="12.75" hidden="1" customHeight="1">
      <c r="A178" s="207"/>
      <c r="B178" s="206"/>
      <c r="C178" s="206"/>
      <c r="D178" s="206"/>
      <c r="E178" s="206"/>
      <c r="F178" s="206"/>
      <c r="G178" s="206"/>
      <c r="H178" s="206"/>
      <c r="I178" s="206"/>
      <c r="J178" s="208"/>
      <c r="K178" s="209"/>
      <c r="L178" s="206"/>
      <c r="M178" s="206"/>
      <c r="N178" s="206"/>
      <c r="O178" s="206"/>
      <c r="P178" s="206"/>
      <c r="Q178" s="206"/>
      <c r="R178" s="206"/>
      <c r="S178" s="206"/>
      <c r="T178" s="206"/>
      <c r="U178" s="206"/>
      <c r="V178" s="206"/>
      <c r="W178" s="206"/>
      <c r="X178" s="206"/>
      <c r="Y178" s="206"/>
      <c r="Z178" s="206"/>
    </row>
    <row r="179" spans="1:26" ht="12.75" hidden="1" customHeight="1">
      <c r="A179" s="207"/>
      <c r="B179" s="206"/>
      <c r="C179" s="206"/>
      <c r="D179" s="206"/>
      <c r="E179" s="206"/>
      <c r="F179" s="206"/>
      <c r="G179" s="206"/>
      <c r="H179" s="206"/>
      <c r="I179" s="206"/>
      <c r="J179" s="208"/>
      <c r="K179" s="209"/>
      <c r="L179" s="206"/>
      <c r="M179" s="206"/>
      <c r="N179" s="206"/>
      <c r="O179" s="206"/>
      <c r="P179" s="206"/>
      <c r="Q179" s="206"/>
      <c r="R179" s="206"/>
      <c r="S179" s="206"/>
      <c r="T179" s="206"/>
      <c r="U179" s="206"/>
      <c r="V179" s="206"/>
      <c r="W179" s="206"/>
      <c r="X179" s="206"/>
      <c r="Y179" s="206"/>
      <c r="Z179" s="206"/>
    </row>
    <row r="180" spans="1:26" ht="12.75" hidden="1" customHeight="1">
      <c r="A180" s="207"/>
      <c r="B180" s="206"/>
      <c r="C180" s="206"/>
      <c r="D180" s="206"/>
      <c r="E180" s="206"/>
      <c r="F180" s="206"/>
      <c r="G180" s="206"/>
      <c r="H180" s="206"/>
      <c r="I180" s="206"/>
      <c r="J180" s="208"/>
      <c r="K180" s="209"/>
      <c r="L180" s="206"/>
      <c r="M180" s="206"/>
      <c r="N180" s="206"/>
      <c r="O180" s="206"/>
      <c r="P180" s="206"/>
      <c r="Q180" s="206"/>
      <c r="R180" s="206"/>
      <c r="S180" s="206"/>
      <c r="T180" s="206"/>
      <c r="U180" s="206"/>
      <c r="V180" s="206"/>
      <c r="W180" s="206"/>
      <c r="X180" s="206"/>
      <c r="Y180" s="206"/>
      <c r="Z180" s="206"/>
    </row>
    <row r="181" spans="1:26" ht="12.75" hidden="1" customHeight="1">
      <c r="A181" s="207"/>
      <c r="B181" s="206"/>
      <c r="C181" s="206"/>
      <c r="D181" s="206"/>
      <c r="E181" s="206"/>
      <c r="F181" s="206"/>
      <c r="G181" s="206"/>
      <c r="H181" s="206"/>
      <c r="I181" s="206"/>
      <c r="J181" s="208"/>
      <c r="K181" s="209"/>
      <c r="L181" s="206"/>
      <c r="M181" s="206"/>
      <c r="N181" s="206"/>
      <c r="O181" s="206"/>
      <c r="P181" s="206"/>
      <c r="Q181" s="206"/>
      <c r="R181" s="206"/>
      <c r="S181" s="206"/>
      <c r="T181" s="206"/>
      <c r="U181" s="206"/>
      <c r="V181" s="206"/>
      <c r="W181" s="206"/>
      <c r="X181" s="206"/>
      <c r="Y181" s="206"/>
      <c r="Z181" s="206"/>
    </row>
    <row r="182" spans="1:26" ht="12.75" hidden="1" customHeight="1">
      <c r="A182" s="207"/>
      <c r="B182" s="206"/>
      <c r="C182" s="206"/>
      <c r="D182" s="206"/>
      <c r="E182" s="206"/>
      <c r="F182" s="206"/>
      <c r="G182" s="206"/>
      <c r="H182" s="206"/>
      <c r="I182" s="206"/>
      <c r="J182" s="208"/>
      <c r="K182" s="209"/>
      <c r="L182" s="206"/>
      <c r="M182" s="206"/>
      <c r="N182" s="206"/>
      <c r="O182" s="206"/>
      <c r="P182" s="206"/>
      <c r="Q182" s="206"/>
      <c r="R182" s="206"/>
      <c r="S182" s="206"/>
      <c r="T182" s="206"/>
      <c r="U182" s="206"/>
      <c r="V182" s="206"/>
      <c r="W182" s="206"/>
      <c r="X182" s="206"/>
      <c r="Y182" s="206"/>
      <c r="Z182" s="206"/>
    </row>
    <row r="183" spans="1:26" ht="12.75" hidden="1" customHeight="1">
      <c r="A183" s="207"/>
      <c r="B183" s="206"/>
      <c r="C183" s="206"/>
      <c r="D183" s="206"/>
      <c r="E183" s="206"/>
      <c r="F183" s="206"/>
      <c r="G183" s="206"/>
      <c r="H183" s="206"/>
      <c r="I183" s="206"/>
      <c r="J183" s="208"/>
      <c r="K183" s="209"/>
      <c r="L183" s="206"/>
      <c r="M183" s="206"/>
      <c r="N183" s="206"/>
      <c r="O183" s="206"/>
      <c r="P183" s="206"/>
      <c r="Q183" s="206"/>
      <c r="R183" s="206"/>
      <c r="S183" s="206"/>
      <c r="T183" s="206"/>
      <c r="U183" s="206"/>
      <c r="V183" s="206"/>
      <c r="W183" s="206"/>
      <c r="X183" s="206"/>
      <c r="Y183" s="206"/>
      <c r="Z183" s="206"/>
    </row>
    <row r="184" spans="1:26" ht="12.75" hidden="1" customHeight="1">
      <c r="A184" s="207"/>
      <c r="B184" s="206"/>
      <c r="C184" s="206"/>
      <c r="D184" s="206"/>
      <c r="E184" s="206"/>
      <c r="F184" s="206"/>
      <c r="G184" s="206"/>
      <c r="H184" s="206"/>
      <c r="I184" s="206"/>
      <c r="J184" s="208"/>
      <c r="K184" s="209"/>
      <c r="L184" s="206"/>
      <c r="M184" s="206"/>
      <c r="N184" s="206"/>
      <c r="O184" s="206"/>
      <c r="P184" s="206"/>
      <c r="Q184" s="206"/>
      <c r="R184" s="206"/>
      <c r="S184" s="206"/>
      <c r="T184" s="206"/>
      <c r="U184" s="206"/>
      <c r="V184" s="206"/>
      <c r="W184" s="206"/>
      <c r="X184" s="206"/>
      <c r="Y184" s="206"/>
      <c r="Z184" s="206"/>
    </row>
    <row r="185" spans="1:26" ht="12.75" hidden="1" customHeight="1">
      <c r="A185" s="207"/>
      <c r="B185" s="206"/>
      <c r="C185" s="206"/>
      <c r="D185" s="206"/>
      <c r="E185" s="206"/>
      <c r="F185" s="206"/>
      <c r="G185" s="206"/>
      <c r="H185" s="206"/>
      <c r="I185" s="206"/>
      <c r="J185" s="208"/>
      <c r="K185" s="209"/>
      <c r="L185" s="206"/>
      <c r="M185" s="206"/>
      <c r="N185" s="206"/>
      <c r="O185" s="206"/>
      <c r="P185" s="206"/>
      <c r="Q185" s="206"/>
      <c r="R185" s="206"/>
      <c r="S185" s="206"/>
      <c r="T185" s="206"/>
      <c r="U185" s="206"/>
      <c r="V185" s="206"/>
      <c r="W185" s="206"/>
      <c r="X185" s="206"/>
      <c r="Y185" s="206"/>
      <c r="Z185" s="206"/>
    </row>
    <row r="186" spans="1:26" ht="12.75" hidden="1" customHeight="1">
      <c r="A186" s="207"/>
      <c r="B186" s="206"/>
      <c r="C186" s="206"/>
      <c r="D186" s="206"/>
      <c r="E186" s="206"/>
      <c r="F186" s="206"/>
      <c r="G186" s="206"/>
      <c r="H186" s="206"/>
      <c r="I186" s="206"/>
      <c r="J186" s="208"/>
      <c r="K186" s="209"/>
      <c r="L186" s="206"/>
      <c r="M186" s="206"/>
      <c r="N186" s="206"/>
      <c r="O186" s="206"/>
      <c r="P186" s="206"/>
      <c r="Q186" s="206"/>
      <c r="R186" s="206"/>
      <c r="S186" s="206"/>
      <c r="T186" s="206"/>
      <c r="U186" s="206"/>
      <c r="V186" s="206"/>
      <c r="W186" s="206"/>
      <c r="X186" s="206"/>
      <c r="Y186" s="206"/>
      <c r="Z186" s="206"/>
    </row>
    <row r="187" spans="1:26" ht="12.75" hidden="1" customHeight="1">
      <c r="A187" s="207"/>
      <c r="B187" s="206"/>
      <c r="C187" s="206"/>
      <c r="D187" s="206"/>
      <c r="E187" s="206"/>
      <c r="F187" s="206"/>
      <c r="G187" s="206"/>
      <c r="H187" s="206"/>
      <c r="I187" s="206"/>
      <c r="J187" s="208"/>
      <c r="K187" s="209"/>
      <c r="L187" s="206"/>
      <c r="M187" s="206"/>
      <c r="N187" s="206"/>
      <c r="O187" s="206"/>
      <c r="P187" s="206"/>
      <c r="Q187" s="206"/>
      <c r="R187" s="206"/>
      <c r="S187" s="206"/>
      <c r="T187" s="206"/>
      <c r="U187" s="206"/>
      <c r="V187" s="206"/>
      <c r="W187" s="206"/>
      <c r="X187" s="206"/>
      <c r="Y187" s="206"/>
      <c r="Z187" s="206"/>
    </row>
    <row r="188" spans="1:26" ht="12.75" hidden="1" customHeight="1">
      <c r="A188" s="207"/>
      <c r="B188" s="206"/>
      <c r="C188" s="206"/>
      <c r="D188" s="206"/>
      <c r="E188" s="206"/>
      <c r="F188" s="206"/>
      <c r="G188" s="206"/>
      <c r="H188" s="206"/>
      <c r="I188" s="206"/>
      <c r="J188" s="208"/>
      <c r="K188" s="209"/>
      <c r="L188" s="206"/>
      <c r="M188" s="206"/>
      <c r="N188" s="206"/>
      <c r="O188" s="206"/>
      <c r="P188" s="206"/>
      <c r="Q188" s="206"/>
      <c r="R188" s="206"/>
      <c r="S188" s="206"/>
      <c r="T188" s="206"/>
      <c r="U188" s="206"/>
      <c r="V188" s="206"/>
      <c r="W188" s="206"/>
      <c r="X188" s="206"/>
      <c r="Y188" s="206"/>
      <c r="Z188" s="206"/>
    </row>
    <row r="189" spans="1:26" ht="12.75" hidden="1" customHeight="1">
      <c r="A189" s="207"/>
      <c r="B189" s="206"/>
      <c r="C189" s="206"/>
      <c r="D189" s="206"/>
      <c r="E189" s="206"/>
      <c r="F189" s="206"/>
      <c r="G189" s="206"/>
      <c r="H189" s="206"/>
      <c r="I189" s="206"/>
      <c r="J189" s="208"/>
      <c r="K189" s="209"/>
      <c r="L189" s="206"/>
      <c r="M189" s="206"/>
      <c r="N189" s="206"/>
      <c r="O189" s="206"/>
      <c r="P189" s="206"/>
      <c r="Q189" s="206"/>
      <c r="R189" s="206"/>
      <c r="S189" s="206"/>
      <c r="T189" s="206"/>
      <c r="U189" s="206"/>
      <c r="V189" s="206"/>
      <c r="W189" s="206"/>
      <c r="X189" s="206"/>
      <c r="Y189" s="206"/>
      <c r="Z189" s="206"/>
    </row>
    <row r="190" spans="1:26" ht="12.75" hidden="1" customHeight="1">
      <c r="A190" s="207"/>
      <c r="B190" s="206"/>
      <c r="C190" s="206"/>
      <c r="D190" s="206"/>
      <c r="E190" s="206"/>
      <c r="F190" s="206"/>
      <c r="G190" s="206"/>
      <c r="H190" s="206"/>
      <c r="I190" s="206"/>
      <c r="J190" s="208"/>
      <c r="K190" s="209"/>
      <c r="L190" s="206"/>
      <c r="M190" s="206"/>
      <c r="N190" s="206"/>
      <c r="O190" s="206"/>
      <c r="P190" s="206"/>
      <c r="Q190" s="206"/>
      <c r="R190" s="206"/>
      <c r="S190" s="206"/>
      <c r="T190" s="206"/>
      <c r="U190" s="206"/>
      <c r="V190" s="206"/>
      <c r="W190" s="206"/>
      <c r="X190" s="206"/>
      <c r="Y190" s="206"/>
      <c r="Z190" s="206"/>
    </row>
    <row r="191" spans="1:26" ht="12.75" hidden="1" customHeight="1">
      <c r="A191" s="207"/>
      <c r="B191" s="206"/>
      <c r="C191" s="206"/>
      <c r="D191" s="206"/>
      <c r="E191" s="206"/>
      <c r="F191" s="206"/>
      <c r="G191" s="206"/>
      <c r="H191" s="206"/>
      <c r="I191" s="206"/>
      <c r="J191" s="208"/>
      <c r="K191" s="209"/>
      <c r="L191" s="206"/>
      <c r="M191" s="206"/>
      <c r="N191" s="206"/>
      <c r="O191" s="206"/>
      <c r="P191" s="206"/>
      <c r="Q191" s="206"/>
      <c r="R191" s="206"/>
      <c r="S191" s="206"/>
      <c r="T191" s="206"/>
      <c r="U191" s="206"/>
      <c r="V191" s="206"/>
      <c r="W191" s="206"/>
      <c r="X191" s="206"/>
      <c r="Y191" s="206"/>
      <c r="Z191" s="206"/>
    </row>
    <row r="192" spans="1:26" ht="12.75" hidden="1" customHeight="1">
      <c r="A192" s="207"/>
      <c r="B192" s="206"/>
      <c r="C192" s="206"/>
      <c r="D192" s="206"/>
      <c r="E192" s="206"/>
      <c r="F192" s="206"/>
      <c r="G192" s="206"/>
      <c r="H192" s="206"/>
      <c r="I192" s="206"/>
      <c r="J192" s="208"/>
      <c r="K192" s="209"/>
      <c r="L192" s="206"/>
      <c r="M192" s="206"/>
      <c r="N192" s="206"/>
      <c r="O192" s="206"/>
      <c r="P192" s="206"/>
      <c r="Q192" s="206"/>
      <c r="R192" s="206"/>
      <c r="S192" s="206"/>
      <c r="T192" s="206"/>
      <c r="U192" s="206"/>
      <c r="V192" s="206"/>
      <c r="W192" s="206"/>
      <c r="X192" s="206"/>
      <c r="Y192" s="206"/>
      <c r="Z192" s="206"/>
    </row>
    <row r="193" spans="1:26" ht="12.75" hidden="1" customHeight="1">
      <c r="A193" s="207"/>
      <c r="B193" s="206"/>
      <c r="C193" s="206"/>
      <c r="D193" s="206"/>
      <c r="E193" s="206"/>
      <c r="F193" s="206"/>
      <c r="G193" s="206"/>
      <c r="H193" s="206"/>
      <c r="I193" s="206"/>
      <c r="J193" s="208"/>
      <c r="K193" s="209"/>
      <c r="L193" s="206"/>
      <c r="M193" s="206"/>
      <c r="N193" s="206"/>
      <c r="O193" s="206"/>
      <c r="P193" s="206"/>
      <c r="Q193" s="206"/>
      <c r="R193" s="206"/>
      <c r="S193" s="206"/>
      <c r="T193" s="206"/>
      <c r="U193" s="206"/>
      <c r="V193" s="206"/>
      <c r="W193" s="206"/>
      <c r="X193" s="206"/>
      <c r="Y193" s="206"/>
      <c r="Z193" s="206"/>
    </row>
    <row r="194" spans="1:26" ht="12.75" hidden="1" customHeight="1">
      <c r="A194" s="207"/>
      <c r="B194" s="206"/>
      <c r="C194" s="206"/>
      <c r="D194" s="206"/>
      <c r="E194" s="206"/>
      <c r="F194" s="206"/>
      <c r="G194" s="206"/>
      <c r="H194" s="206"/>
      <c r="I194" s="206"/>
      <c r="J194" s="208"/>
      <c r="K194" s="209"/>
      <c r="L194" s="206"/>
      <c r="M194" s="206"/>
      <c r="N194" s="206"/>
      <c r="O194" s="206"/>
      <c r="P194" s="206"/>
      <c r="Q194" s="206"/>
      <c r="R194" s="206"/>
      <c r="S194" s="206"/>
      <c r="T194" s="206"/>
      <c r="U194" s="206"/>
      <c r="V194" s="206"/>
      <c r="W194" s="206"/>
      <c r="X194" s="206"/>
      <c r="Y194" s="206"/>
      <c r="Z194" s="206"/>
    </row>
    <row r="195" spans="1:26" ht="12.75" hidden="1" customHeight="1">
      <c r="A195" s="207"/>
      <c r="B195" s="206"/>
      <c r="C195" s="206"/>
      <c r="D195" s="206"/>
      <c r="E195" s="206"/>
      <c r="F195" s="206"/>
      <c r="G195" s="206"/>
      <c r="H195" s="206"/>
      <c r="I195" s="206"/>
      <c r="J195" s="208"/>
      <c r="K195" s="209"/>
      <c r="L195" s="206"/>
      <c r="M195" s="206"/>
      <c r="N195" s="206"/>
      <c r="O195" s="206"/>
      <c r="P195" s="206"/>
      <c r="Q195" s="206"/>
      <c r="R195" s="206"/>
      <c r="S195" s="206"/>
      <c r="T195" s="206"/>
      <c r="U195" s="206"/>
      <c r="V195" s="206"/>
      <c r="W195" s="206"/>
      <c r="X195" s="206"/>
      <c r="Y195" s="206"/>
      <c r="Z195" s="206"/>
    </row>
    <row r="196" spans="1:26" ht="12.75" hidden="1" customHeight="1">
      <c r="A196" s="207"/>
      <c r="B196" s="206"/>
      <c r="C196" s="206"/>
      <c r="D196" s="206"/>
      <c r="E196" s="206"/>
      <c r="F196" s="206"/>
      <c r="G196" s="206"/>
      <c r="H196" s="206"/>
      <c r="I196" s="206"/>
      <c r="J196" s="208"/>
      <c r="K196" s="209"/>
      <c r="L196" s="206"/>
      <c r="M196" s="206"/>
      <c r="N196" s="206"/>
      <c r="O196" s="206"/>
      <c r="P196" s="206"/>
      <c r="Q196" s="206"/>
      <c r="R196" s="206"/>
      <c r="S196" s="206"/>
      <c r="T196" s="206"/>
      <c r="U196" s="206"/>
      <c r="V196" s="206"/>
      <c r="W196" s="206"/>
      <c r="X196" s="206"/>
      <c r="Y196" s="206"/>
      <c r="Z196" s="206"/>
    </row>
    <row r="197" spans="1:26" ht="12.75" hidden="1" customHeight="1">
      <c r="A197" s="207"/>
      <c r="B197" s="206"/>
      <c r="C197" s="206"/>
      <c r="D197" s="206"/>
      <c r="E197" s="206"/>
      <c r="F197" s="206"/>
      <c r="G197" s="206"/>
      <c r="H197" s="206"/>
      <c r="I197" s="206"/>
      <c r="J197" s="208"/>
      <c r="K197" s="209"/>
      <c r="L197" s="206"/>
      <c r="M197" s="206"/>
      <c r="N197" s="206"/>
      <c r="O197" s="206"/>
      <c r="P197" s="206"/>
      <c r="Q197" s="206"/>
      <c r="R197" s="206"/>
      <c r="S197" s="206"/>
      <c r="T197" s="206"/>
      <c r="U197" s="206"/>
      <c r="V197" s="206"/>
      <c r="W197" s="206"/>
      <c r="X197" s="206"/>
      <c r="Y197" s="206"/>
      <c r="Z197" s="206"/>
    </row>
    <row r="198" spans="1:26" ht="12.75" hidden="1" customHeight="1">
      <c r="A198" s="207"/>
      <c r="B198" s="206"/>
      <c r="C198" s="206"/>
      <c r="D198" s="206"/>
      <c r="E198" s="206"/>
      <c r="F198" s="206"/>
      <c r="G198" s="206"/>
      <c r="H198" s="206"/>
      <c r="I198" s="206"/>
      <c r="J198" s="208"/>
      <c r="K198" s="209"/>
      <c r="L198" s="206"/>
      <c r="M198" s="206"/>
      <c r="N198" s="206"/>
      <c r="O198" s="206"/>
      <c r="P198" s="206"/>
      <c r="Q198" s="206"/>
      <c r="R198" s="206"/>
      <c r="S198" s="206"/>
      <c r="T198" s="206"/>
      <c r="U198" s="206"/>
      <c r="V198" s="206"/>
      <c r="W198" s="206"/>
      <c r="X198" s="206"/>
      <c r="Y198" s="206"/>
      <c r="Z198" s="206"/>
    </row>
    <row r="199" spans="1:26" ht="12.75" hidden="1" customHeight="1">
      <c r="A199" s="207"/>
      <c r="B199" s="206"/>
      <c r="C199" s="206"/>
      <c r="D199" s="206"/>
      <c r="E199" s="206"/>
      <c r="F199" s="206"/>
      <c r="G199" s="206"/>
      <c r="H199" s="206"/>
      <c r="I199" s="206"/>
      <c r="J199" s="208"/>
      <c r="K199" s="209"/>
      <c r="L199" s="206"/>
      <c r="M199" s="206"/>
      <c r="N199" s="206"/>
      <c r="O199" s="206"/>
      <c r="P199" s="206"/>
      <c r="Q199" s="206"/>
      <c r="R199" s="206"/>
      <c r="S199" s="206"/>
      <c r="T199" s="206"/>
      <c r="U199" s="206"/>
      <c r="V199" s="206"/>
      <c r="W199" s="206"/>
      <c r="X199" s="206"/>
      <c r="Y199" s="206"/>
      <c r="Z199" s="206"/>
    </row>
    <row r="200" spans="1:26" ht="12.75" hidden="1" customHeight="1">
      <c r="A200" s="207"/>
      <c r="B200" s="206"/>
      <c r="C200" s="206"/>
      <c r="D200" s="206"/>
      <c r="E200" s="206"/>
      <c r="F200" s="206"/>
      <c r="G200" s="206"/>
      <c r="H200" s="206"/>
      <c r="I200" s="206"/>
      <c r="J200" s="208"/>
      <c r="K200" s="209"/>
      <c r="L200" s="206"/>
      <c r="M200" s="206"/>
      <c r="N200" s="206"/>
      <c r="O200" s="206"/>
      <c r="P200" s="206"/>
      <c r="Q200" s="206"/>
      <c r="R200" s="206"/>
      <c r="S200" s="206"/>
      <c r="T200" s="206"/>
      <c r="U200" s="206"/>
      <c r="V200" s="206"/>
      <c r="W200" s="206"/>
      <c r="X200" s="206"/>
      <c r="Y200" s="206"/>
      <c r="Z200" s="206"/>
    </row>
    <row r="201" spans="1:26" ht="12.75" hidden="1" customHeight="1">
      <c r="A201" s="207"/>
      <c r="B201" s="206"/>
      <c r="C201" s="206"/>
      <c r="D201" s="206"/>
      <c r="E201" s="206"/>
      <c r="F201" s="206"/>
      <c r="G201" s="206"/>
      <c r="H201" s="206"/>
      <c r="I201" s="206"/>
      <c r="J201" s="208"/>
      <c r="K201" s="209"/>
      <c r="L201" s="206"/>
      <c r="M201" s="206"/>
      <c r="N201" s="206"/>
      <c r="O201" s="206"/>
      <c r="P201" s="206"/>
      <c r="Q201" s="206"/>
      <c r="R201" s="206"/>
      <c r="S201" s="206"/>
      <c r="T201" s="206"/>
      <c r="U201" s="206"/>
      <c r="V201" s="206"/>
      <c r="W201" s="206"/>
      <c r="X201" s="206"/>
      <c r="Y201" s="206"/>
      <c r="Z201" s="206"/>
    </row>
    <row r="202" spans="1:26" ht="12.75" hidden="1" customHeight="1">
      <c r="A202" s="207"/>
      <c r="B202" s="206"/>
      <c r="C202" s="206"/>
      <c r="D202" s="206"/>
      <c r="E202" s="206"/>
      <c r="F202" s="206"/>
      <c r="G202" s="206"/>
      <c r="H202" s="206"/>
      <c r="I202" s="206"/>
      <c r="J202" s="208"/>
      <c r="K202" s="209"/>
      <c r="L202" s="206"/>
      <c r="M202" s="206"/>
      <c r="N202" s="206"/>
      <c r="O202" s="206"/>
      <c r="P202" s="206"/>
      <c r="Q202" s="206"/>
      <c r="R202" s="206"/>
      <c r="S202" s="206"/>
      <c r="T202" s="206"/>
      <c r="U202" s="206"/>
      <c r="V202" s="206"/>
      <c r="W202" s="206"/>
      <c r="X202" s="206"/>
      <c r="Y202" s="206"/>
      <c r="Z202" s="206"/>
    </row>
    <row r="203" spans="1:26" ht="12.75" hidden="1" customHeight="1">
      <c r="A203" s="207"/>
      <c r="B203" s="206"/>
      <c r="C203" s="206"/>
      <c r="D203" s="206"/>
      <c r="E203" s="206"/>
      <c r="F203" s="206"/>
      <c r="G203" s="206"/>
      <c r="H203" s="206"/>
      <c r="I203" s="206"/>
      <c r="J203" s="208"/>
      <c r="K203" s="209"/>
      <c r="L203" s="206"/>
      <c r="M203" s="206"/>
      <c r="N203" s="206"/>
      <c r="O203" s="206"/>
      <c r="P203" s="206"/>
      <c r="Q203" s="206"/>
      <c r="R203" s="206"/>
      <c r="S203" s="206"/>
      <c r="T203" s="206"/>
      <c r="U203" s="206"/>
      <c r="V203" s="206"/>
      <c r="W203" s="206"/>
      <c r="X203" s="206"/>
      <c r="Y203" s="206"/>
      <c r="Z203" s="206"/>
    </row>
    <row r="204" spans="1:26" ht="12.75" hidden="1" customHeight="1">
      <c r="A204" s="207"/>
      <c r="B204" s="206"/>
      <c r="C204" s="206"/>
      <c r="D204" s="206"/>
      <c r="E204" s="206"/>
      <c r="F204" s="206"/>
      <c r="G204" s="206"/>
      <c r="H204" s="206"/>
      <c r="I204" s="206"/>
      <c r="J204" s="208"/>
      <c r="K204" s="209"/>
      <c r="L204" s="206"/>
      <c r="M204" s="206"/>
      <c r="N204" s="206"/>
      <c r="O204" s="206"/>
      <c r="P204" s="206"/>
      <c r="Q204" s="206"/>
      <c r="R204" s="206"/>
      <c r="S204" s="206"/>
      <c r="T204" s="206"/>
      <c r="U204" s="206"/>
      <c r="V204" s="206"/>
      <c r="W204" s="206"/>
      <c r="X204" s="206"/>
      <c r="Y204" s="206"/>
      <c r="Z204" s="206"/>
    </row>
    <row r="205" spans="1:26" ht="12.75" hidden="1" customHeight="1">
      <c r="A205" s="207"/>
      <c r="B205" s="206"/>
      <c r="C205" s="206"/>
      <c r="D205" s="206"/>
      <c r="E205" s="206"/>
      <c r="F205" s="206"/>
      <c r="G205" s="206"/>
      <c r="H205" s="206"/>
      <c r="I205" s="206"/>
      <c r="J205" s="208"/>
      <c r="K205" s="209"/>
      <c r="L205" s="206"/>
      <c r="M205" s="206"/>
      <c r="N205" s="206"/>
      <c r="O205" s="206"/>
      <c r="P205" s="206"/>
      <c r="Q205" s="206"/>
      <c r="R205" s="206"/>
      <c r="S205" s="206"/>
      <c r="T205" s="206"/>
      <c r="U205" s="206"/>
      <c r="V205" s="206"/>
      <c r="W205" s="206"/>
      <c r="X205" s="206"/>
      <c r="Y205" s="206"/>
      <c r="Z205" s="206"/>
    </row>
    <row r="206" spans="1:26" ht="12.75" hidden="1" customHeight="1">
      <c r="A206" s="207"/>
      <c r="B206" s="206"/>
      <c r="C206" s="206"/>
      <c r="D206" s="206"/>
      <c r="E206" s="206"/>
      <c r="F206" s="206"/>
      <c r="G206" s="206"/>
      <c r="H206" s="206"/>
      <c r="I206" s="206"/>
      <c r="J206" s="208"/>
      <c r="K206" s="209"/>
      <c r="L206" s="206"/>
      <c r="M206" s="206"/>
      <c r="N206" s="206"/>
      <c r="O206" s="206"/>
      <c r="P206" s="206"/>
      <c r="Q206" s="206"/>
      <c r="R206" s="206"/>
      <c r="S206" s="206"/>
      <c r="T206" s="206"/>
      <c r="U206" s="206"/>
      <c r="V206" s="206"/>
      <c r="W206" s="206"/>
      <c r="X206" s="206"/>
      <c r="Y206" s="206"/>
      <c r="Z206" s="206"/>
    </row>
    <row r="207" spans="1:26" ht="12.75" hidden="1" customHeight="1">
      <c r="A207" s="207"/>
      <c r="B207" s="206"/>
      <c r="C207" s="206"/>
      <c r="D207" s="206"/>
      <c r="E207" s="206"/>
      <c r="F207" s="206"/>
      <c r="G207" s="206"/>
      <c r="H207" s="206"/>
      <c r="I207" s="206"/>
      <c r="J207" s="208"/>
      <c r="K207" s="209"/>
      <c r="L207" s="206"/>
      <c r="M207" s="206"/>
      <c r="N207" s="206"/>
      <c r="O207" s="206"/>
      <c r="P207" s="206"/>
      <c r="Q207" s="206"/>
      <c r="R207" s="206"/>
      <c r="S207" s="206"/>
      <c r="T207" s="206"/>
      <c r="U207" s="206"/>
      <c r="V207" s="206"/>
      <c r="W207" s="206"/>
      <c r="X207" s="206"/>
      <c r="Y207" s="206"/>
      <c r="Z207" s="206"/>
    </row>
    <row r="208" spans="1:26" ht="12.75" hidden="1" customHeight="1">
      <c r="A208" s="207"/>
      <c r="B208" s="206"/>
      <c r="C208" s="206"/>
      <c r="D208" s="206"/>
      <c r="E208" s="206"/>
      <c r="F208" s="206"/>
      <c r="G208" s="206"/>
      <c r="H208" s="206"/>
      <c r="I208" s="206"/>
      <c r="J208" s="208"/>
      <c r="K208" s="209"/>
      <c r="L208" s="206"/>
      <c r="M208" s="206"/>
      <c r="N208" s="206"/>
      <c r="O208" s="206"/>
      <c r="P208" s="206"/>
      <c r="Q208" s="206"/>
      <c r="R208" s="206"/>
      <c r="S208" s="206"/>
      <c r="T208" s="206"/>
      <c r="U208" s="206"/>
      <c r="V208" s="206"/>
      <c r="W208" s="206"/>
      <c r="X208" s="206"/>
      <c r="Y208" s="206"/>
      <c r="Z208" s="206"/>
    </row>
    <row r="209" spans="1:26" ht="12.75" hidden="1" customHeight="1">
      <c r="A209" s="207"/>
      <c r="B209" s="206"/>
      <c r="C209" s="206"/>
      <c r="D209" s="206"/>
      <c r="E209" s="206"/>
      <c r="F209" s="206"/>
      <c r="G209" s="206"/>
      <c r="H209" s="206"/>
      <c r="I209" s="206"/>
      <c r="J209" s="208"/>
      <c r="K209" s="209"/>
      <c r="L209" s="206"/>
      <c r="M209" s="206"/>
      <c r="N209" s="206"/>
      <c r="O209" s="206"/>
      <c r="P209" s="206"/>
      <c r="Q209" s="206"/>
      <c r="R209" s="206"/>
      <c r="S209" s="206"/>
      <c r="T209" s="206"/>
      <c r="U209" s="206"/>
      <c r="V209" s="206"/>
      <c r="W209" s="206"/>
      <c r="X209" s="206"/>
      <c r="Y209" s="206"/>
      <c r="Z209" s="206"/>
    </row>
    <row r="210" spans="1:26" ht="12.75" hidden="1" customHeight="1">
      <c r="A210" s="207"/>
      <c r="B210" s="206"/>
      <c r="C210" s="206"/>
      <c r="D210" s="206"/>
      <c r="E210" s="206"/>
      <c r="F210" s="206"/>
      <c r="G210" s="206"/>
      <c r="H210" s="206"/>
      <c r="I210" s="206"/>
      <c r="J210" s="208"/>
      <c r="K210" s="209"/>
      <c r="L210" s="206"/>
      <c r="M210" s="206"/>
      <c r="N210" s="206"/>
      <c r="O210" s="206"/>
      <c r="P210" s="206"/>
      <c r="Q210" s="206"/>
      <c r="R210" s="206"/>
      <c r="S210" s="206"/>
      <c r="T210" s="206"/>
      <c r="U210" s="206"/>
      <c r="V210" s="206"/>
      <c r="W210" s="206"/>
      <c r="X210" s="206"/>
      <c r="Y210" s="206"/>
      <c r="Z210" s="206"/>
    </row>
    <row r="211" spans="1:26" ht="12.75" hidden="1" customHeight="1">
      <c r="A211" s="207"/>
      <c r="B211" s="206"/>
      <c r="C211" s="206"/>
      <c r="D211" s="206"/>
      <c r="E211" s="206"/>
      <c r="F211" s="206"/>
      <c r="G211" s="206"/>
      <c r="H211" s="206"/>
      <c r="I211" s="206"/>
      <c r="J211" s="208"/>
      <c r="K211" s="209"/>
      <c r="L211" s="206"/>
      <c r="M211" s="206"/>
      <c r="N211" s="206"/>
      <c r="O211" s="206"/>
      <c r="P211" s="206"/>
      <c r="Q211" s="206"/>
      <c r="R211" s="206"/>
      <c r="S211" s="206"/>
      <c r="T211" s="206"/>
      <c r="U211" s="206"/>
      <c r="V211" s="206"/>
      <c r="W211" s="206"/>
      <c r="X211" s="206"/>
      <c r="Y211" s="206"/>
      <c r="Z211" s="206"/>
    </row>
    <row r="212" spans="1:26" ht="12.75" hidden="1" customHeight="1">
      <c r="A212" s="207"/>
      <c r="B212" s="206"/>
      <c r="C212" s="206"/>
      <c r="D212" s="206"/>
      <c r="E212" s="206"/>
      <c r="F212" s="206"/>
      <c r="G212" s="206"/>
      <c r="H212" s="206"/>
      <c r="I212" s="206"/>
      <c r="J212" s="208"/>
      <c r="K212" s="209"/>
      <c r="L212" s="206"/>
      <c r="M212" s="206"/>
      <c r="N212" s="206"/>
      <c r="O212" s="206"/>
      <c r="P212" s="206"/>
      <c r="Q212" s="206"/>
      <c r="R212" s="206"/>
      <c r="S212" s="206"/>
      <c r="T212" s="206"/>
      <c r="U212" s="206"/>
      <c r="V212" s="206"/>
      <c r="W212" s="206"/>
      <c r="X212" s="206"/>
      <c r="Y212" s="206"/>
      <c r="Z212" s="206"/>
    </row>
    <row r="213" spans="1:26" ht="12.75" hidden="1" customHeight="1">
      <c r="A213" s="207"/>
      <c r="B213" s="206"/>
      <c r="C213" s="206"/>
      <c r="D213" s="206"/>
      <c r="E213" s="206"/>
      <c r="F213" s="206"/>
      <c r="G213" s="206"/>
      <c r="H213" s="206"/>
      <c r="I213" s="206"/>
      <c r="J213" s="208"/>
      <c r="K213" s="209"/>
      <c r="L213" s="206"/>
      <c r="M213" s="206"/>
      <c r="N213" s="206"/>
      <c r="O213" s="206"/>
      <c r="P213" s="206"/>
      <c r="Q213" s="206"/>
      <c r="R213" s="206"/>
      <c r="S213" s="206"/>
      <c r="T213" s="206"/>
      <c r="U213" s="206"/>
      <c r="V213" s="206"/>
      <c r="W213" s="206"/>
      <c r="X213" s="206"/>
      <c r="Y213" s="206"/>
      <c r="Z213" s="206"/>
    </row>
    <row r="214" spans="1:26" ht="12.75" hidden="1" customHeight="1">
      <c r="A214" s="207"/>
      <c r="B214" s="206"/>
      <c r="C214" s="206"/>
      <c r="D214" s="206"/>
      <c r="E214" s="206"/>
      <c r="F214" s="206"/>
      <c r="G214" s="206"/>
      <c r="H214" s="206"/>
      <c r="I214" s="206"/>
      <c r="J214" s="208"/>
      <c r="K214" s="209"/>
      <c r="L214" s="206"/>
      <c r="M214" s="206"/>
      <c r="N214" s="206"/>
      <c r="O214" s="206"/>
      <c r="P214" s="206"/>
      <c r="Q214" s="206"/>
      <c r="R214" s="206"/>
      <c r="S214" s="206"/>
      <c r="T214" s="206"/>
      <c r="U214" s="206"/>
      <c r="V214" s="206"/>
      <c r="W214" s="206"/>
      <c r="X214" s="206"/>
      <c r="Y214" s="206"/>
      <c r="Z214" s="206"/>
    </row>
    <row r="215" spans="1:26" ht="12.75" hidden="1" customHeight="1">
      <c r="A215" s="207"/>
      <c r="B215" s="206"/>
      <c r="C215" s="206"/>
      <c r="D215" s="206"/>
      <c r="E215" s="206"/>
      <c r="F215" s="206"/>
      <c r="G215" s="206"/>
      <c r="H215" s="206"/>
      <c r="I215" s="206"/>
      <c r="J215" s="208"/>
      <c r="K215" s="209"/>
      <c r="L215" s="206"/>
      <c r="M215" s="206"/>
      <c r="N215" s="206"/>
      <c r="O215" s="206"/>
      <c r="P215" s="206"/>
      <c r="Q215" s="206"/>
      <c r="R215" s="206"/>
      <c r="S215" s="206"/>
      <c r="T215" s="206"/>
      <c r="U215" s="206"/>
      <c r="V215" s="206"/>
      <c r="W215" s="206"/>
      <c r="X215" s="206"/>
      <c r="Y215" s="206"/>
      <c r="Z215" s="206"/>
    </row>
    <row r="216" spans="1:26" ht="12.75" hidden="1" customHeight="1">
      <c r="A216" s="207"/>
      <c r="B216" s="206"/>
      <c r="C216" s="206"/>
      <c r="D216" s="206"/>
      <c r="E216" s="206"/>
      <c r="F216" s="206"/>
      <c r="G216" s="206"/>
      <c r="H216" s="206"/>
      <c r="I216" s="206"/>
      <c r="J216" s="208"/>
      <c r="K216" s="209"/>
      <c r="L216" s="206"/>
      <c r="M216" s="206"/>
      <c r="N216" s="206"/>
      <c r="O216" s="206"/>
      <c r="P216" s="206"/>
      <c r="Q216" s="206"/>
      <c r="R216" s="206"/>
      <c r="S216" s="206"/>
      <c r="T216" s="206"/>
      <c r="U216" s="206"/>
      <c r="V216" s="206"/>
      <c r="W216" s="206"/>
      <c r="X216" s="206"/>
      <c r="Y216" s="206"/>
      <c r="Z216" s="206"/>
    </row>
    <row r="217" spans="1:26" ht="12.75" hidden="1" customHeight="1">
      <c r="A217" s="207"/>
      <c r="B217" s="206"/>
      <c r="C217" s="206"/>
      <c r="D217" s="206"/>
      <c r="E217" s="206"/>
      <c r="F217" s="206"/>
      <c r="G217" s="206"/>
      <c r="H217" s="206"/>
      <c r="I217" s="206"/>
      <c r="J217" s="208"/>
      <c r="K217" s="209"/>
      <c r="L217" s="206"/>
      <c r="M217" s="206"/>
      <c r="N217" s="206"/>
      <c r="O217" s="206"/>
      <c r="P217" s="206"/>
      <c r="Q217" s="206"/>
      <c r="R217" s="206"/>
      <c r="S217" s="206"/>
      <c r="T217" s="206"/>
      <c r="U217" s="206"/>
      <c r="V217" s="206"/>
      <c r="W217" s="206"/>
      <c r="X217" s="206"/>
      <c r="Y217" s="206"/>
      <c r="Z217" s="206"/>
    </row>
    <row r="218" spans="1:26" ht="12.75" hidden="1" customHeight="1">
      <c r="A218" s="207"/>
      <c r="B218" s="206"/>
      <c r="C218" s="206"/>
      <c r="D218" s="206"/>
      <c r="E218" s="206"/>
      <c r="F218" s="206"/>
      <c r="G218" s="206"/>
      <c r="H218" s="206"/>
      <c r="I218" s="206"/>
      <c r="J218" s="208"/>
      <c r="K218" s="209"/>
      <c r="L218" s="206"/>
      <c r="M218" s="206"/>
      <c r="N218" s="206"/>
      <c r="O218" s="206"/>
      <c r="P218" s="206"/>
      <c r="Q218" s="206"/>
      <c r="R218" s="206"/>
      <c r="S218" s="206"/>
      <c r="T218" s="206"/>
      <c r="U218" s="206"/>
      <c r="V218" s="206"/>
      <c r="W218" s="206"/>
      <c r="X218" s="206"/>
      <c r="Y218" s="206"/>
      <c r="Z218" s="206"/>
    </row>
    <row r="219" spans="1:26" ht="12.75" hidden="1" customHeight="1">
      <c r="A219" s="207"/>
      <c r="B219" s="206"/>
      <c r="C219" s="206"/>
      <c r="D219" s="206"/>
      <c r="E219" s="206"/>
      <c r="F219" s="206"/>
      <c r="G219" s="206"/>
      <c r="H219" s="206"/>
      <c r="I219" s="206"/>
      <c r="J219" s="208"/>
      <c r="K219" s="209"/>
      <c r="L219" s="206"/>
      <c r="M219" s="206"/>
      <c r="N219" s="206"/>
      <c r="O219" s="206"/>
      <c r="P219" s="206"/>
      <c r="Q219" s="206"/>
      <c r="R219" s="206"/>
      <c r="S219" s="206"/>
      <c r="T219" s="206"/>
      <c r="U219" s="206"/>
      <c r="V219" s="206"/>
      <c r="W219" s="206"/>
      <c r="X219" s="206"/>
      <c r="Y219" s="206"/>
      <c r="Z219" s="206"/>
    </row>
    <row r="220" spans="1:26" ht="12.75" hidden="1" customHeight="1">
      <c r="A220" s="207"/>
      <c r="B220" s="206"/>
      <c r="C220" s="206"/>
      <c r="D220" s="206"/>
      <c r="E220" s="206"/>
      <c r="F220" s="206"/>
      <c r="G220" s="206"/>
      <c r="H220" s="206"/>
      <c r="I220" s="206"/>
      <c r="J220" s="208"/>
      <c r="K220" s="209"/>
      <c r="L220" s="206"/>
      <c r="M220" s="206"/>
      <c r="N220" s="206"/>
      <c r="O220" s="206"/>
      <c r="P220" s="206"/>
      <c r="Q220" s="206"/>
      <c r="R220" s="206"/>
      <c r="S220" s="206"/>
      <c r="T220" s="206"/>
      <c r="U220" s="206"/>
      <c r="V220" s="206"/>
      <c r="W220" s="206"/>
      <c r="X220" s="206"/>
      <c r="Y220" s="206"/>
      <c r="Z220" s="206"/>
    </row>
    <row r="221" spans="1:26" ht="12.75" hidden="1" customHeight="1">
      <c r="A221" s="207"/>
      <c r="B221" s="206"/>
      <c r="C221" s="206"/>
      <c r="D221" s="206"/>
      <c r="E221" s="206"/>
      <c r="F221" s="206"/>
      <c r="G221" s="206"/>
      <c r="H221" s="206"/>
      <c r="I221" s="206"/>
      <c r="J221" s="208"/>
      <c r="K221" s="209"/>
      <c r="L221" s="206"/>
      <c r="M221" s="206"/>
      <c r="N221" s="206"/>
      <c r="O221" s="206"/>
      <c r="P221" s="206"/>
      <c r="Q221" s="206"/>
      <c r="R221" s="206"/>
      <c r="S221" s="206"/>
      <c r="T221" s="206"/>
      <c r="U221" s="206"/>
      <c r="V221" s="206"/>
      <c r="W221" s="206"/>
      <c r="X221" s="206"/>
      <c r="Y221" s="206"/>
      <c r="Z221" s="206"/>
    </row>
    <row r="222" spans="1:26" ht="12.75" hidden="1" customHeight="1">
      <c r="A222" s="207"/>
      <c r="B222" s="206"/>
      <c r="C222" s="206"/>
      <c r="D222" s="206"/>
      <c r="E222" s="206"/>
      <c r="F222" s="206"/>
      <c r="G222" s="206"/>
      <c r="H222" s="206"/>
      <c r="I222" s="206"/>
      <c r="J222" s="208"/>
      <c r="K222" s="209"/>
      <c r="L222" s="206"/>
      <c r="M222" s="206"/>
      <c r="N222" s="206"/>
      <c r="O222" s="206"/>
      <c r="P222" s="206"/>
      <c r="Q222" s="206"/>
      <c r="R222" s="206"/>
      <c r="S222" s="206"/>
      <c r="T222" s="206"/>
      <c r="U222" s="206"/>
      <c r="V222" s="206"/>
      <c r="W222" s="206"/>
      <c r="X222" s="206"/>
      <c r="Y222" s="206"/>
      <c r="Z222" s="206"/>
    </row>
    <row r="223" spans="1:26" ht="12.75" hidden="1" customHeight="1">
      <c r="A223" s="207"/>
      <c r="B223" s="206"/>
      <c r="C223" s="206"/>
      <c r="D223" s="206"/>
      <c r="E223" s="206"/>
      <c r="F223" s="206"/>
      <c r="G223" s="206"/>
      <c r="H223" s="206"/>
      <c r="I223" s="206"/>
      <c r="J223" s="208"/>
      <c r="K223" s="209"/>
      <c r="L223" s="206"/>
      <c r="M223" s="206"/>
      <c r="N223" s="206"/>
      <c r="O223" s="206"/>
      <c r="P223" s="206"/>
      <c r="Q223" s="206"/>
      <c r="R223" s="206"/>
      <c r="S223" s="206"/>
      <c r="T223" s="206"/>
      <c r="U223" s="206"/>
      <c r="V223" s="206"/>
      <c r="W223" s="206"/>
      <c r="X223" s="206"/>
      <c r="Y223" s="206"/>
      <c r="Z223" s="206"/>
    </row>
    <row r="224" spans="1:26" ht="12.75" hidden="1" customHeight="1">
      <c r="A224" s="207"/>
      <c r="B224" s="206"/>
      <c r="C224" s="206"/>
      <c r="D224" s="206"/>
      <c r="E224" s="206"/>
      <c r="F224" s="206"/>
      <c r="G224" s="206"/>
      <c r="H224" s="206"/>
      <c r="I224" s="206"/>
      <c r="J224" s="208"/>
      <c r="K224" s="209"/>
      <c r="L224" s="206"/>
      <c r="M224" s="206"/>
      <c r="N224" s="206"/>
      <c r="O224" s="206"/>
      <c r="P224" s="206"/>
      <c r="Q224" s="206"/>
      <c r="R224" s="206"/>
      <c r="S224" s="206"/>
      <c r="T224" s="206"/>
      <c r="U224" s="206"/>
      <c r="V224" s="206"/>
      <c r="W224" s="206"/>
      <c r="X224" s="206"/>
      <c r="Y224" s="206"/>
      <c r="Z224" s="206"/>
    </row>
    <row r="225" spans="1:26" ht="12.75" hidden="1" customHeight="1">
      <c r="A225" s="207"/>
      <c r="B225" s="206"/>
      <c r="C225" s="206"/>
      <c r="D225" s="206"/>
      <c r="E225" s="206"/>
      <c r="F225" s="206"/>
      <c r="G225" s="206"/>
      <c r="H225" s="206"/>
      <c r="I225" s="206"/>
      <c r="J225" s="208"/>
      <c r="K225" s="209"/>
      <c r="L225" s="206"/>
      <c r="M225" s="206"/>
      <c r="N225" s="206"/>
      <c r="O225" s="206"/>
      <c r="P225" s="206"/>
      <c r="Q225" s="206"/>
      <c r="R225" s="206"/>
      <c r="S225" s="206"/>
      <c r="T225" s="206"/>
      <c r="U225" s="206"/>
      <c r="V225" s="206"/>
      <c r="W225" s="206"/>
      <c r="X225" s="206"/>
      <c r="Y225" s="206"/>
      <c r="Z225" s="206"/>
    </row>
    <row r="226" spans="1:26" ht="12.75" hidden="1" customHeight="1">
      <c r="A226" s="207"/>
      <c r="B226" s="206"/>
      <c r="C226" s="206"/>
      <c r="D226" s="206"/>
      <c r="E226" s="206"/>
      <c r="F226" s="206"/>
      <c r="G226" s="206"/>
      <c r="H226" s="206"/>
      <c r="I226" s="206"/>
      <c r="J226" s="208"/>
      <c r="K226" s="209"/>
      <c r="L226" s="206"/>
      <c r="M226" s="206"/>
      <c r="N226" s="206"/>
      <c r="O226" s="206"/>
      <c r="P226" s="206"/>
      <c r="Q226" s="206"/>
      <c r="R226" s="206"/>
      <c r="S226" s="206"/>
      <c r="T226" s="206"/>
      <c r="U226" s="206"/>
      <c r="V226" s="206"/>
      <c r="W226" s="206"/>
      <c r="X226" s="206"/>
      <c r="Y226" s="206"/>
      <c r="Z226" s="206"/>
    </row>
    <row r="227" spans="1:26" ht="12.75" hidden="1" customHeight="1">
      <c r="A227" s="207"/>
      <c r="B227" s="206"/>
      <c r="C227" s="206"/>
      <c r="D227" s="206"/>
      <c r="E227" s="206"/>
      <c r="F227" s="206"/>
      <c r="G227" s="206"/>
      <c r="H227" s="206"/>
      <c r="I227" s="206"/>
      <c r="J227" s="208"/>
      <c r="K227" s="209"/>
      <c r="L227" s="206"/>
      <c r="M227" s="206"/>
      <c r="N227" s="206"/>
      <c r="O227" s="206"/>
      <c r="P227" s="206"/>
      <c r="Q227" s="206"/>
      <c r="R227" s="206"/>
      <c r="S227" s="206"/>
      <c r="T227" s="206"/>
      <c r="U227" s="206"/>
      <c r="V227" s="206"/>
      <c r="W227" s="206"/>
      <c r="X227" s="206"/>
      <c r="Y227" s="206"/>
      <c r="Z227" s="206"/>
    </row>
    <row r="228" spans="1:26" ht="12.75" hidden="1" customHeight="1">
      <c r="A228" s="207"/>
      <c r="B228" s="206"/>
      <c r="C228" s="206"/>
      <c r="D228" s="206"/>
      <c r="E228" s="206"/>
      <c r="F228" s="206"/>
      <c r="G228" s="206"/>
      <c r="H228" s="206"/>
      <c r="I228" s="206"/>
      <c r="J228" s="208"/>
      <c r="K228" s="209"/>
      <c r="L228" s="206"/>
      <c r="M228" s="206"/>
      <c r="N228" s="206"/>
      <c r="O228" s="206"/>
      <c r="P228" s="206"/>
      <c r="Q228" s="206"/>
      <c r="R228" s="206"/>
      <c r="S228" s="206"/>
      <c r="T228" s="206"/>
      <c r="U228" s="206"/>
      <c r="V228" s="206"/>
      <c r="W228" s="206"/>
      <c r="X228" s="206"/>
      <c r="Y228" s="206"/>
      <c r="Z228" s="206"/>
    </row>
    <row r="229" spans="1:26" ht="12.75" hidden="1" customHeight="1">
      <c r="A229" s="207"/>
      <c r="B229" s="206"/>
      <c r="C229" s="206"/>
      <c r="D229" s="206"/>
      <c r="E229" s="206"/>
      <c r="F229" s="206"/>
      <c r="G229" s="206"/>
      <c r="H229" s="206"/>
      <c r="I229" s="206"/>
      <c r="J229" s="208"/>
      <c r="K229" s="209"/>
      <c r="L229" s="206"/>
      <c r="M229" s="206"/>
      <c r="N229" s="206"/>
      <c r="O229" s="206"/>
      <c r="P229" s="206"/>
      <c r="Q229" s="206"/>
      <c r="R229" s="206"/>
      <c r="S229" s="206"/>
      <c r="T229" s="206"/>
      <c r="U229" s="206"/>
      <c r="V229" s="206"/>
      <c r="W229" s="206"/>
      <c r="X229" s="206"/>
      <c r="Y229" s="206"/>
      <c r="Z229" s="206"/>
    </row>
    <row r="230" spans="1:26" ht="12.75" hidden="1" customHeight="1">
      <c r="A230" s="207"/>
      <c r="B230" s="206"/>
      <c r="C230" s="206"/>
      <c r="D230" s="206"/>
      <c r="E230" s="206"/>
      <c r="F230" s="206"/>
      <c r="G230" s="206"/>
      <c r="H230" s="206"/>
      <c r="I230" s="206"/>
      <c r="J230" s="208"/>
      <c r="K230" s="209"/>
      <c r="L230" s="206"/>
      <c r="M230" s="206"/>
      <c r="N230" s="206"/>
      <c r="O230" s="206"/>
      <c r="P230" s="206"/>
      <c r="Q230" s="206"/>
      <c r="R230" s="206"/>
      <c r="S230" s="206"/>
      <c r="T230" s="206"/>
      <c r="U230" s="206"/>
      <c r="V230" s="206"/>
      <c r="W230" s="206"/>
      <c r="X230" s="206"/>
      <c r="Y230" s="206"/>
      <c r="Z230" s="206"/>
    </row>
    <row r="231" spans="1:26" ht="12.75" hidden="1" customHeight="1">
      <c r="A231" s="207"/>
      <c r="B231" s="206"/>
      <c r="C231" s="206"/>
      <c r="D231" s="206"/>
      <c r="E231" s="206"/>
      <c r="F231" s="206"/>
      <c r="G231" s="206"/>
      <c r="H231" s="206"/>
      <c r="I231" s="206"/>
      <c r="J231" s="208"/>
      <c r="K231" s="209"/>
      <c r="L231" s="206"/>
      <c r="M231" s="206"/>
      <c r="N231" s="206"/>
      <c r="O231" s="206"/>
      <c r="P231" s="206"/>
      <c r="Q231" s="206"/>
      <c r="R231" s="206"/>
      <c r="S231" s="206"/>
      <c r="T231" s="206"/>
      <c r="U231" s="206"/>
      <c r="V231" s="206"/>
      <c r="W231" s="206"/>
      <c r="X231" s="206"/>
      <c r="Y231" s="206"/>
      <c r="Z231" s="206"/>
    </row>
    <row r="232" spans="1:26" ht="12.75" hidden="1" customHeight="1">
      <c r="A232" s="207"/>
      <c r="B232" s="206"/>
      <c r="C232" s="206"/>
      <c r="D232" s="206"/>
      <c r="E232" s="206"/>
      <c r="F232" s="206"/>
      <c r="G232" s="206"/>
      <c r="H232" s="206"/>
      <c r="I232" s="206"/>
      <c r="J232" s="208"/>
      <c r="K232" s="209"/>
      <c r="L232" s="206"/>
      <c r="M232" s="206"/>
      <c r="N232" s="206"/>
      <c r="O232" s="206"/>
      <c r="P232" s="206"/>
      <c r="Q232" s="206"/>
      <c r="R232" s="206"/>
      <c r="S232" s="206"/>
      <c r="T232" s="206"/>
      <c r="U232" s="206"/>
      <c r="V232" s="206"/>
      <c r="W232" s="206"/>
      <c r="X232" s="206"/>
      <c r="Y232" s="206"/>
      <c r="Z232" s="206"/>
    </row>
    <row r="233" spans="1:26" ht="12.75" hidden="1" customHeight="1">
      <c r="A233" s="207"/>
      <c r="B233" s="206"/>
      <c r="C233" s="206"/>
      <c r="D233" s="206"/>
      <c r="E233" s="206"/>
      <c r="F233" s="206"/>
      <c r="G233" s="206"/>
      <c r="H233" s="206"/>
      <c r="I233" s="206"/>
      <c r="J233" s="208"/>
      <c r="K233" s="209"/>
      <c r="L233" s="206"/>
      <c r="M233" s="206"/>
      <c r="N233" s="206"/>
      <c r="O233" s="206"/>
      <c r="P233" s="206"/>
      <c r="Q233" s="206"/>
      <c r="R233" s="206"/>
      <c r="S233" s="206"/>
      <c r="T233" s="206"/>
      <c r="U233" s="206"/>
      <c r="V233" s="206"/>
      <c r="W233" s="206"/>
      <c r="X233" s="206"/>
      <c r="Y233" s="206"/>
      <c r="Z233" s="206"/>
    </row>
    <row r="234" spans="1:26" ht="12.75" hidden="1" customHeight="1">
      <c r="A234" s="207"/>
      <c r="B234" s="206"/>
      <c r="C234" s="206"/>
      <c r="D234" s="206"/>
      <c r="E234" s="206"/>
      <c r="F234" s="206"/>
      <c r="G234" s="206"/>
      <c r="H234" s="206"/>
      <c r="I234" s="206"/>
      <c r="J234" s="208"/>
      <c r="K234" s="209"/>
      <c r="L234" s="206"/>
      <c r="M234" s="206"/>
      <c r="N234" s="206"/>
      <c r="O234" s="206"/>
      <c r="P234" s="206"/>
      <c r="Q234" s="206"/>
      <c r="R234" s="206"/>
      <c r="S234" s="206"/>
      <c r="T234" s="206"/>
      <c r="U234" s="206"/>
      <c r="V234" s="206"/>
      <c r="W234" s="206"/>
      <c r="X234" s="206"/>
      <c r="Y234" s="206"/>
      <c r="Z234" s="206"/>
    </row>
    <row r="235" spans="1:26" ht="12.75" hidden="1" customHeight="1">
      <c r="A235" s="207"/>
      <c r="B235" s="206"/>
      <c r="C235" s="206"/>
      <c r="D235" s="206"/>
      <c r="E235" s="206"/>
      <c r="F235" s="206"/>
      <c r="G235" s="206"/>
      <c r="H235" s="206"/>
      <c r="I235" s="206"/>
      <c r="J235" s="208"/>
      <c r="K235" s="209"/>
      <c r="L235" s="206"/>
      <c r="M235" s="206"/>
      <c r="N235" s="206"/>
      <c r="O235" s="206"/>
      <c r="P235" s="206"/>
      <c r="Q235" s="206"/>
      <c r="R235" s="206"/>
      <c r="S235" s="206"/>
      <c r="T235" s="206"/>
      <c r="U235" s="206"/>
      <c r="V235" s="206"/>
      <c r="W235" s="206"/>
      <c r="X235" s="206"/>
      <c r="Y235" s="206"/>
      <c r="Z235" s="206"/>
    </row>
    <row r="236" spans="1:26" ht="12.75" hidden="1" customHeight="1">
      <c r="A236" s="207"/>
      <c r="B236" s="206"/>
      <c r="C236" s="206"/>
      <c r="D236" s="206"/>
      <c r="E236" s="206"/>
      <c r="F236" s="206"/>
      <c r="G236" s="206"/>
      <c r="H236" s="206"/>
      <c r="I236" s="206"/>
      <c r="J236" s="208"/>
      <c r="K236" s="209"/>
      <c r="L236" s="206"/>
      <c r="M236" s="206"/>
      <c r="N236" s="206"/>
      <c r="O236" s="206"/>
      <c r="P236" s="206"/>
      <c r="Q236" s="206"/>
      <c r="R236" s="206"/>
      <c r="S236" s="206"/>
      <c r="T236" s="206"/>
      <c r="U236" s="206"/>
      <c r="V236" s="206"/>
      <c r="W236" s="206"/>
      <c r="X236" s="206"/>
      <c r="Y236" s="206"/>
      <c r="Z236" s="206"/>
    </row>
    <row r="237" spans="1:26" ht="12.75" hidden="1" customHeight="1">
      <c r="A237" s="207"/>
      <c r="B237" s="206"/>
      <c r="C237" s="206"/>
      <c r="D237" s="206"/>
      <c r="E237" s="206"/>
      <c r="F237" s="206"/>
      <c r="G237" s="206"/>
      <c r="H237" s="206"/>
      <c r="I237" s="206"/>
      <c r="J237" s="208"/>
      <c r="K237" s="209"/>
      <c r="L237" s="206"/>
      <c r="M237" s="206"/>
      <c r="N237" s="206"/>
      <c r="O237" s="206"/>
      <c r="P237" s="206"/>
      <c r="Q237" s="206"/>
      <c r="R237" s="206"/>
      <c r="S237" s="206"/>
      <c r="T237" s="206"/>
      <c r="U237" s="206"/>
      <c r="V237" s="206"/>
      <c r="W237" s="206"/>
      <c r="X237" s="206"/>
      <c r="Y237" s="206"/>
      <c r="Z237" s="206"/>
    </row>
    <row r="238" spans="1:26" ht="12.75" hidden="1" customHeight="1">
      <c r="A238" s="207"/>
      <c r="B238" s="206"/>
      <c r="C238" s="206"/>
      <c r="D238" s="206"/>
      <c r="E238" s="206"/>
      <c r="F238" s="206"/>
      <c r="G238" s="206"/>
      <c r="H238" s="206"/>
      <c r="I238" s="206"/>
      <c r="J238" s="208"/>
      <c r="K238" s="209"/>
      <c r="L238" s="206"/>
      <c r="M238" s="206"/>
      <c r="N238" s="206"/>
      <c r="O238" s="206"/>
      <c r="P238" s="206"/>
      <c r="Q238" s="206"/>
      <c r="R238" s="206"/>
      <c r="S238" s="206"/>
      <c r="T238" s="206"/>
      <c r="U238" s="206"/>
      <c r="V238" s="206"/>
      <c r="W238" s="206"/>
      <c r="X238" s="206"/>
      <c r="Y238" s="206"/>
      <c r="Z238" s="206"/>
    </row>
    <row r="239" spans="1:26" ht="12.75" hidden="1" customHeight="1">
      <c r="A239" s="207"/>
      <c r="B239" s="206"/>
      <c r="C239" s="206"/>
      <c r="D239" s="206"/>
      <c r="E239" s="206"/>
      <c r="F239" s="206"/>
      <c r="G239" s="206"/>
      <c r="H239" s="206"/>
      <c r="I239" s="206"/>
      <c r="J239" s="208"/>
      <c r="K239" s="209"/>
      <c r="L239" s="206"/>
      <c r="M239" s="206"/>
      <c r="N239" s="206"/>
      <c r="O239" s="206"/>
      <c r="P239" s="206"/>
      <c r="Q239" s="206"/>
      <c r="R239" s="206"/>
      <c r="S239" s="206"/>
      <c r="T239" s="206"/>
      <c r="U239" s="206"/>
      <c r="V239" s="206"/>
      <c r="W239" s="206"/>
      <c r="X239" s="206"/>
      <c r="Y239" s="206"/>
      <c r="Z239" s="206"/>
    </row>
    <row r="240" spans="1:26" ht="12.75" hidden="1" customHeight="1">
      <c r="A240" s="207"/>
      <c r="B240" s="206"/>
      <c r="C240" s="206"/>
      <c r="D240" s="206"/>
      <c r="E240" s="206"/>
      <c r="F240" s="206"/>
      <c r="G240" s="206"/>
      <c r="H240" s="206"/>
      <c r="I240" s="206"/>
      <c r="J240" s="208"/>
      <c r="K240" s="209"/>
      <c r="L240" s="206"/>
      <c r="M240" s="206"/>
      <c r="N240" s="206"/>
      <c r="O240" s="206"/>
      <c r="P240" s="206"/>
      <c r="Q240" s="206"/>
      <c r="R240" s="206"/>
      <c r="S240" s="206"/>
      <c r="T240" s="206"/>
      <c r="U240" s="206"/>
      <c r="V240" s="206"/>
      <c r="W240" s="206"/>
      <c r="X240" s="206"/>
      <c r="Y240" s="206"/>
      <c r="Z240" s="206"/>
    </row>
    <row r="241" spans="1:26" ht="12.75" hidden="1" customHeight="1">
      <c r="A241" s="207"/>
      <c r="B241" s="206"/>
      <c r="C241" s="206"/>
      <c r="D241" s="206"/>
      <c r="E241" s="206"/>
      <c r="F241" s="206"/>
      <c r="G241" s="206"/>
      <c r="H241" s="206"/>
      <c r="I241" s="206"/>
      <c r="J241" s="208"/>
      <c r="K241" s="209"/>
      <c r="L241" s="206"/>
      <c r="M241" s="206"/>
      <c r="N241" s="206"/>
      <c r="O241" s="206"/>
      <c r="P241" s="206"/>
      <c r="Q241" s="206"/>
      <c r="R241" s="206"/>
      <c r="S241" s="206"/>
      <c r="T241" s="206"/>
      <c r="U241" s="206"/>
      <c r="V241" s="206"/>
      <c r="W241" s="206"/>
      <c r="X241" s="206"/>
      <c r="Y241" s="206"/>
      <c r="Z241" s="206"/>
    </row>
    <row r="242" spans="1:26" ht="12.75" hidden="1" customHeight="1">
      <c r="A242" s="207"/>
      <c r="B242" s="206"/>
      <c r="C242" s="206"/>
      <c r="D242" s="206"/>
      <c r="E242" s="206"/>
      <c r="F242" s="206"/>
      <c r="G242" s="206"/>
      <c r="H242" s="206"/>
      <c r="I242" s="206"/>
      <c r="J242" s="208"/>
      <c r="K242" s="209"/>
      <c r="L242" s="206"/>
      <c r="M242" s="206"/>
      <c r="N242" s="206"/>
      <c r="O242" s="206"/>
      <c r="P242" s="206"/>
      <c r="Q242" s="206"/>
      <c r="R242" s="206"/>
      <c r="S242" s="206"/>
      <c r="T242" s="206"/>
      <c r="U242" s="206"/>
      <c r="V242" s="206"/>
      <c r="W242" s="206"/>
      <c r="X242" s="206"/>
      <c r="Y242" s="206"/>
      <c r="Z242" s="206"/>
    </row>
    <row r="243" spans="1:26" ht="12.75" hidden="1" customHeight="1">
      <c r="A243" s="207"/>
      <c r="B243" s="206"/>
      <c r="C243" s="206"/>
      <c r="D243" s="206"/>
      <c r="E243" s="206"/>
      <c r="F243" s="206"/>
      <c r="G243" s="206"/>
      <c r="H243" s="206"/>
      <c r="I243" s="206"/>
      <c r="J243" s="208"/>
      <c r="K243" s="209"/>
      <c r="L243" s="206"/>
      <c r="M243" s="206"/>
      <c r="N243" s="206"/>
      <c r="O243" s="206"/>
      <c r="P243" s="206"/>
      <c r="Q243" s="206"/>
      <c r="R243" s="206"/>
      <c r="S243" s="206"/>
      <c r="T243" s="206"/>
      <c r="U243" s="206"/>
      <c r="V243" s="206"/>
      <c r="W243" s="206"/>
      <c r="X243" s="206"/>
      <c r="Y243" s="206"/>
      <c r="Z243" s="206"/>
    </row>
    <row r="244" spans="1:26" ht="12.75" hidden="1" customHeight="1">
      <c r="A244" s="207"/>
      <c r="B244" s="206"/>
      <c r="C244" s="206"/>
      <c r="D244" s="206"/>
      <c r="E244" s="206"/>
      <c r="F244" s="206"/>
      <c r="G244" s="206"/>
      <c r="H244" s="206"/>
      <c r="I244" s="206"/>
      <c r="J244" s="208"/>
      <c r="K244" s="209"/>
      <c r="L244" s="206"/>
      <c r="M244" s="206"/>
      <c r="N244" s="206"/>
      <c r="O244" s="206"/>
      <c r="P244" s="206"/>
      <c r="Q244" s="206"/>
      <c r="R244" s="206"/>
      <c r="S244" s="206"/>
      <c r="T244" s="206"/>
      <c r="U244" s="206"/>
      <c r="V244" s="206"/>
      <c r="W244" s="206"/>
      <c r="X244" s="206"/>
      <c r="Y244" s="206"/>
      <c r="Z244" s="206"/>
    </row>
    <row r="245" spans="1:26" ht="12.75" hidden="1" customHeight="1">
      <c r="A245" s="207"/>
      <c r="B245" s="206"/>
      <c r="C245" s="206"/>
      <c r="D245" s="206"/>
      <c r="E245" s="206"/>
      <c r="F245" s="206"/>
      <c r="G245" s="206"/>
      <c r="H245" s="206"/>
      <c r="I245" s="206"/>
      <c r="J245" s="208"/>
      <c r="K245" s="209"/>
      <c r="L245" s="206"/>
      <c r="M245" s="206"/>
      <c r="N245" s="206"/>
      <c r="O245" s="206"/>
      <c r="P245" s="206"/>
      <c r="Q245" s="206"/>
      <c r="R245" s="206"/>
      <c r="S245" s="206"/>
      <c r="T245" s="206"/>
      <c r="U245" s="206"/>
      <c r="V245" s="206"/>
      <c r="W245" s="206"/>
      <c r="X245" s="206"/>
      <c r="Y245" s="206"/>
      <c r="Z245" s="206"/>
    </row>
    <row r="246" spans="1:26" ht="12.75" hidden="1" customHeight="1">
      <c r="A246" s="207"/>
      <c r="B246" s="206"/>
      <c r="C246" s="206"/>
      <c r="D246" s="206"/>
      <c r="E246" s="206"/>
      <c r="F246" s="206"/>
      <c r="G246" s="206"/>
      <c r="H246" s="206"/>
      <c r="I246" s="206"/>
      <c r="J246" s="208"/>
      <c r="K246" s="209"/>
      <c r="L246" s="206"/>
      <c r="M246" s="206"/>
      <c r="N246" s="206"/>
      <c r="O246" s="206"/>
      <c r="P246" s="206"/>
      <c r="Q246" s="206"/>
      <c r="R246" s="206"/>
      <c r="S246" s="206"/>
      <c r="T246" s="206"/>
      <c r="U246" s="206"/>
      <c r="V246" s="206"/>
      <c r="W246" s="206"/>
      <c r="X246" s="206"/>
      <c r="Y246" s="206"/>
      <c r="Z246" s="206"/>
    </row>
    <row r="247" spans="1:26" ht="12.75" hidden="1" customHeight="1">
      <c r="A247" s="207"/>
      <c r="B247" s="206"/>
      <c r="C247" s="206"/>
      <c r="D247" s="206"/>
      <c r="E247" s="206"/>
      <c r="F247" s="206"/>
      <c r="G247" s="206"/>
      <c r="H247" s="206"/>
      <c r="I247" s="206"/>
      <c r="J247" s="208"/>
      <c r="K247" s="209"/>
      <c r="L247" s="206"/>
      <c r="M247" s="206"/>
      <c r="N247" s="206"/>
      <c r="O247" s="206"/>
      <c r="P247" s="206"/>
      <c r="Q247" s="206"/>
      <c r="R247" s="206"/>
      <c r="S247" s="206"/>
      <c r="T247" s="206"/>
      <c r="U247" s="206"/>
      <c r="V247" s="206"/>
      <c r="W247" s="206"/>
      <c r="X247" s="206"/>
      <c r="Y247" s="206"/>
      <c r="Z247" s="206"/>
    </row>
    <row r="248" spans="1:26" ht="12.75" hidden="1" customHeight="1">
      <c r="A248" s="207"/>
      <c r="B248" s="206"/>
      <c r="C248" s="206"/>
      <c r="D248" s="206"/>
      <c r="E248" s="206"/>
      <c r="F248" s="206"/>
      <c r="G248" s="206"/>
      <c r="H248" s="206"/>
      <c r="I248" s="206"/>
      <c r="J248" s="208"/>
      <c r="K248" s="209"/>
      <c r="L248" s="206"/>
      <c r="M248" s="206"/>
      <c r="N248" s="206"/>
      <c r="O248" s="206"/>
      <c r="P248" s="206"/>
      <c r="Q248" s="206"/>
      <c r="R248" s="206"/>
      <c r="S248" s="206"/>
      <c r="T248" s="206"/>
      <c r="U248" s="206"/>
      <c r="V248" s="206"/>
      <c r="W248" s="206"/>
      <c r="X248" s="206"/>
      <c r="Y248" s="206"/>
      <c r="Z248" s="206"/>
    </row>
    <row r="249" spans="1:26" ht="12.75" hidden="1" customHeight="1">
      <c r="A249" s="207"/>
      <c r="B249" s="206"/>
      <c r="C249" s="206"/>
      <c r="D249" s="206"/>
      <c r="E249" s="206"/>
      <c r="F249" s="206"/>
      <c r="G249" s="206"/>
      <c r="H249" s="206"/>
      <c r="I249" s="206"/>
      <c r="J249" s="208"/>
      <c r="K249" s="209"/>
      <c r="L249" s="206"/>
      <c r="M249" s="206"/>
      <c r="N249" s="206"/>
      <c r="O249" s="206"/>
      <c r="P249" s="206"/>
      <c r="Q249" s="206"/>
      <c r="R249" s="206"/>
      <c r="S249" s="206"/>
      <c r="T249" s="206"/>
      <c r="U249" s="206"/>
      <c r="V249" s="206"/>
      <c r="W249" s="206"/>
      <c r="X249" s="206"/>
      <c r="Y249" s="206"/>
      <c r="Z249" s="206"/>
    </row>
    <row r="250" spans="1:26" ht="12.75" hidden="1" customHeight="1">
      <c r="A250" s="207"/>
      <c r="B250" s="206"/>
      <c r="C250" s="206"/>
      <c r="D250" s="206"/>
      <c r="E250" s="206"/>
      <c r="F250" s="206"/>
      <c r="G250" s="206"/>
      <c r="H250" s="206"/>
      <c r="I250" s="206"/>
      <c r="J250" s="208"/>
      <c r="K250" s="209"/>
      <c r="L250" s="206"/>
      <c r="M250" s="206"/>
      <c r="N250" s="206"/>
      <c r="O250" s="206"/>
      <c r="P250" s="206"/>
      <c r="Q250" s="206"/>
      <c r="R250" s="206"/>
      <c r="S250" s="206"/>
      <c r="T250" s="206"/>
      <c r="U250" s="206"/>
      <c r="V250" s="206"/>
      <c r="W250" s="206"/>
      <c r="X250" s="206"/>
      <c r="Y250" s="206"/>
      <c r="Z250" s="206"/>
    </row>
    <row r="251" spans="1:26" ht="12.75" hidden="1" customHeight="1">
      <c r="A251" s="207"/>
      <c r="B251" s="206"/>
      <c r="C251" s="206"/>
      <c r="D251" s="206"/>
      <c r="E251" s="206"/>
      <c r="F251" s="206"/>
      <c r="G251" s="206"/>
      <c r="H251" s="206"/>
      <c r="I251" s="206"/>
      <c r="J251" s="208"/>
      <c r="K251" s="209"/>
      <c r="L251" s="206"/>
      <c r="M251" s="206"/>
      <c r="N251" s="206"/>
      <c r="O251" s="206"/>
      <c r="P251" s="206"/>
      <c r="Q251" s="206"/>
      <c r="R251" s="206"/>
      <c r="S251" s="206"/>
      <c r="T251" s="206"/>
      <c r="U251" s="206"/>
      <c r="V251" s="206"/>
      <c r="W251" s="206"/>
      <c r="X251" s="206"/>
      <c r="Y251" s="206"/>
      <c r="Z251" s="206"/>
    </row>
    <row r="252" spans="1:26" ht="12.75" hidden="1" customHeight="1">
      <c r="A252" s="207"/>
      <c r="B252" s="206"/>
      <c r="C252" s="206"/>
      <c r="D252" s="206"/>
      <c r="E252" s="206"/>
      <c r="F252" s="206"/>
      <c r="G252" s="206"/>
      <c r="H252" s="206"/>
      <c r="I252" s="206"/>
      <c r="J252" s="208"/>
      <c r="K252" s="209"/>
      <c r="L252" s="206"/>
      <c r="M252" s="206"/>
      <c r="N252" s="206"/>
      <c r="O252" s="206"/>
      <c r="P252" s="206"/>
      <c r="Q252" s="206"/>
      <c r="R252" s="206"/>
      <c r="S252" s="206"/>
      <c r="T252" s="206"/>
      <c r="U252" s="206"/>
      <c r="V252" s="206"/>
      <c r="W252" s="206"/>
      <c r="X252" s="206"/>
      <c r="Y252" s="206"/>
      <c r="Z252" s="206"/>
    </row>
    <row r="253" spans="1:26" ht="12.75" hidden="1" customHeight="1">
      <c r="A253" s="207"/>
      <c r="B253" s="206"/>
      <c r="C253" s="206"/>
      <c r="D253" s="206"/>
      <c r="E253" s="206"/>
      <c r="F253" s="206"/>
      <c r="G253" s="206"/>
      <c r="H253" s="206"/>
      <c r="I253" s="206"/>
      <c r="J253" s="208"/>
      <c r="K253" s="209"/>
      <c r="L253" s="206"/>
      <c r="M253" s="206"/>
      <c r="N253" s="206"/>
      <c r="O253" s="206"/>
      <c r="P253" s="206"/>
      <c r="Q253" s="206"/>
      <c r="R253" s="206"/>
      <c r="S253" s="206"/>
      <c r="T253" s="206"/>
      <c r="U253" s="206"/>
      <c r="V253" s="206"/>
      <c r="W253" s="206"/>
      <c r="X253" s="206"/>
      <c r="Y253" s="206"/>
      <c r="Z253" s="206"/>
    </row>
    <row r="254" spans="1:26" ht="12.75" hidden="1" customHeight="1">
      <c r="A254" s="207"/>
      <c r="B254" s="206"/>
      <c r="C254" s="206"/>
      <c r="D254" s="206"/>
      <c r="E254" s="206"/>
      <c r="F254" s="206"/>
      <c r="G254" s="206"/>
      <c r="H254" s="206"/>
      <c r="I254" s="206"/>
      <c r="J254" s="208"/>
      <c r="K254" s="209"/>
      <c r="L254" s="206"/>
      <c r="M254" s="206"/>
      <c r="N254" s="206"/>
      <c r="O254" s="206"/>
      <c r="P254" s="206"/>
      <c r="Q254" s="206"/>
      <c r="R254" s="206"/>
      <c r="S254" s="206"/>
      <c r="T254" s="206"/>
      <c r="U254" s="206"/>
      <c r="V254" s="206"/>
      <c r="W254" s="206"/>
      <c r="X254" s="206"/>
      <c r="Y254" s="206"/>
      <c r="Z254" s="206"/>
    </row>
    <row r="255" spans="1:26" ht="12.75" hidden="1" customHeight="1">
      <c r="A255" s="207"/>
      <c r="B255" s="206"/>
      <c r="C255" s="206"/>
      <c r="D255" s="206"/>
      <c r="E255" s="206"/>
      <c r="F255" s="206"/>
      <c r="G255" s="206"/>
      <c r="H255" s="206"/>
      <c r="I255" s="206"/>
      <c r="J255" s="208"/>
      <c r="K255" s="209"/>
      <c r="L255" s="206"/>
      <c r="M255" s="206"/>
      <c r="N255" s="206"/>
      <c r="O255" s="206"/>
      <c r="P255" s="206"/>
      <c r="Q255" s="206"/>
      <c r="R255" s="206"/>
      <c r="S255" s="206"/>
      <c r="T255" s="206"/>
      <c r="U255" s="206"/>
      <c r="V255" s="206"/>
      <c r="W255" s="206"/>
      <c r="X255" s="206"/>
      <c r="Y255" s="206"/>
      <c r="Z255" s="206"/>
    </row>
    <row r="256" spans="1:26" ht="12.75" hidden="1" customHeight="1">
      <c r="A256" s="207"/>
      <c r="B256" s="206"/>
      <c r="C256" s="206"/>
      <c r="D256" s="206"/>
      <c r="E256" s="206"/>
      <c r="F256" s="206"/>
      <c r="G256" s="206"/>
      <c r="H256" s="206"/>
      <c r="I256" s="206"/>
      <c r="J256" s="208"/>
      <c r="K256" s="209"/>
      <c r="L256" s="206"/>
      <c r="M256" s="206"/>
      <c r="N256" s="206"/>
      <c r="O256" s="206"/>
      <c r="P256" s="206"/>
      <c r="Q256" s="206"/>
      <c r="R256" s="206"/>
      <c r="S256" s="206"/>
      <c r="T256" s="206"/>
      <c r="U256" s="206"/>
      <c r="V256" s="206"/>
      <c r="W256" s="206"/>
      <c r="X256" s="206"/>
      <c r="Y256" s="206"/>
      <c r="Z256" s="206"/>
    </row>
    <row r="257" spans="1:26" ht="12.75" hidden="1" customHeight="1">
      <c r="A257" s="207"/>
      <c r="B257" s="206"/>
      <c r="C257" s="206"/>
      <c r="D257" s="206"/>
      <c r="E257" s="206"/>
      <c r="F257" s="206"/>
      <c r="G257" s="206"/>
      <c r="H257" s="206"/>
      <c r="I257" s="206"/>
      <c r="J257" s="208"/>
      <c r="K257" s="209"/>
      <c r="L257" s="206"/>
      <c r="M257" s="206"/>
      <c r="N257" s="206"/>
      <c r="O257" s="206"/>
      <c r="P257" s="206"/>
      <c r="Q257" s="206"/>
      <c r="R257" s="206"/>
      <c r="S257" s="206"/>
      <c r="T257" s="206"/>
      <c r="U257" s="206"/>
      <c r="V257" s="206"/>
      <c r="W257" s="206"/>
      <c r="X257" s="206"/>
      <c r="Y257" s="206"/>
      <c r="Z257" s="206"/>
    </row>
    <row r="258" spans="1:26" ht="12.75" hidden="1" customHeight="1">
      <c r="A258" s="207"/>
      <c r="B258" s="206"/>
      <c r="C258" s="206"/>
      <c r="D258" s="206"/>
      <c r="E258" s="206"/>
      <c r="F258" s="206"/>
      <c r="G258" s="206"/>
      <c r="H258" s="206"/>
      <c r="I258" s="206"/>
      <c r="J258" s="208"/>
      <c r="K258" s="209"/>
      <c r="L258" s="206"/>
      <c r="M258" s="206"/>
      <c r="N258" s="206"/>
      <c r="O258" s="206"/>
      <c r="P258" s="206"/>
      <c r="Q258" s="206"/>
      <c r="R258" s="206"/>
      <c r="S258" s="206"/>
      <c r="T258" s="206"/>
      <c r="U258" s="206"/>
      <c r="V258" s="206"/>
      <c r="W258" s="206"/>
      <c r="X258" s="206"/>
      <c r="Y258" s="206"/>
      <c r="Z258" s="206"/>
    </row>
    <row r="259" spans="1:26" ht="12.75" hidden="1" customHeight="1">
      <c r="A259" s="207"/>
      <c r="B259" s="206"/>
      <c r="C259" s="206"/>
      <c r="D259" s="206"/>
      <c r="E259" s="206"/>
      <c r="F259" s="206"/>
      <c r="G259" s="206"/>
      <c r="H259" s="206"/>
      <c r="I259" s="206"/>
      <c r="J259" s="208"/>
      <c r="K259" s="209"/>
      <c r="L259" s="206"/>
      <c r="M259" s="206"/>
      <c r="N259" s="206"/>
      <c r="O259" s="206"/>
      <c r="P259" s="206"/>
      <c r="Q259" s="206"/>
      <c r="R259" s="206"/>
      <c r="S259" s="206"/>
      <c r="T259" s="206"/>
      <c r="U259" s="206"/>
      <c r="V259" s="206"/>
      <c r="W259" s="206"/>
      <c r="X259" s="206"/>
      <c r="Y259" s="206"/>
      <c r="Z259" s="206"/>
    </row>
    <row r="260" spans="1:26" ht="12.75" hidden="1" customHeight="1">
      <c r="A260" s="207"/>
      <c r="B260" s="206"/>
      <c r="C260" s="206"/>
      <c r="D260" s="206"/>
      <c r="E260" s="206"/>
      <c r="F260" s="206"/>
      <c r="G260" s="206"/>
      <c r="H260" s="206"/>
      <c r="I260" s="206"/>
      <c r="J260" s="208"/>
      <c r="K260" s="209"/>
      <c r="L260" s="206"/>
      <c r="M260" s="206"/>
      <c r="N260" s="206"/>
      <c r="O260" s="206"/>
      <c r="P260" s="206"/>
      <c r="Q260" s="206"/>
      <c r="R260" s="206"/>
      <c r="S260" s="206"/>
      <c r="T260" s="206"/>
      <c r="U260" s="206"/>
      <c r="V260" s="206"/>
      <c r="W260" s="206"/>
      <c r="X260" s="206"/>
      <c r="Y260" s="206"/>
      <c r="Z260" s="206"/>
    </row>
    <row r="261" spans="1:26" ht="12.75" hidden="1" customHeight="1">
      <c r="A261" s="207"/>
      <c r="B261" s="206"/>
      <c r="C261" s="206"/>
      <c r="D261" s="206"/>
      <c r="E261" s="206"/>
      <c r="F261" s="206"/>
      <c r="G261" s="206"/>
      <c r="H261" s="206"/>
      <c r="I261" s="206"/>
      <c r="J261" s="208"/>
      <c r="K261" s="209"/>
      <c r="L261" s="206"/>
      <c r="M261" s="206"/>
      <c r="N261" s="206"/>
      <c r="O261" s="206"/>
      <c r="P261" s="206"/>
      <c r="Q261" s="206"/>
      <c r="R261" s="206"/>
      <c r="S261" s="206"/>
      <c r="T261" s="206"/>
      <c r="U261" s="206"/>
      <c r="V261" s="206"/>
      <c r="W261" s="206"/>
      <c r="X261" s="206"/>
      <c r="Y261" s="206"/>
      <c r="Z261" s="206"/>
    </row>
    <row r="262" spans="1:26" ht="12.75" hidden="1" customHeight="1">
      <c r="A262" s="207"/>
      <c r="B262" s="206"/>
      <c r="C262" s="206"/>
      <c r="D262" s="206"/>
      <c r="E262" s="206"/>
      <c r="F262" s="206"/>
      <c r="G262" s="206"/>
      <c r="H262" s="206"/>
      <c r="I262" s="206"/>
      <c r="J262" s="208"/>
      <c r="K262" s="209"/>
      <c r="L262" s="206"/>
      <c r="M262" s="206"/>
      <c r="N262" s="206"/>
      <c r="O262" s="206"/>
      <c r="P262" s="206"/>
      <c r="Q262" s="206"/>
      <c r="R262" s="206"/>
      <c r="S262" s="206"/>
      <c r="T262" s="206"/>
      <c r="U262" s="206"/>
      <c r="V262" s="206"/>
      <c r="W262" s="206"/>
      <c r="X262" s="206"/>
      <c r="Y262" s="206"/>
      <c r="Z262" s="206"/>
    </row>
    <row r="263" spans="1:26" ht="12.75" hidden="1" customHeight="1">
      <c r="A263" s="207"/>
      <c r="B263" s="206"/>
      <c r="C263" s="206"/>
      <c r="D263" s="206"/>
      <c r="E263" s="206"/>
      <c r="F263" s="206"/>
      <c r="G263" s="206"/>
      <c r="H263" s="206"/>
      <c r="I263" s="206"/>
      <c r="J263" s="208"/>
      <c r="K263" s="209"/>
      <c r="L263" s="206"/>
      <c r="M263" s="206"/>
      <c r="N263" s="206"/>
      <c r="O263" s="206"/>
      <c r="P263" s="206"/>
      <c r="Q263" s="206"/>
      <c r="R263" s="206"/>
      <c r="S263" s="206"/>
      <c r="T263" s="206"/>
      <c r="U263" s="206"/>
      <c r="V263" s="206"/>
      <c r="W263" s="206"/>
      <c r="X263" s="206"/>
      <c r="Y263" s="206"/>
      <c r="Z263" s="206"/>
    </row>
    <row r="264" spans="1:26" ht="12.75" hidden="1" customHeight="1">
      <c r="A264" s="207"/>
      <c r="B264" s="206"/>
      <c r="C264" s="206"/>
      <c r="D264" s="206"/>
      <c r="E264" s="206"/>
      <c r="F264" s="206"/>
      <c r="G264" s="206"/>
      <c r="H264" s="206"/>
      <c r="I264" s="206"/>
      <c r="J264" s="208"/>
      <c r="K264" s="209"/>
      <c r="L264" s="206"/>
      <c r="M264" s="206"/>
      <c r="N264" s="206"/>
      <c r="O264" s="206"/>
      <c r="P264" s="206"/>
      <c r="Q264" s="206"/>
      <c r="R264" s="206"/>
      <c r="S264" s="206"/>
      <c r="T264" s="206"/>
      <c r="U264" s="206"/>
      <c r="V264" s="206"/>
      <c r="W264" s="206"/>
      <c r="X264" s="206"/>
      <c r="Y264" s="206"/>
      <c r="Z264" s="206"/>
    </row>
    <row r="265" spans="1:26" ht="12.75" hidden="1" customHeight="1">
      <c r="A265" s="207"/>
      <c r="B265" s="206"/>
      <c r="C265" s="206"/>
      <c r="D265" s="206"/>
      <c r="E265" s="206"/>
      <c r="F265" s="206"/>
      <c r="G265" s="206"/>
      <c r="H265" s="206"/>
      <c r="I265" s="206"/>
      <c r="J265" s="208"/>
      <c r="K265" s="209"/>
      <c r="L265" s="206"/>
      <c r="M265" s="206"/>
      <c r="N265" s="206"/>
      <c r="O265" s="206"/>
      <c r="P265" s="206"/>
      <c r="Q265" s="206"/>
      <c r="R265" s="206"/>
      <c r="S265" s="206"/>
      <c r="T265" s="206"/>
      <c r="U265" s="206"/>
      <c r="V265" s="206"/>
      <c r="W265" s="206"/>
      <c r="X265" s="206"/>
      <c r="Y265" s="206"/>
      <c r="Z265" s="206"/>
    </row>
    <row r="266" spans="1:26" ht="12.75" hidden="1" customHeight="1">
      <c r="A266" s="207"/>
      <c r="B266" s="206"/>
      <c r="C266" s="206"/>
      <c r="D266" s="206"/>
      <c r="E266" s="206"/>
      <c r="F266" s="206"/>
      <c r="G266" s="206"/>
      <c r="H266" s="206"/>
      <c r="I266" s="206"/>
      <c r="J266" s="208"/>
      <c r="K266" s="209"/>
      <c r="L266" s="206"/>
      <c r="M266" s="206"/>
      <c r="N266" s="206"/>
      <c r="O266" s="206"/>
      <c r="P266" s="206"/>
      <c r="Q266" s="206"/>
      <c r="R266" s="206"/>
      <c r="S266" s="206"/>
      <c r="T266" s="206"/>
      <c r="U266" s="206"/>
      <c r="V266" s="206"/>
      <c r="W266" s="206"/>
      <c r="X266" s="206"/>
      <c r="Y266" s="206"/>
      <c r="Z266" s="206"/>
    </row>
    <row r="267" spans="1:26" ht="12.75" hidden="1" customHeight="1">
      <c r="A267" s="207"/>
      <c r="B267" s="206"/>
      <c r="C267" s="206"/>
      <c r="D267" s="206"/>
      <c r="E267" s="206"/>
      <c r="F267" s="206"/>
      <c r="G267" s="206"/>
      <c r="H267" s="206"/>
      <c r="I267" s="206"/>
      <c r="J267" s="208"/>
      <c r="K267" s="209"/>
      <c r="L267" s="206"/>
      <c r="M267" s="206"/>
      <c r="N267" s="206"/>
      <c r="O267" s="206"/>
      <c r="P267" s="206"/>
      <c r="Q267" s="206"/>
      <c r="R267" s="206"/>
      <c r="S267" s="206"/>
      <c r="T267" s="206"/>
      <c r="U267" s="206"/>
      <c r="V267" s="206"/>
      <c r="W267" s="206"/>
      <c r="X267" s="206"/>
      <c r="Y267" s="206"/>
      <c r="Z267" s="206"/>
    </row>
    <row r="268" spans="1:26" ht="12.75" hidden="1" customHeight="1">
      <c r="A268" s="207"/>
      <c r="B268" s="206"/>
      <c r="C268" s="206"/>
      <c r="D268" s="206"/>
      <c r="E268" s="206"/>
      <c r="F268" s="206"/>
      <c r="G268" s="206"/>
      <c r="H268" s="206"/>
      <c r="I268" s="206"/>
      <c r="J268" s="208"/>
      <c r="K268" s="209"/>
      <c r="L268" s="206"/>
      <c r="M268" s="206"/>
      <c r="N268" s="206"/>
      <c r="O268" s="206"/>
      <c r="P268" s="206"/>
      <c r="Q268" s="206"/>
      <c r="R268" s="206"/>
      <c r="S268" s="206"/>
      <c r="T268" s="206"/>
      <c r="U268" s="206"/>
      <c r="V268" s="206"/>
      <c r="W268" s="206"/>
      <c r="X268" s="206"/>
      <c r="Y268" s="206"/>
      <c r="Z268" s="206"/>
    </row>
    <row r="269" spans="1:26" ht="12.75" hidden="1" customHeight="1">
      <c r="A269" s="207"/>
      <c r="B269" s="206"/>
      <c r="C269" s="206"/>
      <c r="D269" s="206"/>
      <c r="E269" s="206"/>
      <c r="F269" s="206"/>
      <c r="G269" s="206"/>
      <c r="H269" s="206"/>
      <c r="I269" s="206"/>
      <c r="J269" s="208"/>
      <c r="K269" s="209"/>
      <c r="L269" s="206"/>
      <c r="M269" s="206"/>
      <c r="N269" s="206"/>
      <c r="O269" s="206"/>
      <c r="P269" s="206"/>
      <c r="Q269" s="206"/>
      <c r="R269" s="206"/>
      <c r="S269" s="206"/>
      <c r="T269" s="206"/>
      <c r="U269" s="206"/>
      <c r="V269" s="206"/>
      <c r="W269" s="206"/>
      <c r="X269" s="206"/>
      <c r="Y269" s="206"/>
      <c r="Z269" s="206"/>
    </row>
    <row r="270" spans="1:26" ht="12.75" hidden="1" customHeight="1">
      <c r="A270" s="207"/>
      <c r="B270" s="206"/>
      <c r="C270" s="206"/>
      <c r="D270" s="206"/>
      <c r="E270" s="206"/>
      <c r="F270" s="206"/>
      <c r="G270" s="206"/>
      <c r="H270" s="206"/>
      <c r="I270" s="206"/>
      <c r="J270" s="208"/>
      <c r="K270" s="209"/>
      <c r="L270" s="206"/>
      <c r="M270" s="206"/>
      <c r="N270" s="206"/>
      <c r="O270" s="206"/>
      <c r="P270" s="206"/>
      <c r="Q270" s="206"/>
      <c r="R270" s="206"/>
      <c r="S270" s="206"/>
      <c r="T270" s="206"/>
      <c r="U270" s="206"/>
      <c r="V270" s="206"/>
      <c r="W270" s="206"/>
      <c r="X270" s="206"/>
      <c r="Y270" s="206"/>
      <c r="Z270" s="206"/>
    </row>
    <row r="271" spans="1:26" ht="12.75" hidden="1" customHeight="1">
      <c r="A271" s="207"/>
      <c r="B271" s="206"/>
      <c r="C271" s="206"/>
      <c r="D271" s="206"/>
      <c r="E271" s="206"/>
      <c r="F271" s="206"/>
      <c r="G271" s="206"/>
      <c r="H271" s="206"/>
      <c r="I271" s="206"/>
      <c r="J271" s="208"/>
      <c r="K271" s="209"/>
      <c r="L271" s="206"/>
      <c r="M271" s="206"/>
      <c r="N271" s="206"/>
      <c r="O271" s="206"/>
      <c r="P271" s="206"/>
      <c r="Q271" s="206"/>
      <c r="R271" s="206"/>
      <c r="S271" s="206"/>
      <c r="T271" s="206"/>
      <c r="U271" s="206"/>
      <c r="V271" s="206"/>
      <c r="W271" s="206"/>
      <c r="X271" s="206"/>
      <c r="Y271" s="206"/>
      <c r="Z271" s="206"/>
    </row>
    <row r="272" spans="1:26" ht="12.75" hidden="1" customHeight="1">
      <c r="A272" s="207"/>
      <c r="B272" s="206"/>
      <c r="C272" s="206"/>
      <c r="D272" s="206"/>
      <c r="E272" s="206"/>
      <c r="F272" s="206"/>
      <c r="G272" s="206"/>
      <c r="H272" s="206"/>
      <c r="I272" s="206"/>
      <c r="J272" s="208"/>
      <c r="K272" s="209"/>
      <c r="L272" s="206"/>
      <c r="M272" s="206"/>
      <c r="N272" s="206"/>
      <c r="O272" s="206"/>
      <c r="P272" s="206"/>
      <c r="Q272" s="206"/>
      <c r="R272" s="206"/>
      <c r="S272" s="206"/>
      <c r="T272" s="206"/>
      <c r="U272" s="206"/>
      <c r="V272" s="206"/>
      <c r="W272" s="206"/>
      <c r="X272" s="206"/>
      <c r="Y272" s="206"/>
      <c r="Z272" s="206"/>
    </row>
    <row r="273" spans="1:26" ht="12.75" hidden="1" customHeight="1">
      <c r="A273" s="207"/>
      <c r="B273" s="206"/>
      <c r="C273" s="206"/>
      <c r="D273" s="206"/>
      <c r="E273" s="206"/>
      <c r="F273" s="206"/>
      <c r="G273" s="206"/>
      <c r="H273" s="206"/>
      <c r="I273" s="206"/>
      <c r="J273" s="208"/>
      <c r="K273" s="209"/>
      <c r="L273" s="206"/>
      <c r="M273" s="206"/>
      <c r="N273" s="206"/>
      <c r="O273" s="206"/>
      <c r="P273" s="206"/>
      <c r="Q273" s="206"/>
      <c r="R273" s="206"/>
      <c r="S273" s="206"/>
      <c r="T273" s="206"/>
      <c r="U273" s="206"/>
      <c r="V273" s="206"/>
      <c r="W273" s="206"/>
      <c r="X273" s="206"/>
      <c r="Y273" s="206"/>
      <c r="Z273" s="206"/>
    </row>
    <row r="274" spans="1:26" ht="12.75" hidden="1" customHeight="1">
      <c r="A274" s="207"/>
      <c r="B274" s="206"/>
      <c r="C274" s="206"/>
      <c r="D274" s="206"/>
      <c r="E274" s="206"/>
      <c r="F274" s="206"/>
      <c r="G274" s="206"/>
      <c r="H274" s="206"/>
      <c r="I274" s="206"/>
      <c r="J274" s="208"/>
      <c r="K274" s="209"/>
      <c r="L274" s="206"/>
      <c r="M274" s="206"/>
      <c r="N274" s="206"/>
      <c r="O274" s="206"/>
      <c r="P274" s="206"/>
      <c r="Q274" s="206"/>
      <c r="R274" s="206"/>
      <c r="S274" s="206"/>
      <c r="T274" s="206"/>
      <c r="U274" s="206"/>
      <c r="V274" s="206"/>
      <c r="W274" s="206"/>
      <c r="X274" s="206"/>
      <c r="Y274" s="206"/>
      <c r="Z274" s="206"/>
    </row>
    <row r="275" spans="1:26" ht="12.75" hidden="1" customHeight="1">
      <c r="A275" s="207"/>
      <c r="B275" s="206"/>
      <c r="C275" s="206"/>
      <c r="D275" s="206"/>
      <c r="E275" s="206"/>
      <c r="F275" s="206"/>
      <c r="G275" s="206"/>
      <c r="H275" s="206"/>
      <c r="I275" s="206"/>
      <c r="J275" s="208"/>
      <c r="K275" s="209"/>
      <c r="L275" s="206"/>
      <c r="M275" s="206"/>
      <c r="N275" s="206"/>
      <c r="O275" s="206"/>
      <c r="P275" s="206"/>
      <c r="Q275" s="206"/>
      <c r="R275" s="206"/>
      <c r="S275" s="206"/>
      <c r="T275" s="206"/>
      <c r="U275" s="206"/>
      <c r="V275" s="206"/>
      <c r="W275" s="206"/>
      <c r="X275" s="206"/>
      <c r="Y275" s="206"/>
      <c r="Z275" s="206"/>
    </row>
    <row r="276" spans="1:26" ht="12.75" hidden="1" customHeight="1">
      <c r="A276" s="207"/>
      <c r="B276" s="206"/>
      <c r="C276" s="206"/>
      <c r="D276" s="206"/>
      <c r="E276" s="206"/>
      <c r="F276" s="206"/>
      <c r="G276" s="206"/>
      <c r="H276" s="206"/>
      <c r="I276" s="206"/>
      <c r="J276" s="208"/>
      <c r="K276" s="209"/>
      <c r="L276" s="206"/>
      <c r="M276" s="206"/>
      <c r="N276" s="206"/>
      <c r="O276" s="206"/>
      <c r="P276" s="206"/>
      <c r="Q276" s="206"/>
      <c r="R276" s="206"/>
      <c r="S276" s="206"/>
      <c r="T276" s="206"/>
      <c r="U276" s="206"/>
      <c r="V276" s="206"/>
      <c r="W276" s="206"/>
      <c r="X276" s="206"/>
      <c r="Y276" s="206"/>
      <c r="Z276" s="206"/>
    </row>
    <row r="277" spans="1:26" ht="12.75" hidden="1" customHeight="1">
      <c r="A277" s="207"/>
      <c r="B277" s="206"/>
      <c r="C277" s="206"/>
      <c r="D277" s="206"/>
      <c r="E277" s="206"/>
      <c r="F277" s="206"/>
      <c r="G277" s="206"/>
      <c r="H277" s="206"/>
      <c r="I277" s="206"/>
      <c r="J277" s="208"/>
      <c r="K277" s="209"/>
      <c r="L277" s="206"/>
      <c r="M277" s="206"/>
      <c r="N277" s="206"/>
      <c r="O277" s="206"/>
      <c r="P277" s="206"/>
      <c r="Q277" s="206"/>
      <c r="R277" s="206"/>
      <c r="S277" s="206"/>
      <c r="T277" s="206"/>
      <c r="U277" s="206"/>
      <c r="V277" s="206"/>
      <c r="W277" s="206"/>
      <c r="X277" s="206"/>
      <c r="Y277" s="206"/>
      <c r="Z277" s="206"/>
    </row>
    <row r="278" spans="1:26" ht="12.75" hidden="1" customHeight="1">
      <c r="A278" s="207"/>
      <c r="B278" s="206"/>
      <c r="C278" s="206"/>
      <c r="D278" s="206"/>
      <c r="E278" s="206"/>
      <c r="F278" s="206"/>
      <c r="G278" s="206"/>
      <c r="H278" s="206"/>
      <c r="I278" s="206"/>
      <c r="J278" s="208"/>
      <c r="K278" s="209"/>
      <c r="L278" s="206"/>
      <c r="M278" s="206"/>
      <c r="N278" s="206"/>
      <c r="O278" s="206"/>
      <c r="P278" s="206"/>
      <c r="Q278" s="206"/>
      <c r="R278" s="206"/>
      <c r="S278" s="206"/>
      <c r="T278" s="206"/>
      <c r="U278" s="206"/>
      <c r="V278" s="206"/>
      <c r="W278" s="206"/>
      <c r="X278" s="206"/>
      <c r="Y278" s="206"/>
      <c r="Z278" s="206"/>
    </row>
    <row r="279" spans="1:26" ht="12.75" hidden="1" customHeight="1">
      <c r="A279" s="207"/>
      <c r="B279" s="206"/>
      <c r="C279" s="206"/>
      <c r="D279" s="206"/>
      <c r="E279" s="206"/>
      <c r="F279" s="206"/>
      <c r="G279" s="206"/>
      <c r="H279" s="206"/>
      <c r="I279" s="206"/>
      <c r="J279" s="208"/>
      <c r="K279" s="209"/>
      <c r="L279" s="206"/>
      <c r="M279" s="206"/>
      <c r="N279" s="206"/>
      <c r="O279" s="206"/>
      <c r="P279" s="206"/>
      <c r="Q279" s="206"/>
      <c r="R279" s="206"/>
      <c r="S279" s="206"/>
      <c r="T279" s="206"/>
      <c r="U279" s="206"/>
      <c r="V279" s="206"/>
      <c r="W279" s="206"/>
      <c r="X279" s="206"/>
      <c r="Y279" s="206"/>
      <c r="Z279" s="206"/>
    </row>
    <row r="280" spans="1:26" ht="12.75" hidden="1" customHeight="1">
      <c r="A280" s="207"/>
      <c r="B280" s="206"/>
      <c r="C280" s="206"/>
      <c r="D280" s="206"/>
      <c r="E280" s="206"/>
      <c r="F280" s="206"/>
      <c r="G280" s="206"/>
      <c r="H280" s="206"/>
      <c r="I280" s="206"/>
      <c r="J280" s="208"/>
      <c r="K280" s="209"/>
      <c r="L280" s="206"/>
      <c r="M280" s="206"/>
      <c r="N280" s="206"/>
      <c r="O280" s="206"/>
      <c r="P280" s="206"/>
      <c r="Q280" s="206"/>
      <c r="R280" s="206"/>
      <c r="S280" s="206"/>
      <c r="T280" s="206"/>
      <c r="U280" s="206"/>
      <c r="V280" s="206"/>
      <c r="W280" s="206"/>
      <c r="X280" s="206"/>
      <c r="Y280" s="206"/>
      <c r="Z280" s="206"/>
    </row>
    <row r="281" spans="1:26" ht="12.75" hidden="1" customHeight="1">
      <c r="A281" s="207"/>
      <c r="B281" s="206"/>
      <c r="C281" s="206"/>
      <c r="D281" s="206"/>
      <c r="E281" s="206"/>
      <c r="F281" s="206"/>
      <c r="G281" s="206"/>
      <c r="H281" s="206"/>
      <c r="I281" s="206"/>
      <c r="J281" s="208"/>
      <c r="K281" s="209"/>
      <c r="L281" s="206"/>
      <c r="M281" s="206"/>
      <c r="N281" s="206"/>
      <c r="O281" s="206"/>
      <c r="P281" s="206"/>
      <c r="Q281" s="206"/>
      <c r="R281" s="206"/>
      <c r="S281" s="206"/>
      <c r="T281" s="206"/>
      <c r="U281" s="206"/>
      <c r="V281" s="206"/>
      <c r="W281" s="206"/>
      <c r="X281" s="206"/>
      <c r="Y281" s="206"/>
      <c r="Z281" s="206"/>
    </row>
    <row r="282" spans="1:26" ht="12.75" hidden="1" customHeight="1">
      <c r="A282" s="207"/>
      <c r="B282" s="206"/>
      <c r="C282" s="206"/>
      <c r="D282" s="206"/>
      <c r="E282" s="206"/>
      <c r="F282" s="206"/>
      <c r="G282" s="206"/>
      <c r="H282" s="206"/>
      <c r="I282" s="206"/>
      <c r="J282" s="208"/>
      <c r="K282" s="209"/>
      <c r="L282" s="206"/>
      <c r="M282" s="206"/>
      <c r="N282" s="206"/>
      <c r="O282" s="206"/>
      <c r="P282" s="206"/>
      <c r="Q282" s="206"/>
      <c r="R282" s="206"/>
      <c r="S282" s="206"/>
      <c r="T282" s="206"/>
      <c r="U282" s="206"/>
      <c r="V282" s="206"/>
      <c r="W282" s="206"/>
      <c r="X282" s="206"/>
      <c r="Y282" s="206"/>
      <c r="Z282" s="206"/>
    </row>
    <row r="283" spans="1:26" ht="12.75" hidden="1" customHeight="1">
      <c r="A283" s="207"/>
      <c r="B283" s="206"/>
      <c r="C283" s="206"/>
      <c r="D283" s="206"/>
      <c r="E283" s="206"/>
      <c r="F283" s="206"/>
      <c r="G283" s="206"/>
      <c r="H283" s="206"/>
      <c r="I283" s="206"/>
      <c r="J283" s="208"/>
      <c r="K283" s="209"/>
      <c r="L283" s="206"/>
      <c r="M283" s="206"/>
      <c r="N283" s="206"/>
      <c r="O283" s="206"/>
      <c r="P283" s="206"/>
      <c r="Q283" s="206"/>
      <c r="R283" s="206"/>
      <c r="S283" s="206"/>
      <c r="T283" s="206"/>
      <c r="U283" s="206"/>
      <c r="V283" s="206"/>
      <c r="W283" s="206"/>
      <c r="X283" s="206"/>
      <c r="Y283" s="206"/>
      <c r="Z283" s="206"/>
    </row>
    <row r="284" spans="1:26" ht="12.75" hidden="1" customHeight="1">
      <c r="A284" s="207"/>
      <c r="B284" s="206"/>
      <c r="C284" s="206"/>
      <c r="D284" s="206"/>
      <c r="E284" s="206"/>
      <c r="F284" s="206"/>
      <c r="G284" s="206"/>
      <c r="H284" s="206"/>
      <c r="I284" s="206"/>
      <c r="J284" s="208"/>
      <c r="K284" s="209"/>
      <c r="L284" s="206"/>
      <c r="M284" s="206"/>
      <c r="N284" s="206"/>
      <c r="O284" s="206"/>
      <c r="P284" s="206"/>
      <c r="Q284" s="206"/>
      <c r="R284" s="206"/>
      <c r="S284" s="206"/>
      <c r="T284" s="206"/>
      <c r="U284" s="206"/>
      <c r="V284" s="206"/>
      <c r="W284" s="206"/>
      <c r="X284" s="206"/>
      <c r="Y284" s="206"/>
      <c r="Z284" s="206"/>
    </row>
    <row r="285" spans="1:26" ht="12.75" hidden="1" customHeight="1">
      <c r="A285" s="207"/>
      <c r="B285" s="206"/>
      <c r="C285" s="206"/>
      <c r="D285" s="206"/>
      <c r="E285" s="206"/>
      <c r="F285" s="206"/>
      <c r="G285" s="206"/>
      <c r="H285" s="206"/>
      <c r="I285" s="206"/>
      <c r="J285" s="208"/>
      <c r="K285" s="209"/>
      <c r="L285" s="206"/>
      <c r="M285" s="206"/>
      <c r="N285" s="206"/>
      <c r="O285" s="206"/>
      <c r="P285" s="206"/>
      <c r="Q285" s="206"/>
      <c r="R285" s="206"/>
      <c r="S285" s="206"/>
      <c r="T285" s="206"/>
      <c r="U285" s="206"/>
      <c r="V285" s="206"/>
      <c r="W285" s="206"/>
      <c r="X285" s="206"/>
      <c r="Y285" s="206"/>
      <c r="Z285" s="206"/>
    </row>
    <row r="286" spans="1:26" ht="12.75" hidden="1" customHeight="1">
      <c r="A286" s="207"/>
      <c r="B286" s="206"/>
      <c r="C286" s="206"/>
      <c r="D286" s="206"/>
      <c r="E286" s="206"/>
      <c r="F286" s="206"/>
      <c r="G286" s="206"/>
      <c r="H286" s="206"/>
      <c r="I286" s="206"/>
      <c r="J286" s="208"/>
      <c r="K286" s="209"/>
      <c r="L286" s="206"/>
      <c r="M286" s="206"/>
      <c r="N286" s="206"/>
      <c r="O286" s="206"/>
      <c r="P286" s="206"/>
      <c r="Q286" s="206"/>
      <c r="R286" s="206"/>
      <c r="S286" s="206"/>
      <c r="T286" s="206"/>
      <c r="U286" s="206"/>
      <c r="V286" s="206"/>
      <c r="W286" s="206"/>
      <c r="X286" s="206"/>
      <c r="Y286" s="206"/>
      <c r="Z286" s="206"/>
    </row>
    <row r="287" spans="1:26" ht="12.75" hidden="1" customHeight="1">
      <c r="A287" s="207"/>
      <c r="B287" s="206"/>
      <c r="C287" s="206"/>
      <c r="D287" s="206"/>
      <c r="E287" s="206"/>
      <c r="F287" s="206"/>
      <c r="G287" s="206"/>
      <c r="H287" s="206"/>
      <c r="I287" s="206"/>
      <c r="J287" s="208"/>
      <c r="K287" s="209"/>
      <c r="L287" s="206"/>
      <c r="M287" s="206"/>
      <c r="N287" s="206"/>
      <c r="O287" s="206"/>
      <c r="P287" s="206"/>
      <c r="Q287" s="206"/>
      <c r="R287" s="206"/>
      <c r="S287" s="206"/>
      <c r="T287" s="206"/>
      <c r="U287" s="206"/>
      <c r="V287" s="206"/>
      <c r="W287" s="206"/>
      <c r="X287" s="206"/>
      <c r="Y287" s="206"/>
      <c r="Z287" s="206"/>
    </row>
    <row r="288" spans="1:26" ht="12.75" hidden="1" customHeight="1">
      <c r="A288" s="207"/>
      <c r="B288" s="206"/>
      <c r="C288" s="206"/>
      <c r="D288" s="206"/>
      <c r="E288" s="206"/>
      <c r="F288" s="206"/>
      <c r="G288" s="206"/>
      <c r="H288" s="206"/>
      <c r="I288" s="206"/>
      <c r="J288" s="208"/>
      <c r="K288" s="209"/>
      <c r="L288" s="206"/>
      <c r="M288" s="206"/>
      <c r="N288" s="206"/>
      <c r="O288" s="206"/>
      <c r="P288" s="206"/>
      <c r="Q288" s="206"/>
      <c r="R288" s="206"/>
      <c r="S288" s="206"/>
      <c r="T288" s="206"/>
      <c r="U288" s="206"/>
      <c r="V288" s="206"/>
      <c r="W288" s="206"/>
      <c r="X288" s="206"/>
      <c r="Y288" s="206"/>
      <c r="Z288" s="206"/>
    </row>
    <row r="289" spans="1:26" ht="12.75" hidden="1" customHeight="1">
      <c r="A289" s="207"/>
      <c r="B289" s="206"/>
      <c r="C289" s="206"/>
      <c r="D289" s="206"/>
      <c r="E289" s="206"/>
      <c r="F289" s="206"/>
      <c r="G289" s="206"/>
      <c r="H289" s="206"/>
      <c r="I289" s="206"/>
      <c r="J289" s="208"/>
      <c r="K289" s="209"/>
      <c r="L289" s="206"/>
      <c r="M289" s="206"/>
      <c r="N289" s="206"/>
      <c r="O289" s="206"/>
      <c r="P289" s="206"/>
      <c r="Q289" s="206"/>
      <c r="R289" s="206"/>
      <c r="S289" s="206"/>
      <c r="T289" s="206"/>
      <c r="U289" s="206"/>
      <c r="V289" s="206"/>
      <c r="W289" s="206"/>
      <c r="X289" s="206"/>
      <c r="Y289" s="206"/>
      <c r="Z289" s="206"/>
    </row>
    <row r="290" spans="1:26" ht="12.75" hidden="1" customHeight="1">
      <c r="A290" s="207"/>
      <c r="B290" s="206"/>
      <c r="C290" s="206"/>
      <c r="D290" s="206"/>
      <c r="E290" s="206"/>
      <c r="F290" s="206"/>
      <c r="G290" s="206"/>
      <c r="H290" s="206"/>
      <c r="I290" s="206"/>
      <c r="J290" s="208"/>
      <c r="K290" s="209"/>
      <c r="L290" s="206"/>
      <c r="M290" s="206"/>
      <c r="N290" s="206"/>
      <c r="O290" s="206"/>
      <c r="P290" s="206"/>
      <c r="Q290" s="206"/>
      <c r="R290" s="206"/>
      <c r="S290" s="206"/>
      <c r="T290" s="206"/>
      <c r="U290" s="206"/>
      <c r="V290" s="206"/>
      <c r="W290" s="206"/>
      <c r="X290" s="206"/>
      <c r="Y290" s="206"/>
      <c r="Z290" s="206"/>
    </row>
    <row r="291" spans="1:26" ht="12.75" hidden="1" customHeight="1">
      <c r="A291" s="207"/>
      <c r="B291" s="206"/>
      <c r="C291" s="206"/>
      <c r="D291" s="206"/>
      <c r="E291" s="206"/>
      <c r="F291" s="206"/>
      <c r="G291" s="206"/>
      <c r="H291" s="206"/>
      <c r="I291" s="206"/>
      <c r="J291" s="208"/>
      <c r="K291" s="209"/>
      <c r="L291" s="206"/>
      <c r="M291" s="206"/>
      <c r="N291" s="206"/>
      <c r="O291" s="206"/>
      <c r="P291" s="206"/>
      <c r="Q291" s="206"/>
      <c r="R291" s="206"/>
      <c r="S291" s="206"/>
      <c r="T291" s="206"/>
      <c r="U291" s="206"/>
      <c r="V291" s="206"/>
      <c r="W291" s="206"/>
      <c r="X291" s="206"/>
      <c r="Y291" s="206"/>
      <c r="Z291" s="206"/>
    </row>
    <row r="292" spans="1:26" ht="12.75" hidden="1" customHeight="1">
      <c r="A292" s="207"/>
      <c r="B292" s="206"/>
      <c r="C292" s="206"/>
      <c r="D292" s="206"/>
      <c r="E292" s="206"/>
      <c r="F292" s="206"/>
      <c r="G292" s="206"/>
      <c r="H292" s="206"/>
      <c r="I292" s="206"/>
      <c r="J292" s="208"/>
      <c r="K292" s="209"/>
      <c r="L292" s="206"/>
      <c r="M292" s="206"/>
      <c r="N292" s="206"/>
      <c r="O292" s="206"/>
      <c r="P292" s="206"/>
      <c r="Q292" s="206"/>
      <c r="R292" s="206"/>
      <c r="S292" s="206"/>
      <c r="T292" s="206"/>
      <c r="U292" s="206"/>
      <c r="V292" s="206"/>
      <c r="W292" s="206"/>
      <c r="X292" s="206"/>
      <c r="Y292" s="206"/>
      <c r="Z292" s="206"/>
    </row>
    <row r="293" spans="1:26" ht="12.75" hidden="1" customHeight="1">
      <c r="A293" s="207"/>
      <c r="B293" s="206"/>
      <c r="C293" s="206"/>
      <c r="D293" s="206"/>
      <c r="E293" s="206"/>
      <c r="F293" s="206"/>
      <c r="G293" s="206"/>
      <c r="H293" s="206"/>
      <c r="I293" s="206"/>
      <c r="J293" s="208"/>
      <c r="K293" s="209"/>
      <c r="L293" s="206"/>
      <c r="M293" s="206"/>
      <c r="N293" s="206"/>
      <c r="O293" s="206"/>
      <c r="P293" s="206"/>
      <c r="Q293" s="206"/>
      <c r="R293" s="206"/>
      <c r="S293" s="206"/>
      <c r="T293" s="206"/>
      <c r="U293" s="206"/>
      <c r="V293" s="206"/>
      <c r="W293" s="206"/>
      <c r="X293" s="206"/>
      <c r="Y293" s="206"/>
      <c r="Z293" s="206"/>
    </row>
    <row r="294" spans="1:26" ht="12.75" hidden="1" customHeight="1">
      <c r="A294" s="207"/>
      <c r="B294" s="206"/>
      <c r="C294" s="206"/>
      <c r="D294" s="206"/>
      <c r="E294" s="206"/>
      <c r="F294" s="206"/>
      <c r="G294" s="206"/>
      <c r="H294" s="206"/>
      <c r="I294" s="206"/>
      <c r="J294" s="208"/>
      <c r="K294" s="209"/>
      <c r="L294" s="206"/>
      <c r="M294" s="206"/>
      <c r="N294" s="206"/>
      <c r="O294" s="206"/>
      <c r="P294" s="206"/>
      <c r="Q294" s="206"/>
      <c r="R294" s="206"/>
      <c r="S294" s="206"/>
      <c r="T294" s="206"/>
      <c r="U294" s="206"/>
      <c r="V294" s="206"/>
      <c r="W294" s="206"/>
      <c r="X294" s="206"/>
      <c r="Y294" s="206"/>
      <c r="Z294" s="206"/>
    </row>
    <row r="295" spans="1:26" ht="12.75" hidden="1" customHeight="1">
      <c r="A295" s="207"/>
      <c r="B295" s="206"/>
      <c r="C295" s="206"/>
      <c r="D295" s="206"/>
      <c r="E295" s="206"/>
      <c r="F295" s="206"/>
      <c r="G295" s="206"/>
      <c r="H295" s="206"/>
      <c r="I295" s="206"/>
      <c r="J295" s="208"/>
      <c r="K295" s="209"/>
      <c r="L295" s="206"/>
      <c r="M295" s="206"/>
      <c r="N295" s="206"/>
      <c r="O295" s="206"/>
      <c r="P295" s="206"/>
      <c r="Q295" s="206"/>
      <c r="R295" s="206"/>
      <c r="S295" s="206"/>
      <c r="T295" s="206"/>
      <c r="U295" s="206"/>
      <c r="V295" s="206"/>
      <c r="W295" s="206"/>
      <c r="X295" s="206"/>
      <c r="Y295" s="206"/>
      <c r="Z295" s="206"/>
    </row>
    <row r="296" spans="1:26" ht="12.75" hidden="1" customHeight="1">
      <c r="A296" s="207"/>
      <c r="B296" s="206"/>
      <c r="C296" s="206"/>
      <c r="D296" s="206"/>
      <c r="E296" s="206"/>
      <c r="F296" s="206"/>
      <c r="G296" s="206"/>
      <c r="H296" s="206"/>
      <c r="I296" s="206"/>
      <c r="J296" s="208"/>
      <c r="K296" s="209"/>
      <c r="L296" s="206"/>
      <c r="M296" s="206"/>
      <c r="N296" s="206"/>
      <c r="O296" s="206"/>
      <c r="P296" s="206"/>
      <c r="Q296" s="206"/>
      <c r="R296" s="206"/>
      <c r="S296" s="206"/>
      <c r="T296" s="206"/>
      <c r="U296" s="206"/>
      <c r="V296" s="206"/>
      <c r="W296" s="206"/>
      <c r="X296" s="206"/>
      <c r="Y296" s="206"/>
      <c r="Z296" s="206"/>
    </row>
    <row r="297" spans="1:26" ht="12.75" hidden="1" customHeight="1">
      <c r="A297" s="207"/>
      <c r="B297" s="206"/>
      <c r="C297" s="206"/>
      <c r="D297" s="206"/>
      <c r="E297" s="206"/>
      <c r="F297" s="206"/>
      <c r="G297" s="206"/>
      <c r="H297" s="206"/>
      <c r="I297" s="206"/>
      <c r="J297" s="208"/>
      <c r="K297" s="209"/>
      <c r="L297" s="206"/>
      <c r="M297" s="206"/>
      <c r="N297" s="206"/>
      <c r="O297" s="206"/>
      <c r="P297" s="206"/>
      <c r="Q297" s="206"/>
      <c r="R297" s="206"/>
      <c r="S297" s="206"/>
      <c r="T297" s="206"/>
      <c r="U297" s="206"/>
      <c r="V297" s="206"/>
      <c r="W297" s="206"/>
      <c r="X297" s="206"/>
      <c r="Y297" s="206"/>
      <c r="Z297" s="206"/>
    </row>
    <row r="298" spans="1:26" ht="12.75" hidden="1" customHeight="1">
      <c r="A298" s="207"/>
      <c r="B298" s="206"/>
      <c r="C298" s="206"/>
      <c r="D298" s="206"/>
      <c r="E298" s="206"/>
      <c r="F298" s="206"/>
      <c r="G298" s="206"/>
      <c r="H298" s="206"/>
      <c r="I298" s="206"/>
      <c r="J298" s="208"/>
      <c r="K298" s="209"/>
      <c r="L298" s="206"/>
      <c r="M298" s="206"/>
      <c r="N298" s="206"/>
      <c r="O298" s="206"/>
      <c r="P298" s="206"/>
      <c r="Q298" s="206"/>
      <c r="R298" s="206"/>
      <c r="S298" s="206"/>
      <c r="T298" s="206"/>
      <c r="U298" s="206"/>
      <c r="V298" s="206"/>
      <c r="W298" s="206"/>
      <c r="X298" s="206"/>
      <c r="Y298" s="206"/>
      <c r="Z298" s="206"/>
    </row>
    <row r="299" spans="1:26" ht="12.75" hidden="1" customHeight="1">
      <c r="A299" s="207"/>
      <c r="B299" s="206"/>
      <c r="C299" s="206"/>
      <c r="D299" s="206"/>
      <c r="E299" s="206"/>
      <c r="F299" s="206"/>
      <c r="G299" s="206"/>
      <c r="H299" s="206"/>
      <c r="I299" s="206"/>
      <c r="J299" s="208"/>
      <c r="K299" s="209"/>
      <c r="L299" s="206"/>
      <c r="M299" s="206"/>
      <c r="N299" s="206"/>
      <c r="O299" s="206"/>
      <c r="P299" s="206"/>
      <c r="Q299" s="206"/>
      <c r="R299" s="206"/>
      <c r="S299" s="206"/>
      <c r="T299" s="206"/>
      <c r="U299" s="206"/>
      <c r="V299" s="206"/>
      <c r="W299" s="206"/>
      <c r="X299" s="206"/>
      <c r="Y299" s="206"/>
      <c r="Z299" s="206"/>
    </row>
    <row r="300" spans="1:26" ht="12.75" hidden="1" customHeight="1">
      <c r="A300" s="207"/>
      <c r="B300" s="206"/>
      <c r="C300" s="206"/>
      <c r="D300" s="206"/>
      <c r="E300" s="206"/>
      <c r="F300" s="206"/>
      <c r="G300" s="206"/>
      <c r="H300" s="206"/>
      <c r="I300" s="206"/>
      <c r="J300" s="208"/>
      <c r="K300" s="209"/>
      <c r="L300" s="206"/>
      <c r="M300" s="206"/>
      <c r="N300" s="206"/>
      <c r="O300" s="206"/>
      <c r="P300" s="206"/>
      <c r="Q300" s="206"/>
      <c r="R300" s="206"/>
      <c r="S300" s="206"/>
      <c r="T300" s="206"/>
      <c r="U300" s="206"/>
      <c r="V300" s="206"/>
      <c r="W300" s="206"/>
      <c r="X300" s="206"/>
      <c r="Y300" s="206"/>
      <c r="Z300" s="206"/>
    </row>
    <row r="301" spans="1:26" ht="12.75" hidden="1" customHeight="1">
      <c r="A301" s="207"/>
      <c r="B301" s="206"/>
      <c r="C301" s="206"/>
      <c r="D301" s="206"/>
      <c r="E301" s="206"/>
      <c r="F301" s="206"/>
      <c r="G301" s="206"/>
      <c r="H301" s="206"/>
      <c r="I301" s="206"/>
      <c r="J301" s="208"/>
      <c r="K301" s="209"/>
      <c r="L301" s="206"/>
      <c r="M301" s="206"/>
      <c r="N301" s="206"/>
      <c r="O301" s="206"/>
      <c r="P301" s="206"/>
      <c r="Q301" s="206"/>
      <c r="R301" s="206"/>
      <c r="S301" s="206"/>
      <c r="T301" s="206"/>
      <c r="U301" s="206"/>
      <c r="V301" s="206"/>
      <c r="W301" s="206"/>
      <c r="X301" s="206"/>
      <c r="Y301" s="206"/>
      <c r="Z301" s="206"/>
    </row>
    <row r="302" spans="1:26" ht="12.75" hidden="1" customHeight="1">
      <c r="A302" s="207"/>
      <c r="B302" s="206"/>
      <c r="C302" s="206"/>
      <c r="D302" s="206"/>
      <c r="E302" s="206"/>
      <c r="F302" s="206"/>
      <c r="G302" s="206"/>
      <c r="H302" s="206"/>
      <c r="I302" s="206"/>
      <c r="J302" s="208"/>
      <c r="K302" s="209"/>
      <c r="L302" s="206"/>
      <c r="M302" s="206"/>
      <c r="N302" s="206"/>
      <c r="O302" s="206"/>
      <c r="P302" s="206"/>
      <c r="Q302" s="206"/>
      <c r="R302" s="206"/>
      <c r="S302" s="206"/>
      <c r="T302" s="206"/>
      <c r="U302" s="206"/>
      <c r="V302" s="206"/>
      <c r="W302" s="206"/>
      <c r="X302" s="206"/>
      <c r="Y302" s="206"/>
      <c r="Z302" s="206"/>
    </row>
    <row r="303" spans="1:26" ht="12.75" hidden="1" customHeight="1">
      <c r="A303" s="207"/>
      <c r="B303" s="206"/>
      <c r="C303" s="206"/>
      <c r="D303" s="206"/>
      <c r="E303" s="206"/>
      <c r="F303" s="206"/>
      <c r="G303" s="206"/>
      <c r="H303" s="206"/>
      <c r="I303" s="206"/>
      <c r="J303" s="208"/>
      <c r="K303" s="209"/>
      <c r="L303" s="206"/>
      <c r="M303" s="206"/>
      <c r="N303" s="206"/>
      <c r="O303" s="206"/>
      <c r="P303" s="206"/>
      <c r="Q303" s="206"/>
      <c r="R303" s="206"/>
      <c r="S303" s="206"/>
      <c r="T303" s="206"/>
      <c r="U303" s="206"/>
      <c r="V303" s="206"/>
      <c r="W303" s="206"/>
      <c r="X303" s="206"/>
      <c r="Y303" s="206"/>
      <c r="Z303" s="206"/>
    </row>
    <row r="304" spans="1:26" ht="12.75" hidden="1" customHeight="1">
      <c r="A304" s="207"/>
      <c r="B304" s="206"/>
      <c r="C304" s="206"/>
      <c r="D304" s="206"/>
      <c r="E304" s="206"/>
      <c r="F304" s="206"/>
      <c r="G304" s="206"/>
      <c r="H304" s="206"/>
      <c r="I304" s="206"/>
      <c r="J304" s="208"/>
      <c r="K304" s="209"/>
      <c r="L304" s="206"/>
      <c r="M304" s="206"/>
      <c r="N304" s="206"/>
      <c r="O304" s="206"/>
      <c r="P304" s="206"/>
      <c r="Q304" s="206"/>
      <c r="R304" s="206"/>
      <c r="S304" s="206"/>
      <c r="T304" s="206"/>
      <c r="U304" s="206"/>
      <c r="V304" s="206"/>
      <c r="W304" s="206"/>
      <c r="X304" s="206"/>
      <c r="Y304" s="206"/>
      <c r="Z304" s="206"/>
    </row>
    <row r="305" spans="1:26" ht="12.75" hidden="1" customHeight="1">
      <c r="A305" s="207"/>
      <c r="B305" s="206"/>
      <c r="C305" s="206"/>
      <c r="D305" s="206"/>
      <c r="E305" s="206"/>
      <c r="F305" s="206"/>
      <c r="G305" s="206"/>
      <c r="H305" s="206"/>
      <c r="I305" s="206"/>
      <c r="J305" s="208"/>
      <c r="K305" s="209"/>
      <c r="L305" s="206"/>
      <c r="M305" s="206"/>
      <c r="N305" s="206"/>
      <c r="O305" s="206"/>
      <c r="P305" s="206"/>
      <c r="Q305" s="206"/>
      <c r="R305" s="206"/>
      <c r="S305" s="206"/>
      <c r="T305" s="206"/>
      <c r="U305" s="206"/>
      <c r="V305" s="206"/>
      <c r="W305" s="206"/>
      <c r="X305" s="206"/>
      <c r="Y305" s="206"/>
      <c r="Z305" s="206"/>
    </row>
    <row r="306" spans="1:26" ht="12.75" hidden="1" customHeight="1">
      <c r="A306" s="207"/>
      <c r="B306" s="206"/>
      <c r="C306" s="206"/>
      <c r="D306" s="206"/>
      <c r="E306" s="206"/>
      <c r="F306" s="206"/>
      <c r="G306" s="206"/>
      <c r="H306" s="206"/>
      <c r="I306" s="206"/>
      <c r="J306" s="208"/>
      <c r="K306" s="209"/>
      <c r="L306" s="206"/>
      <c r="M306" s="206"/>
      <c r="N306" s="206"/>
      <c r="O306" s="206"/>
      <c r="P306" s="206"/>
      <c r="Q306" s="206"/>
      <c r="R306" s="206"/>
      <c r="S306" s="206"/>
      <c r="T306" s="206"/>
      <c r="U306" s="206"/>
      <c r="V306" s="206"/>
      <c r="W306" s="206"/>
      <c r="X306" s="206"/>
      <c r="Y306" s="206"/>
      <c r="Z306" s="206"/>
    </row>
    <row r="307" spans="1:26" ht="12.75" hidden="1" customHeight="1">
      <c r="A307" s="207"/>
      <c r="B307" s="206"/>
      <c r="C307" s="206"/>
      <c r="D307" s="206"/>
      <c r="E307" s="206"/>
      <c r="F307" s="206"/>
      <c r="G307" s="206"/>
      <c r="H307" s="206"/>
      <c r="I307" s="206"/>
      <c r="J307" s="208"/>
      <c r="K307" s="209"/>
      <c r="L307" s="206"/>
      <c r="M307" s="206"/>
      <c r="N307" s="206"/>
      <c r="O307" s="206"/>
      <c r="P307" s="206"/>
      <c r="Q307" s="206"/>
      <c r="R307" s="206"/>
      <c r="S307" s="206"/>
      <c r="T307" s="206"/>
      <c r="U307" s="206"/>
      <c r="V307" s="206"/>
      <c r="W307" s="206"/>
      <c r="X307" s="206"/>
      <c r="Y307" s="206"/>
      <c r="Z307" s="206"/>
    </row>
    <row r="308" spans="1:26" ht="12.75" hidden="1" customHeight="1">
      <c r="A308" s="207"/>
      <c r="B308" s="206"/>
      <c r="C308" s="206"/>
      <c r="D308" s="206"/>
      <c r="E308" s="206"/>
      <c r="F308" s="206"/>
      <c r="G308" s="206"/>
      <c r="H308" s="206"/>
      <c r="I308" s="206"/>
      <c r="J308" s="208"/>
      <c r="K308" s="209"/>
      <c r="L308" s="206"/>
      <c r="M308" s="206"/>
      <c r="N308" s="206"/>
      <c r="O308" s="206"/>
      <c r="P308" s="206"/>
      <c r="Q308" s="206"/>
      <c r="R308" s="206"/>
      <c r="S308" s="206"/>
      <c r="T308" s="206"/>
      <c r="U308" s="206"/>
      <c r="V308" s="206"/>
      <c r="W308" s="206"/>
      <c r="X308" s="206"/>
      <c r="Y308" s="206"/>
      <c r="Z308" s="206"/>
    </row>
    <row r="309" spans="1:26" ht="12.75" hidden="1" customHeight="1">
      <c r="A309" s="207"/>
      <c r="B309" s="206"/>
      <c r="C309" s="206"/>
      <c r="D309" s="206"/>
      <c r="E309" s="206"/>
      <c r="F309" s="206"/>
      <c r="G309" s="206"/>
      <c r="H309" s="206"/>
      <c r="I309" s="206"/>
      <c r="J309" s="208"/>
      <c r="K309" s="209"/>
      <c r="L309" s="206"/>
      <c r="M309" s="206"/>
      <c r="N309" s="206"/>
      <c r="O309" s="206"/>
      <c r="P309" s="206"/>
      <c r="Q309" s="206"/>
      <c r="R309" s="206"/>
      <c r="S309" s="206"/>
      <c r="T309" s="206"/>
      <c r="U309" s="206"/>
      <c r="V309" s="206"/>
      <c r="W309" s="206"/>
      <c r="X309" s="206"/>
      <c r="Y309" s="206"/>
      <c r="Z309" s="206"/>
    </row>
    <row r="310" spans="1:26" ht="12.75" hidden="1" customHeight="1">
      <c r="A310" s="207"/>
      <c r="B310" s="206"/>
      <c r="C310" s="206"/>
      <c r="D310" s="206"/>
      <c r="E310" s="206"/>
      <c r="F310" s="206"/>
      <c r="G310" s="206"/>
      <c r="H310" s="206"/>
      <c r="I310" s="206"/>
      <c r="J310" s="208"/>
      <c r="K310" s="209"/>
      <c r="L310" s="206"/>
      <c r="M310" s="206"/>
      <c r="N310" s="206"/>
      <c r="O310" s="206"/>
      <c r="P310" s="206"/>
      <c r="Q310" s="206"/>
      <c r="R310" s="206"/>
      <c r="S310" s="206"/>
      <c r="T310" s="206"/>
      <c r="U310" s="206"/>
      <c r="V310" s="206"/>
      <c r="W310" s="206"/>
      <c r="X310" s="206"/>
      <c r="Y310" s="206"/>
      <c r="Z310" s="206"/>
    </row>
    <row r="311" spans="1:26" ht="12.75" hidden="1" customHeight="1">
      <c r="A311" s="207"/>
      <c r="B311" s="206"/>
      <c r="C311" s="206"/>
      <c r="D311" s="206"/>
      <c r="E311" s="206"/>
      <c r="F311" s="206"/>
      <c r="G311" s="206"/>
      <c r="H311" s="206"/>
      <c r="I311" s="206"/>
      <c r="J311" s="208"/>
      <c r="K311" s="209"/>
      <c r="L311" s="206"/>
      <c r="M311" s="206"/>
      <c r="N311" s="206"/>
      <c r="O311" s="206"/>
      <c r="P311" s="206"/>
      <c r="Q311" s="206"/>
      <c r="R311" s="206"/>
      <c r="S311" s="206"/>
      <c r="T311" s="206"/>
      <c r="U311" s="206"/>
      <c r="V311" s="206"/>
      <c r="W311" s="206"/>
      <c r="X311" s="206"/>
      <c r="Y311" s="206"/>
      <c r="Z311" s="206"/>
    </row>
    <row r="312" spans="1:26" ht="12.75" hidden="1" customHeight="1">
      <c r="A312" s="207"/>
      <c r="B312" s="206"/>
      <c r="C312" s="206"/>
      <c r="D312" s="206"/>
      <c r="E312" s="206"/>
      <c r="F312" s="206"/>
      <c r="G312" s="206"/>
      <c r="H312" s="206"/>
      <c r="I312" s="206"/>
      <c r="J312" s="208"/>
      <c r="K312" s="209"/>
      <c r="L312" s="206"/>
      <c r="M312" s="206"/>
      <c r="N312" s="206"/>
      <c r="O312" s="206"/>
      <c r="P312" s="206"/>
      <c r="Q312" s="206"/>
      <c r="R312" s="206"/>
      <c r="S312" s="206"/>
      <c r="T312" s="206"/>
      <c r="U312" s="206"/>
      <c r="V312" s="206"/>
      <c r="W312" s="206"/>
      <c r="X312" s="206"/>
      <c r="Y312" s="206"/>
      <c r="Z312" s="206"/>
    </row>
    <row r="313" spans="1:26" ht="12.75" hidden="1" customHeight="1">
      <c r="A313" s="207"/>
      <c r="B313" s="206"/>
      <c r="C313" s="206"/>
      <c r="D313" s="206"/>
      <c r="E313" s="206"/>
      <c r="F313" s="206"/>
      <c r="G313" s="206"/>
      <c r="H313" s="206"/>
      <c r="I313" s="206"/>
      <c r="J313" s="208"/>
      <c r="K313" s="209"/>
      <c r="L313" s="206"/>
      <c r="M313" s="206"/>
      <c r="N313" s="206"/>
      <c r="O313" s="206"/>
      <c r="P313" s="206"/>
      <c r="Q313" s="206"/>
      <c r="R313" s="206"/>
      <c r="S313" s="206"/>
      <c r="T313" s="206"/>
      <c r="U313" s="206"/>
      <c r="V313" s="206"/>
      <c r="W313" s="206"/>
      <c r="X313" s="206"/>
      <c r="Y313" s="206"/>
      <c r="Z313" s="206"/>
    </row>
    <row r="314" spans="1:26" ht="12.75" hidden="1" customHeight="1">
      <c r="A314" s="207"/>
      <c r="B314" s="206"/>
      <c r="C314" s="206"/>
      <c r="D314" s="206"/>
      <c r="E314" s="206"/>
      <c r="F314" s="206"/>
      <c r="G314" s="206"/>
      <c r="H314" s="206"/>
      <c r="I314" s="206"/>
      <c r="J314" s="208"/>
      <c r="K314" s="209"/>
      <c r="L314" s="206"/>
      <c r="M314" s="206"/>
      <c r="N314" s="206"/>
      <c r="O314" s="206"/>
      <c r="P314" s="206"/>
      <c r="Q314" s="206"/>
      <c r="R314" s="206"/>
      <c r="S314" s="206"/>
      <c r="T314" s="206"/>
      <c r="U314" s="206"/>
      <c r="V314" s="206"/>
      <c r="W314" s="206"/>
      <c r="X314" s="206"/>
      <c r="Y314" s="206"/>
      <c r="Z314" s="206"/>
    </row>
    <row r="315" spans="1:26" ht="12.75" hidden="1" customHeight="1">
      <c r="A315" s="207"/>
      <c r="B315" s="206"/>
      <c r="C315" s="206"/>
      <c r="D315" s="206"/>
      <c r="E315" s="206"/>
      <c r="F315" s="206"/>
      <c r="G315" s="206"/>
      <c r="H315" s="206"/>
      <c r="I315" s="206"/>
      <c r="J315" s="208"/>
      <c r="K315" s="209"/>
      <c r="L315" s="206"/>
      <c r="M315" s="206"/>
      <c r="N315" s="206"/>
      <c r="O315" s="206"/>
      <c r="P315" s="206"/>
      <c r="Q315" s="206"/>
      <c r="R315" s="206"/>
      <c r="S315" s="206"/>
      <c r="T315" s="206"/>
      <c r="U315" s="206"/>
      <c r="V315" s="206"/>
      <c r="W315" s="206"/>
      <c r="X315" s="206"/>
      <c r="Y315" s="206"/>
      <c r="Z315" s="206"/>
    </row>
    <row r="316" spans="1:26" ht="12.75" hidden="1" customHeight="1">
      <c r="A316" s="207"/>
      <c r="B316" s="206"/>
      <c r="C316" s="206"/>
      <c r="D316" s="206"/>
      <c r="E316" s="206"/>
      <c r="F316" s="206"/>
      <c r="G316" s="206"/>
      <c r="H316" s="206"/>
      <c r="I316" s="206"/>
      <c r="J316" s="208"/>
      <c r="K316" s="209"/>
      <c r="L316" s="206"/>
      <c r="M316" s="206"/>
      <c r="N316" s="206"/>
      <c r="O316" s="206"/>
      <c r="P316" s="206"/>
      <c r="Q316" s="206"/>
      <c r="R316" s="206"/>
      <c r="S316" s="206"/>
      <c r="T316" s="206"/>
      <c r="U316" s="206"/>
      <c r="V316" s="206"/>
      <c r="W316" s="206"/>
      <c r="X316" s="206"/>
      <c r="Y316" s="206"/>
      <c r="Z316" s="206"/>
    </row>
    <row r="317" spans="1:26" ht="12.75" hidden="1" customHeight="1">
      <c r="A317" s="207"/>
      <c r="B317" s="206"/>
      <c r="C317" s="206"/>
      <c r="D317" s="206"/>
      <c r="E317" s="206"/>
      <c r="F317" s="206"/>
      <c r="G317" s="206"/>
      <c r="H317" s="206"/>
      <c r="I317" s="206"/>
      <c r="J317" s="208"/>
      <c r="K317" s="209"/>
      <c r="L317" s="206"/>
      <c r="M317" s="206"/>
      <c r="N317" s="206"/>
      <c r="O317" s="206"/>
      <c r="P317" s="206"/>
      <c r="Q317" s="206"/>
      <c r="R317" s="206"/>
      <c r="S317" s="206"/>
      <c r="T317" s="206"/>
      <c r="U317" s="206"/>
      <c r="V317" s="206"/>
      <c r="W317" s="206"/>
      <c r="X317" s="206"/>
      <c r="Y317" s="206"/>
      <c r="Z317" s="206"/>
    </row>
    <row r="318" spans="1:26" ht="12.75" hidden="1" customHeight="1">
      <c r="A318" s="207"/>
      <c r="B318" s="206"/>
      <c r="C318" s="206"/>
      <c r="D318" s="206"/>
      <c r="E318" s="206"/>
      <c r="F318" s="206"/>
      <c r="G318" s="206"/>
      <c r="H318" s="206"/>
      <c r="I318" s="206"/>
      <c r="J318" s="208"/>
      <c r="K318" s="209"/>
      <c r="L318" s="206"/>
      <c r="M318" s="206"/>
      <c r="N318" s="206"/>
      <c r="O318" s="206"/>
      <c r="P318" s="206"/>
      <c r="Q318" s="206"/>
      <c r="R318" s="206"/>
      <c r="S318" s="206"/>
      <c r="T318" s="206"/>
      <c r="U318" s="206"/>
      <c r="V318" s="206"/>
      <c r="W318" s="206"/>
      <c r="X318" s="206"/>
      <c r="Y318" s="206"/>
      <c r="Z318" s="206"/>
    </row>
    <row r="319" spans="1:26" ht="12.75" hidden="1" customHeight="1">
      <c r="A319" s="207"/>
      <c r="B319" s="206"/>
      <c r="C319" s="206"/>
      <c r="D319" s="206"/>
      <c r="E319" s="206"/>
      <c r="F319" s="206"/>
      <c r="G319" s="206"/>
      <c r="H319" s="206"/>
      <c r="I319" s="206"/>
      <c r="J319" s="208"/>
      <c r="K319" s="209"/>
      <c r="L319" s="206"/>
      <c r="M319" s="206"/>
      <c r="N319" s="206"/>
      <c r="O319" s="206"/>
      <c r="P319" s="206"/>
      <c r="Q319" s="206"/>
      <c r="R319" s="206"/>
      <c r="S319" s="206"/>
      <c r="T319" s="206"/>
      <c r="U319" s="206"/>
      <c r="V319" s="206"/>
      <c r="W319" s="206"/>
      <c r="X319" s="206"/>
      <c r="Y319" s="206"/>
      <c r="Z319" s="206"/>
    </row>
    <row r="320" spans="1:26" ht="12.75" hidden="1" customHeight="1">
      <c r="A320" s="207"/>
      <c r="B320" s="206"/>
      <c r="C320" s="206"/>
      <c r="D320" s="206"/>
      <c r="E320" s="206"/>
      <c r="F320" s="206"/>
      <c r="G320" s="206"/>
      <c r="H320" s="206"/>
      <c r="I320" s="206"/>
      <c r="J320" s="208"/>
      <c r="K320" s="209"/>
      <c r="L320" s="206"/>
      <c r="M320" s="206"/>
      <c r="N320" s="206"/>
      <c r="O320" s="206"/>
      <c r="P320" s="206"/>
      <c r="Q320" s="206"/>
      <c r="R320" s="206"/>
      <c r="S320" s="206"/>
      <c r="T320" s="206"/>
      <c r="U320" s="206"/>
      <c r="V320" s="206"/>
      <c r="W320" s="206"/>
      <c r="X320" s="206"/>
      <c r="Y320" s="206"/>
      <c r="Z320" s="206"/>
    </row>
    <row r="321" spans="1:26" ht="12.75" hidden="1" customHeight="1">
      <c r="A321" s="207"/>
      <c r="B321" s="206"/>
      <c r="C321" s="206"/>
      <c r="D321" s="206"/>
      <c r="E321" s="206"/>
      <c r="F321" s="206"/>
      <c r="G321" s="206"/>
      <c r="H321" s="206"/>
      <c r="I321" s="206"/>
      <c r="J321" s="208"/>
      <c r="K321" s="209"/>
      <c r="L321" s="206"/>
      <c r="M321" s="206"/>
      <c r="N321" s="206"/>
      <c r="O321" s="206"/>
      <c r="P321" s="206"/>
      <c r="Q321" s="206"/>
      <c r="R321" s="206"/>
      <c r="S321" s="206"/>
      <c r="T321" s="206"/>
      <c r="U321" s="206"/>
      <c r="V321" s="206"/>
      <c r="W321" s="206"/>
      <c r="X321" s="206"/>
      <c r="Y321" s="206"/>
      <c r="Z321" s="206"/>
    </row>
    <row r="322" spans="1:26" ht="12.75" hidden="1" customHeight="1">
      <c r="A322" s="207"/>
      <c r="B322" s="206"/>
      <c r="C322" s="206"/>
      <c r="D322" s="206"/>
      <c r="E322" s="206"/>
      <c r="F322" s="206"/>
      <c r="G322" s="206"/>
      <c r="H322" s="206"/>
      <c r="I322" s="206"/>
      <c r="J322" s="208"/>
      <c r="K322" s="209"/>
      <c r="L322" s="206"/>
      <c r="M322" s="206"/>
      <c r="N322" s="206"/>
      <c r="O322" s="206"/>
      <c r="P322" s="206"/>
      <c r="Q322" s="206"/>
      <c r="R322" s="206"/>
      <c r="S322" s="206"/>
      <c r="T322" s="206"/>
      <c r="U322" s="206"/>
      <c r="V322" s="206"/>
      <c r="W322" s="206"/>
      <c r="X322" s="206"/>
      <c r="Y322" s="206"/>
      <c r="Z322" s="206"/>
    </row>
    <row r="323" spans="1:26" ht="12.75" hidden="1" customHeight="1">
      <c r="A323" s="207"/>
      <c r="B323" s="206"/>
      <c r="C323" s="206"/>
      <c r="D323" s="206"/>
      <c r="E323" s="206"/>
      <c r="F323" s="206"/>
      <c r="G323" s="206"/>
      <c r="H323" s="206"/>
      <c r="I323" s="206"/>
      <c r="J323" s="208"/>
      <c r="K323" s="209"/>
      <c r="L323" s="206"/>
      <c r="M323" s="206"/>
      <c r="N323" s="206"/>
      <c r="O323" s="206"/>
      <c r="P323" s="206"/>
      <c r="Q323" s="206"/>
      <c r="R323" s="206"/>
      <c r="S323" s="206"/>
      <c r="T323" s="206"/>
      <c r="U323" s="206"/>
      <c r="V323" s="206"/>
      <c r="W323" s="206"/>
      <c r="X323" s="206"/>
      <c r="Y323" s="206"/>
      <c r="Z323" s="206"/>
    </row>
    <row r="324" spans="1:26" ht="12.75" hidden="1" customHeight="1">
      <c r="A324" s="207"/>
      <c r="B324" s="206"/>
      <c r="C324" s="206"/>
      <c r="D324" s="206"/>
      <c r="E324" s="206"/>
      <c r="F324" s="206"/>
      <c r="G324" s="206"/>
      <c r="H324" s="206"/>
      <c r="I324" s="206"/>
      <c r="J324" s="208"/>
      <c r="K324" s="209"/>
      <c r="L324" s="206"/>
      <c r="M324" s="206"/>
      <c r="N324" s="206"/>
      <c r="O324" s="206"/>
      <c r="P324" s="206"/>
      <c r="Q324" s="206"/>
      <c r="R324" s="206"/>
      <c r="S324" s="206"/>
      <c r="T324" s="206"/>
      <c r="U324" s="206"/>
      <c r="V324" s="206"/>
      <c r="W324" s="206"/>
      <c r="X324" s="206"/>
      <c r="Y324" s="206"/>
      <c r="Z324" s="206"/>
    </row>
    <row r="325" spans="1:26" ht="12.75" hidden="1" customHeight="1">
      <c r="A325" s="207"/>
      <c r="B325" s="206"/>
      <c r="C325" s="206"/>
      <c r="D325" s="206"/>
      <c r="E325" s="206"/>
      <c r="F325" s="206"/>
      <c r="G325" s="206"/>
      <c r="H325" s="206"/>
      <c r="I325" s="206"/>
      <c r="J325" s="208"/>
      <c r="K325" s="209"/>
      <c r="L325" s="206"/>
      <c r="M325" s="206"/>
      <c r="N325" s="206"/>
      <c r="O325" s="206"/>
      <c r="P325" s="206"/>
      <c r="Q325" s="206"/>
      <c r="R325" s="206"/>
      <c r="S325" s="206"/>
      <c r="T325" s="206"/>
      <c r="U325" s="206"/>
      <c r="V325" s="206"/>
      <c r="W325" s="206"/>
      <c r="X325" s="206"/>
      <c r="Y325" s="206"/>
      <c r="Z325" s="206"/>
    </row>
    <row r="326" spans="1:26" ht="12.75" hidden="1" customHeight="1">
      <c r="A326" s="207"/>
      <c r="B326" s="206"/>
      <c r="C326" s="206"/>
      <c r="D326" s="206"/>
      <c r="E326" s="206"/>
      <c r="F326" s="206"/>
      <c r="G326" s="206"/>
      <c r="H326" s="206"/>
      <c r="I326" s="206"/>
      <c r="J326" s="208"/>
      <c r="K326" s="209"/>
      <c r="L326" s="206"/>
      <c r="M326" s="206"/>
      <c r="N326" s="206"/>
      <c r="O326" s="206"/>
      <c r="P326" s="206"/>
      <c r="Q326" s="206"/>
      <c r="R326" s="206"/>
      <c r="S326" s="206"/>
      <c r="T326" s="206"/>
      <c r="U326" s="206"/>
      <c r="V326" s="206"/>
      <c r="W326" s="206"/>
      <c r="X326" s="206"/>
      <c r="Y326" s="206"/>
      <c r="Z326" s="206"/>
    </row>
    <row r="327" spans="1:26" ht="12.75" hidden="1" customHeight="1">
      <c r="A327" s="207"/>
      <c r="B327" s="206"/>
      <c r="C327" s="206"/>
      <c r="D327" s="206"/>
      <c r="E327" s="206"/>
      <c r="F327" s="206"/>
      <c r="G327" s="206"/>
      <c r="H327" s="206"/>
      <c r="I327" s="206"/>
      <c r="J327" s="208"/>
      <c r="K327" s="209"/>
      <c r="L327" s="206"/>
      <c r="M327" s="206"/>
      <c r="N327" s="206"/>
      <c r="O327" s="206"/>
      <c r="P327" s="206"/>
      <c r="Q327" s="206"/>
      <c r="R327" s="206"/>
      <c r="S327" s="206"/>
      <c r="T327" s="206"/>
      <c r="U327" s="206"/>
      <c r="V327" s="206"/>
      <c r="W327" s="206"/>
      <c r="X327" s="206"/>
      <c r="Y327" s="206"/>
      <c r="Z327" s="206"/>
    </row>
    <row r="328" spans="1:26" ht="12.75" hidden="1" customHeight="1">
      <c r="A328" s="207"/>
      <c r="B328" s="206"/>
      <c r="C328" s="206"/>
      <c r="D328" s="206"/>
      <c r="E328" s="206"/>
      <c r="F328" s="206"/>
      <c r="G328" s="206"/>
      <c r="H328" s="206"/>
      <c r="I328" s="206"/>
      <c r="J328" s="208"/>
      <c r="K328" s="209"/>
      <c r="L328" s="206"/>
      <c r="M328" s="206"/>
      <c r="N328" s="206"/>
      <c r="O328" s="206"/>
      <c r="P328" s="206"/>
      <c r="Q328" s="206"/>
      <c r="R328" s="206"/>
      <c r="S328" s="206"/>
      <c r="T328" s="206"/>
      <c r="U328" s="206"/>
      <c r="V328" s="206"/>
      <c r="W328" s="206"/>
      <c r="X328" s="206"/>
      <c r="Y328" s="206"/>
      <c r="Z328" s="206"/>
    </row>
    <row r="329" spans="1:26" ht="12.75" hidden="1" customHeight="1">
      <c r="A329" s="207"/>
      <c r="B329" s="206"/>
      <c r="C329" s="206"/>
      <c r="D329" s="206"/>
      <c r="E329" s="206"/>
      <c r="F329" s="206"/>
      <c r="G329" s="206"/>
      <c r="H329" s="206"/>
      <c r="I329" s="206"/>
      <c r="J329" s="208"/>
      <c r="K329" s="209"/>
      <c r="L329" s="206"/>
      <c r="M329" s="206"/>
      <c r="N329" s="206"/>
      <c r="O329" s="206"/>
      <c r="P329" s="206"/>
      <c r="Q329" s="206"/>
      <c r="R329" s="206"/>
      <c r="S329" s="206"/>
      <c r="T329" s="206"/>
      <c r="U329" s="206"/>
      <c r="V329" s="206"/>
      <c r="W329" s="206"/>
      <c r="X329" s="206"/>
      <c r="Y329" s="206"/>
      <c r="Z329" s="206"/>
    </row>
    <row r="330" spans="1:26" ht="12.75" hidden="1" customHeight="1">
      <c r="A330" s="207"/>
      <c r="B330" s="206"/>
      <c r="C330" s="206"/>
      <c r="D330" s="206"/>
      <c r="E330" s="206"/>
      <c r="F330" s="206"/>
      <c r="G330" s="206"/>
      <c r="H330" s="206"/>
      <c r="I330" s="206"/>
      <c r="J330" s="208"/>
      <c r="K330" s="209"/>
      <c r="L330" s="206"/>
      <c r="M330" s="206"/>
      <c r="N330" s="206"/>
      <c r="O330" s="206"/>
      <c r="P330" s="206"/>
      <c r="Q330" s="206"/>
      <c r="R330" s="206"/>
      <c r="S330" s="206"/>
      <c r="T330" s="206"/>
      <c r="U330" s="206"/>
      <c r="V330" s="206"/>
      <c r="W330" s="206"/>
      <c r="X330" s="206"/>
      <c r="Y330" s="206"/>
      <c r="Z330" s="206"/>
    </row>
    <row r="331" spans="1:26" ht="12.75" hidden="1" customHeight="1">
      <c r="A331" s="207"/>
      <c r="B331" s="206"/>
      <c r="C331" s="206"/>
      <c r="D331" s="206"/>
      <c r="E331" s="206"/>
      <c r="F331" s="206"/>
      <c r="G331" s="206"/>
      <c r="H331" s="206"/>
      <c r="I331" s="206"/>
      <c r="J331" s="208"/>
      <c r="K331" s="209"/>
      <c r="L331" s="206"/>
      <c r="M331" s="206"/>
      <c r="N331" s="206"/>
      <c r="O331" s="206"/>
      <c r="P331" s="206"/>
      <c r="Q331" s="206"/>
      <c r="R331" s="206"/>
      <c r="S331" s="206"/>
      <c r="T331" s="206"/>
      <c r="U331" s="206"/>
      <c r="V331" s="206"/>
      <c r="W331" s="206"/>
      <c r="X331" s="206"/>
      <c r="Y331" s="206"/>
      <c r="Z331" s="206"/>
    </row>
    <row r="332" spans="1:26" ht="12.75" hidden="1" customHeight="1">
      <c r="A332" s="207"/>
      <c r="B332" s="206"/>
      <c r="C332" s="206"/>
      <c r="D332" s="206"/>
      <c r="E332" s="206"/>
      <c r="F332" s="206"/>
      <c r="G332" s="206"/>
      <c r="H332" s="206"/>
      <c r="I332" s="206"/>
      <c r="J332" s="208"/>
      <c r="K332" s="209"/>
      <c r="L332" s="206"/>
      <c r="M332" s="206"/>
      <c r="N332" s="206"/>
      <c r="O332" s="206"/>
      <c r="P332" s="206"/>
      <c r="Q332" s="206"/>
      <c r="R332" s="206"/>
      <c r="S332" s="206"/>
      <c r="T332" s="206"/>
      <c r="U332" s="206"/>
      <c r="V332" s="206"/>
      <c r="W332" s="206"/>
      <c r="X332" s="206"/>
      <c r="Y332" s="206"/>
      <c r="Z332" s="206"/>
    </row>
    <row r="333" spans="1:26" ht="12.75" hidden="1" customHeight="1">
      <c r="A333" s="207"/>
      <c r="B333" s="206"/>
      <c r="C333" s="206"/>
      <c r="D333" s="206"/>
      <c r="E333" s="206"/>
      <c r="F333" s="206"/>
      <c r="G333" s="206"/>
      <c r="H333" s="206"/>
      <c r="I333" s="206"/>
      <c r="J333" s="208"/>
      <c r="K333" s="209"/>
      <c r="L333" s="206"/>
      <c r="M333" s="206"/>
      <c r="N333" s="206"/>
      <c r="O333" s="206"/>
      <c r="P333" s="206"/>
      <c r="Q333" s="206"/>
      <c r="R333" s="206"/>
      <c r="S333" s="206"/>
      <c r="T333" s="206"/>
      <c r="U333" s="206"/>
      <c r="V333" s="206"/>
      <c r="W333" s="206"/>
      <c r="X333" s="206"/>
      <c r="Y333" s="206"/>
      <c r="Z333" s="206"/>
    </row>
    <row r="334" spans="1:26" ht="12.75" hidden="1" customHeight="1">
      <c r="A334" s="207"/>
      <c r="B334" s="206"/>
      <c r="C334" s="206"/>
      <c r="D334" s="206"/>
      <c r="E334" s="206"/>
      <c r="F334" s="206"/>
      <c r="G334" s="206"/>
      <c r="H334" s="206"/>
      <c r="I334" s="206"/>
      <c r="J334" s="208"/>
      <c r="K334" s="209"/>
      <c r="L334" s="206"/>
      <c r="M334" s="206"/>
      <c r="N334" s="206"/>
      <c r="O334" s="206"/>
      <c r="P334" s="206"/>
      <c r="Q334" s="206"/>
      <c r="R334" s="206"/>
      <c r="S334" s="206"/>
      <c r="T334" s="206"/>
      <c r="U334" s="206"/>
      <c r="V334" s="206"/>
      <c r="W334" s="206"/>
      <c r="X334" s="206"/>
      <c r="Y334" s="206"/>
      <c r="Z334" s="206"/>
    </row>
    <row r="335" spans="1:26" ht="12.75" hidden="1" customHeight="1">
      <c r="A335" s="207"/>
      <c r="B335" s="206"/>
      <c r="C335" s="206"/>
      <c r="D335" s="206"/>
      <c r="E335" s="206"/>
      <c r="F335" s="206"/>
      <c r="G335" s="206"/>
      <c r="H335" s="206"/>
      <c r="I335" s="206"/>
      <c r="J335" s="208"/>
      <c r="K335" s="209"/>
      <c r="L335" s="206"/>
      <c r="M335" s="206"/>
      <c r="N335" s="206"/>
      <c r="O335" s="206"/>
      <c r="P335" s="206"/>
      <c r="Q335" s="206"/>
      <c r="R335" s="206"/>
      <c r="S335" s="206"/>
      <c r="T335" s="206"/>
      <c r="U335" s="206"/>
      <c r="V335" s="206"/>
      <c r="W335" s="206"/>
      <c r="X335" s="206"/>
      <c r="Y335" s="206"/>
      <c r="Z335" s="206"/>
    </row>
    <row r="336" spans="1:26" ht="12.75" hidden="1" customHeight="1">
      <c r="A336" s="207"/>
      <c r="B336" s="206"/>
      <c r="C336" s="206"/>
      <c r="D336" s="206"/>
      <c r="E336" s="206"/>
      <c r="F336" s="206"/>
      <c r="G336" s="206"/>
      <c r="H336" s="206"/>
      <c r="I336" s="206"/>
      <c r="J336" s="208"/>
      <c r="K336" s="209"/>
      <c r="L336" s="206"/>
      <c r="M336" s="206"/>
      <c r="N336" s="206"/>
      <c r="O336" s="206"/>
      <c r="P336" s="206"/>
      <c r="Q336" s="206"/>
      <c r="R336" s="206"/>
      <c r="S336" s="206"/>
      <c r="T336" s="206"/>
      <c r="U336" s="206"/>
      <c r="V336" s="206"/>
      <c r="W336" s="206"/>
      <c r="X336" s="206"/>
      <c r="Y336" s="206"/>
      <c r="Z336" s="206"/>
    </row>
    <row r="337" spans="1:26" ht="12.75" hidden="1" customHeight="1">
      <c r="A337" s="207"/>
      <c r="B337" s="206"/>
      <c r="C337" s="206"/>
      <c r="D337" s="206"/>
      <c r="E337" s="206"/>
      <c r="F337" s="206"/>
      <c r="G337" s="206"/>
      <c r="H337" s="206"/>
      <c r="I337" s="206"/>
      <c r="J337" s="208"/>
      <c r="K337" s="209"/>
      <c r="L337" s="206"/>
      <c r="M337" s="206"/>
      <c r="N337" s="206"/>
      <c r="O337" s="206"/>
      <c r="P337" s="206"/>
      <c r="Q337" s="206"/>
      <c r="R337" s="206"/>
      <c r="S337" s="206"/>
      <c r="T337" s="206"/>
      <c r="U337" s="206"/>
      <c r="V337" s="206"/>
      <c r="W337" s="206"/>
      <c r="X337" s="206"/>
      <c r="Y337" s="206"/>
      <c r="Z337" s="206"/>
    </row>
    <row r="338" spans="1:26" ht="12.75" hidden="1" customHeight="1">
      <c r="A338" s="207"/>
      <c r="B338" s="206"/>
      <c r="C338" s="206"/>
      <c r="D338" s="206"/>
      <c r="E338" s="206"/>
      <c r="F338" s="206"/>
      <c r="G338" s="206"/>
      <c r="H338" s="206"/>
      <c r="I338" s="206"/>
      <c r="J338" s="208"/>
      <c r="K338" s="209"/>
      <c r="L338" s="206"/>
      <c r="M338" s="206"/>
      <c r="N338" s="206"/>
      <c r="O338" s="206"/>
      <c r="P338" s="206"/>
      <c r="Q338" s="206"/>
      <c r="R338" s="206"/>
      <c r="S338" s="206"/>
      <c r="T338" s="206"/>
      <c r="U338" s="206"/>
      <c r="V338" s="206"/>
      <c r="W338" s="206"/>
      <c r="X338" s="206"/>
      <c r="Y338" s="206"/>
      <c r="Z338" s="206"/>
    </row>
    <row r="339" spans="1:26" ht="12.75" hidden="1" customHeight="1">
      <c r="A339" s="207"/>
      <c r="B339" s="206"/>
      <c r="C339" s="206"/>
      <c r="D339" s="206"/>
      <c r="E339" s="206"/>
      <c r="F339" s="206"/>
      <c r="G339" s="206"/>
      <c r="H339" s="206"/>
      <c r="I339" s="206"/>
      <c r="J339" s="208"/>
      <c r="K339" s="209"/>
      <c r="L339" s="206"/>
      <c r="M339" s="206"/>
      <c r="N339" s="206"/>
      <c r="O339" s="206"/>
      <c r="P339" s="206"/>
      <c r="Q339" s="206"/>
      <c r="R339" s="206"/>
      <c r="S339" s="206"/>
      <c r="T339" s="206"/>
      <c r="U339" s="206"/>
      <c r="V339" s="206"/>
      <c r="W339" s="206"/>
      <c r="X339" s="206"/>
      <c r="Y339" s="206"/>
      <c r="Z339" s="206"/>
    </row>
    <row r="340" spans="1:26" ht="12.75" hidden="1" customHeight="1">
      <c r="A340" s="207"/>
      <c r="B340" s="206"/>
      <c r="C340" s="206"/>
      <c r="D340" s="206"/>
      <c r="E340" s="206"/>
      <c r="F340" s="206"/>
      <c r="G340" s="206"/>
      <c r="H340" s="206"/>
      <c r="I340" s="206"/>
      <c r="J340" s="208"/>
      <c r="K340" s="209"/>
      <c r="L340" s="206"/>
      <c r="M340" s="206"/>
      <c r="N340" s="206"/>
      <c r="O340" s="206"/>
      <c r="P340" s="206"/>
      <c r="Q340" s="206"/>
      <c r="R340" s="206"/>
      <c r="S340" s="206"/>
      <c r="T340" s="206"/>
      <c r="U340" s="206"/>
      <c r="V340" s="206"/>
      <c r="W340" s="206"/>
      <c r="X340" s="206"/>
      <c r="Y340" s="206"/>
      <c r="Z340" s="206"/>
    </row>
    <row r="341" spans="1:26" ht="12.75" hidden="1" customHeight="1">
      <c r="A341" s="207"/>
      <c r="B341" s="206"/>
      <c r="C341" s="206"/>
      <c r="D341" s="206"/>
      <c r="E341" s="206"/>
      <c r="F341" s="206"/>
      <c r="G341" s="206"/>
      <c r="H341" s="206"/>
      <c r="I341" s="206"/>
      <c r="J341" s="208"/>
      <c r="K341" s="209"/>
      <c r="L341" s="206"/>
      <c r="M341" s="206"/>
      <c r="N341" s="206"/>
      <c r="O341" s="206"/>
      <c r="P341" s="206"/>
      <c r="Q341" s="206"/>
      <c r="R341" s="206"/>
      <c r="S341" s="206"/>
      <c r="T341" s="206"/>
      <c r="U341" s="206"/>
      <c r="V341" s="206"/>
      <c r="W341" s="206"/>
      <c r="X341" s="206"/>
      <c r="Y341" s="206"/>
      <c r="Z341" s="206"/>
    </row>
    <row r="342" spans="1:26" ht="12.75" hidden="1" customHeight="1">
      <c r="A342" s="207"/>
      <c r="B342" s="206"/>
      <c r="C342" s="206"/>
      <c r="D342" s="206"/>
      <c r="E342" s="206"/>
      <c r="F342" s="206"/>
      <c r="G342" s="206"/>
      <c r="H342" s="206"/>
      <c r="I342" s="206"/>
      <c r="J342" s="208"/>
      <c r="K342" s="209"/>
      <c r="L342" s="206"/>
      <c r="M342" s="206"/>
      <c r="N342" s="206"/>
      <c r="O342" s="206"/>
      <c r="P342" s="206"/>
      <c r="Q342" s="206"/>
      <c r="R342" s="206"/>
      <c r="S342" s="206"/>
      <c r="T342" s="206"/>
      <c r="U342" s="206"/>
      <c r="V342" s="206"/>
      <c r="W342" s="206"/>
      <c r="X342" s="206"/>
      <c r="Y342" s="206"/>
      <c r="Z342" s="206"/>
    </row>
    <row r="343" spans="1:26" ht="12.75" hidden="1" customHeight="1">
      <c r="A343" s="207"/>
      <c r="B343" s="206"/>
      <c r="C343" s="206"/>
      <c r="D343" s="206"/>
      <c r="E343" s="206"/>
      <c r="F343" s="206"/>
      <c r="G343" s="206"/>
      <c r="H343" s="206"/>
      <c r="I343" s="206"/>
      <c r="J343" s="208"/>
      <c r="K343" s="209"/>
      <c r="L343" s="206"/>
      <c r="M343" s="206"/>
      <c r="N343" s="206"/>
      <c r="O343" s="206"/>
      <c r="P343" s="206"/>
      <c r="Q343" s="206"/>
      <c r="R343" s="206"/>
      <c r="S343" s="206"/>
      <c r="T343" s="206"/>
      <c r="U343" s="206"/>
      <c r="V343" s="206"/>
      <c r="W343" s="206"/>
      <c r="X343" s="206"/>
      <c r="Y343" s="206"/>
      <c r="Z343" s="206"/>
    </row>
    <row r="344" spans="1:26" ht="12.75" hidden="1" customHeight="1">
      <c r="A344" s="207"/>
      <c r="B344" s="206"/>
      <c r="C344" s="206"/>
      <c r="D344" s="206"/>
      <c r="E344" s="206"/>
      <c r="F344" s="206"/>
      <c r="G344" s="206"/>
      <c r="H344" s="206"/>
      <c r="I344" s="206"/>
      <c r="J344" s="208"/>
      <c r="K344" s="209"/>
      <c r="L344" s="206"/>
      <c r="M344" s="206"/>
      <c r="N344" s="206"/>
      <c r="O344" s="206"/>
      <c r="P344" s="206"/>
      <c r="Q344" s="206"/>
      <c r="R344" s="206"/>
      <c r="S344" s="206"/>
      <c r="T344" s="206"/>
      <c r="U344" s="206"/>
      <c r="V344" s="206"/>
      <c r="W344" s="206"/>
      <c r="X344" s="206"/>
      <c r="Y344" s="206"/>
      <c r="Z344" s="206"/>
    </row>
    <row r="345" spans="1:26" ht="12.75" hidden="1" customHeight="1">
      <c r="A345" s="207"/>
      <c r="B345" s="206"/>
      <c r="C345" s="206"/>
      <c r="D345" s="206"/>
      <c r="E345" s="206"/>
      <c r="F345" s="206"/>
      <c r="G345" s="206"/>
      <c r="H345" s="206"/>
      <c r="I345" s="206"/>
      <c r="J345" s="208"/>
      <c r="K345" s="209"/>
      <c r="L345" s="206"/>
      <c r="M345" s="206"/>
      <c r="N345" s="206"/>
      <c r="O345" s="206"/>
      <c r="P345" s="206"/>
      <c r="Q345" s="206"/>
      <c r="R345" s="206"/>
      <c r="S345" s="206"/>
      <c r="T345" s="206"/>
      <c r="U345" s="206"/>
      <c r="V345" s="206"/>
      <c r="W345" s="206"/>
      <c r="X345" s="206"/>
      <c r="Y345" s="206"/>
      <c r="Z345" s="206"/>
    </row>
    <row r="346" spans="1:26" ht="12.75" hidden="1" customHeight="1">
      <c r="A346" s="207"/>
      <c r="B346" s="206"/>
      <c r="C346" s="206"/>
      <c r="D346" s="206"/>
      <c r="E346" s="206"/>
      <c r="F346" s="206"/>
      <c r="G346" s="206"/>
      <c r="H346" s="206"/>
      <c r="I346" s="206"/>
      <c r="J346" s="208"/>
      <c r="K346" s="209"/>
      <c r="L346" s="206"/>
      <c r="M346" s="206"/>
      <c r="N346" s="206"/>
      <c r="O346" s="206"/>
      <c r="P346" s="206"/>
      <c r="Q346" s="206"/>
      <c r="R346" s="206"/>
      <c r="S346" s="206"/>
      <c r="T346" s="206"/>
      <c r="U346" s="206"/>
      <c r="V346" s="206"/>
      <c r="W346" s="206"/>
      <c r="X346" s="206"/>
      <c r="Y346" s="206"/>
      <c r="Z346" s="206"/>
    </row>
    <row r="347" spans="1:26" ht="12.75" hidden="1" customHeight="1">
      <c r="A347" s="207"/>
      <c r="B347" s="206"/>
      <c r="C347" s="206"/>
      <c r="D347" s="206"/>
      <c r="E347" s="206"/>
      <c r="F347" s="206"/>
      <c r="G347" s="206"/>
      <c r="H347" s="206"/>
      <c r="I347" s="206"/>
      <c r="J347" s="208"/>
      <c r="K347" s="209"/>
      <c r="L347" s="206"/>
      <c r="M347" s="206"/>
      <c r="N347" s="206"/>
      <c r="O347" s="206"/>
      <c r="P347" s="206"/>
      <c r="Q347" s="206"/>
      <c r="R347" s="206"/>
      <c r="S347" s="206"/>
      <c r="T347" s="206"/>
      <c r="U347" s="206"/>
      <c r="V347" s="206"/>
      <c r="W347" s="206"/>
      <c r="X347" s="206"/>
      <c r="Y347" s="206"/>
      <c r="Z347" s="206"/>
    </row>
    <row r="348" spans="1:26" ht="12.75" hidden="1" customHeight="1">
      <c r="A348" s="207"/>
      <c r="B348" s="206"/>
      <c r="C348" s="206"/>
      <c r="D348" s="206"/>
      <c r="E348" s="206"/>
      <c r="F348" s="206"/>
      <c r="G348" s="206"/>
      <c r="H348" s="206"/>
      <c r="I348" s="206"/>
      <c r="J348" s="208"/>
      <c r="K348" s="209"/>
      <c r="L348" s="206"/>
      <c r="M348" s="206"/>
      <c r="N348" s="206"/>
      <c r="O348" s="206"/>
      <c r="P348" s="206"/>
      <c r="Q348" s="206"/>
      <c r="R348" s="206"/>
      <c r="S348" s="206"/>
      <c r="T348" s="206"/>
      <c r="U348" s="206"/>
      <c r="V348" s="206"/>
      <c r="W348" s="206"/>
      <c r="X348" s="206"/>
      <c r="Y348" s="206"/>
      <c r="Z348" s="206"/>
    </row>
    <row r="349" spans="1:26" ht="12.75" hidden="1" customHeight="1">
      <c r="A349" s="207"/>
      <c r="B349" s="206"/>
      <c r="C349" s="206"/>
      <c r="D349" s="206"/>
      <c r="E349" s="206"/>
      <c r="F349" s="206"/>
      <c r="G349" s="206"/>
      <c r="H349" s="206"/>
      <c r="I349" s="206"/>
      <c r="J349" s="208"/>
      <c r="K349" s="209"/>
      <c r="L349" s="206"/>
      <c r="M349" s="206"/>
      <c r="N349" s="206"/>
      <c r="O349" s="206"/>
      <c r="P349" s="206"/>
      <c r="Q349" s="206"/>
      <c r="R349" s="206"/>
      <c r="S349" s="206"/>
      <c r="T349" s="206"/>
      <c r="U349" s="206"/>
      <c r="V349" s="206"/>
      <c r="W349" s="206"/>
      <c r="X349" s="206"/>
      <c r="Y349" s="206"/>
      <c r="Z349" s="206"/>
    </row>
    <row r="350" spans="1:26" ht="12.75" hidden="1" customHeight="1">
      <c r="A350" s="207"/>
      <c r="B350" s="206"/>
      <c r="C350" s="206"/>
      <c r="D350" s="206"/>
      <c r="E350" s="206"/>
      <c r="F350" s="206"/>
      <c r="G350" s="206"/>
      <c r="H350" s="206"/>
      <c r="I350" s="206"/>
      <c r="J350" s="208"/>
      <c r="K350" s="209"/>
      <c r="L350" s="206"/>
      <c r="M350" s="206"/>
      <c r="N350" s="206"/>
      <c r="O350" s="206"/>
      <c r="P350" s="206"/>
      <c r="Q350" s="206"/>
      <c r="R350" s="206"/>
      <c r="S350" s="206"/>
      <c r="T350" s="206"/>
      <c r="U350" s="206"/>
      <c r="V350" s="206"/>
      <c r="W350" s="206"/>
      <c r="X350" s="206"/>
      <c r="Y350" s="206"/>
      <c r="Z350" s="206"/>
    </row>
    <row r="351" spans="1:26" ht="12.75" hidden="1" customHeight="1">
      <c r="A351" s="207"/>
      <c r="B351" s="206"/>
      <c r="C351" s="206"/>
      <c r="D351" s="206"/>
      <c r="E351" s="206"/>
      <c r="F351" s="206"/>
      <c r="G351" s="206"/>
      <c r="H351" s="206"/>
      <c r="I351" s="206"/>
      <c r="J351" s="208"/>
      <c r="K351" s="209"/>
      <c r="L351" s="206"/>
      <c r="M351" s="206"/>
      <c r="N351" s="206"/>
      <c r="O351" s="206"/>
      <c r="P351" s="206"/>
      <c r="Q351" s="206"/>
      <c r="R351" s="206"/>
      <c r="S351" s="206"/>
      <c r="T351" s="206"/>
      <c r="U351" s="206"/>
      <c r="V351" s="206"/>
      <c r="W351" s="206"/>
      <c r="X351" s="206"/>
      <c r="Y351" s="206"/>
      <c r="Z351" s="206"/>
    </row>
    <row r="352" spans="1:26" ht="12.75" hidden="1" customHeight="1">
      <c r="A352" s="207"/>
      <c r="B352" s="206"/>
      <c r="C352" s="206"/>
      <c r="D352" s="206"/>
      <c r="E352" s="206"/>
      <c r="F352" s="206"/>
      <c r="G352" s="206"/>
      <c r="H352" s="206"/>
      <c r="I352" s="206"/>
      <c r="J352" s="208"/>
      <c r="K352" s="209"/>
      <c r="L352" s="206"/>
      <c r="M352" s="206"/>
      <c r="N352" s="206"/>
      <c r="O352" s="206"/>
      <c r="P352" s="206"/>
      <c r="Q352" s="206"/>
      <c r="R352" s="206"/>
      <c r="S352" s="206"/>
      <c r="T352" s="206"/>
      <c r="U352" s="206"/>
      <c r="V352" s="206"/>
      <c r="W352" s="206"/>
      <c r="X352" s="206"/>
      <c r="Y352" s="206"/>
      <c r="Z352" s="206"/>
    </row>
    <row r="353" spans="1:26" ht="12.75" hidden="1" customHeight="1">
      <c r="A353" s="207"/>
      <c r="B353" s="206"/>
      <c r="C353" s="206"/>
      <c r="D353" s="206"/>
      <c r="E353" s="206"/>
      <c r="F353" s="206"/>
      <c r="G353" s="206"/>
      <c r="H353" s="206"/>
      <c r="I353" s="206"/>
      <c r="J353" s="208"/>
      <c r="K353" s="209"/>
      <c r="L353" s="206"/>
      <c r="M353" s="206"/>
      <c r="N353" s="206"/>
      <c r="O353" s="206"/>
      <c r="P353" s="206"/>
      <c r="Q353" s="206"/>
      <c r="R353" s="206"/>
      <c r="S353" s="206"/>
      <c r="T353" s="206"/>
      <c r="U353" s="206"/>
      <c r="V353" s="206"/>
      <c r="W353" s="206"/>
      <c r="X353" s="206"/>
      <c r="Y353" s="206"/>
      <c r="Z353" s="206"/>
    </row>
    <row r="354" spans="1:26" ht="12.75" hidden="1" customHeight="1">
      <c r="A354" s="207"/>
      <c r="B354" s="206"/>
      <c r="C354" s="206"/>
      <c r="D354" s="206"/>
      <c r="E354" s="206"/>
      <c r="F354" s="206"/>
      <c r="G354" s="206"/>
      <c r="H354" s="206"/>
      <c r="I354" s="206"/>
      <c r="J354" s="208"/>
      <c r="K354" s="209"/>
      <c r="L354" s="206"/>
      <c r="M354" s="206"/>
      <c r="N354" s="206"/>
      <c r="O354" s="206"/>
      <c r="P354" s="206"/>
      <c r="Q354" s="206"/>
      <c r="R354" s="206"/>
      <c r="S354" s="206"/>
      <c r="T354" s="206"/>
      <c r="U354" s="206"/>
      <c r="V354" s="206"/>
      <c r="W354" s="206"/>
      <c r="X354" s="206"/>
      <c r="Y354" s="206"/>
      <c r="Z354" s="206"/>
    </row>
    <row r="355" spans="1:26" ht="12.75" hidden="1" customHeight="1">
      <c r="A355" s="207"/>
      <c r="B355" s="206"/>
      <c r="C355" s="206"/>
      <c r="D355" s="206"/>
      <c r="E355" s="206"/>
      <c r="F355" s="206"/>
      <c r="G355" s="206"/>
      <c r="H355" s="206"/>
      <c r="I355" s="206"/>
      <c r="J355" s="208"/>
      <c r="K355" s="209"/>
      <c r="L355" s="206"/>
      <c r="M355" s="206"/>
      <c r="N355" s="206"/>
      <c r="O355" s="206"/>
      <c r="P355" s="206"/>
      <c r="Q355" s="206"/>
      <c r="R355" s="206"/>
      <c r="S355" s="206"/>
      <c r="T355" s="206"/>
      <c r="U355" s="206"/>
      <c r="V355" s="206"/>
      <c r="W355" s="206"/>
      <c r="X355" s="206"/>
      <c r="Y355" s="206"/>
      <c r="Z355" s="206"/>
    </row>
    <row r="356" spans="1:26" ht="12.75" hidden="1" customHeight="1">
      <c r="A356" s="207"/>
      <c r="B356" s="206"/>
      <c r="C356" s="206"/>
      <c r="D356" s="206"/>
      <c r="E356" s="206"/>
      <c r="F356" s="206"/>
      <c r="G356" s="206"/>
      <c r="H356" s="206"/>
      <c r="I356" s="206"/>
      <c r="J356" s="208"/>
      <c r="K356" s="209"/>
      <c r="L356" s="206"/>
      <c r="M356" s="206"/>
      <c r="N356" s="206"/>
      <c r="O356" s="206"/>
      <c r="P356" s="206"/>
      <c r="Q356" s="206"/>
      <c r="R356" s="206"/>
      <c r="S356" s="206"/>
      <c r="T356" s="206"/>
      <c r="U356" s="206"/>
      <c r="V356" s="206"/>
      <c r="W356" s="206"/>
      <c r="X356" s="206"/>
      <c r="Y356" s="206"/>
      <c r="Z356" s="206"/>
    </row>
    <row r="357" spans="1:26" ht="12.75" hidden="1" customHeight="1">
      <c r="A357" s="207"/>
      <c r="B357" s="206"/>
      <c r="C357" s="206"/>
      <c r="D357" s="206"/>
      <c r="E357" s="206"/>
      <c r="F357" s="206"/>
      <c r="G357" s="206"/>
      <c r="H357" s="206"/>
      <c r="I357" s="206"/>
      <c r="J357" s="208"/>
      <c r="K357" s="209"/>
      <c r="L357" s="206"/>
      <c r="M357" s="206"/>
      <c r="N357" s="206"/>
      <c r="O357" s="206"/>
      <c r="P357" s="206"/>
      <c r="Q357" s="206"/>
      <c r="R357" s="206"/>
      <c r="S357" s="206"/>
      <c r="T357" s="206"/>
      <c r="U357" s="206"/>
      <c r="V357" s="206"/>
      <c r="W357" s="206"/>
      <c r="X357" s="206"/>
      <c r="Y357" s="206"/>
      <c r="Z357" s="206"/>
    </row>
    <row r="358" spans="1:26" ht="12.75" hidden="1" customHeight="1">
      <c r="A358" s="207"/>
      <c r="B358" s="206"/>
      <c r="C358" s="206"/>
      <c r="D358" s="206"/>
      <c r="E358" s="206"/>
      <c r="F358" s="206"/>
      <c r="G358" s="206"/>
      <c r="H358" s="206"/>
      <c r="I358" s="206"/>
      <c r="J358" s="208"/>
      <c r="K358" s="209"/>
      <c r="L358" s="206"/>
      <c r="M358" s="206"/>
      <c r="N358" s="206"/>
      <c r="O358" s="206"/>
      <c r="P358" s="206"/>
      <c r="Q358" s="206"/>
      <c r="R358" s="206"/>
      <c r="S358" s="206"/>
      <c r="T358" s="206"/>
      <c r="U358" s="206"/>
      <c r="V358" s="206"/>
      <c r="W358" s="206"/>
      <c r="X358" s="206"/>
      <c r="Y358" s="206"/>
      <c r="Z358" s="206"/>
    </row>
    <row r="359" spans="1:26" ht="12.75" hidden="1" customHeight="1">
      <c r="A359" s="207"/>
      <c r="B359" s="206"/>
      <c r="C359" s="206"/>
      <c r="D359" s="206"/>
      <c r="E359" s="206"/>
      <c r="F359" s="206"/>
      <c r="G359" s="206"/>
      <c r="H359" s="206"/>
      <c r="I359" s="206"/>
      <c r="J359" s="208"/>
      <c r="K359" s="209"/>
      <c r="L359" s="206"/>
      <c r="M359" s="206"/>
      <c r="N359" s="206"/>
      <c r="O359" s="206"/>
      <c r="P359" s="206"/>
      <c r="Q359" s="206"/>
      <c r="R359" s="206"/>
      <c r="S359" s="206"/>
      <c r="T359" s="206"/>
      <c r="U359" s="206"/>
      <c r="V359" s="206"/>
      <c r="W359" s="206"/>
      <c r="X359" s="206"/>
      <c r="Y359" s="206"/>
      <c r="Z359" s="206"/>
    </row>
    <row r="360" spans="1:26" ht="12.75" hidden="1" customHeight="1">
      <c r="A360" s="207"/>
      <c r="B360" s="206"/>
      <c r="C360" s="206"/>
      <c r="D360" s="206"/>
      <c r="E360" s="206"/>
      <c r="F360" s="206"/>
      <c r="G360" s="206"/>
      <c r="H360" s="206"/>
      <c r="I360" s="206"/>
      <c r="J360" s="208"/>
      <c r="K360" s="209"/>
      <c r="L360" s="206"/>
      <c r="M360" s="206"/>
      <c r="N360" s="206"/>
      <c r="O360" s="206"/>
      <c r="P360" s="206"/>
      <c r="Q360" s="206"/>
      <c r="R360" s="206"/>
      <c r="S360" s="206"/>
      <c r="T360" s="206"/>
      <c r="U360" s="206"/>
      <c r="V360" s="206"/>
      <c r="W360" s="206"/>
      <c r="X360" s="206"/>
      <c r="Y360" s="206"/>
      <c r="Z360" s="206"/>
    </row>
    <row r="361" spans="1:26" ht="12.75" hidden="1" customHeight="1">
      <c r="A361" s="207"/>
      <c r="B361" s="206"/>
      <c r="C361" s="206"/>
      <c r="D361" s="206"/>
      <c r="E361" s="206"/>
      <c r="F361" s="206"/>
      <c r="G361" s="206"/>
      <c r="H361" s="206"/>
      <c r="I361" s="206"/>
      <c r="J361" s="208"/>
      <c r="K361" s="209"/>
      <c r="L361" s="206"/>
      <c r="M361" s="206"/>
      <c r="N361" s="206"/>
      <c r="O361" s="206"/>
      <c r="P361" s="206"/>
      <c r="Q361" s="206"/>
      <c r="R361" s="206"/>
      <c r="S361" s="206"/>
      <c r="T361" s="206"/>
      <c r="U361" s="206"/>
      <c r="V361" s="206"/>
      <c r="W361" s="206"/>
      <c r="X361" s="206"/>
      <c r="Y361" s="206"/>
      <c r="Z361" s="206"/>
    </row>
    <row r="362" spans="1:26" ht="12.75" hidden="1" customHeight="1">
      <c r="A362" s="207"/>
      <c r="B362" s="206"/>
      <c r="C362" s="206"/>
      <c r="D362" s="206"/>
      <c r="E362" s="206"/>
      <c r="F362" s="206"/>
      <c r="G362" s="206"/>
      <c r="H362" s="206"/>
      <c r="I362" s="206"/>
      <c r="J362" s="208"/>
      <c r="K362" s="209"/>
      <c r="L362" s="206"/>
      <c r="M362" s="206"/>
      <c r="N362" s="206"/>
      <c r="O362" s="206"/>
      <c r="P362" s="206"/>
      <c r="Q362" s="206"/>
      <c r="R362" s="206"/>
      <c r="S362" s="206"/>
      <c r="T362" s="206"/>
      <c r="U362" s="206"/>
      <c r="V362" s="206"/>
      <c r="W362" s="206"/>
      <c r="X362" s="206"/>
      <c r="Y362" s="206"/>
      <c r="Z362" s="206"/>
    </row>
    <row r="363" spans="1:26" ht="12.75" hidden="1" customHeight="1">
      <c r="A363" s="207"/>
      <c r="B363" s="206"/>
      <c r="C363" s="206"/>
      <c r="D363" s="206"/>
      <c r="E363" s="206"/>
      <c r="F363" s="206"/>
      <c r="G363" s="206"/>
      <c r="H363" s="206"/>
      <c r="I363" s="206"/>
      <c r="J363" s="208"/>
      <c r="K363" s="209"/>
      <c r="L363" s="206"/>
      <c r="M363" s="206"/>
      <c r="N363" s="206"/>
      <c r="O363" s="206"/>
      <c r="P363" s="206"/>
      <c r="Q363" s="206"/>
      <c r="R363" s="206"/>
      <c r="S363" s="206"/>
      <c r="T363" s="206"/>
      <c r="U363" s="206"/>
      <c r="V363" s="206"/>
      <c r="W363" s="206"/>
      <c r="X363" s="206"/>
      <c r="Y363" s="206"/>
      <c r="Z363" s="206"/>
    </row>
    <row r="364" spans="1:26" ht="12.75" hidden="1" customHeight="1">
      <c r="A364" s="207"/>
      <c r="B364" s="206"/>
      <c r="C364" s="206"/>
      <c r="D364" s="206"/>
      <c r="E364" s="206"/>
      <c r="F364" s="206"/>
      <c r="G364" s="206"/>
      <c r="H364" s="206"/>
      <c r="I364" s="206"/>
      <c r="J364" s="208"/>
      <c r="K364" s="209"/>
      <c r="L364" s="206"/>
      <c r="M364" s="206"/>
      <c r="N364" s="206"/>
      <c r="O364" s="206"/>
      <c r="P364" s="206"/>
      <c r="Q364" s="206"/>
      <c r="R364" s="206"/>
      <c r="S364" s="206"/>
      <c r="T364" s="206"/>
      <c r="U364" s="206"/>
      <c r="V364" s="206"/>
      <c r="W364" s="206"/>
      <c r="X364" s="206"/>
      <c r="Y364" s="206"/>
      <c r="Z364" s="206"/>
    </row>
    <row r="365" spans="1:26" ht="12.75" hidden="1" customHeight="1">
      <c r="A365" s="207"/>
      <c r="B365" s="206"/>
      <c r="C365" s="206"/>
      <c r="D365" s="206"/>
      <c r="E365" s="206"/>
      <c r="F365" s="206"/>
      <c r="G365" s="206"/>
      <c r="H365" s="206"/>
      <c r="I365" s="206"/>
      <c r="J365" s="208"/>
      <c r="K365" s="209"/>
      <c r="L365" s="206"/>
      <c r="M365" s="206"/>
      <c r="N365" s="206"/>
      <c r="O365" s="206"/>
      <c r="P365" s="206"/>
      <c r="Q365" s="206"/>
      <c r="R365" s="206"/>
      <c r="S365" s="206"/>
      <c r="T365" s="206"/>
      <c r="U365" s="206"/>
      <c r="V365" s="206"/>
      <c r="W365" s="206"/>
      <c r="X365" s="206"/>
      <c r="Y365" s="206"/>
      <c r="Z365" s="206"/>
    </row>
    <row r="366" spans="1:26" ht="12.75" hidden="1" customHeight="1">
      <c r="A366" s="207"/>
      <c r="B366" s="206"/>
      <c r="C366" s="206"/>
      <c r="D366" s="206"/>
      <c r="E366" s="206"/>
      <c r="F366" s="206"/>
      <c r="G366" s="206"/>
      <c r="H366" s="206"/>
      <c r="I366" s="206"/>
      <c r="J366" s="208"/>
      <c r="K366" s="209"/>
      <c r="L366" s="206"/>
      <c r="M366" s="206"/>
      <c r="N366" s="206"/>
      <c r="O366" s="206"/>
      <c r="P366" s="206"/>
      <c r="Q366" s="206"/>
      <c r="R366" s="206"/>
      <c r="S366" s="206"/>
      <c r="T366" s="206"/>
      <c r="U366" s="206"/>
      <c r="V366" s="206"/>
      <c r="W366" s="206"/>
      <c r="X366" s="206"/>
      <c r="Y366" s="206"/>
      <c r="Z366" s="206"/>
    </row>
    <row r="367" spans="1:26" ht="12.75" hidden="1" customHeight="1">
      <c r="A367" s="207"/>
      <c r="B367" s="206"/>
      <c r="C367" s="206"/>
      <c r="D367" s="206"/>
      <c r="E367" s="206"/>
      <c r="F367" s="206"/>
      <c r="G367" s="206"/>
      <c r="H367" s="206"/>
      <c r="I367" s="206"/>
      <c r="J367" s="208"/>
      <c r="K367" s="209"/>
      <c r="L367" s="206"/>
      <c r="M367" s="206"/>
      <c r="N367" s="206"/>
      <c r="O367" s="206"/>
      <c r="P367" s="206"/>
      <c r="Q367" s="206"/>
      <c r="R367" s="206"/>
      <c r="S367" s="206"/>
      <c r="T367" s="206"/>
      <c r="U367" s="206"/>
      <c r="V367" s="206"/>
      <c r="W367" s="206"/>
      <c r="X367" s="206"/>
      <c r="Y367" s="206"/>
      <c r="Z367" s="206"/>
    </row>
    <row r="368" spans="1:26" ht="12.75" hidden="1" customHeight="1">
      <c r="A368" s="207"/>
      <c r="B368" s="206"/>
      <c r="C368" s="206"/>
      <c r="D368" s="206"/>
      <c r="E368" s="206"/>
      <c r="F368" s="206"/>
      <c r="G368" s="206"/>
      <c r="H368" s="206"/>
      <c r="I368" s="206"/>
      <c r="J368" s="208"/>
      <c r="K368" s="209"/>
      <c r="L368" s="206"/>
      <c r="M368" s="206"/>
      <c r="N368" s="206"/>
      <c r="O368" s="206"/>
      <c r="P368" s="206"/>
      <c r="Q368" s="206"/>
      <c r="R368" s="206"/>
      <c r="S368" s="206"/>
      <c r="T368" s="206"/>
      <c r="U368" s="206"/>
      <c r="V368" s="206"/>
      <c r="W368" s="206"/>
      <c r="X368" s="206"/>
      <c r="Y368" s="206"/>
      <c r="Z368" s="206"/>
    </row>
    <row r="369" spans="1:26" ht="12.75" hidden="1" customHeight="1">
      <c r="A369" s="207"/>
      <c r="B369" s="206"/>
      <c r="C369" s="206"/>
      <c r="D369" s="206"/>
      <c r="E369" s="206"/>
      <c r="F369" s="206"/>
      <c r="G369" s="206"/>
      <c r="H369" s="206"/>
      <c r="I369" s="206"/>
      <c r="J369" s="208"/>
      <c r="K369" s="209"/>
      <c r="L369" s="206"/>
      <c r="M369" s="206"/>
      <c r="N369" s="206"/>
      <c r="O369" s="206"/>
      <c r="P369" s="206"/>
      <c r="Q369" s="206"/>
      <c r="R369" s="206"/>
      <c r="S369" s="206"/>
      <c r="T369" s="206"/>
      <c r="U369" s="206"/>
      <c r="V369" s="206"/>
      <c r="W369" s="206"/>
      <c r="X369" s="206"/>
      <c r="Y369" s="206"/>
      <c r="Z369" s="206"/>
    </row>
    <row r="370" spans="1:26" ht="12.75" hidden="1" customHeight="1">
      <c r="A370" s="207"/>
      <c r="B370" s="206"/>
      <c r="C370" s="206"/>
      <c r="D370" s="206"/>
      <c r="E370" s="206"/>
      <c r="F370" s="206"/>
      <c r="G370" s="206"/>
      <c r="H370" s="206"/>
      <c r="I370" s="206"/>
      <c r="J370" s="208"/>
      <c r="K370" s="209"/>
      <c r="L370" s="206"/>
      <c r="M370" s="206"/>
      <c r="N370" s="206"/>
      <c r="O370" s="206"/>
      <c r="P370" s="206"/>
      <c r="Q370" s="206"/>
      <c r="R370" s="206"/>
      <c r="S370" s="206"/>
      <c r="T370" s="206"/>
      <c r="U370" s="206"/>
      <c r="V370" s="206"/>
      <c r="W370" s="206"/>
      <c r="X370" s="206"/>
      <c r="Y370" s="206"/>
      <c r="Z370" s="206"/>
    </row>
    <row r="371" spans="1:26" ht="12.75" hidden="1" customHeight="1">
      <c r="A371" s="207"/>
      <c r="B371" s="206"/>
      <c r="C371" s="206"/>
      <c r="D371" s="206"/>
      <c r="E371" s="206"/>
      <c r="F371" s="206"/>
      <c r="G371" s="206"/>
      <c r="H371" s="206"/>
      <c r="I371" s="206"/>
      <c r="J371" s="208"/>
      <c r="K371" s="209"/>
      <c r="L371" s="206"/>
      <c r="M371" s="206"/>
      <c r="N371" s="206"/>
      <c r="O371" s="206"/>
      <c r="P371" s="206"/>
      <c r="Q371" s="206"/>
      <c r="R371" s="206"/>
      <c r="S371" s="206"/>
      <c r="T371" s="206"/>
      <c r="U371" s="206"/>
      <c r="V371" s="206"/>
      <c r="W371" s="206"/>
      <c r="X371" s="206"/>
      <c r="Y371" s="206"/>
      <c r="Z371" s="206"/>
    </row>
    <row r="372" spans="1:26" ht="12.75" hidden="1" customHeight="1">
      <c r="A372" s="207"/>
      <c r="B372" s="206"/>
      <c r="C372" s="206"/>
      <c r="D372" s="206"/>
      <c r="E372" s="206"/>
      <c r="F372" s="206"/>
      <c r="G372" s="206"/>
      <c r="H372" s="206"/>
      <c r="I372" s="206"/>
      <c r="J372" s="208"/>
      <c r="K372" s="209"/>
      <c r="L372" s="206"/>
      <c r="M372" s="206"/>
      <c r="N372" s="206"/>
      <c r="O372" s="206"/>
      <c r="P372" s="206"/>
      <c r="Q372" s="206"/>
      <c r="R372" s="206"/>
      <c r="S372" s="206"/>
      <c r="T372" s="206"/>
      <c r="U372" s="206"/>
      <c r="V372" s="206"/>
      <c r="W372" s="206"/>
      <c r="X372" s="206"/>
      <c r="Y372" s="206"/>
      <c r="Z372" s="206"/>
    </row>
    <row r="373" spans="1:26" ht="12.75" hidden="1" customHeight="1">
      <c r="A373" s="207"/>
      <c r="B373" s="206"/>
      <c r="C373" s="206"/>
      <c r="D373" s="206"/>
      <c r="E373" s="206"/>
      <c r="F373" s="206"/>
      <c r="G373" s="206"/>
      <c r="H373" s="206"/>
      <c r="I373" s="206"/>
      <c r="J373" s="208"/>
      <c r="K373" s="209"/>
      <c r="L373" s="206"/>
      <c r="M373" s="206"/>
      <c r="N373" s="206"/>
      <c r="O373" s="206"/>
      <c r="P373" s="206"/>
      <c r="Q373" s="206"/>
      <c r="R373" s="206"/>
      <c r="S373" s="206"/>
      <c r="T373" s="206"/>
      <c r="U373" s="206"/>
      <c r="V373" s="206"/>
      <c r="W373" s="206"/>
      <c r="X373" s="206"/>
      <c r="Y373" s="206"/>
      <c r="Z373" s="206"/>
    </row>
    <row r="374" spans="1:26" ht="12.75" hidden="1" customHeight="1">
      <c r="A374" s="207"/>
      <c r="B374" s="206"/>
      <c r="C374" s="206"/>
      <c r="D374" s="206"/>
      <c r="E374" s="206"/>
      <c r="F374" s="206"/>
      <c r="G374" s="206"/>
      <c r="H374" s="206"/>
      <c r="I374" s="206"/>
      <c r="J374" s="208"/>
      <c r="K374" s="209"/>
      <c r="L374" s="206"/>
      <c r="M374" s="206"/>
      <c r="N374" s="206"/>
      <c r="O374" s="206"/>
      <c r="P374" s="206"/>
      <c r="Q374" s="206"/>
      <c r="R374" s="206"/>
      <c r="S374" s="206"/>
      <c r="T374" s="206"/>
      <c r="U374" s="206"/>
      <c r="V374" s="206"/>
      <c r="W374" s="206"/>
      <c r="X374" s="206"/>
      <c r="Y374" s="206"/>
      <c r="Z374" s="206"/>
    </row>
    <row r="375" spans="1:26" ht="12.75" hidden="1" customHeight="1">
      <c r="A375" s="207"/>
      <c r="B375" s="206"/>
      <c r="C375" s="206"/>
      <c r="D375" s="206"/>
      <c r="E375" s="206"/>
      <c r="F375" s="206"/>
      <c r="G375" s="206"/>
      <c r="H375" s="206"/>
      <c r="I375" s="206"/>
      <c r="J375" s="208"/>
      <c r="K375" s="209"/>
      <c r="L375" s="206"/>
      <c r="M375" s="206"/>
      <c r="N375" s="206"/>
      <c r="O375" s="206"/>
      <c r="P375" s="206"/>
      <c r="Q375" s="206"/>
      <c r="R375" s="206"/>
      <c r="S375" s="206"/>
      <c r="T375" s="206"/>
      <c r="U375" s="206"/>
      <c r="V375" s="206"/>
      <c r="W375" s="206"/>
      <c r="X375" s="206"/>
      <c r="Y375" s="206"/>
      <c r="Z375" s="206"/>
    </row>
    <row r="376" spans="1:26" ht="12.75" hidden="1" customHeight="1">
      <c r="A376" s="207"/>
      <c r="B376" s="206"/>
      <c r="C376" s="206"/>
      <c r="D376" s="206"/>
      <c r="E376" s="206"/>
      <c r="F376" s="206"/>
      <c r="G376" s="206"/>
      <c r="H376" s="206"/>
      <c r="I376" s="206"/>
      <c r="J376" s="208"/>
      <c r="K376" s="209"/>
      <c r="L376" s="206"/>
      <c r="M376" s="206"/>
      <c r="N376" s="206"/>
      <c r="O376" s="206"/>
      <c r="P376" s="206"/>
      <c r="Q376" s="206"/>
      <c r="R376" s="206"/>
      <c r="S376" s="206"/>
      <c r="T376" s="206"/>
      <c r="U376" s="206"/>
      <c r="V376" s="206"/>
      <c r="W376" s="206"/>
      <c r="X376" s="206"/>
      <c r="Y376" s="206"/>
      <c r="Z376" s="206"/>
    </row>
    <row r="377" spans="1:26" ht="12.75" hidden="1" customHeight="1">
      <c r="A377" s="207"/>
      <c r="B377" s="206"/>
      <c r="C377" s="206"/>
      <c r="D377" s="206"/>
      <c r="E377" s="206"/>
      <c r="F377" s="206"/>
      <c r="G377" s="206"/>
      <c r="H377" s="206"/>
      <c r="I377" s="206"/>
      <c r="J377" s="208"/>
      <c r="K377" s="209"/>
      <c r="L377" s="206"/>
      <c r="M377" s="206"/>
      <c r="N377" s="206"/>
      <c r="O377" s="206"/>
      <c r="P377" s="206"/>
      <c r="Q377" s="206"/>
      <c r="R377" s="206"/>
      <c r="S377" s="206"/>
      <c r="T377" s="206"/>
      <c r="U377" s="206"/>
      <c r="V377" s="206"/>
      <c r="W377" s="206"/>
      <c r="X377" s="206"/>
      <c r="Y377" s="206"/>
      <c r="Z377" s="206"/>
    </row>
    <row r="378" spans="1:26" ht="12.75" hidden="1" customHeight="1">
      <c r="A378" s="207"/>
      <c r="B378" s="206"/>
      <c r="C378" s="206"/>
      <c r="D378" s="206"/>
      <c r="E378" s="206"/>
      <c r="F378" s="206"/>
      <c r="G378" s="206"/>
      <c r="H378" s="206"/>
      <c r="I378" s="206"/>
      <c r="J378" s="208"/>
      <c r="K378" s="209"/>
      <c r="L378" s="206"/>
      <c r="M378" s="206"/>
      <c r="N378" s="206"/>
      <c r="O378" s="206"/>
      <c r="P378" s="206"/>
      <c r="Q378" s="206"/>
      <c r="R378" s="206"/>
      <c r="S378" s="206"/>
      <c r="T378" s="206"/>
      <c r="U378" s="206"/>
      <c r="V378" s="206"/>
      <c r="W378" s="206"/>
      <c r="X378" s="206"/>
      <c r="Y378" s="206"/>
      <c r="Z378" s="206"/>
    </row>
    <row r="379" spans="1:26" ht="12.75" hidden="1" customHeight="1">
      <c r="A379" s="207"/>
      <c r="B379" s="206"/>
      <c r="C379" s="206"/>
      <c r="D379" s="206"/>
      <c r="E379" s="206"/>
      <c r="F379" s="206"/>
      <c r="G379" s="206"/>
      <c r="H379" s="206"/>
      <c r="I379" s="206"/>
      <c r="J379" s="208"/>
      <c r="K379" s="209"/>
      <c r="L379" s="206"/>
      <c r="M379" s="206"/>
      <c r="N379" s="206"/>
      <c r="O379" s="206"/>
      <c r="P379" s="206"/>
      <c r="Q379" s="206"/>
      <c r="R379" s="206"/>
      <c r="S379" s="206"/>
      <c r="T379" s="206"/>
      <c r="U379" s="206"/>
      <c r="V379" s="206"/>
      <c r="W379" s="206"/>
      <c r="X379" s="206"/>
      <c r="Y379" s="206"/>
      <c r="Z379" s="206"/>
    </row>
    <row r="380" spans="1:26" ht="12.75" hidden="1" customHeight="1">
      <c r="A380" s="207"/>
      <c r="B380" s="206"/>
      <c r="C380" s="206"/>
      <c r="D380" s="206"/>
      <c r="E380" s="206"/>
      <c r="F380" s="206"/>
      <c r="G380" s="206"/>
      <c r="H380" s="206"/>
      <c r="I380" s="206"/>
      <c r="J380" s="208"/>
      <c r="K380" s="209"/>
      <c r="L380" s="206"/>
      <c r="M380" s="206"/>
      <c r="N380" s="206"/>
      <c r="O380" s="206"/>
      <c r="P380" s="206"/>
      <c r="Q380" s="206"/>
      <c r="R380" s="206"/>
      <c r="S380" s="206"/>
      <c r="T380" s="206"/>
      <c r="U380" s="206"/>
      <c r="V380" s="206"/>
      <c r="W380" s="206"/>
      <c r="X380" s="206"/>
      <c r="Y380" s="206"/>
      <c r="Z380" s="206"/>
    </row>
    <row r="381" spans="1:26" ht="12.75" hidden="1" customHeight="1">
      <c r="A381" s="207"/>
      <c r="B381" s="206"/>
      <c r="C381" s="206"/>
      <c r="D381" s="206"/>
      <c r="E381" s="206"/>
      <c r="F381" s="206"/>
      <c r="G381" s="206"/>
      <c r="H381" s="206"/>
      <c r="I381" s="206"/>
      <c r="J381" s="208"/>
      <c r="K381" s="209"/>
      <c r="L381" s="206"/>
      <c r="M381" s="206"/>
      <c r="N381" s="206"/>
      <c r="O381" s="206"/>
      <c r="P381" s="206"/>
      <c r="Q381" s="206"/>
      <c r="R381" s="206"/>
      <c r="S381" s="206"/>
      <c r="T381" s="206"/>
      <c r="U381" s="206"/>
      <c r="V381" s="206"/>
      <c r="W381" s="206"/>
      <c r="X381" s="206"/>
      <c r="Y381" s="206"/>
      <c r="Z381" s="206"/>
    </row>
    <row r="382" spans="1:26" ht="12.75" hidden="1" customHeight="1">
      <c r="A382" s="207"/>
      <c r="B382" s="206"/>
      <c r="C382" s="206"/>
      <c r="D382" s="206"/>
      <c r="E382" s="206"/>
      <c r="F382" s="206"/>
      <c r="G382" s="206"/>
      <c r="H382" s="206"/>
      <c r="I382" s="206"/>
      <c r="J382" s="208"/>
      <c r="K382" s="209"/>
      <c r="L382" s="206"/>
      <c r="M382" s="206"/>
      <c r="N382" s="206"/>
      <c r="O382" s="206"/>
      <c r="P382" s="206"/>
      <c r="Q382" s="206"/>
      <c r="R382" s="206"/>
      <c r="S382" s="206"/>
      <c r="T382" s="206"/>
      <c r="U382" s="206"/>
      <c r="V382" s="206"/>
      <c r="W382" s="206"/>
      <c r="X382" s="206"/>
      <c r="Y382" s="206"/>
      <c r="Z382" s="206"/>
    </row>
    <row r="383" spans="1:26" ht="12.75" hidden="1" customHeight="1">
      <c r="A383" s="207"/>
      <c r="B383" s="206"/>
      <c r="C383" s="206"/>
      <c r="D383" s="206"/>
      <c r="E383" s="206"/>
      <c r="F383" s="206"/>
      <c r="G383" s="206"/>
      <c r="H383" s="206"/>
      <c r="I383" s="206"/>
      <c r="J383" s="208"/>
      <c r="K383" s="209"/>
      <c r="L383" s="206"/>
      <c r="M383" s="206"/>
      <c r="N383" s="206"/>
      <c r="O383" s="206"/>
      <c r="P383" s="206"/>
      <c r="Q383" s="206"/>
      <c r="R383" s="206"/>
      <c r="S383" s="206"/>
      <c r="T383" s="206"/>
      <c r="U383" s="206"/>
      <c r="V383" s="206"/>
      <c r="W383" s="206"/>
      <c r="X383" s="206"/>
      <c r="Y383" s="206"/>
      <c r="Z383" s="206"/>
    </row>
    <row r="384" spans="1:26" ht="12.75" hidden="1" customHeight="1">
      <c r="A384" s="207"/>
      <c r="B384" s="206"/>
      <c r="C384" s="206"/>
      <c r="D384" s="206"/>
      <c r="E384" s="206"/>
      <c r="F384" s="206"/>
      <c r="G384" s="206"/>
      <c r="H384" s="206"/>
      <c r="I384" s="206"/>
      <c r="J384" s="208"/>
      <c r="K384" s="209"/>
      <c r="L384" s="206"/>
      <c r="M384" s="206"/>
      <c r="N384" s="206"/>
      <c r="O384" s="206"/>
      <c r="P384" s="206"/>
      <c r="Q384" s="206"/>
      <c r="R384" s="206"/>
      <c r="S384" s="206"/>
      <c r="T384" s="206"/>
      <c r="U384" s="206"/>
      <c r="V384" s="206"/>
      <c r="W384" s="206"/>
      <c r="X384" s="206"/>
      <c r="Y384" s="206"/>
      <c r="Z384" s="206"/>
    </row>
    <row r="385" spans="1:26" ht="12.75" hidden="1" customHeight="1">
      <c r="A385" s="207"/>
      <c r="B385" s="206"/>
      <c r="C385" s="206"/>
      <c r="D385" s="206"/>
      <c r="E385" s="206"/>
      <c r="F385" s="206"/>
      <c r="G385" s="206"/>
      <c r="H385" s="206"/>
      <c r="I385" s="206"/>
      <c r="J385" s="208"/>
      <c r="K385" s="209"/>
      <c r="L385" s="206"/>
      <c r="M385" s="206"/>
      <c r="N385" s="206"/>
      <c r="O385" s="206"/>
      <c r="P385" s="206"/>
      <c r="Q385" s="206"/>
      <c r="R385" s="206"/>
      <c r="S385" s="206"/>
      <c r="T385" s="206"/>
      <c r="U385" s="206"/>
      <c r="V385" s="206"/>
      <c r="W385" s="206"/>
      <c r="X385" s="206"/>
      <c r="Y385" s="206"/>
      <c r="Z385" s="206"/>
    </row>
    <row r="386" spans="1:26" ht="12.75" hidden="1" customHeight="1">
      <c r="A386" s="207"/>
      <c r="B386" s="206"/>
      <c r="C386" s="206"/>
      <c r="D386" s="206"/>
      <c r="E386" s="206"/>
      <c r="F386" s="206"/>
      <c r="G386" s="206"/>
      <c r="H386" s="206"/>
      <c r="I386" s="206"/>
      <c r="J386" s="208"/>
      <c r="K386" s="209"/>
      <c r="L386" s="206"/>
      <c r="M386" s="206"/>
      <c r="N386" s="206"/>
      <c r="O386" s="206"/>
      <c r="P386" s="206"/>
      <c r="Q386" s="206"/>
      <c r="R386" s="206"/>
      <c r="S386" s="206"/>
      <c r="T386" s="206"/>
      <c r="U386" s="206"/>
      <c r="V386" s="206"/>
      <c r="W386" s="206"/>
      <c r="X386" s="206"/>
      <c r="Y386" s="206"/>
      <c r="Z386" s="206"/>
    </row>
    <row r="387" spans="1:26" ht="12.75" hidden="1" customHeight="1">
      <c r="A387" s="207"/>
      <c r="B387" s="206"/>
      <c r="C387" s="206"/>
      <c r="D387" s="206"/>
      <c r="E387" s="206"/>
      <c r="F387" s="206"/>
      <c r="G387" s="206"/>
      <c r="H387" s="206"/>
      <c r="I387" s="206"/>
      <c r="J387" s="208"/>
      <c r="K387" s="209"/>
      <c r="L387" s="206"/>
      <c r="M387" s="206"/>
      <c r="N387" s="206"/>
      <c r="O387" s="206"/>
      <c r="P387" s="206"/>
      <c r="Q387" s="206"/>
      <c r="R387" s="206"/>
      <c r="S387" s="206"/>
      <c r="T387" s="206"/>
      <c r="U387" s="206"/>
      <c r="V387" s="206"/>
      <c r="W387" s="206"/>
      <c r="X387" s="206"/>
      <c r="Y387" s="206"/>
      <c r="Z387" s="206"/>
    </row>
    <row r="388" spans="1:26" ht="12.75" hidden="1" customHeight="1">
      <c r="A388" s="207"/>
      <c r="B388" s="206"/>
      <c r="C388" s="206"/>
      <c r="D388" s="206"/>
      <c r="E388" s="206"/>
      <c r="F388" s="206"/>
      <c r="G388" s="206"/>
      <c r="H388" s="206"/>
      <c r="I388" s="206"/>
      <c r="J388" s="208"/>
      <c r="K388" s="209"/>
      <c r="L388" s="206"/>
      <c r="M388" s="206"/>
      <c r="N388" s="206"/>
      <c r="O388" s="206"/>
      <c r="P388" s="206"/>
      <c r="Q388" s="206"/>
      <c r="R388" s="206"/>
      <c r="S388" s="206"/>
      <c r="T388" s="206"/>
      <c r="U388" s="206"/>
      <c r="V388" s="206"/>
      <c r="W388" s="206"/>
      <c r="X388" s="206"/>
      <c r="Y388" s="206"/>
      <c r="Z388" s="206"/>
    </row>
    <row r="389" spans="1:26" ht="12.75" hidden="1" customHeight="1">
      <c r="A389" s="207"/>
      <c r="B389" s="206"/>
      <c r="C389" s="206"/>
      <c r="D389" s="206"/>
      <c r="E389" s="206"/>
      <c r="F389" s="206"/>
      <c r="G389" s="206"/>
      <c r="H389" s="206"/>
      <c r="I389" s="206"/>
      <c r="J389" s="208"/>
      <c r="K389" s="209"/>
      <c r="L389" s="206"/>
      <c r="M389" s="206"/>
      <c r="N389" s="206"/>
      <c r="O389" s="206"/>
      <c r="P389" s="206"/>
      <c r="Q389" s="206"/>
      <c r="R389" s="206"/>
      <c r="S389" s="206"/>
      <c r="T389" s="206"/>
      <c r="U389" s="206"/>
      <c r="V389" s="206"/>
      <c r="W389" s="206"/>
      <c r="X389" s="206"/>
      <c r="Y389" s="206"/>
      <c r="Z389" s="206"/>
    </row>
    <row r="390" spans="1:26" ht="12.75" hidden="1" customHeight="1">
      <c r="A390" s="207"/>
      <c r="B390" s="206"/>
      <c r="C390" s="206"/>
      <c r="D390" s="206"/>
      <c r="E390" s="206"/>
      <c r="F390" s="206"/>
      <c r="G390" s="206"/>
      <c r="H390" s="206"/>
      <c r="I390" s="206"/>
      <c r="J390" s="208"/>
      <c r="K390" s="209"/>
      <c r="L390" s="206"/>
      <c r="M390" s="206"/>
      <c r="N390" s="206"/>
      <c r="O390" s="206"/>
      <c r="P390" s="206"/>
      <c r="Q390" s="206"/>
      <c r="R390" s="206"/>
      <c r="S390" s="206"/>
      <c r="T390" s="206"/>
      <c r="U390" s="206"/>
      <c r="V390" s="206"/>
      <c r="W390" s="206"/>
      <c r="X390" s="206"/>
      <c r="Y390" s="206"/>
      <c r="Z390" s="206"/>
    </row>
    <row r="391" spans="1:26" ht="12.75" hidden="1" customHeight="1">
      <c r="A391" s="207"/>
      <c r="B391" s="206"/>
      <c r="C391" s="206"/>
      <c r="D391" s="206"/>
      <c r="E391" s="206"/>
      <c r="F391" s="206"/>
      <c r="G391" s="206"/>
      <c r="H391" s="206"/>
      <c r="I391" s="206"/>
      <c r="J391" s="208"/>
      <c r="K391" s="209"/>
      <c r="L391" s="206"/>
      <c r="M391" s="206"/>
      <c r="N391" s="206"/>
      <c r="O391" s="206"/>
      <c r="P391" s="206"/>
      <c r="Q391" s="206"/>
      <c r="R391" s="206"/>
      <c r="S391" s="206"/>
      <c r="T391" s="206"/>
      <c r="U391" s="206"/>
      <c r="V391" s="206"/>
      <c r="W391" s="206"/>
      <c r="X391" s="206"/>
      <c r="Y391" s="206"/>
      <c r="Z391" s="206"/>
    </row>
    <row r="392" spans="1:26" ht="12.75" hidden="1" customHeight="1">
      <c r="A392" s="207"/>
      <c r="B392" s="206"/>
      <c r="C392" s="206"/>
      <c r="D392" s="206"/>
      <c r="E392" s="206"/>
      <c r="F392" s="206"/>
      <c r="G392" s="206"/>
      <c r="H392" s="206"/>
      <c r="I392" s="206"/>
      <c r="J392" s="208"/>
      <c r="K392" s="209"/>
      <c r="L392" s="206"/>
      <c r="M392" s="206"/>
      <c r="N392" s="206"/>
      <c r="O392" s="206"/>
      <c r="P392" s="206"/>
      <c r="Q392" s="206"/>
      <c r="R392" s="206"/>
      <c r="S392" s="206"/>
      <c r="T392" s="206"/>
      <c r="U392" s="206"/>
      <c r="V392" s="206"/>
      <c r="W392" s="206"/>
      <c r="X392" s="206"/>
      <c r="Y392" s="206"/>
      <c r="Z392" s="206"/>
    </row>
    <row r="393" spans="1:26" ht="12.75" hidden="1" customHeight="1">
      <c r="A393" s="207"/>
      <c r="B393" s="206"/>
      <c r="C393" s="206"/>
      <c r="D393" s="206"/>
      <c r="E393" s="206"/>
      <c r="F393" s="206"/>
      <c r="G393" s="206"/>
      <c r="H393" s="206"/>
      <c r="I393" s="206"/>
      <c r="J393" s="208"/>
      <c r="K393" s="209"/>
      <c r="L393" s="206"/>
      <c r="M393" s="206"/>
      <c r="N393" s="206"/>
      <c r="O393" s="206"/>
      <c r="P393" s="206"/>
      <c r="Q393" s="206"/>
      <c r="R393" s="206"/>
      <c r="S393" s="206"/>
      <c r="T393" s="206"/>
      <c r="U393" s="206"/>
      <c r="V393" s="206"/>
      <c r="W393" s="206"/>
      <c r="X393" s="206"/>
      <c r="Y393" s="206"/>
      <c r="Z393" s="206"/>
    </row>
    <row r="394" spans="1:26" ht="12.75" hidden="1" customHeight="1">
      <c r="A394" s="207"/>
      <c r="B394" s="206"/>
      <c r="C394" s="206"/>
      <c r="D394" s="206"/>
      <c r="E394" s="206"/>
      <c r="F394" s="206"/>
      <c r="G394" s="206"/>
      <c r="H394" s="206"/>
      <c r="I394" s="206"/>
      <c r="J394" s="208"/>
      <c r="K394" s="209"/>
      <c r="L394" s="206"/>
      <c r="M394" s="206"/>
      <c r="N394" s="206"/>
      <c r="O394" s="206"/>
      <c r="P394" s="206"/>
      <c r="Q394" s="206"/>
      <c r="R394" s="206"/>
      <c r="S394" s="206"/>
      <c r="T394" s="206"/>
      <c r="U394" s="206"/>
      <c r="V394" s="206"/>
      <c r="W394" s="206"/>
      <c r="X394" s="206"/>
      <c r="Y394" s="206"/>
      <c r="Z394" s="206"/>
    </row>
    <row r="395" spans="1:26" ht="12.75" hidden="1" customHeight="1">
      <c r="A395" s="207"/>
      <c r="B395" s="206"/>
      <c r="C395" s="206"/>
      <c r="D395" s="206"/>
      <c r="E395" s="206"/>
      <c r="F395" s="206"/>
      <c r="G395" s="206"/>
      <c r="H395" s="206"/>
      <c r="I395" s="206"/>
      <c r="J395" s="208"/>
      <c r="K395" s="209"/>
      <c r="L395" s="206"/>
      <c r="M395" s="206"/>
      <c r="N395" s="206"/>
      <c r="O395" s="206"/>
      <c r="P395" s="206"/>
      <c r="Q395" s="206"/>
      <c r="R395" s="206"/>
      <c r="S395" s="206"/>
      <c r="T395" s="206"/>
      <c r="U395" s="206"/>
      <c r="V395" s="206"/>
      <c r="W395" s="206"/>
      <c r="X395" s="206"/>
      <c r="Y395" s="206"/>
      <c r="Z395" s="206"/>
    </row>
    <row r="396" spans="1:26" ht="12.75" hidden="1" customHeight="1">
      <c r="A396" s="207"/>
      <c r="B396" s="206"/>
      <c r="C396" s="206"/>
      <c r="D396" s="206"/>
      <c r="E396" s="206"/>
      <c r="F396" s="206"/>
      <c r="G396" s="206"/>
      <c r="H396" s="206"/>
      <c r="I396" s="206"/>
      <c r="J396" s="208"/>
      <c r="K396" s="209"/>
      <c r="L396" s="206"/>
      <c r="M396" s="206"/>
      <c r="N396" s="206"/>
      <c r="O396" s="206"/>
      <c r="P396" s="206"/>
      <c r="Q396" s="206"/>
      <c r="R396" s="206"/>
      <c r="S396" s="206"/>
      <c r="T396" s="206"/>
      <c r="U396" s="206"/>
      <c r="V396" s="206"/>
      <c r="W396" s="206"/>
      <c r="X396" s="206"/>
      <c r="Y396" s="206"/>
      <c r="Z396" s="206"/>
    </row>
    <row r="397" spans="1:26" ht="12.75" hidden="1" customHeight="1">
      <c r="A397" s="207"/>
      <c r="B397" s="206"/>
      <c r="C397" s="206"/>
      <c r="D397" s="206"/>
      <c r="E397" s="206"/>
      <c r="F397" s="206"/>
      <c r="G397" s="206"/>
      <c r="H397" s="206"/>
      <c r="I397" s="206"/>
      <c r="J397" s="208"/>
      <c r="K397" s="209"/>
      <c r="L397" s="206"/>
      <c r="M397" s="206"/>
      <c r="N397" s="206"/>
      <c r="O397" s="206"/>
      <c r="P397" s="206"/>
      <c r="Q397" s="206"/>
      <c r="R397" s="206"/>
      <c r="S397" s="206"/>
      <c r="T397" s="206"/>
      <c r="U397" s="206"/>
      <c r="V397" s="206"/>
      <c r="W397" s="206"/>
      <c r="X397" s="206"/>
      <c r="Y397" s="206"/>
      <c r="Z397" s="206"/>
    </row>
    <row r="398" spans="1:26" ht="12.75" hidden="1" customHeight="1">
      <c r="A398" s="207"/>
      <c r="B398" s="206"/>
      <c r="C398" s="206"/>
      <c r="D398" s="206"/>
      <c r="E398" s="206"/>
      <c r="F398" s="206"/>
      <c r="G398" s="206"/>
      <c r="H398" s="206"/>
      <c r="I398" s="206"/>
      <c r="J398" s="208"/>
      <c r="K398" s="209"/>
      <c r="L398" s="206"/>
      <c r="M398" s="206"/>
      <c r="N398" s="206"/>
      <c r="O398" s="206"/>
      <c r="P398" s="206"/>
      <c r="Q398" s="206"/>
      <c r="R398" s="206"/>
      <c r="S398" s="206"/>
      <c r="T398" s="206"/>
      <c r="U398" s="206"/>
      <c r="V398" s="206"/>
      <c r="W398" s="206"/>
      <c r="X398" s="206"/>
      <c r="Y398" s="206"/>
      <c r="Z398" s="206"/>
    </row>
    <row r="399" spans="1:26" ht="12.75" hidden="1" customHeight="1">
      <c r="A399" s="207"/>
      <c r="B399" s="206"/>
      <c r="C399" s="206"/>
      <c r="D399" s="206"/>
      <c r="E399" s="206"/>
      <c r="F399" s="206"/>
      <c r="G399" s="206"/>
      <c r="H399" s="206"/>
      <c r="I399" s="206"/>
      <c r="J399" s="208"/>
      <c r="K399" s="209"/>
      <c r="L399" s="206"/>
      <c r="M399" s="206"/>
      <c r="N399" s="206"/>
      <c r="O399" s="206"/>
      <c r="P399" s="206"/>
      <c r="Q399" s="206"/>
      <c r="R399" s="206"/>
      <c r="S399" s="206"/>
      <c r="T399" s="206"/>
      <c r="U399" s="206"/>
      <c r="V399" s="206"/>
      <c r="W399" s="206"/>
      <c r="X399" s="206"/>
      <c r="Y399" s="206"/>
      <c r="Z399" s="206"/>
    </row>
    <row r="400" spans="1:26" ht="12.75" hidden="1" customHeight="1">
      <c r="A400" s="207"/>
      <c r="B400" s="206"/>
      <c r="C400" s="206"/>
      <c r="D400" s="206"/>
      <c r="E400" s="206"/>
      <c r="F400" s="206"/>
      <c r="G400" s="206"/>
      <c r="H400" s="206"/>
      <c r="I400" s="206"/>
      <c r="J400" s="208"/>
      <c r="K400" s="209"/>
      <c r="L400" s="206"/>
      <c r="M400" s="206"/>
      <c r="N400" s="206"/>
      <c r="O400" s="206"/>
      <c r="P400" s="206"/>
      <c r="Q400" s="206"/>
      <c r="R400" s="206"/>
      <c r="S400" s="206"/>
      <c r="T400" s="206"/>
      <c r="U400" s="206"/>
      <c r="V400" s="206"/>
      <c r="W400" s="206"/>
      <c r="X400" s="206"/>
      <c r="Y400" s="206"/>
      <c r="Z400" s="206"/>
    </row>
    <row r="401" spans="1:26" ht="12.75" hidden="1" customHeight="1">
      <c r="A401" s="207"/>
      <c r="B401" s="206"/>
      <c r="C401" s="206"/>
      <c r="D401" s="206"/>
      <c r="E401" s="206"/>
      <c r="F401" s="206"/>
      <c r="G401" s="206"/>
      <c r="H401" s="206"/>
      <c r="I401" s="206"/>
      <c r="J401" s="208"/>
      <c r="K401" s="209"/>
      <c r="L401" s="206"/>
      <c r="M401" s="206"/>
      <c r="N401" s="206"/>
      <c r="O401" s="206"/>
      <c r="P401" s="206"/>
      <c r="Q401" s="206"/>
      <c r="R401" s="206"/>
      <c r="S401" s="206"/>
      <c r="T401" s="206"/>
      <c r="U401" s="206"/>
      <c r="V401" s="206"/>
      <c r="W401" s="206"/>
      <c r="X401" s="206"/>
      <c r="Y401" s="206"/>
      <c r="Z401" s="206"/>
    </row>
    <row r="402" spans="1:26" ht="12.75" hidden="1" customHeight="1">
      <c r="A402" s="207"/>
      <c r="B402" s="206"/>
      <c r="C402" s="206"/>
      <c r="D402" s="206"/>
      <c r="E402" s="206"/>
      <c r="F402" s="206"/>
      <c r="G402" s="206"/>
      <c r="H402" s="206"/>
      <c r="I402" s="206"/>
      <c r="J402" s="208"/>
      <c r="K402" s="209"/>
      <c r="L402" s="206"/>
      <c r="M402" s="206"/>
      <c r="N402" s="206"/>
      <c r="O402" s="206"/>
      <c r="P402" s="206"/>
      <c r="Q402" s="206"/>
      <c r="R402" s="206"/>
      <c r="S402" s="206"/>
      <c r="T402" s="206"/>
      <c r="U402" s="206"/>
      <c r="V402" s="206"/>
      <c r="W402" s="206"/>
      <c r="X402" s="206"/>
      <c r="Y402" s="206"/>
      <c r="Z402" s="206"/>
    </row>
    <row r="403" spans="1:26" ht="12.75" hidden="1" customHeight="1">
      <c r="A403" s="207"/>
      <c r="B403" s="206"/>
      <c r="C403" s="206"/>
      <c r="D403" s="206"/>
      <c r="E403" s="206"/>
      <c r="F403" s="206"/>
      <c r="G403" s="206"/>
      <c r="H403" s="206"/>
      <c r="I403" s="206"/>
      <c r="J403" s="208"/>
      <c r="K403" s="209"/>
      <c r="L403" s="206"/>
      <c r="M403" s="206"/>
      <c r="N403" s="206"/>
      <c r="O403" s="206"/>
      <c r="P403" s="206"/>
      <c r="Q403" s="206"/>
      <c r="R403" s="206"/>
      <c r="S403" s="206"/>
      <c r="T403" s="206"/>
      <c r="U403" s="206"/>
      <c r="V403" s="206"/>
      <c r="W403" s="206"/>
      <c r="X403" s="206"/>
      <c r="Y403" s="206"/>
      <c r="Z403" s="206"/>
    </row>
    <row r="404" spans="1:26" ht="12.75" hidden="1" customHeight="1">
      <c r="A404" s="207"/>
      <c r="B404" s="206"/>
      <c r="C404" s="206"/>
      <c r="D404" s="206"/>
      <c r="E404" s="206"/>
      <c r="F404" s="206"/>
      <c r="G404" s="206"/>
      <c r="H404" s="206"/>
      <c r="I404" s="206"/>
      <c r="J404" s="208"/>
      <c r="K404" s="209"/>
      <c r="L404" s="206"/>
      <c r="M404" s="206"/>
      <c r="N404" s="206"/>
      <c r="O404" s="206"/>
      <c r="P404" s="206"/>
      <c r="Q404" s="206"/>
      <c r="R404" s="206"/>
      <c r="S404" s="206"/>
      <c r="T404" s="206"/>
      <c r="U404" s="206"/>
      <c r="V404" s="206"/>
      <c r="W404" s="206"/>
      <c r="X404" s="206"/>
      <c r="Y404" s="206"/>
      <c r="Z404" s="206"/>
    </row>
    <row r="405" spans="1:26" ht="12.75" hidden="1" customHeight="1">
      <c r="A405" s="207"/>
      <c r="B405" s="206"/>
      <c r="C405" s="206"/>
      <c r="D405" s="206"/>
      <c r="E405" s="206"/>
      <c r="F405" s="206"/>
      <c r="G405" s="206"/>
      <c r="H405" s="206"/>
      <c r="I405" s="206"/>
      <c r="J405" s="208"/>
      <c r="K405" s="209"/>
      <c r="L405" s="206"/>
      <c r="M405" s="206"/>
      <c r="N405" s="206"/>
      <c r="O405" s="206"/>
      <c r="P405" s="206"/>
      <c r="Q405" s="206"/>
      <c r="R405" s="206"/>
      <c r="S405" s="206"/>
      <c r="T405" s="206"/>
      <c r="U405" s="206"/>
      <c r="V405" s="206"/>
      <c r="W405" s="206"/>
      <c r="X405" s="206"/>
      <c r="Y405" s="206"/>
      <c r="Z405" s="206"/>
    </row>
    <row r="406" spans="1:26" ht="12.75" hidden="1" customHeight="1">
      <c r="A406" s="207"/>
      <c r="B406" s="206"/>
      <c r="C406" s="206"/>
      <c r="D406" s="206"/>
      <c r="E406" s="206"/>
      <c r="F406" s="206"/>
      <c r="G406" s="206"/>
      <c r="H406" s="206"/>
      <c r="I406" s="206"/>
      <c r="J406" s="208"/>
      <c r="K406" s="209"/>
      <c r="L406" s="206"/>
      <c r="M406" s="206"/>
      <c r="N406" s="206"/>
      <c r="O406" s="206"/>
      <c r="P406" s="206"/>
      <c r="Q406" s="206"/>
      <c r="R406" s="206"/>
      <c r="S406" s="206"/>
      <c r="T406" s="206"/>
      <c r="U406" s="206"/>
      <c r="V406" s="206"/>
      <c r="W406" s="206"/>
      <c r="X406" s="206"/>
      <c r="Y406" s="206"/>
      <c r="Z406" s="206"/>
    </row>
    <row r="407" spans="1:26" ht="12.75" hidden="1" customHeight="1">
      <c r="A407" s="207"/>
      <c r="B407" s="206"/>
      <c r="C407" s="206"/>
      <c r="D407" s="206"/>
      <c r="E407" s="206"/>
      <c r="F407" s="206"/>
      <c r="G407" s="206"/>
      <c r="H407" s="206"/>
      <c r="I407" s="206"/>
      <c r="J407" s="208"/>
      <c r="K407" s="209"/>
      <c r="L407" s="206"/>
      <c r="M407" s="206"/>
      <c r="N407" s="206"/>
      <c r="O407" s="206"/>
      <c r="P407" s="206"/>
      <c r="Q407" s="206"/>
      <c r="R407" s="206"/>
      <c r="S407" s="206"/>
      <c r="T407" s="206"/>
      <c r="U407" s="206"/>
      <c r="V407" s="206"/>
      <c r="W407" s="206"/>
      <c r="X407" s="206"/>
      <c r="Y407" s="206"/>
      <c r="Z407" s="206"/>
    </row>
    <row r="408" spans="1:26" ht="12.75" hidden="1" customHeight="1">
      <c r="A408" s="207"/>
      <c r="B408" s="206"/>
      <c r="C408" s="206"/>
      <c r="D408" s="206"/>
      <c r="E408" s="206"/>
      <c r="F408" s="206"/>
      <c r="G408" s="206"/>
      <c r="H408" s="206"/>
      <c r="I408" s="206"/>
      <c r="J408" s="208"/>
      <c r="K408" s="209"/>
      <c r="L408" s="206"/>
      <c r="M408" s="206"/>
      <c r="N408" s="206"/>
      <c r="O408" s="206"/>
      <c r="P408" s="206"/>
      <c r="Q408" s="206"/>
      <c r="R408" s="206"/>
      <c r="S408" s="206"/>
      <c r="T408" s="206"/>
      <c r="U408" s="206"/>
      <c r="V408" s="206"/>
      <c r="W408" s="206"/>
      <c r="X408" s="206"/>
      <c r="Y408" s="206"/>
      <c r="Z408" s="206"/>
    </row>
    <row r="409" spans="1:26" ht="12.75" hidden="1" customHeight="1">
      <c r="A409" s="207"/>
      <c r="B409" s="206"/>
      <c r="C409" s="206"/>
      <c r="D409" s="206"/>
      <c r="E409" s="206"/>
      <c r="F409" s="206"/>
      <c r="G409" s="206"/>
      <c r="H409" s="206"/>
      <c r="I409" s="206"/>
      <c r="J409" s="208"/>
      <c r="K409" s="209"/>
      <c r="L409" s="206"/>
      <c r="M409" s="206"/>
      <c r="N409" s="206"/>
      <c r="O409" s="206"/>
      <c r="P409" s="206"/>
      <c r="Q409" s="206"/>
      <c r="R409" s="206"/>
      <c r="S409" s="206"/>
      <c r="T409" s="206"/>
      <c r="U409" s="206"/>
      <c r="V409" s="206"/>
      <c r="W409" s="206"/>
      <c r="X409" s="206"/>
      <c r="Y409" s="206"/>
      <c r="Z409" s="206"/>
    </row>
    <row r="410" spans="1:26" ht="12.75" hidden="1" customHeight="1">
      <c r="A410" s="207"/>
      <c r="B410" s="206"/>
      <c r="C410" s="206"/>
      <c r="D410" s="206"/>
      <c r="E410" s="206"/>
      <c r="F410" s="206"/>
      <c r="G410" s="206"/>
      <c r="H410" s="206"/>
      <c r="I410" s="206"/>
      <c r="J410" s="208"/>
      <c r="K410" s="209"/>
      <c r="L410" s="206"/>
      <c r="M410" s="206"/>
      <c r="N410" s="206"/>
      <c r="O410" s="206"/>
      <c r="P410" s="206"/>
      <c r="Q410" s="206"/>
      <c r="R410" s="206"/>
      <c r="S410" s="206"/>
      <c r="T410" s="206"/>
      <c r="U410" s="206"/>
      <c r="V410" s="206"/>
      <c r="W410" s="206"/>
      <c r="X410" s="206"/>
      <c r="Y410" s="206"/>
      <c r="Z410" s="206"/>
    </row>
    <row r="411" spans="1:26" ht="12.75" hidden="1" customHeight="1">
      <c r="A411" s="207"/>
      <c r="B411" s="206"/>
      <c r="C411" s="206"/>
      <c r="D411" s="206"/>
      <c r="E411" s="206"/>
      <c r="F411" s="206"/>
      <c r="G411" s="206"/>
      <c r="H411" s="206"/>
      <c r="I411" s="206"/>
      <c r="J411" s="208"/>
      <c r="K411" s="209"/>
      <c r="L411" s="206"/>
      <c r="M411" s="206"/>
      <c r="N411" s="206"/>
      <c r="O411" s="206"/>
      <c r="P411" s="206"/>
      <c r="Q411" s="206"/>
      <c r="R411" s="206"/>
      <c r="S411" s="206"/>
      <c r="T411" s="206"/>
      <c r="U411" s="206"/>
      <c r="V411" s="206"/>
      <c r="W411" s="206"/>
      <c r="X411" s="206"/>
      <c r="Y411" s="206"/>
      <c r="Z411" s="206"/>
    </row>
    <row r="412" spans="1:26" ht="12.75" hidden="1" customHeight="1">
      <c r="A412" s="207"/>
      <c r="B412" s="206"/>
      <c r="C412" s="206"/>
      <c r="D412" s="206"/>
      <c r="E412" s="206"/>
      <c r="F412" s="206"/>
      <c r="G412" s="206"/>
      <c r="H412" s="206"/>
      <c r="I412" s="206"/>
      <c r="J412" s="208"/>
      <c r="K412" s="209"/>
      <c r="L412" s="206"/>
      <c r="M412" s="206"/>
      <c r="N412" s="206"/>
      <c r="O412" s="206"/>
      <c r="P412" s="206"/>
      <c r="Q412" s="206"/>
      <c r="R412" s="206"/>
      <c r="S412" s="206"/>
      <c r="T412" s="206"/>
      <c r="U412" s="206"/>
      <c r="V412" s="206"/>
      <c r="W412" s="206"/>
      <c r="X412" s="206"/>
      <c r="Y412" s="206"/>
      <c r="Z412" s="206"/>
    </row>
    <row r="413" spans="1:26" ht="12.75" hidden="1" customHeight="1">
      <c r="A413" s="207"/>
      <c r="B413" s="206"/>
      <c r="C413" s="206"/>
      <c r="D413" s="206"/>
      <c r="E413" s="206"/>
      <c r="F413" s="206"/>
      <c r="G413" s="206"/>
      <c r="H413" s="206"/>
      <c r="I413" s="206"/>
      <c r="J413" s="208"/>
      <c r="K413" s="209"/>
      <c r="L413" s="206"/>
      <c r="M413" s="206"/>
      <c r="N413" s="206"/>
      <c r="O413" s="206"/>
      <c r="P413" s="206"/>
      <c r="Q413" s="206"/>
      <c r="R413" s="206"/>
      <c r="S413" s="206"/>
      <c r="T413" s="206"/>
      <c r="U413" s="206"/>
      <c r="V413" s="206"/>
      <c r="W413" s="206"/>
      <c r="X413" s="206"/>
      <c r="Y413" s="206"/>
      <c r="Z413" s="206"/>
    </row>
    <row r="414" spans="1:26" ht="12.75" hidden="1" customHeight="1">
      <c r="A414" s="207"/>
      <c r="B414" s="206"/>
      <c r="C414" s="206"/>
      <c r="D414" s="206"/>
      <c r="E414" s="206"/>
      <c r="F414" s="206"/>
      <c r="G414" s="206"/>
      <c r="H414" s="206"/>
      <c r="I414" s="206"/>
      <c r="J414" s="208"/>
      <c r="K414" s="209"/>
      <c r="L414" s="206"/>
      <c r="M414" s="206"/>
      <c r="N414" s="206"/>
      <c r="O414" s="206"/>
      <c r="P414" s="206"/>
      <c r="Q414" s="206"/>
      <c r="R414" s="206"/>
      <c r="S414" s="206"/>
      <c r="T414" s="206"/>
      <c r="U414" s="206"/>
      <c r="V414" s="206"/>
      <c r="W414" s="206"/>
      <c r="X414" s="206"/>
      <c r="Y414" s="206"/>
      <c r="Z414" s="206"/>
    </row>
    <row r="415" spans="1:26" ht="12.75" hidden="1" customHeight="1">
      <c r="A415" s="207"/>
      <c r="B415" s="206"/>
      <c r="C415" s="206"/>
      <c r="D415" s="206"/>
      <c r="E415" s="206"/>
      <c r="F415" s="206"/>
      <c r="G415" s="206"/>
      <c r="H415" s="206"/>
      <c r="I415" s="206"/>
      <c r="J415" s="208"/>
      <c r="K415" s="209"/>
      <c r="L415" s="206"/>
      <c r="M415" s="206"/>
      <c r="N415" s="206"/>
      <c r="O415" s="206"/>
      <c r="P415" s="206"/>
      <c r="Q415" s="206"/>
      <c r="R415" s="206"/>
      <c r="S415" s="206"/>
      <c r="T415" s="206"/>
      <c r="U415" s="206"/>
      <c r="V415" s="206"/>
      <c r="W415" s="206"/>
      <c r="X415" s="206"/>
      <c r="Y415" s="206"/>
      <c r="Z415" s="206"/>
    </row>
    <row r="416" spans="1:26" ht="12.75" hidden="1" customHeight="1">
      <c r="A416" s="207"/>
      <c r="B416" s="206"/>
      <c r="C416" s="206"/>
      <c r="D416" s="206"/>
      <c r="E416" s="206"/>
      <c r="F416" s="206"/>
      <c r="G416" s="206"/>
      <c r="H416" s="206"/>
      <c r="I416" s="206"/>
      <c r="J416" s="208"/>
      <c r="K416" s="209"/>
      <c r="L416" s="206"/>
      <c r="M416" s="206"/>
      <c r="N416" s="206"/>
      <c r="O416" s="206"/>
      <c r="P416" s="206"/>
      <c r="Q416" s="206"/>
      <c r="R416" s="206"/>
      <c r="S416" s="206"/>
      <c r="T416" s="206"/>
      <c r="U416" s="206"/>
      <c r="V416" s="206"/>
      <c r="W416" s="206"/>
      <c r="X416" s="206"/>
      <c r="Y416" s="206"/>
      <c r="Z416" s="206"/>
    </row>
    <row r="417" spans="1:26" ht="12.75" hidden="1" customHeight="1">
      <c r="A417" s="207"/>
      <c r="B417" s="206"/>
      <c r="C417" s="206"/>
      <c r="D417" s="206"/>
      <c r="E417" s="206"/>
      <c r="F417" s="206"/>
      <c r="G417" s="206"/>
      <c r="H417" s="206"/>
      <c r="I417" s="206"/>
      <c r="J417" s="208"/>
      <c r="K417" s="209"/>
      <c r="L417" s="206"/>
      <c r="M417" s="206"/>
      <c r="N417" s="206"/>
      <c r="O417" s="206"/>
      <c r="P417" s="206"/>
      <c r="Q417" s="206"/>
      <c r="R417" s="206"/>
      <c r="S417" s="206"/>
      <c r="T417" s="206"/>
      <c r="U417" s="206"/>
      <c r="V417" s="206"/>
      <c r="W417" s="206"/>
      <c r="X417" s="206"/>
      <c r="Y417" s="206"/>
      <c r="Z417" s="206"/>
    </row>
    <row r="418" spans="1:26" ht="12.75" hidden="1" customHeight="1">
      <c r="A418" s="207"/>
      <c r="B418" s="206"/>
      <c r="C418" s="206"/>
      <c r="D418" s="206"/>
      <c r="E418" s="206"/>
      <c r="F418" s="206"/>
      <c r="G418" s="206"/>
      <c r="H418" s="206"/>
      <c r="I418" s="206"/>
      <c r="J418" s="208"/>
      <c r="K418" s="209"/>
      <c r="L418" s="206"/>
      <c r="M418" s="206"/>
      <c r="N418" s="206"/>
      <c r="O418" s="206"/>
      <c r="P418" s="206"/>
      <c r="Q418" s="206"/>
      <c r="R418" s="206"/>
      <c r="S418" s="206"/>
      <c r="T418" s="206"/>
      <c r="U418" s="206"/>
      <c r="V418" s="206"/>
      <c r="W418" s="206"/>
      <c r="X418" s="206"/>
      <c r="Y418" s="206"/>
      <c r="Z418" s="206"/>
    </row>
    <row r="419" spans="1:26" ht="12.75" hidden="1" customHeight="1">
      <c r="A419" s="207"/>
      <c r="B419" s="206"/>
      <c r="C419" s="206"/>
      <c r="D419" s="206"/>
      <c r="E419" s="206"/>
      <c r="F419" s="206"/>
      <c r="G419" s="206"/>
      <c r="H419" s="206"/>
      <c r="I419" s="206"/>
      <c r="J419" s="208"/>
      <c r="K419" s="209"/>
      <c r="L419" s="206"/>
      <c r="M419" s="206"/>
      <c r="N419" s="206"/>
      <c r="O419" s="206"/>
      <c r="P419" s="206"/>
      <c r="Q419" s="206"/>
      <c r="R419" s="206"/>
      <c r="S419" s="206"/>
      <c r="T419" s="206"/>
      <c r="U419" s="206"/>
      <c r="V419" s="206"/>
      <c r="W419" s="206"/>
      <c r="X419" s="206"/>
      <c r="Y419" s="206"/>
      <c r="Z419" s="206"/>
    </row>
    <row r="420" spans="1:26" ht="12.75" hidden="1" customHeight="1">
      <c r="A420" s="207"/>
      <c r="B420" s="206"/>
      <c r="C420" s="206"/>
      <c r="D420" s="206"/>
      <c r="E420" s="206"/>
      <c r="F420" s="206"/>
      <c r="G420" s="206"/>
      <c r="H420" s="206"/>
      <c r="I420" s="206"/>
      <c r="J420" s="208"/>
      <c r="K420" s="209"/>
      <c r="L420" s="206"/>
      <c r="M420" s="206"/>
      <c r="N420" s="206"/>
      <c r="O420" s="206"/>
      <c r="P420" s="206"/>
      <c r="Q420" s="206"/>
      <c r="R420" s="206"/>
      <c r="S420" s="206"/>
      <c r="T420" s="206"/>
      <c r="U420" s="206"/>
      <c r="V420" s="206"/>
      <c r="W420" s="206"/>
      <c r="X420" s="206"/>
      <c r="Y420" s="206"/>
      <c r="Z420" s="206"/>
    </row>
    <row r="421" spans="1:26" ht="12.75" hidden="1" customHeight="1">
      <c r="A421" s="207"/>
      <c r="B421" s="206"/>
      <c r="C421" s="206"/>
      <c r="D421" s="206"/>
      <c r="E421" s="206"/>
      <c r="F421" s="206"/>
      <c r="G421" s="206"/>
      <c r="H421" s="206"/>
      <c r="I421" s="206"/>
      <c r="J421" s="208"/>
      <c r="K421" s="209"/>
      <c r="L421" s="206"/>
      <c r="M421" s="206"/>
      <c r="N421" s="206"/>
      <c r="O421" s="206"/>
      <c r="P421" s="206"/>
      <c r="Q421" s="206"/>
      <c r="R421" s="206"/>
      <c r="S421" s="206"/>
      <c r="T421" s="206"/>
      <c r="U421" s="206"/>
      <c r="V421" s="206"/>
      <c r="W421" s="206"/>
      <c r="X421" s="206"/>
      <c r="Y421" s="206"/>
      <c r="Z421" s="206"/>
    </row>
    <row r="422" spans="1:26" ht="12.75" hidden="1" customHeight="1">
      <c r="A422" s="207"/>
      <c r="B422" s="206"/>
      <c r="C422" s="206"/>
      <c r="D422" s="206"/>
      <c r="E422" s="206"/>
      <c r="F422" s="206"/>
      <c r="G422" s="206"/>
      <c r="H422" s="206"/>
      <c r="I422" s="206"/>
      <c r="J422" s="208"/>
      <c r="K422" s="209"/>
      <c r="L422" s="206"/>
      <c r="M422" s="206"/>
      <c r="N422" s="206"/>
      <c r="O422" s="206"/>
      <c r="P422" s="206"/>
      <c r="Q422" s="206"/>
      <c r="R422" s="206"/>
      <c r="S422" s="206"/>
      <c r="T422" s="206"/>
      <c r="U422" s="206"/>
      <c r="V422" s="206"/>
      <c r="W422" s="206"/>
      <c r="X422" s="206"/>
      <c r="Y422" s="206"/>
      <c r="Z422" s="206"/>
    </row>
    <row r="423" spans="1:26" ht="12.75" hidden="1" customHeight="1">
      <c r="A423" s="207"/>
      <c r="B423" s="206"/>
      <c r="C423" s="206"/>
      <c r="D423" s="206"/>
      <c r="E423" s="206"/>
      <c r="F423" s="206"/>
      <c r="G423" s="206"/>
      <c r="H423" s="206"/>
      <c r="I423" s="206"/>
      <c r="J423" s="208"/>
      <c r="K423" s="209"/>
      <c r="L423" s="206"/>
      <c r="M423" s="206"/>
      <c r="N423" s="206"/>
      <c r="O423" s="206"/>
      <c r="P423" s="206"/>
      <c r="Q423" s="206"/>
      <c r="R423" s="206"/>
      <c r="S423" s="206"/>
      <c r="T423" s="206"/>
      <c r="U423" s="206"/>
      <c r="V423" s="206"/>
      <c r="W423" s="206"/>
      <c r="X423" s="206"/>
      <c r="Y423" s="206"/>
      <c r="Z423" s="206"/>
    </row>
    <row r="424" spans="1:26" ht="12.75" hidden="1" customHeight="1">
      <c r="A424" s="207"/>
      <c r="B424" s="206"/>
      <c r="C424" s="206"/>
      <c r="D424" s="206"/>
      <c r="E424" s="206"/>
      <c r="F424" s="206"/>
      <c r="G424" s="206"/>
      <c r="H424" s="206"/>
      <c r="I424" s="206"/>
      <c r="J424" s="208"/>
      <c r="K424" s="209"/>
      <c r="L424" s="206"/>
      <c r="M424" s="206"/>
      <c r="N424" s="206"/>
      <c r="O424" s="206"/>
      <c r="P424" s="206"/>
      <c r="Q424" s="206"/>
      <c r="R424" s="206"/>
      <c r="S424" s="206"/>
      <c r="T424" s="206"/>
      <c r="U424" s="206"/>
      <c r="V424" s="206"/>
      <c r="W424" s="206"/>
      <c r="X424" s="206"/>
      <c r="Y424" s="206"/>
      <c r="Z424" s="206"/>
    </row>
    <row r="425" spans="1:26" ht="12.75" hidden="1" customHeight="1">
      <c r="A425" s="207"/>
      <c r="B425" s="206"/>
      <c r="C425" s="206"/>
      <c r="D425" s="206"/>
      <c r="E425" s="206"/>
      <c r="F425" s="206"/>
      <c r="G425" s="206"/>
      <c r="H425" s="206"/>
      <c r="I425" s="206"/>
      <c r="J425" s="208"/>
      <c r="K425" s="209"/>
      <c r="L425" s="206"/>
      <c r="M425" s="206"/>
      <c r="N425" s="206"/>
      <c r="O425" s="206"/>
      <c r="P425" s="206"/>
      <c r="Q425" s="206"/>
      <c r="R425" s="206"/>
      <c r="S425" s="206"/>
      <c r="T425" s="206"/>
      <c r="U425" s="206"/>
      <c r="V425" s="206"/>
      <c r="W425" s="206"/>
      <c r="X425" s="206"/>
      <c r="Y425" s="206"/>
      <c r="Z425" s="206"/>
    </row>
    <row r="426" spans="1:26" ht="12.75" hidden="1" customHeight="1">
      <c r="A426" s="207"/>
      <c r="B426" s="206"/>
      <c r="C426" s="206"/>
      <c r="D426" s="206"/>
      <c r="E426" s="206"/>
      <c r="F426" s="206"/>
      <c r="G426" s="206"/>
      <c r="H426" s="206"/>
      <c r="I426" s="206"/>
      <c r="J426" s="208"/>
      <c r="K426" s="209"/>
      <c r="L426" s="206"/>
      <c r="M426" s="206"/>
      <c r="N426" s="206"/>
      <c r="O426" s="206"/>
      <c r="P426" s="206"/>
      <c r="Q426" s="206"/>
      <c r="R426" s="206"/>
      <c r="S426" s="206"/>
      <c r="T426" s="206"/>
      <c r="U426" s="206"/>
      <c r="V426" s="206"/>
      <c r="W426" s="206"/>
      <c r="X426" s="206"/>
      <c r="Y426" s="206"/>
      <c r="Z426" s="206"/>
    </row>
    <row r="427" spans="1:26" ht="12.75" hidden="1" customHeight="1">
      <c r="A427" s="207"/>
      <c r="B427" s="206"/>
      <c r="C427" s="206"/>
      <c r="D427" s="206"/>
      <c r="E427" s="206"/>
      <c r="F427" s="206"/>
      <c r="G427" s="206"/>
      <c r="H427" s="206"/>
      <c r="I427" s="206"/>
      <c r="J427" s="208"/>
      <c r="K427" s="209"/>
      <c r="L427" s="206"/>
      <c r="M427" s="206"/>
      <c r="N427" s="206"/>
      <c r="O427" s="206"/>
      <c r="P427" s="206"/>
      <c r="Q427" s="206"/>
      <c r="R427" s="206"/>
      <c r="S427" s="206"/>
      <c r="T427" s="206"/>
      <c r="U427" s="206"/>
      <c r="V427" s="206"/>
      <c r="W427" s="206"/>
      <c r="X427" s="206"/>
      <c r="Y427" s="206"/>
      <c r="Z427" s="206"/>
    </row>
    <row r="428" spans="1:26" ht="12.75" hidden="1" customHeight="1">
      <c r="A428" s="207"/>
      <c r="B428" s="206"/>
      <c r="C428" s="206"/>
      <c r="D428" s="206"/>
      <c r="E428" s="206"/>
      <c r="F428" s="206"/>
      <c r="G428" s="206"/>
      <c r="H428" s="206"/>
      <c r="I428" s="206"/>
      <c r="J428" s="208"/>
      <c r="K428" s="209"/>
      <c r="L428" s="206"/>
      <c r="M428" s="206"/>
      <c r="N428" s="206"/>
      <c r="O428" s="206"/>
      <c r="P428" s="206"/>
      <c r="Q428" s="206"/>
      <c r="R428" s="206"/>
      <c r="S428" s="206"/>
      <c r="T428" s="206"/>
      <c r="U428" s="206"/>
      <c r="V428" s="206"/>
      <c r="W428" s="206"/>
      <c r="X428" s="206"/>
      <c r="Y428" s="206"/>
      <c r="Z428" s="206"/>
    </row>
    <row r="429" spans="1:26" ht="12.75" hidden="1" customHeight="1">
      <c r="A429" s="207"/>
      <c r="B429" s="206"/>
      <c r="C429" s="206"/>
      <c r="D429" s="206"/>
      <c r="E429" s="206"/>
      <c r="F429" s="206"/>
      <c r="G429" s="206"/>
      <c r="H429" s="206"/>
      <c r="I429" s="206"/>
      <c r="J429" s="208"/>
      <c r="K429" s="209"/>
      <c r="L429" s="206"/>
      <c r="M429" s="206"/>
      <c r="N429" s="206"/>
      <c r="O429" s="206"/>
      <c r="P429" s="206"/>
      <c r="Q429" s="206"/>
      <c r="R429" s="206"/>
      <c r="S429" s="206"/>
      <c r="T429" s="206"/>
      <c r="U429" s="206"/>
      <c r="V429" s="206"/>
      <c r="W429" s="206"/>
      <c r="X429" s="206"/>
      <c r="Y429" s="206"/>
      <c r="Z429" s="206"/>
    </row>
    <row r="430" spans="1:26" ht="12.75" hidden="1" customHeight="1">
      <c r="A430" s="207"/>
      <c r="B430" s="206"/>
      <c r="C430" s="206"/>
      <c r="D430" s="206"/>
      <c r="E430" s="206"/>
      <c r="F430" s="206"/>
      <c r="G430" s="206"/>
      <c r="H430" s="206"/>
      <c r="I430" s="206"/>
      <c r="J430" s="208"/>
      <c r="K430" s="209"/>
      <c r="L430" s="206"/>
      <c r="M430" s="206"/>
      <c r="N430" s="206"/>
      <c r="O430" s="206"/>
      <c r="P430" s="206"/>
      <c r="Q430" s="206"/>
      <c r="R430" s="206"/>
      <c r="S430" s="206"/>
      <c r="T430" s="206"/>
      <c r="U430" s="206"/>
      <c r="V430" s="206"/>
      <c r="W430" s="206"/>
      <c r="X430" s="206"/>
      <c r="Y430" s="206"/>
      <c r="Z430" s="206"/>
    </row>
    <row r="431" spans="1:26" ht="12.75" hidden="1" customHeight="1">
      <c r="A431" s="207"/>
      <c r="B431" s="206"/>
      <c r="C431" s="206"/>
      <c r="D431" s="206"/>
      <c r="E431" s="206"/>
      <c r="F431" s="206"/>
      <c r="G431" s="206"/>
      <c r="H431" s="206"/>
      <c r="I431" s="206"/>
      <c r="J431" s="208"/>
      <c r="K431" s="209"/>
      <c r="L431" s="206"/>
      <c r="M431" s="206"/>
      <c r="N431" s="206"/>
      <c r="O431" s="206"/>
      <c r="P431" s="206"/>
      <c r="Q431" s="206"/>
      <c r="R431" s="206"/>
      <c r="S431" s="206"/>
      <c r="T431" s="206"/>
      <c r="U431" s="206"/>
      <c r="V431" s="206"/>
      <c r="W431" s="206"/>
      <c r="X431" s="206"/>
      <c r="Y431" s="206"/>
      <c r="Z431" s="206"/>
    </row>
    <row r="432" spans="1:26" ht="12.75" hidden="1" customHeight="1">
      <c r="A432" s="207"/>
      <c r="B432" s="206"/>
      <c r="C432" s="206"/>
      <c r="D432" s="206"/>
      <c r="E432" s="206"/>
      <c r="F432" s="206"/>
      <c r="G432" s="206"/>
      <c r="H432" s="206"/>
      <c r="I432" s="206"/>
      <c r="J432" s="208"/>
      <c r="K432" s="209"/>
      <c r="L432" s="206"/>
      <c r="M432" s="206"/>
      <c r="N432" s="206"/>
      <c r="O432" s="206"/>
      <c r="P432" s="206"/>
      <c r="Q432" s="206"/>
      <c r="R432" s="206"/>
      <c r="S432" s="206"/>
      <c r="T432" s="206"/>
      <c r="U432" s="206"/>
      <c r="V432" s="206"/>
      <c r="W432" s="206"/>
      <c r="X432" s="206"/>
      <c r="Y432" s="206"/>
      <c r="Z432" s="206"/>
    </row>
    <row r="433" spans="1:26" ht="12.75" hidden="1" customHeight="1">
      <c r="A433" s="207"/>
      <c r="B433" s="206"/>
      <c r="C433" s="206"/>
      <c r="D433" s="206"/>
      <c r="E433" s="206"/>
      <c r="F433" s="206"/>
      <c r="G433" s="206"/>
      <c r="H433" s="206"/>
      <c r="I433" s="206"/>
      <c r="J433" s="208"/>
      <c r="K433" s="209"/>
      <c r="L433" s="206"/>
      <c r="M433" s="206"/>
      <c r="N433" s="206"/>
      <c r="O433" s="206"/>
      <c r="P433" s="206"/>
      <c r="Q433" s="206"/>
      <c r="R433" s="206"/>
      <c r="S433" s="206"/>
      <c r="T433" s="206"/>
      <c r="U433" s="206"/>
      <c r="V433" s="206"/>
      <c r="W433" s="206"/>
      <c r="X433" s="206"/>
      <c r="Y433" s="206"/>
      <c r="Z433" s="206"/>
    </row>
    <row r="434" spans="1:26" ht="12.75" hidden="1" customHeight="1">
      <c r="A434" s="207"/>
      <c r="B434" s="206"/>
      <c r="C434" s="206"/>
      <c r="D434" s="206"/>
      <c r="E434" s="206"/>
      <c r="F434" s="206"/>
      <c r="G434" s="206"/>
      <c r="H434" s="206"/>
      <c r="I434" s="206"/>
      <c r="J434" s="208"/>
      <c r="K434" s="209"/>
      <c r="L434" s="206"/>
      <c r="M434" s="206"/>
      <c r="N434" s="206"/>
      <c r="O434" s="206"/>
      <c r="P434" s="206"/>
      <c r="Q434" s="206"/>
      <c r="R434" s="206"/>
      <c r="S434" s="206"/>
      <c r="T434" s="206"/>
      <c r="U434" s="206"/>
      <c r="V434" s="206"/>
      <c r="W434" s="206"/>
      <c r="X434" s="206"/>
      <c r="Y434" s="206"/>
      <c r="Z434" s="206"/>
    </row>
    <row r="435" spans="1:26" ht="12.75" hidden="1" customHeight="1">
      <c r="A435" s="207"/>
      <c r="B435" s="206"/>
      <c r="C435" s="206"/>
      <c r="D435" s="206"/>
      <c r="E435" s="206"/>
      <c r="F435" s="206"/>
      <c r="G435" s="206"/>
      <c r="H435" s="206"/>
      <c r="I435" s="206"/>
      <c r="J435" s="208"/>
      <c r="K435" s="209"/>
      <c r="L435" s="206"/>
      <c r="M435" s="206"/>
      <c r="N435" s="206"/>
      <c r="O435" s="206"/>
      <c r="P435" s="206"/>
      <c r="Q435" s="206"/>
      <c r="R435" s="206"/>
      <c r="S435" s="206"/>
      <c r="T435" s="206"/>
      <c r="U435" s="206"/>
      <c r="V435" s="206"/>
      <c r="W435" s="206"/>
      <c r="X435" s="206"/>
      <c r="Y435" s="206"/>
      <c r="Z435" s="206"/>
    </row>
    <row r="436" spans="1:26" ht="12.75" hidden="1" customHeight="1">
      <c r="A436" s="207"/>
      <c r="B436" s="206"/>
      <c r="C436" s="206"/>
      <c r="D436" s="206"/>
      <c r="E436" s="206"/>
      <c r="F436" s="206"/>
      <c r="G436" s="206"/>
      <c r="H436" s="206"/>
      <c r="I436" s="206"/>
      <c r="J436" s="208"/>
      <c r="K436" s="209"/>
      <c r="L436" s="206"/>
      <c r="M436" s="206"/>
      <c r="N436" s="206"/>
      <c r="O436" s="206"/>
      <c r="P436" s="206"/>
      <c r="Q436" s="206"/>
      <c r="R436" s="206"/>
      <c r="S436" s="206"/>
      <c r="T436" s="206"/>
      <c r="U436" s="206"/>
      <c r="V436" s="206"/>
      <c r="W436" s="206"/>
      <c r="X436" s="206"/>
      <c r="Y436" s="206"/>
      <c r="Z436" s="206"/>
    </row>
    <row r="437" spans="1:26" ht="12.75" hidden="1" customHeight="1">
      <c r="A437" s="207"/>
      <c r="B437" s="206"/>
      <c r="C437" s="206"/>
      <c r="D437" s="206"/>
      <c r="E437" s="206"/>
      <c r="F437" s="206"/>
      <c r="G437" s="206"/>
      <c r="H437" s="206"/>
      <c r="I437" s="206"/>
      <c r="J437" s="208"/>
      <c r="K437" s="209"/>
      <c r="L437" s="206"/>
      <c r="M437" s="206"/>
      <c r="N437" s="206"/>
      <c r="O437" s="206"/>
      <c r="P437" s="206"/>
      <c r="Q437" s="206"/>
      <c r="R437" s="206"/>
      <c r="S437" s="206"/>
      <c r="T437" s="206"/>
      <c r="U437" s="206"/>
      <c r="V437" s="206"/>
      <c r="W437" s="206"/>
      <c r="X437" s="206"/>
      <c r="Y437" s="206"/>
      <c r="Z437" s="206"/>
    </row>
    <row r="438" spans="1:26" ht="12.75" hidden="1" customHeight="1">
      <c r="A438" s="207"/>
      <c r="B438" s="206"/>
      <c r="C438" s="206"/>
      <c r="D438" s="206"/>
      <c r="E438" s="206"/>
      <c r="F438" s="206"/>
      <c r="G438" s="206"/>
      <c r="H438" s="206"/>
      <c r="I438" s="206"/>
      <c r="J438" s="208"/>
      <c r="K438" s="209"/>
      <c r="L438" s="206"/>
      <c r="M438" s="206"/>
      <c r="N438" s="206"/>
      <c r="O438" s="206"/>
      <c r="P438" s="206"/>
      <c r="Q438" s="206"/>
      <c r="R438" s="206"/>
      <c r="S438" s="206"/>
      <c r="T438" s="206"/>
      <c r="U438" s="206"/>
      <c r="V438" s="206"/>
      <c r="W438" s="206"/>
      <c r="X438" s="206"/>
      <c r="Y438" s="206"/>
      <c r="Z438" s="206"/>
    </row>
    <row r="439" spans="1:26" ht="12.75" hidden="1" customHeight="1">
      <c r="A439" s="207"/>
      <c r="B439" s="206"/>
      <c r="C439" s="206"/>
      <c r="D439" s="206"/>
      <c r="E439" s="206"/>
      <c r="F439" s="206"/>
      <c r="G439" s="206"/>
      <c r="H439" s="206"/>
      <c r="I439" s="206"/>
      <c r="J439" s="208"/>
      <c r="K439" s="209"/>
      <c r="L439" s="206"/>
      <c r="M439" s="206"/>
      <c r="N439" s="206"/>
      <c r="O439" s="206"/>
      <c r="P439" s="206"/>
      <c r="Q439" s="206"/>
      <c r="R439" s="206"/>
      <c r="S439" s="206"/>
      <c r="T439" s="206"/>
      <c r="U439" s="206"/>
      <c r="V439" s="206"/>
      <c r="W439" s="206"/>
      <c r="X439" s="206"/>
      <c r="Y439" s="206"/>
      <c r="Z439" s="206"/>
    </row>
    <row r="440" spans="1:26" ht="12.75" hidden="1" customHeight="1">
      <c r="A440" s="207"/>
      <c r="B440" s="206"/>
      <c r="C440" s="206"/>
      <c r="D440" s="206"/>
      <c r="E440" s="206"/>
      <c r="F440" s="206"/>
      <c r="G440" s="206"/>
      <c r="H440" s="206"/>
      <c r="I440" s="206"/>
      <c r="J440" s="208"/>
      <c r="K440" s="209"/>
      <c r="L440" s="206"/>
      <c r="M440" s="206"/>
      <c r="N440" s="206"/>
      <c r="O440" s="206"/>
      <c r="P440" s="206"/>
      <c r="Q440" s="206"/>
      <c r="R440" s="206"/>
      <c r="S440" s="206"/>
      <c r="T440" s="206"/>
      <c r="U440" s="206"/>
      <c r="V440" s="206"/>
      <c r="W440" s="206"/>
      <c r="X440" s="206"/>
      <c r="Y440" s="206"/>
      <c r="Z440" s="206"/>
    </row>
    <row r="441" spans="1:26" ht="12.75" hidden="1" customHeight="1">
      <c r="A441" s="207"/>
      <c r="B441" s="206"/>
      <c r="C441" s="206"/>
      <c r="D441" s="206"/>
      <c r="E441" s="206"/>
      <c r="F441" s="206"/>
      <c r="G441" s="206"/>
      <c r="H441" s="206"/>
      <c r="I441" s="206"/>
      <c r="J441" s="208"/>
      <c r="K441" s="209"/>
      <c r="L441" s="206"/>
      <c r="M441" s="206"/>
      <c r="N441" s="206"/>
      <c r="O441" s="206"/>
      <c r="P441" s="206"/>
      <c r="Q441" s="206"/>
      <c r="R441" s="206"/>
      <c r="S441" s="206"/>
      <c r="T441" s="206"/>
      <c r="U441" s="206"/>
      <c r="V441" s="206"/>
      <c r="W441" s="206"/>
      <c r="X441" s="206"/>
      <c r="Y441" s="206"/>
      <c r="Z441" s="206"/>
    </row>
    <row r="442" spans="1:26" ht="12.75" hidden="1" customHeight="1">
      <c r="A442" s="207"/>
      <c r="B442" s="206"/>
      <c r="C442" s="206"/>
      <c r="D442" s="206"/>
      <c r="E442" s="206"/>
      <c r="F442" s="206"/>
      <c r="G442" s="206"/>
      <c r="H442" s="206"/>
      <c r="I442" s="206"/>
      <c r="J442" s="208"/>
      <c r="K442" s="209"/>
      <c r="L442" s="206"/>
      <c r="M442" s="206"/>
      <c r="N442" s="206"/>
      <c r="O442" s="206"/>
      <c r="P442" s="206"/>
      <c r="Q442" s="206"/>
      <c r="R442" s="206"/>
      <c r="S442" s="206"/>
      <c r="T442" s="206"/>
      <c r="U442" s="206"/>
      <c r="V442" s="206"/>
      <c r="W442" s="206"/>
      <c r="X442" s="206"/>
      <c r="Y442" s="206"/>
      <c r="Z442" s="206"/>
    </row>
    <row r="443" spans="1:26" ht="12.75" hidden="1" customHeight="1">
      <c r="A443" s="207"/>
      <c r="B443" s="206"/>
      <c r="C443" s="206"/>
      <c r="D443" s="206"/>
      <c r="E443" s="206"/>
      <c r="F443" s="206"/>
      <c r="G443" s="206"/>
      <c r="H443" s="206"/>
      <c r="I443" s="206"/>
      <c r="J443" s="208"/>
      <c r="K443" s="209"/>
      <c r="L443" s="206"/>
      <c r="M443" s="206"/>
      <c r="N443" s="206"/>
      <c r="O443" s="206"/>
      <c r="P443" s="206"/>
      <c r="Q443" s="206"/>
      <c r="R443" s="206"/>
      <c r="S443" s="206"/>
      <c r="T443" s="206"/>
      <c r="U443" s="206"/>
      <c r="V443" s="206"/>
      <c r="W443" s="206"/>
      <c r="X443" s="206"/>
      <c r="Y443" s="206"/>
      <c r="Z443" s="206"/>
    </row>
    <row r="444" spans="1:26" ht="12.75" hidden="1" customHeight="1">
      <c r="A444" s="207"/>
      <c r="B444" s="206"/>
      <c r="C444" s="206"/>
      <c r="D444" s="206"/>
      <c r="E444" s="206"/>
      <c r="F444" s="206"/>
      <c r="G444" s="206"/>
      <c r="H444" s="206"/>
      <c r="I444" s="206"/>
      <c r="J444" s="208"/>
      <c r="K444" s="209"/>
      <c r="L444" s="206"/>
      <c r="M444" s="206"/>
      <c r="N444" s="206"/>
      <c r="O444" s="206"/>
      <c r="P444" s="206"/>
      <c r="Q444" s="206"/>
      <c r="R444" s="206"/>
      <c r="S444" s="206"/>
      <c r="T444" s="206"/>
      <c r="U444" s="206"/>
      <c r="V444" s="206"/>
      <c r="W444" s="206"/>
      <c r="X444" s="206"/>
      <c r="Y444" s="206"/>
      <c r="Z444" s="206"/>
    </row>
    <row r="445" spans="1:26" ht="12.75" hidden="1" customHeight="1">
      <c r="A445" s="207"/>
      <c r="B445" s="206"/>
      <c r="C445" s="206"/>
      <c r="D445" s="206"/>
      <c r="E445" s="206"/>
      <c r="F445" s="206"/>
      <c r="G445" s="206"/>
      <c r="H445" s="206"/>
      <c r="I445" s="206"/>
      <c r="J445" s="208"/>
      <c r="K445" s="209"/>
      <c r="L445" s="206"/>
      <c r="M445" s="206"/>
      <c r="N445" s="206"/>
      <c r="O445" s="206"/>
      <c r="P445" s="206"/>
      <c r="Q445" s="206"/>
      <c r="R445" s="206"/>
      <c r="S445" s="206"/>
      <c r="T445" s="206"/>
      <c r="U445" s="206"/>
      <c r="V445" s="206"/>
      <c r="W445" s="206"/>
      <c r="X445" s="206"/>
      <c r="Y445" s="206"/>
      <c r="Z445" s="206"/>
    </row>
    <row r="446" spans="1:26" ht="12.75" hidden="1" customHeight="1">
      <c r="A446" s="207"/>
      <c r="B446" s="206"/>
      <c r="C446" s="206"/>
      <c r="D446" s="206"/>
      <c r="E446" s="206"/>
      <c r="F446" s="206"/>
      <c r="G446" s="206"/>
      <c r="H446" s="206"/>
      <c r="I446" s="206"/>
      <c r="J446" s="208"/>
      <c r="K446" s="209"/>
      <c r="L446" s="206"/>
      <c r="M446" s="206"/>
      <c r="N446" s="206"/>
      <c r="O446" s="206"/>
      <c r="P446" s="206"/>
      <c r="Q446" s="206"/>
      <c r="R446" s="206"/>
      <c r="S446" s="206"/>
      <c r="T446" s="206"/>
      <c r="U446" s="206"/>
      <c r="V446" s="206"/>
      <c r="W446" s="206"/>
      <c r="X446" s="206"/>
      <c r="Y446" s="206"/>
      <c r="Z446" s="206"/>
    </row>
    <row r="447" spans="1:26" ht="12.75" hidden="1" customHeight="1">
      <c r="A447" s="207"/>
      <c r="B447" s="206"/>
      <c r="C447" s="206"/>
      <c r="D447" s="206"/>
      <c r="E447" s="206"/>
      <c r="F447" s="206"/>
      <c r="G447" s="206"/>
      <c r="H447" s="206"/>
      <c r="I447" s="206"/>
      <c r="J447" s="208"/>
      <c r="K447" s="209"/>
      <c r="L447" s="206"/>
      <c r="M447" s="206"/>
      <c r="N447" s="206"/>
      <c r="O447" s="206"/>
      <c r="P447" s="206"/>
      <c r="Q447" s="206"/>
      <c r="R447" s="206"/>
      <c r="S447" s="206"/>
      <c r="T447" s="206"/>
      <c r="U447" s="206"/>
      <c r="V447" s="206"/>
      <c r="W447" s="206"/>
      <c r="X447" s="206"/>
      <c r="Y447" s="206"/>
      <c r="Z447" s="206"/>
    </row>
    <row r="448" spans="1:26" ht="12.75" hidden="1" customHeight="1">
      <c r="A448" s="207"/>
      <c r="B448" s="206"/>
      <c r="C448" s="206"/>
      <c r="D448" s="206"/>
      <c r="E448" s="206"/>
      <c r="F448" s="206"/>
      <c r="G448" s="206"/>
      <c r="H448" s="206"/>
      <c r="I448" s="206"/>
      <c r="J448" s="208"/>
      <c r="K448" s="209"/>
      <c r="L448" s="206"/>
      <c r="M448" s="206"/>
      <c r="N448" s="206"/>
      <c r="O448" s="206"/>
      <c r="P448" s="206"/>
      <c r="Q448" s="206"/>
      <c r="R448" s="206"/>
      <c r="S448" s="206"/>
      <c r="T448" s="206"/>
      <c r="U448" s="206"/>
      <c r="V448" s="206"/>
      <c r="W448" s="206"/>
      <c r="X448" s="206"/>
      <c r="Y448" s="206"/>
      <c r="Z448" s="206"/>
    </row>
    <row r="449" spans="1:26" ht="12.75" hidden="1" customHeight="1">
      <c r="A449" s="207"/>
      <c r="B449" s="206"/>
      <c r="C449" s="206"/>
      <c r="D449" s="206"/>
      <c r="E449" s="206"/>
      <c r="F449" s="206"/>
      <c r="G449" s="206"/>
      <c r="H449" s="206"/>
      <c r="I449" s="206"/>
      <c r="J449" s="208"/>
      <c r="K449" s="209"/>
      <c r="L449" s="206"/>
      <c r="M449" s="206"/>
      <c r="N449" s="206"/>
      <c r="O449" s="206"/>
      <c r="P449" s="206"/>
      <c r="Q449" s="206"/>
      <c r="R449" s="206"/>
      <c r="S449" s="206"/>
      <c r="T449" s="206"/>
      <c r="U449" s="206"/>
      <c r="V449" s="206"/>
      <c r="W449" s="206"/>
      <c r="X449" s="206"/>
      <c r="Y449" s="206"/>
      <c r="Z449" s="206"/>
    </row>
    <row r="450" spans="1:26" ht="12.75" hidden="1" customHeight="1">
      <c r="A450" s="207"/>
      <c r="B450" s="206"/>
      <c r="C450" s="206"/>
      <c r="D450" s="206"/>
      <c r="E450" s="206"/>
      <c r="F450" s="206"/>
      <c r="G450" s="206"/>
      <c r="H450" s="206"/>
      <c r="I450" s="206"/>
      <c r="J450" s="208"/>
      <c r="K450" s="209"/>
      <c r="L450" s="206"/>
      <c r="M450" s="206"/>
      <c r="N450" s="206"/>
      <c r="O450" s="206"/>
      <c r="P450" s="206"/>
      <c r="Q450" s="206"/>
      <c r="R450" s="206"/>
      <c r="S450" s="206"/>
      <c r="T450" s="206"/>
      <c r="U450" s="206"/>
      <c r="V450" s="206"/>
      <c r="W450" s="206"/>
      <c r="X450" s="206"/>
      <c r="Y450" s="206"/>
      <c r="Z450" s="206"/>
    </row>
    <row r="451" spans="1:26" ht="12.75" hidden="1" customHeight="1">
      <c r="A451" s="207"/>
      <c r="B451" s="206"/>
      <c r="C451" s="206"/>
      <c r="D451" s="206"/>
      <c r="E451" s="206"/>
      <c r="F451" s="206"/>
      <c r="G451" s="206"/>
      <c r="H451" s="206"/>
      <c r="I451" s="206"/>
      <c r="J451" s="208"/>
      <c r="K451" s="209"/>
      <c r="L451" s="206"/>
      <c r="M451" s="206"/>
      <c r="N451" s="206"/>
      <c r="O451" s="206"/>
      <c r="P451" s="206"/>
      <c r="Q451" s="206"/>
      <c r="R451" s="206"/>
      <c r="S451" s="206"/>
      <c r="T451" s="206"/>
      <c r="U451" s="206"/>
      <c r="V451" s="206"/>
      <c r="W451" s="206"/>
      <c r="X451" s="206"/>
      <c r="Y451" s="206"/>
      <c r="Z451" s="206"/>
    </row>
    <row r="452" spans="1:26" ht="12.75" hidden="1" customHeight="1">
      <c r="A452" s="207"/>
      <c r="B452" s="206"/>
      <c r="C452" s="206"/>
      <c r="D452" s="206"/>
      <c r="E452" s="206"/>
      <c r="F452" s="206"/>
      <c r="G452" s="206"/>
      <c r="H452" s="206"/>
      <c r="I452" s="206"/>
      <c r="J452" s="208"/>
      <c r="K452" s="209"/>
      <c r="L452" s="206"/>
      <c r="M452" s="206"/>
      <c r="N452" s="206"/>
      <c r="O452" s="206"/>
      <c r="P452" s="206"/>
      <c r="Q452" s="206"/>
      <c r="R452" s="206"/>
      <c r="S452" s="206"/>
      <c r="T452" s="206"/>
      <c r="U452" s="206"/>
      <c r="V452" s="206"/>
      <c r="W452" s="206"/>
      <c r="X452" s="206"/>
      <c r="Y452" s="206"/>
      <c r="Z452" s="206"/>
    </row>
    <row r="453" spans="1:26" ht="12.75" hidden="1" customHeight="1">
      <c r="A453" s="207"/>
      <c r="B453" s="206"/>
      <c r="C453" s="206"/>
      <c r="D453" s="206"/>
      <c r="E453" s="206"/>
      <c r="F453" s="206"/>
      <c r="G453" s="206"/>
      <c r="H453" s="206"/>
      <c r="I453" s="206"/>
      <c r="J453" s="208"/>
      <c r="K453" s="209"/>
      <c r="L453" s="206"/>
      <c r="M453" s="206"/>
      <c r="N453" s="206"/>
      <c r="O453" s="206"/>
      <c r="P453" s="206"/>
      <c r="Q453" s="206"/>
      <c r="R453" s="206"/>
      <c r="S453" s="206"/>
      <c r="T453" s="206"/>
      <c r="U453" s="206"/>
      <c r="V453" s="206"/>
      <c r="W453" s="206"/>
      <c r="X453" s="206"/>
      <c r="Y453" s="206"/>
      <c r="Z453" s="206"/>
    </row>
    <row r="454" spans="1:26" ht="12.75" hidden="1" customHeight="1">
      <c r="A454" s="207"/>
      <c r="B454" s="206"/>
      <c r="C454" s="206"/>
      <c r="D454" s="206"/>
      <c r="E454" s="206"/>
      <c r="F454" s="206"/>
      <c r="G454" s="206"/>
      <c r="H454" s="206"/>
      <c r="I454" s="206"/>
      <c r="J454" s="208"/>
      <c r="K454" s="209"/>
      <c r="L454" s="206"/>
      <c r="M454" s="206"/>
      <c r="N454" s="206"/>
      <c r="O454" s="206"/>
      <c r="P454" s="206"/>
      <c r="Q454" s="206"/>
      <c r="R454" s="206"/>
      <c r="S454" s="206"/>
      <c r="T454" s="206"/>
      <c r="U454" s="206"/>
      <c r="V454" s="206"/>
      <c r="W454" s="206"/>
      <c r="X454" s="206"/>
      <c r="Y454" s="206"/>
      <c r="Z454" s="206"/>
    </row>
    <row r="455" spans="1:26" ht="12.75" hidden="1" customHeight="1">
      <c r="A455" s="207"/>
      <c r="B455" s="206"/>
      <c r="C455" s="206"/>
      <c r="D455" s="206"/>
      <c r="E455" s="206"/>
      <c r="F455" s="206"/>
      <c r="G455" s="206"/>
      <c r="H455" s="206"/>
      <c r="I455" s="206"/>
      <c r="J455" s="208"/>
      <c r="K455" s="209"/>
      <c r="L455" s="206"/>
      <c r="M455" s="206"/>
      <c r="N455" s="206"/>
      <c r="O455" s="206"/>
      <c r="P455" s="206"/>
      <c r="Q455" s="206"/>
      <c r="R455" s="206"/>
      <c r="S455" s="206"/>
      <c r="T455" s="206"/>
      <c r="U455" s="206"/>
      <c r="V455" s="206"/>
      <c r="W455" s="206"/>
      <c r="X455" s="206"/>
      <c r="Y455" s="206"/>
      <c r="Z455" s="206"/>
    </row>
    <row r="456" spans="1:26" ht="12.75" hidden="1" customHeight="1">
      <c r="A456" s="207"/>
      <c r="B456" s="206"/>
      <c r="C456" s="206"/>
      <c r="D456" s="206"/>
      <c r="E456" s="206"/>
      <c r="F456" s="206"/>
      <c r="G456" s="206"/>
      <c r="H456" s="206"/>
      <c r="I456" s="206"/>
      <c r="J456" s="208"/>
      <c r="K456" s="209"/>
      <c r="L456" s="206"/>
      <c r="M456" s="206"/>
      <c r="N456" s="206"/>
      <c r="O456" s="206"/>
      <c r="P456" s="206"/>
      <c r="Q456" s="206"/>
      <c r="R456" s="206"/>
      <c r="S456" s="206"/>
      <c r="T456" s="206"/>
      <c r="U456" s="206"/>
      <c r="V456" s="206"/>
      <c r="W456" s="206"/>
      <c r="X456" s="206"/>
      <c r="Y456" s="206"/>
      <c r="Z456" s="206"/>
    </row>
    <row r="457" spans="1:26" ht="12.75" hidden="1" customHeight="1">
      <c r="A457" s="207"/>
      <c r="B457" s="206"/>
      <c r="C457" s="206"/>
      <c r="D457" s="206"/>
      <c r="E457" s="206"/>
      <c r="F457" s="206"/>
      <c r="G457" s="206"/>
      <c r="H457" s="206"/>
      <c r="I457" s="206"/>
      <c r="J457" s="208"/>
      <c r="K457" s="209"/>
      <c r="L457" s="206"/>
      <c r="M457" s="206"/>
      <c r="N457" s="206"/>
      <c r="O457" s="206"/>
      <c r="P457" s="206"/>
      <c r="Q457" s="206"/>
      <c r="R457" s="206"/>
      <c r="S457" s="206"/>
      <c r="T457" s="206"/>
      <c r="U457" s="206"/>
      <c r="V457" s="206"/>
      <c r="W457" s="206"/>
      <c r="X457" s="206"/>
      <c r="Y457" s="206"/>
      <c r="Z457" s="206"/>
    </row>
    <row r="458" spans="1:26" ht="12.75" hidden="1" customHeight="1">
      <c r="A458" s="207"/>
      <c r="B458" s="206"/>
      <c r="C458" s="206"/>
      <c r="D458" s="206"/>
      <c r="E458" s="206"/>
      <c r="F458" s="206"/>
      <c r="G458" s="206"/>
      <c r="H458" s="206"/>
      <c r="I458" s="206"/>
      <c r="J458" s="208"/>
      <c r="K458" s="209"/>
      <c r="L458" s="206"/>
      <c r="M458" s="206"/>
      <c r="N458" s="206"/>
      <c r="O458" s="206"/>
      <c r="P458" s="206"/>
      <c r="Q458" s="206"/>
      <c r="R458" s="206"/>
      <c r="S458" s="206"/>
      <c r="T458" s="206"/>
      <c r="U458" s="206"/>
      <c r="V458" s="206"/>
      <c r="W458" s="206"/>
      <c r="X458" s="206"/>
      <c r="Y458" s="206"/>
      <c r="Z458" s="206"/>
    </row>
    <row r="459" spans="1:26" ht="12.75" hidden="1" customHeight="1">
      <c r="A459" s="207"/>
      <c r="B459" s="206"/>
      <c r="C459" s="206"/>
      <c r="D459" s="206"/>
      <c r="E459" s="206"/>
      <c r="F459" s="206"/>
      <c r="G459" s="206"/>
      <c r="H459" s="206"/>
      <c r="I459" s="206"/>
      <c r="J459" s="208"/>
      <c r="K459" s="209"/>
      <c r="L459" s="206"/>
      <c r="M459" s="206"/>
      <c r="N459" s="206"/>
      <c r="O459" s="206"/>
      <c r="P459" s="206"/>
      <c r="Q459" s="206"/>
      <c r="R459" s="206"/>
      <c r="S459" s="206"/>
      <c r="T459" s="206"/>
      <c r="U459" s="206"/>
      <c r="V459" s="206"/>
      <c r="W459" s="206"/>
      <c r="X459" s="206"/>
      <c r="Y459" s="206"/>
      <c r="Z459" s="206"/>
    </row>
    <row r="460" spans="1:26" ht="12.75" hidden="1" customHeight="1">
      <c r="A460" s="207"/>
      <c r="B460" s="206"/>
      <c r="C460" s="206"/>
      <c r="D460" s="206"/>
      <c r="E460" s="206"/>
      <c r="F460" s="206"/>
      <c r="G460" s="206"/>
      <c r="H460" s="206"/>
      <c r="I460" s="206"/>
      <c r="J460" s="208"/>
      <c r="K460" s="209"/>
      <c r="L460" s="206"/>
      <c r="M460" s="206"/>
      <c r="N460" s="206"/>
      <c r="O460" s="206"/>
      <c r="P460" s="206"/>
      <c r="Q460" s="206"/>
      <c r="R460" s="206"/>
      <c r="S460" s="206"/>
      <c r="T460" s="206"/>
      <c r="U460" s="206"/>
      <c r="V460" s="206"/>
      <c r="W460" s="206"/>
      <c r="X460" s="206"/>
      <c r="Y460" s="206"/>
      <c r="Z460" s="206"/>
    </row>
    <row r="461" spans="1:26" ht="12.75" hidden="1" customHeight="1">
      <c r="A461" s="207"/>
      <c r="B461" s="206"/>
      <c r="C461" s="206"/>
      <c r="D461" s="206"/>
      <c r="E461" s="206"/>
      <c r="F461" s="206"/>
      <c r="G461" s="206"/>
      <c r="H461" s="206"/>
      <c r="I461" s="206"/>
      <c r="J461" s="208"/>
      <c r="K461" s="209"/>
      <c r="L461" s="206"/>
      <c r="M461" s="206"/>
      <c r="N461" s="206"/>
      <c r="O461" s="206"/>
      <c r="P461" s="206"/>
      <c r="Q461" s="206"/>
      <c r="R461" s="206"/>
      <c r="S461" s="206"/>
      <c r="T461" s="206"/>
      <c r="U461" s="206"/>
      <c r="V461" s="206"/>
      <c r="W461" s="206"/>
      <c r="X461" s="206"/>
      <c r="Y461" s="206"/>
      <c r="Z461" s="206"/>
    </row>
    <row r="462" spans="1:26" ht="12.75" hidden="1" customHeight="1">
      <c r="A462" s="207"/>
      <c r="B462" s="206"/>
      <c r="C462" s="206"/>
      <c r="D462" s="206"/>
      <c r="E462" s="206"/>
      <c r="F462" s="206"/>
      <c r="G462" s="206"/>
      <c r="H462" s="206"/>
      <c r="I462" s="206"/>
      <c r="J462" s="208"/>
      <c r="K462" s="209"/>
      <c r="L462" s="206"/>
      <c r="M462" s="206"/>
      <c r="N462" s="206"/>
      <c r="O462" s="206"/>
      <c r="P462" s="206"/>
      <c r="Q462" s="206"/>
      <c r="R462" s="206"/>
      <c r="S462" s="206"/>
      <c r="T462" s="206"/>
      <c r="U462" s="206"/>
      <c r="V462" s="206"/>
      <c r="W462" s="206"/>
      <c r="X462" s="206"/>
      <c r="Y462" s="206"/>
      <c r="Z462" s="206"/>
    </row>
    <row r="463" spans="1:26" ht="12.75" hidden="1" customHeight="1">
      <c r="A463" s="207"/>
      <c r="B463" s="206"/>
      <c r="C463" s="206"/>
      <c r="D463" s="206"/>
      <c r="E463" s="206"/>
      <c r="F463" s="206"/>
      <c r="G463" s="206"/>
      <c r="H463" s="206"/>
      <c r="I463" s="206"/>
      <c r="J463" s="208"/>
      <c r="K463" s="209"/>
      <c r="L463" s="206"/>
      <c r="M463" s="206"/>
      <c r="N463" s="206"/>
      <c r="O463" s="206"/>
      <c r="P463" s="206"/>
      <c r="Q463" s="206"/>
      <c r="R463" s="206"/>
      <c r="S463" s="206"/>
      <c r="T463" s="206"/>
      <c r="U463" s="206"/>
      <c r="V463" s="206"/>
      <c r="W463" s="206"/>
      <c r="X463" s="206"/>
      <c r="Y463" s="206"/>
      <c r="Z463" s="206"/>
    </row>
    <row r="464" spans="1:26" ht="12.75" hidden="1" customHeight="1">
      <c r="A464" s="207"/>
      <c r="B464" s="206"/>
      <c r="C464" s="206"/>
      <c r="D464" s="206"/>
      <c r="E464" s="206"/>
      <c r="F464" s="206"/>
      <c r="G464" s="206"/>
      <c r="H464" s="206"/>
      <c r="I464" s="206"/>
      <c r="J464" s="208"/>
      <c r="K464" s="209"/>
      <c r="L464" s="206"/>
      <c r="M464" s="206"/>
      <c r="N464" s="206"/>
      <c r="O464" s="206"/>
      <c r="P464" s="206"/>
      <c r="Q464" s="206"/>
      <c r="R464" s="206"/>
      <c r="S464" s="206"/>
      <c r="T464" s="206"/>
      <c r="U464" s="206"/>
      <c r="V464" s="206"/>
      <c r="W464" s="206"/>
      <c r="X464" s="206"/>
      <c r="Y464" s="206"/>
      <c r="Z464" s="206"/>
    </row>
    <row r="465" spans="1:26" ht="12.75" hidden="1" customHeight="1">
      <c r="A465" s="207"/>
      <c r="B465" s="206"/>
      <c r="C465" s="206"/>
      <c r="D465" s="206"/>
      <c r="E465" s="206"/>
      <c r="F465" s="206"/>
      <c r="G465" s="206"/>
      <c r="H465" s="206"/>
      <c r="I465" s="206"/>
      <c r="J465" s="208"/>
      <c r="K465" s="209"/>
      <c r="L465" s="206"/>
      <c r="M465" s="206"/>
      <c r="N465" s="206"/>
      <c r="O465" s="206"/>
      <c r="P465" s="206"/>
      <c r="Q465" s="206"/>
      <c r="R465" s="206"/>
      <c r="S465" s="206"/>
      <c r="T465" s="206"/>
      <c r="U465" s="206"/>
      <c r="V465" s="206"/>
      <c r="W465" s="206"/>
      <c r="X465" s="206"/>
      <c r="Y465" s="206"/>
      <c r="Z465" s="206"/>
    </row>
    <row r="466" spans="1:26" ht="12.75" hidden="1" customHeight="1">
      <c r="A466" s="207"/>
      <c r="B466" s="206"/>
      <c r="C466" s="206"/>
      <c r="D466" s="206"/>
      <c r="E466" s="206"/>
      <c r="F466" s="206"/>
      <c r="G466" s="206"/>
      <c r="H466" s="206"/>
      <c r="I466" s="206"/>
      <c r="J466" s="208"/>
      <c r="K466" s="209"/>
      <c r="L466" s="206"/>
      <c r="M466" s="206"/>
      <c r="N466" s="206"/>
      <c r="O466" s="206"/>
      <c r="P466" s="206"/>
      <c r="Q466" s="206"/>
      <c r="R466" s="206"/>
      <c r="S466" s="206"/>
      <c r="T466" s="206"/>
      <c r="U466" s="206"/>
      <c r="V466" s="206"/>
      <c r="W466" s="206"/>
      <c r="X466" s="206"/>
      <c r="Y466" s="206"/>
      <c r="Z466" s="206"/>
    </row>
    <row r="467" spans="1:26" ht="12.75" hidden="1" customHeight="1">
      <c r="A467" s="207"/>
      <c r="B467" s="206"/>
      <c r="C467" s="206"/>
      <c r="D467" s="206"/>
      <c r="E467" s="206"/>
      <c r="F467" s="206"/>
      <c r="G467" s="206"/>
      <c r="H467" s="206"/>
      <c r="I467" s="206"/>
      <c r="J467" s="208"/>
      <c r="K467" s="209"/>
      <c r="L467" s="206"/>
      <c r="M467" s="206"/>
      <c r="N467" s="206"/>
      <c r="O467" s="206"/>
      <c r="P467" s="206"/>
      <c r="Q467" s="206"/>
      <c r="R467" s="206"/>
      <c r="S467" s="206"/>
      <c r="T467" s="206"/>
      <c r="U467" s="206"/>
      <c r="V467" s="206"/>
      <c r="W467" s="206"/>
      <c r="X467" s="206"/>
      <c r="Y467" s="206"/>
      <c r="Z467" s="206"/>
    </row>
    <row r="468" spans="1:26" ht="12.75" hidden="1" customHeight="1">
      <c r="A468" s="207"/>
      <c r="B468" s="206"/>
      <c r="C468" s="206"/>
      <c r="D468" s="206"/>
      <c r="E468" s="206"/>
      <c r="F468" s="206"/>
      <c r="G468" s="206"/>
      <c r="H468" s="206"/>
      <c r="I468" s="206"/>
      <c r="J468" s="208"/>
      <c r="K468" s="209"/>
      <c r="L468" s="206"/>
      <c r="M468" s="206"/>
      <c r="N468" s="206"/>
      <c r="O468" s="206"/>
      <c r="P468" s="206"/>
      <c r="Q468" s="206"/>
      <c r="R468" s="206"/>
      <c r="S468" s="206"/>
      <c r="T468" s="206"/>
      <c r="U468" s="206"/>
      <c r="V468" s="206"/>
      <c r="W468" s="206"/>
      <c r="X468" s="206"/>
      <c r="Y468" s="206"/>
      <c r="Z468" s="206"/>
    </row>
    <row r="469" spans="1:26" ht="12.75" hidden="1" customHeight="1">
      <c r="A469" s="207"/>
      <c r="B469" s="206"/>
      <c r="C469" s="206"/>
      <c r="D469" s="206"/>
      <c r="E469" s="206"/>
      <c r="F469" s="206"/>
      <c r="G469" s="206"/>
      <c r="H469" s="206"/>
      <c r="I469" s="206"/>
      <c r="J469" s="208"/>
      <c r="K469" s="209"/>
      <c r="L469" s="206"/>
      <c r="M469" s="206"/>
      <c r="N469" s="206"/>
      <c r="O469" s="206"/>
      <c r="P469" s="206"/>
      <c r="Q469" s="206"/>
      <c r="R469" s="206"/>
      <c r="S469" s="206"/>
      <c r="T469" s="206"/>
      <c r="U469" s="206"/>
      <c r="V469" s="206"/>
      <c r="W469" s="206"/>
      <c r="X469" s="206"/>
      <c r="Y469" s="206"/>
      <c r="Z469" s="206"/>
    </row>
    <row r="470" spans="1:26" ht="12.75" hidden="1" customHeight="1">
      <c r="A470" s="207"/>
      <c r="B470" s="206"/>
      <c r="C470" s="206"/>
      <c r="D470" s="206"/>
      <c r="E470" s="206"/>
      <c r="F470" s="206"/>
      <c r="G470" s="206"/>
      <c r="H470" s="206"/>
      <c r="I470" s="206"/>
      <c r="J470" s="208"/>
      <c r="K470" s="209"/>
      <c r="L470" s="206"/>
      <c r="M470" s="206"/>
      <c r="N470" s="206"/>
      <c r="O470" s="206"/>
      <c r="P470" s="206"/>
      <c r="Q470" s="206"/>
      <c r="R470" s="206"/>
      <c r="S470" s="206"/>
      <c r="T470" s="206"/>
      <c r="U470" s="206"/>
      <c r="V470" s="206"/>
      <c r="W470" s="206"/>
      <c r="X470" s="206"/>
      <c r="Y470" s="206"/>
      <c r="Z470" s="206"/>
    </row>
    <row r="471" spans="1:26" ht="12.75" hidden="1" customHeight="1">
      <c r="A471" s="207"/>
      <c r="B471" s="206"/>
      <c r="C471" s="206"/>
      <c r="D471" s="206"/>
      <c r="E471" s="206"/>
      <c r="F471" s="206"/>
      <c r="G471" s="206"/>
      <c r="H471" s="206"/>
      <c r="I471" s="206"/>
      <c r="J471" s="208"/>
      <c r="K471" s="209"/>
      <c r="L471" s="206"/>
      <c r="M471" s="206"/>
      <c r="N471" s="206"/>
      <c r="O471" s="206"/>
      <c r="P471" s="206"/>
      <c r="Q471" s="206"/>
      <c r="R471" s="206"/>
      <c r="S471" s="206"/>
      <c r="T471" s="206"/>
      <c r="U471" s="206"/>
      <c r="V471" s="206"/>
      <c r="W471" s="206"/>
      <c r="X471" s="206"/>
      <c r="Y471" s="206"/>
      <c r="Z471" s="206"/>
    </row>
    <row r="472" spans="1:26" ht="12.75" hidden="1" customHeight="1">
      <c r="A472" s="207"/>
      <c r="B472" s="206"/>
      <c r="C472" s="206"/>
      <c r="D472" s="206"/>
      <c r="E472" s="206"/>
      <c r="F472" s="206"/>
      <c r="G472" s="206"/>
      <c r="H472" s="206"/>
      <c r="I472" s="206"/>
      <c r="J472" s="208"/>
      <c r="K472" s="209"/>
      <c r="L472" s="206"/>
      <c r="M472" s="206"/>
      <c r="N472" s="206"/>
      <c r="O472" s="206"/>
      <c r="P472" s="206"/>
      <c r="Q472" s="206"/>
      <c r="R472" s="206"/>
      <c r="S472" s="206"/>
      <c r="T472" s="206"/>
      <c r="U472" s="206"/>
      <c r="V472" s="206"/>
      <c r="W472" s="206"/>
      <c r="X472" s="206"/>
      <c r="Y472" s="206"/>
      <c r="Z472" s="206"/>
    </row>
    <row r="473" spans="1:26" ht="12.75" hidden="1" customHeight="1">
      <c r="A473" s="207"/>
      <c r="B473" s="206"/>
      <c r="C473" s="206"/>
      <c r="D473" s="206"/>
      <c r="E473" s="206"/>
      <c r="F473" s="206"/>
      <c r="G473" s="206"/>
      <c r="H473" s="206"/>
      <c r="I473" s="206"/>
      <c r="J473" s="208"/>
      <c r="K473" s="209"/>
      <c r="L473" s="206"/>
      <c r="M473" s="206"/>
      <c r="N473" s="206"/>
      <c r="O473" s="206"/>
      <c r="P473" s="206"/>
      <c r="Q473" s="206"/>
      <c r="R473" s="206"/>
      <c r="S473" s="206"/>
      <c r="T473" s="206"/>
      <c r="U473" s="206"/>
      <c r="V473" s="206"/>
      <c r="W473" s="206"/>
      <c r="X473" s="206"/>
      <c r="Y473" s="206"/>
      <c r="Z473" s="206"/>
    </row>
    <row r="474" spans="1:26" ht="12.75" hidden="1" customHeight="1">
      <c r="A474" s="207"/>
      <c r="B474" s="206"/>
      <c r="C474" s="206"/>
      <c r="D474" s="206"/>
      <c r="E474" s="206"/>
      <c r="F474" s="206"/>
      <c r="G474" s="206"/>
      <c r="H474" s="206"/>
      <c r="I474" s="206"/>
      <c r="J474" s="208"/>
      <c r="K474" s="209"/>
      <c r="L474" s="206"/>
      <c r="M474" s="206"/>
      <c r="N474" s="206"/>
      <c r="O474" s="206"/>
      <c r="P474" s="206"/>
      <c r="Q474" s="206"/>
      <c r="R474" s="206"/>
      <c r="S474" s="206"/>
      <c r="T474" s="206"/>
      <c r="U474" s="206"/>
      <c r="V474" s="206"/>
      <c r="W474" s="206"/>
      <c r="X474" s="206"/>
      <c r="Y474" s="206"/>
      <c r="Z474" s="206"/>
    </row>
    <row r="475" spans="1:26" ht="12.75" hidden="1" customHeight="1">
      <c r="A475" s="207"/>
      <c r="B475" s="206"/>
      <c r="C475" s="206"/>
      <c r="D475" s="206"/>
      <c r="E475" s="206"/>
      <c r="F475" s="206"/>
      <c r="G475" s="206"/>
      <c r="H475" s="206"/>
      <c r="I475" s="206"/>
      <c r="J475" s="208"/>
      <c r="K475" s="209"/>
      <c r="L475" s="206"/>
      <c r="M475" s="206"/>
      <c r="N475" s="206"/>
      <c r="O475" s="206"/>
      <c r="P475" s="206"/>
      <c r="Q475" s="206"/>
      <c r="R475" s="206"/>
      <c r="S475" s="206"/>
      <c r="T475" s="206"/>
      <c r="U475" s="206"/>
      <c r="V475" s="206"/>
      <c r="W475" s="206"/>
      <c r="X475" s="206"/>
      <c r="Y475" s="206"/>
      <c r="Z475" s="206"/>
    </row>
    <row r="476" spans="1:26" ht="12.75" hidden="1" customHeight="1">
      <c r="A476" s="207"/>
      <c r="B476" s="206"/>
      <c r="C476" s="206"/>
      <c r="D476" s="206"/>
      <c r="E476" s="206"/>
      <c r="F476" s="206"/>
      <c r="G476" s="206"/>
      <c r="H476" s="206"/>
      <c r="I476" s="206"/>
      <c r="J476" s="208"/>
      <c r="K476" s="209"/>
      <c r="L476" s="206"/>
      <c r="M476" s="206"/>
      <c r="N476" s="206"/>
      <c r="O476" s="206"/>
      <c r="P476" s="206"/>
      <c r="Q476" s="206"/>
      <c r="R476" s="206"/>
      <c r="S476" s="206"/>
      <c r="T476" s="206"/>
      <c r="U476" s="206"/>
      <c r="V476" s="206"/>
      <c r="W476" s="206"/>
      <c r="X476" s="206"/>
      <c r="Y476" s="206"/>
      <c r="Z476" s="206"/>
    </row>
    <row r="477" spans="1:26" ht="12.75" hidden="1" customHeight="1">
      <c r="A477" s="207"/>
      <c r="B477" s="206"/>
      <c r="C477" s="206"/>
      <c r="D477" s="206"/>
      <c r="E477" s="206"/>
      <c r="F477" s="206"/>
      <c r="G477" s="206"/>
      <c r="H477" s="206"/>
      <c r="I477" s="206"/>
      <c r="J477" s="208"/>
      <c r="K477" s="209"/>
      <c r="L477" s="206"/>
      <c r="M477" s="206"/>
      <c r="N477" s="206"/>
      <c r="O477" s="206"/>
      <c r="P477" s="206"/>
      <c r="Q477" s="206"/>
      <c r="R477" s="206"/>
      <c r="S477" s="206"/>
      <c r="T477" s="206"/>
      <c r="U477" s="206"/>
      <c r="V477" s="206"/>
      <c r="W477" s="206"/>
      <c r="X477" s="206"/>
      <c r="Y477" s="206"/>
      <c r="Z477" s="206"/>
    </row>
    <row r="478" spans="1:26" ht="12.75" hidden="1" customHeight="1">
      <c r="A478" s="207"/>
      <c r="B478" s="206"/>
      <c r="C478" s="206"/>
      <c r="D478" s="206"/>
      <c r="E478" s="206"/>
      <c r="F478" s="206"/>
      <c r="G478" s="206"/>
      <c r="H478" s="206"/>
      <c r="I478" s="206"/>
      <c r="J478" s="208"/>
      <c r="K478" s="209"/>
      <c r="L478" s="206"/>
      <c r="M478" s="206"/>
      <c r="N478" s="206"/>
      <c r="O478" s="206"/>
      <c r="P478" s="206"/>
      <c r="Q478" s="206"/>
      <c r="R478" s="206"/>
      <c r="S478" s="206"/>
      <c r="T478" s="206"/>
      <c r="U478" s="206"/>
      <c r="V478" s="206"/>
      <c r="W478" s="206"/>
      <c r="X478" s="206"/>
      <c r="Y478" s="206"/>
      <c r="Z478" s="206"/>
    </row>
    <row r="479" spans="1:26" ht="12.75" hidden="1" customHeight="1">
      <c r="A479" s="207"/>
      <c r="B479" s="206"/>
      <c r="C479" s="206"/>
      <c r="D479" s="206"/>
      <c r="E479" s="206"/>
      <c r="F479" s="206"/>
      <c r="G479" s="206"/>
      <c r="H479" s="206"/>
      <c r="I479" s="206"/>
      <c r="J479" s="208"/>
      <c r="K479" s="209"/>
      <c r="L479" s="206"/>
      <c r="M479" s="206"/>
      <c r="N479" s="206"/>
      <c r="O479" s="206"/>
      <c r="P479" s="206"/>
      <c r="Q479" s="206"/>
      <c r="R479" s="206"/>
      <c r="S479" s="206"/>
      <c r="T479" s="206"/>
      <c r="U479" s="206"/>
      <c r="V479" s="206"/>
      <c r="W479" s="206"/>
      <c r="X479" s="206"/>
      <c r="Y479" s="206"/>
      <c r="Z479" s="206"/>
    </row>
    <row r="480" spans="1:26" ht="12.75" hidden="1" customHeight="1">
      <c r="A480" s="207"/>
      <c r="B480" s="206"/>
      <c r="C480" s="206"/>
      <c r="D480" s="206"/>
      <c r="E480" s="206"/>
      <c r="F480" s="206"/>
      <c r="G480" s="206"/>
      <c r="H480" s="206"/>
      <c r="I480" s="206"/>
      <c r="J480" s="208"/>
      <c r="K480" s="209"/>
      <c r="L480" s="206"/>
      <c r="M480" s="206"/>
      <c r="N480" s="206"/>
      <c r="O480" s="206"/>
      <c r="P480" s="206"/>
      <c r="Q480" s="206"/>
      <c r="R480" s="206"/>
      <c r="S480" s="206"/>
      <c r="T480" s="206"/>
      <c r="U480" s="206"/>
      <c r="V480" s="206"/>
      <c r="W480" s="206"/>
      <c r="X480" s="206"/>
      <c r="Y480" s="206"/>
      <c r="Z480" s="206"/>
    </row>
    <row r="481" spans="1:26" ht="12.75" hidden="1" customHeight="1">
      <c r="A481" s="207"/>
      <c r="B481" s="206"/>
      <c r="C481" s="206"/>
      <c r="D481" s="206"/>
      <c r="E481" s="206"/>
      <c r="F481" s="206"/>
      <c r="G481" s="206"/>
      <c r="H481" s="206"/>
      <c r="I481" s="206"/>
      <c r="J481" s="208"/>
      <c r="K481" s="209"/>
      <c r="L481" s="206"/>
      <c r="M481" s="206"/>
      <c r="N481" s="206"/>
      <c r="O481" s="206"/>
      <c r="P481" s="206"/>
      <c r="Q481" s="206"/>
      <c r="R481" s="206"/>
      <c r="S481" s="206"/>
      <c r="T481" s="206"/>
      <c r="U481" s="206"/>
      <c r="V481" s="206"/>
      <c r="W481" s="206"/>
      <c r="X481" s="206"/>
      <c r="Y481" s="206"/>
      <c r="Z481" s="206"/>
    </row>
    <row r="482" spans="1:26" ht="12.75" hidden="1" customHeight="1">
      <c r="A482" s="207"/>
      <c r="B482" s="206"/>
      <c r="C482" s="206"/>
      <c r="D482" s="206"/>
      <c r="E482" s="206"/>
      <c r="F482" s="206"/>
      <c r="G482" s="206"/>
      <c r="H482" s="206"/>
      <c r="I482" s="206"/>
      <c r="J482" s="208"/>
      <c r="K482" s="209"/>
      <c r="L482" s="206"/>
      <c r="M482" s="206"/>
      <c r="N482" s="206"/>
      <c r="O482" s="206"/>
      <c r="P482" s="206"/>
      <c r="Q482" s="206"/>
      <c r="R482" s="206"/>
      <c r="S482" s="206"/>
      <c r="T482" s="206"/>
      <c r="U482" s="206"/>
      <c r="V482" s="206"/>
      <c r="W482" s="206"/>
      <c r="X482" s="206"/>
      <c r="Y482" s="206"/>
      <c r="Z482" s="206"/>
    </row>
    <row r="483" spans="1:26" ht="12.75" hidden="1" customHeight="1">
      <c r="A483" s="207"/>
      <c r="B483" s="206"/>
      <c r="C483" s="206"/>
      <c r="D483" s="206"/>
      <c r="E483" s="206"/>
      <c r="F483" s="206"/>
      <c r="G483" s="206"/>
      <c r="H483" s="206"/>
      <c r="I483" s="206"/>
      <c r="J483" s="208"/>
      <c r="K483" s="209"/>
      <c r="L483" s="206"/>
      <c r="M483" s="206"/>
      <c r="N483" s="206"/>
      <c r="O483" s="206"/>
      <c r="P483" s="206"/>
      <c r="Q483" s="206"/>
      <c r="R483" s="206"/>
      <c r="S483" s="206"/>
      <c r="T483" s="206"/>
      <c r="U483" s="206"/>
      <c r="V483" s="206"/>
      <c r="W483" s="206"/>
      <c r="X483" s="206"/>
      <c r="Y483" s="206"/>
      <c r="Z483" s="206"/>
    </row>
    <row r="484" spans="1:26" ht="12.75" hidden="1" customHeight="1">
      <c r="A484" s="207"/>
      <c r="B484" s="206"/>
      <c r="C484" s="206"/>
      <c r="D484" s="206"/>
      <c r="E484" s="206"/>
      <c r="F484" s="206"/>
      <c r="G484" s="206"/>
      <c r="H484" s="206"/>
      <c r="I484" s="206"/>
      <c r="J484" s="208"/>
      <c r="K484" s="209"/>
      <c r="L484" s="206"/>
      <c r="M484" s="206"/>
      <c r="N484" s="206"/>
      <c r="O484" s="206"/>
      <c r="P484" s="206"/>
      <c r="Q484" s="206"/>
      <c r="R484" s="206"/>
      <c r="S484" s="206"/>
      <c r="T484" s="206"/>
      <c r="U484" s="206"/>
      <c r="V484" s="206"/>
      <c r="W484" s="206"/>
      <c r="X484" s="206"/>
      <c r="Y484" s="206"/>
      <c r="Z484" s="206"/>
    </row>
    <row r="485" spans="1:26" ht="12.75" hidden="1" customHeight="1">
      <c r="A485" s="207"/>
      <c r="B485" s="206"/>
      <c r="C485" s="206"/>
      <c r="D485" s="206"/>
      <c r="E485" s="206"/>
      <c r="F485" s="206"/>
      <c r="G485" s="206"/>
      <c r="H485" s="206"/>
      <c r="I485" s="206"/>
      <c r="J485" s="208"/>
      <c r="K485" s="209"/>
      <c r="L485" s="206"/>
      <c r="M485" s="206"/>
      <c r="N485" s="206"/>
      <c r="O485" s="206"/>
      <c r="P485" s="206"/>
      <c r="Q485" s="206"/>
      <c r="R485" s="206"/>
      <c r="S485" s="206"/>
      <c r="T485" s="206"/>
      <c r="U485" s="206"/>
      <c r="V485" s="206"/>
      <c r="W485" s="206"/>
      <c r="X485" s="206"/>
      <c r="Y485" s="206"/>
      <c r="Z485" s="206"/>
    </row>
    <row r="486" spans="1:26" ht="12.75" hidden="1" customHeight="1">
      <c r="A486" s="207"/>
      <c r="B486" s="206"/>
      <c r="C486" s="206"/>
      <c r="D486" s="206"/>
      <c r="E486" s="206"/>
      <c r="F486" s="206"/>
      <c r="G486" s="206"/>
      <c r="H486" s="206"/>
      <c r="I486" s="206"/>
      <c r="J486" s="208"/>
      <c r="K486" s="209"/>
      <c r="L486" s="206"/>
      <c r="M486" s="206"/>
      <c r="N486" s="206"/>
      <c r="O486" s="206"/>
      <c r="P486" s="206"/>
      <c r="Q486" s="206"/>
      <c r="R486" s="206"/>
      <c r="S486" s="206"/>
      <c r="T486" s="206"/>
      <c r="U486" s="206"/>
      <c r="V486" s="206"/>
      <c r="W486" s="206"/>
      <c r="X486" s="206"/>
      <c r="Y486" s="206"/>
      <c r="Z486" s="206"/>
    </row>
    <row r="487" spans="1:26" ht="12.75" hidden="1" customHeight="1">
      <c r="A487" s="207"/>
      <c r="B487" s="206"/>
      <c r="C487" s="206"/>
      <c r="D487" s="206"/>
      <c r="E487" s="206"/>
      <c r="F487" s="206"/>
      <c r="G487" s="206"/>
      <c r="H487" s="206"/>
      <c r="I487" s="206"/>
      <c r="J487" s="208"/>
      <c r="K487" s="209"/>
      <c r="L487" s="206"/>
      <c r="M487" s="206"/>
      <c r="N487" s="206"/>
      <c r="O487" s="206"/>
      <c r="P487" s="206"/>
      <c r="Q487" s="206"/>
      <c r="R487" s="206"/>
      <c r="S487" s="206"/>
      <c r="T487" s="206"/>
      <c r="U487" s="206"/>
      <c r="V487" s="206"/>
      <c r="W487" s="206"/>
      <c r="X487" s="206"/>
      <c r="Y487" s="206"/>
      <c r="Z487" s="206"/>
    </row>
    <row r="488" spans="1:26" ht="12.75" hidden="1" customHeight="1">
      <c r="A488" s="207"/>
      <c r="B488" s="206"/>
      <c r="C488" s="206"/>
      <c r="D488" s="206"/>
      <c r="E488" s="206"/>
      <c r="F488" s="206"/>
      <c r="G488" s="206"/>
      <c r="H488" s="206"/>
      <c r="I488" s="206"/>
      <c r="J488" s="208"/>
      <c r="K488" s="209"/>
      <c r="L488" s="206"/>
      <c r="M488" s="206"/>
      <c r="N488" s="206"/>
      <c r="O488" s="206"/>
      <c r="P488" s="206"/>
      <c r="Q488" s="206"/>
      <c r="R488" s="206"/>
      <c r="S488" s="206"/>
      <c r="T488" s="206"/>
      <c r="U488" s="206"/>
      <c r="V488" s="206"/>
      <c r="W488" s="206"/>
      <c r="X488" s="206"/>
      <c r="Y488" s="206"/>
      <c r="Z488" s="206"/>
    </row>
    <row r="489" spans="1:26" ht="12.75" hidden="1" customHeight="1">
      <c r="A489" s="207"/>
      <c r="B489" s="206"/>
      <c r="C489" s="206"/>
      <c r="D489" s="206"/>
      <c r="E489" s="206"/>
      <c r="F489" s="206"/>
      <c r="G489" s="206"/>
      <c r="H489" s="206"/>
      <c r="I489" s="206"/>
      <c r="J489" s="208"/>
      <c r="K489" s="209"/>
      <c r="L489" s="206"/>
      <c r="M489" s="206"/>
      <c r="N489" s="206"/>
      <c r="O489" s="206"/>
      <c r="P489" s="206"/>
      <c r="Q489" s="206"/>
      <c r="R489" s="206"/>
      <c r="S489" s="206"/>
      <c r="T489" s="206"/>
      <c r="U489" s="206"/>
      <c r="V489" s="206"/>
      <c r="W489" s="206"/>
      <c r="X489" s="206"/>
      <c r="Y489" s="206"/>
      <c r="Z489" s="206"/>
    </row>
    <row r="490" spans="1:26" ht="12.75" hidden="1" customHeight="1">
      <c r="A490" s="207"/>
      <c r="B490" s="206"/>
      <c r="C490" s="206"/>
      <c r="D490" s="206"/>
      <c r="E490" s="206"/>
      <c r="F490" s="206"/>
      <c r="G490" s="206"/>
      <c r="H490" s="206"/>
      <c r="I490" s="206"/>
      <c r="J490" s="208"/>
      <c r="K490" s="209"/>
      <c r="L490" s="206"/>
      <c r="M490" s="206"/>
      <c r="N490" s="206"/>
      <c r="O490" s="206"/>
      <c r="P490" s="206"/>
      <c r="Q490" s="206"/>
      <c r="R490" s="206"/>
      <c r="S490" s="206"/>
      <c r="T490" s="206"/>
      <c r="U490" s="206"/>
      <c r="V490" s="206"/>
      <c r="W490" s="206"/>
      <c r="X490" s="206"/>
      <c r="Y490" s="206"/>
      <c r="Z490" s="206"/>
    </row>
    <row r="491" spans="1:26" ht="12.75" hidden="1" customHeight="1">
      <c r="A491" s="207"/>
      <c r="B491" s="206"/>
      <c r="C491" s="206"/>
      <c r="D491" s="206"/>
      <c r="E491" s="206"/>
      <c r="F491" s="206"/>
      <c r="G491" s="206"/>
      <c r="H491" s="206"/>
      <c r="I491" s="206"/>
      <c r="J491" s="208"/>
      <c r="K491" s="209"/>
      <c r="L491" s="206"/>
      <c r="M491" s="206"/>
      <c r="N491" s="206"/>
      <c r="O491" s="206"/>
      <c r="P491" s="206"/>
      <c r="Q491" s="206"/>
      <c r="R491" s="206"/>
      <c r="S491" s="206"/>
      <c r="T491" s="206"/>
      <c r="U491" s="206"/>
      <c r="V491" s="206"/>
      <c r="W491" s="206"/>
      <c r="X491" s="206"/>
      <c r="Y491" s="206"/>
      <c r="Z491" s="206"/>
    </row>
    <row r="492" spans="1:26" ht="12.75" hidden="1" customHeight="1">
      <c r="A492" s="207"/>
      <c r="B492" s="206"/>
      <c r="C492" s="206"/>
      <c r="D492" s="206"/>
      <c r="E492" s="206"/>
      <c r="F492" s="206"/>
      <c r="G492" s="206"/>
      <c r="H492" s="206"/>
      <c r="I492" s="206"/>
      <c r="J492" s="208"/>
      <c r="K492" s="209"/>
      <c r="L492" s="206"/>
      <c r="M492" s="206"/>
      <c r="N492" s="206"/>
      <c r="O492" s="206"/>
      <c r="P492" s="206"/>
      <c r="Q492" s="206"/>
      <c r="R492" s="206"/>
      <c r="S492" s="206"/>
      <c r="T492" s="206"/>
      <c r="U492" s="206"/>
      <c r="V492" s="206"/>
      <c r="W492" s="206"/>
      <c r="X492" s="206"/>
      <c r="Y492" s="206"/>
      <c r="Z492" s="206"/>
    </row>
    <row r="493" spans="1:26" ht="12.75" hidden="1" customHeight="1">
      <c r="A493" s="207"/>
      <c r="B493" s="206"/>
      <c r="C493" s="206"/>
      <c r="D493" s="206"/>
      <c r="E493" s="206"/>
      <c r="F493" s="206"/>
      <c r="G493" s="206"/>
      <c r="H493" s="206"/>
      <c r="I493" s="206"/>
      <c r="J493" s="208"/>
      <c r="K493" s="209"/>
      <c r="L493" s="206"/>
      <c r="M493" s="206"/>
      <c r="N493" s="206"/>
      <c r="O493" s="206"/>
      <c r="P493" s="206"/>
      <c r="Q493" s="206"/>
      <c r="R493" s="206"/>
      <c r="S493" s="206"/>
      <c r="T493" s="206"/>
      <c r="U493" s="206"/>
      <c r="V493" s="206"/>
      <c r="W493" s="206"/>
      <c r="X493" s="206"/>
      <c r="Y493" s="206"/>
      <c r="Z493" s="206"/>
    </row>
    <row r="494" spans="1:26" ht="12.75" hidden="1" customHeight="1">
      <c r="A494" s="207"/>
      <c r="B494" s="206"/>
      <c r="C494" s="206"/>
      <c r="D494" s="206"/>
      <c r="E494" s="206"/>
      <c r="F494" s="206"/>
      <c r="G494" s="206"/>
      <c r="H494" s="206"/>
      <c r="I494" s="206"/>
      <c r="J494" s="208"/>
      <c r="K494" s="209"/>
      <c r="L494" s="206"/>
      <c r="M494" s="206"/>
      <c r="N494" s="206"/>
      <c r="O494" s="206"/>
      <c r="P494" s="206"/>
      <c r="Q494" s="206"/>
      <c r="R494" s="206"/>
      <c r="S494" s="206"/>
      <c r="T494" s="206"/>
      <c r="U494" s="206"/>
      <c r="V494" s="206"/>
      <c r="W494" s="206"/>
      <c r="X494" s="206"/>
      <c r="Y494" s="206"/>
      <c r="Z494" s="206"/>
    </row>
    <row r="495" spans="1:26" ht="12.75" hidden="1" customHeight="1">
      <c r="A495" s="207"/>
      <c r="B495" s="206"/>
      <c r="C495" s="206"/>
      <c r="D495" s="206"/>
      <c r="E495" s="206"/>
      <c r="F495" s="206"/>
      <c r="G495" s="206"/>
      <c r="H495" s="206"/>
      <c r="I495" s="206"/>
      <c r="J495" s="208"/>
      <c r="K495" s="209"/>
      <c r="L495" s="206"/>
      <c r="M495" s="206"/>
      <c r="N495" s="206"/>
      <c r="O495" s="206"/>
      <c r="P495" s="206"/>
      <c r="Q495" s="206"/>
      <c r="R495" s="206"/>
      <c r="S495" s="206"/>
      <c r="T495" s="206"/>
      <c r="U495" s="206"/>
      <c r="V495" s="206"/>
      <c r="W495" s="206"/>
      <c r="X495" s="206"/>
      <c r="Y495" s="206"/>
      <c r="Z495" s="206"/>
    </row>
    <row r="496" spans="1:26" ht="12.75" hidden="1" customHeight="1">
      <c r="A496" s="207"/>
      <c r="B496" s="206"/>
      <c r="C496" s="206"/>
      <c r="D496" s="206"/>
      <c r="E496" s="206"/>
      <c r="F496" s="206"/>
      <c r="G496" s="206"/>
      <c r="H496" s="206"/>
      <c r="I496" s="206"/>
      <c r="J496" s="208"/>
      <c r="K496" s="209"/>
      <c r="L496" s="206"/>
      <c r="M496" s="206"/>
      <c r="N496" s="206"/>
      <c r="O496" s="206"/>
      <c r="P496" s="206"/>
      <c r="Q496" s="206"/>
      <c r="R496" s="206"/>
      <c r="S496" s="206"/>
      <c r="T496" s="206"/>
      <c r="U496" s="206"/>
      <c r="V496" s="206"/>
      <c r="W496" s="206"/>
      <c r="X496" s="206"/>
      <c r="Y496" s="206"/>
      <c r="Z496" s="206"/>
    </row>
    <row r="497" spans="1:26" ht="12.75" hidden="1" customHeight="1">
      <c r="A497" s="207"/>
      <c r="B497" s="206"/>
      <c r="C497" s="206"/>
      <c r="D497" s="206"/>
      <c r="E497" s="206"/>
      <c r="F497" s="206"/>
      <c r="G497" s="206"/>
      <c r="H497" s="206"/>
      <c r="I497" s="206"/>
      <c r="J497" s="208"/>
      <c r="K497" s="209"/>
      <c r="L497" s="206"/>
      <c r="M497" s="206"/>
      <c r="N497" s="206"/>
      <c r="O497" s="206"/>
      <c r="P497" s="206"/>
      <c r="Q497" s="206"/>
      <c r="R497" s="206"/>
      <c r="S497" s="206"/>
      <c r="T497" s="206"/>
      <c r="U497" s="206"/>
      <c r="V497" s="206"/>
      <c r="W497" s="206"/>
      <c r="X497" s="206"/>
      <c r="Y497" s="206"/>
      <c r="Z497" s="206"/>
    </row>
    <row r="498" spans="1:26" ht="12.75" hidden="1" customHeight="1">
      <c r="A498" s="207"/>
      <c r="B498" s="206"/>
      <c r="C498" s="206"/>
      <c r="D498" s="206"/>
      <c r="E498" s="206"/>
      <c r="F498" s="206"/>
      <c r="G498" s="206"/>
      <c r="H498" s="206"/>
      <c r="I498" s="206"/>
      <c r="J498" s="208"/>
      <c r="K498" s="209"/>
      <c r="L498" s="206"/>
      <c r="M498" s="206"/>
      <c r="N498" s="206"/>
      <c r="O498" s="206"/>
      <c r="P498" s="206"/>
      <c r="Q498" s="206"/>
      <c r="R498" s="206"/>
      <c r="S498" s="206"/>
      <c r="T498" s="206"/>
      <c r="U498" s="206"/>
      <c r="V498" s="206"/>
      <c r="W498" s="206"/>
      <c r="X498" s="206"/>
      <c r="Y498" s="206"/>
      <c r="Z498" s="206"/>
    </row>
    <row r="499" spans="1:26" ht="12.75" hidden="1" customHeight="1">
      <c r="A499" s="207"/>
      <c r="B499" s="206"/>
      <c r="C499" s="206"/>
      <c r="D499" s="206"/>
      <c r="E499" s="206"/>
      <c r="F499" s="206"/>
      <c r="G499" s="206"/>
      <c r="H499" s="206"/>
      <c r="I499" s="206"/>
      <c r="J499" s="208"/>
      <c r="K499" s="209"/>
      <c r="L499" s="206"/>
      <c r="M499" s="206"/>
      <c r="N499" s="206"/>
      <c r="O499" s="206"/>
      <c r="P499" s="206"/>
      <c r="Q499" s="206"/>
      <c r="R499" s="206"/>
      <c r="S499" s="206"/>
      <c r="T499" s="206"/>
      <c r="U499" s="206"/>
      <c r="V499" s="206"/>
      <c r="W499" s="206"/>
      <c r="X499" s="206"/>
      <c r="Y499" s="206"/>
      <c r="Z499" s="206"/>
    </row>
    <row r="500" spans="1:26" ht="12.75" hidden="1" customHeight="1">
      <c r="A500" s="207"/>
      <c r="B500" s="206"/>
      <c r="C500" s="206"/>
      <c r="D500" s="206"/>
      <c r="E500" s="206"/>
      <c r="F500" s="206"/>
      <c r="G500" s="206"/>
      <c r="H500" s="206"/>
      <c r="I500" s="206"/>
      <c r="J500" s="208"/>
      <c r="K500" s="209"/>
      <c r="L500" s="206"/>
      <c r="M500" s="206"/>
      <c r="N500" s="206"/>
      <c r="O500" s="206"/>
      <c r="P500" s="206"/>
      <c r="Q500" s="206"/>
      <c r="R500" s="206"/>
      <c r="S500" s="206"/>
      <c r="T500" s="206"/>
      <c r="U500" s="206"/>
      <c r="V500" s="206"/>
      <c r="W500" s="206"/>
      <c r="X500" s="206"/>
      <c r="Y500" s="206"/>
      <c r="Z500" s="206"/>
    </row>
    <row r="501" spans="1:26" ht="12.75" hidden="1" customHeight="1">
      <c r="A501" s="207"/>
      <c r="B501" s="206"/>
      <c r="C501" s="206"/>
      <c r="D501" s="206"/>
      <c r="E501" s="206"/>
      <c r="F501" s="206"/>
      <c r="G501" s="206"/>
      <c r="H501" s="206"/>
      <c r="I501" s="206"/>
      <c r="J501" s="208"/>
      <c r="K501" s="209"/>
      <c r="L501" s="206"/>
      <c r="M501" s="206"/>
      <c r="N501" s="206"/>
      <c r="O501" s="206"/>
      <c r="P501" s="206"/>
      <c r="Q501" s="206"/>
      <c r="R501" s="206"/>
      <c r="S501" s="206"/>
      <c r="T501" s="206"/>
      <c r="U501" s="206"/>
      <c r="V501" s="206"/>
      <c r="W501" s="206"/>
      <c r="X501" s="206"/>
      <c r="Y501" s="206"/>
      <c r="Z501" s="206"/>
    </row>
    <row r="502" spans="1:26" ht="12.75" hidden="1" customHeight="1">
      <c r="A502" s="207"/>
      <c r="B502" s="206"/>
      <c r="C502" s="206"/>
      <c r="D502" s="206"/>
      <c r="E502" s="206"/>
      <c r="F502" s="206"/>
      <c r="G502" s="206"/>
      <c r="H502" s="206"/>
      <c r="I502" s="206"/>
      <c r="J502" s="208"/>
      <c r="K502" s="209"/>
      <c r="L502" s="206"/>
      <c r="M502" s="206"/>
      <c r="N502" s="206"/>
      <c r="O502" s="206"/>
      <c r="P502" s="206"/>
      <c r="Q502" s="206"/>
      <c r="R502" s="206"/>
      <c r="S502" s="206"/>
      <c r="T502" s="206"/>
      <c r="U502" s="206"/>
      <c r="V502" s="206"/>
      <c r="W502" s="206"/>
      <c r="X502" s="206"/>
      <c r="Y502" s="206"/>
      <c r="Z502" s="206"/>
    </row>
    <row r="503" spans="1:26" ht="12.75" hidden="1" customHeight="1">
      <c r="A503" s="207"/>
      <c r="B503" s="206"/>
      <c r="C503" s="206"/>
      <c r="D503" s="206"/>
      <c r="E503" s="206"/>
      <c r="F503" s="206"/>
      <c r="G503" s="206"/>
      <c r="H503" s="206"/>
      <c r="I503" s="206"/>
      <c r="J503" s="208"/>
      <c r="K503" s="209"/>
      <c r="L503" s="206"/>
      <c r="M503" s="206"/>
      <c r="N503" s="206"/>
      <c r="O503" s="206"/>
      <c r="P503" s="206"/>
      <c r="Q503" s="206"/>
      <c r="R503" s="206"/>
      <c r="S503" s="206"/>
      <c r="T503" s="206"/>
      <c r="U503" s="206"/>
      <c r="V503" s="206"/>
      <c r="W503" s="206"/>
      <c r="X503" s="206"/>
      <c r="Y503" s="206"/>
      <c r="Z503" s="206"/>
    </row>
    <row r="504" spans="1:26" ht="12.75" hidden="1" customHeight="1">
      <c r="A504" s="207"/>
      <c r="B504" s="206"/>
      <c r="C504" s="206"/>
      <c r="D504" s="206"/>
      <c r="E504" s="206"/>
      <c r="F504" s="206"/>
      <c r="G504" s="206"/>
      <c r="H504" s="206"/>
      <c r="I504" s="206"/>
      <c r="J504" s="208"/>
      <c r="K504" s="209"/>
      <c r="L504" s="206"/>
      <c r="M504" s="206"/>
      <c r="N504" s="206"/>
      <c r="O504" s="206"/>
      <c r="P504" s="206"/>
      <c r="Q504" s="206"/>
      <c r="R504" s="206"/>
      <c r="S504" s="206"/>
      <c r="T504" s="206"/>
      <c r="U504" s="206"/>
      <c r="V504" s="206"/>
      <c r="W504" s="206"/>
      <c r="X504" s="206"/>
      <c r="Y504" s="206"/>
      <c r="Z504" s="206"/>
    </row>
    <row r="505" spans="1:26" ht="12.75" hidden="1" customHeight="1">
      <c r="A505" s="207"/>
      <c r="B505" s="206"/>
      <c r="C505" s="206"/>
      <c r="D505" s="206"/>
      <c r="E505" s="206"/>
      <c r="F505" s="206"/>
      <c r="G505" s="206"/>
      <c r="H505" s="206"/>
      <c r="I505" s="206"/>
      <c r="J505" s="208"/>
      <c r="K505" s="209"/>
      <c r="L505" s="206"/>
      <c r="M505" s="206"/>
      <c r="N505" s="206"/>
      <c r="O505" s="206"/>
      <c r="P505" s="206"/>
      <c r="Q505" s="206"/>
      <c r="R505" s="206"/>
      <c r="S505" s="206"/>
      <c r="T505" s="206"/>
      <c r="U505" s="206"/>
      <c r="V505" s="206"/>
      <c r="W505" s="206"/>
      <c r="X505" s="206"/>
      <c r="Y505" s="206"/>
      <c r="Z505" s="206"/>
    </row>
    <row r="506" spans="1:26" ht="12.75" hidden="1" customHeight="1">
      <c r="A506" s="207"/>
      <c r="B506" s="206"/>
      <c r="C506" s="206"/>
      <c r="D506" s="206"/>
      <c r="E506" s="206"/>
      <c r="F506" s="206"/>
      <c r="G506" s="206"/>
      <c r="H506" s="206"/>
      <c r="I506" s="206"/>
      <c r="J506" s="208"/>
      <c r="K506" s="209"/>
      <c r="L506" s="206"/>
      <c r="M506" s="206"/>
      <c r="N506" s="206"/>
      <c r="O506" s="206"/>
      <c r="P506" s="206"/>
      <c r="Q506" s="206"/>
      <c r="R506" s="206"/>
      <c r="S506" s="206"/>
      <c r="T506" s="206"/>
      <c r="U506" s="206"/>
      <c r="V506" s="206"/>
      <c r="W506" s="206"/>
      <c r="X506" s="206"/>
      <c r="Y506" s="206"/>
      <c r="Z506" s="206"/>
    </row>
    <row r="507" spans="1:26" ht="12.75" hidden="1" customHeight="1">
      <c r="A507" s="207"/>
      <c r="B507" s="206"/>
      <c r="C507" s="206"/>
      <c r="D507" s="206"/>
      <c r="E507" s="206"/>
      <c r="F507" s="206"/>
      <c r="G507" s="206"/>
      <c r="H507" s="206"/>
      <c r="I507" s="206"/>
      <c r="J507" s="208"/>
      <c r="K507" s="209"/>
      <c r="L507" s="206"/>
      <c r="M507" s="206"/>
      <c r="N507" s="206"/>
      <c r="O507" s="206"/>
      <c r="P507" s="206"/>
      <c r="Q507" s="206"/>
      <c r="R507" s="206"/>
      <c r="S507" s="206"/>
      <c r="T507" s="206"/>
      <c r="U507" s="206"/>
      <c r="V507" s="206"/>
      <c r="W507" s="206"/>
      <c r="X507" s="206"/>
      <c r="Y507" s="206"/>
      <c r="Z507" s="206"/>
    </row>
    <row r="508" spans="1:26" ht="12.75" hidden="1" customHeight="1">
      <c r="A508" s="207"/>
      <c r="B508" s="206"/>
      <c r="C508" s="206"/>
      <c r="D508" s="206"/>
      <c r="E508" s="206"/>
      <c r="F508" s="206"/>
      <c r="G508" s="206"/>
      <c r="H508" s="206"/>
      <c r="I508" s="206"/>
      <c r="J508" s="208"/>
      <c r="K508" s="209"/>
      <c r="L508" s="206"/>
      <c r="M508" s="206"/>
      <c r="N508" s="206"/>
      <c r="O508" s="206"/>
      <c r="P508" s="206"/>
      <c r="Q508" s="206"/>
      <c r="R508" s="206"/>
      <c r="S508" s="206"/>
      <c r="T508" s="206"/>
      <c r="U508" s="206"/>
      <c r="V508" s="206"/>
      <c r="W508" s="206"/>
      <c r="X508" s="206"/>
      <c r="Y508" s="206"/>
      <c r="Z508" s="206"/>
    </row>
    <row r="509" spans="1:26" ht="12.75" hidden="1" customHeight="1">
      <c r="A509" s="207"/>
      <c r="B509" s="206"/>
      <c r="C509" s="206"/>
      <c r="D509" s="206"/>
      <c r="E509" s="206"/>
      <c r="F509" s="206"/>
      <c r="G509" s="206"/>
      <c r="H509" s="206"/>
      <c r="I509" s="206"/>
      <c r="J509" s="208"/>
      <c r="K509" s="209"/>
      <c r="L509" s="206"/>
      <c r="M509" s="206"/>
      <c r="N509" s="206"/>
      <c r="O509" s="206"/>
      <c r="P509" s="206"/>
      <c r="Q509" s="206"/>
      <c r="R509" s="206"/>
      <c r="S509" s="206"/>
      <c r="T509" s="206"/>
      <c r="U509" s="206"/>
      <c r="V509" s="206"/>
      <c r="W509" s="206"/>
      <c r="X509" s="206"/>
      <c r="Y509" s="206"/>
      <c r="Z509" s="206"/>
    </row>
    <row r="510" spans="1:26" ht="12.75" hidden="1" customHeight="1">
      <c r="A510" s="207"/>
      <c r="B510" s="206"/>
      <c r="C510" s="206"/>
      <c r="D510" s="206"/>
      <c r="E510" s="206"/>
      <c r="F510" s="206"/>
      <c r="G510" s="206"/>
      <c r="H510" s="206"/>
      <c r="I510" s="206"/>
      <c r="J510" s="208"/>
      <c r="K510" s="209"/>
      <c r="L510" s="206"/>
      <c r="M510" s="206"/>
      <c r="N510" s="206"/>
      <c r="O510" s="206"/>
      <c r="P510" s="206"/>
      <c r="Q510" s="206"/>
      <c r="R510" s="206"/>
      <c r="S510" s="206"/>
      <c r="T510" s="206"/>
      <c r="U510" s="206"/>
      <c r="V510" s="206"/>
      <c r="W510" s="206"/>
      <c r="X510" s="206"/>
      <c r="Y510" s="206"/>
      <c r="Z510" s="206"/>
    </row>
    <row r="511" spans="1:26" ht="12.75" hidden="1" customHeight="1">
      <c r="A511" s="207"/>
      <c r="B511" s="206"/>
      <c r="C511" s="206"/>
      <c r="D511" s="206"/>
      <c r="E511" s="206"/>
      <c r="F511" s="206"/>
      <c r="G511" s="206"/>
      <c r="H511" s="206"/>
      <c r="I511" s="206"/>
      <c r="J511" s="208"/>
      <c r="K511" s="209"/>
      <c r="L511" s="206"/>
      <c r="M511" s="206"/>
      <c r="N511" s="206"/>
      <c r="O511" s="206"/>
      <c r="P511" s="206"/>
      <c r="Q511" s="206"/>
      <c r="R511" s="206"/>
      <c r="S511" s="206"/>
      <c r="T511" s="206"/>
      <c r="U511" s="206"/>
      <c r="V511" s="206"/>
      <c r="W511" s="206"/>
      <c r="X511" s="206"/>
      <c r="Y511" s="206"/>
      <c r="Z511" s="206"/>
    </row>
    <row r="512" spans="1:26" ht="12.75" hidden="1" customHeight="1">
      <c r="A512" s="207"/>
      <c r="B512" s="206"/>
      <c r="C512" s="206"/>
      <c r="D512" s="206"/>
      <c r="E512" s="206"/>
      <c r="F512" s="206"/>
      <c r="G512" s="206"/>
      <c r="H512" s="206"/>
      <c r="I512" s="206"/>
      <c r="J512" s="208"/>
      <c r="K512" s="209"/>
      <c r="L512" s="206"/>
      <c r="M512" s="206"/>
      <c r="N512" s="206"/>
      <c r="O512" s="206"/>
      <c r="P512" s="206"/>
      <c r="Q512" s="206"/>
      <c r="R512" s="206"/>
      <c r="S512" s="206"/>
      <c r="T512" s="206"/>
      <c r="U512" s="206"/>
      <c r="V512" s="206"/>
      <c r="W512" s="206"/>
      <c r="X512" s="206"/>
      <c r="Y512" s="206"/>
      <c r="Z512" s="206"/>
    </row>
    <row r="513" spans="1:26" ht="12.75" hidden="1" customHeight="1">
      <c r="A513" s="207"/>
      <c r="B513" s="206"/>
      <c r="C513" s="206"/>
      <c r="D513" s="206"/>
      <c r="E513" s="206"/>
      <c r="F513" s="206"/>
      <c r="G513" s="206"/>
      <c r="H513" s="206"/>
      <c r="I513" s="206"/>
      <c r="J513" s="208"/>
      <c r="K513" s="209"/>
      <c r="L513" s="206"/>
      <c r="M513" s="206"/>
      <c r="N513" s="206"/>
      <c r="O513" s="206"/>
      <c r="P513" s="206"/>
      <c r="Q513" s="206"/>
      <c r="R513" s="206"/>
      <c r="S513" s="206"/>
      <c r="T513" s="206"/>
      <c r="U513" s="206"/>
      <c r="V513" s="206"/>
      <c r="W513" s="206"/>
      <c r="X513" s="206"/>
      <c r="Y513" s="206"/>
      <c r="Z513" s="206"/>
    </row>
    <row r="514" spans="1:26" ht="12.75" hidden="1" customHeight="1">
      <c r="A514" s="207"/>
      <c r="B514" s="206"/>
      <c r="C514" s="206"/>
      <c r="D514" s="206"/>
      <c r="E514" s="206"/>
      <c r="F514" s="206"/>
      <c r="G514" s="206"/>
      <c r="H514" s="206"/>
      <c r="I514" s="206"/>
      <c r="J514" s="208"/>
      <c r="K514" s="209"/>
      <c r="L514" s="206"/>
      <c r="M514" s="206"/>
      <c r="N514" s="206"/>
      <c r="O514" s="206"/>
      <c r="P514" s="206"/>
      <c r="Q514" s="206"/>
      <c r="R514" s="206"/>
      <c r="S514" s="206"/>
      <c r="T514" s="206"/>
      <c r="U514" s="206"/>
      <c r="V514" s="206"/>
      <c r="W514" s="206"/>
      <c r="X514" s="206"/>
      <c r="Y514" s="206"/>
      <c r="Z514" s="206"/>
    </row>
    <row r="515" spans="1:26" ht="12.75" hidden="1" customHeight="1">
      <c r="A515" s="207"/>
      <c r="B515" s="206"/>
      <c r="C515" s="206"/>
      <c r="D515" s="206"/>
      <c r="E515" s="206"/>
      <c r="F515" s="206"/>
      <c r="G515" s="206"/>
      <c r="H515" s="206"/>
      <c r="I515" s="206"/>
      <c r="J515" s="208"/>
      <c r="K515" s="209"/>
      <c r="L515" s="206"/>
      <c r="M515" s="206"/>
      <c r="N515" s="206"/>
      <c r="O515" s="206"/>
      <c r="P515" s="206"/>
      <c r="Q515" s="206"/>
      <c r="R515" s="206"/>
      <c r="S515" s="206"/>
      <c r="T515" s="206"/>
      <c r="U515" s="206"/>
      <c r="V515" s="206"/>
      <c r="W515" s="206"/>
      <c r="X515" s="206"/>
      <c r="Y515" s="206"/>
      <c r="Z515" s="206"/>
    </row>
    <row r="516" spans="1:26" ht="12.75" hidden="1" customHeight="1">
      <c r="A516" s="207"/>
      <c r="B516" s="206"/>
      <c r="C516" s="206"/>
      <c r="D516" s="206"/>
      <c r="E516" s="206"/>
      <c r="F516" s="206"/>
      <c r="G516" s="206"/>
      <c r="H516" s="206"/>
      <c r="I516" s="206"/>
      <c r="J516" s="208"/>
      <c r="K516" s="209"/>
      <c r="L516" s="206"/>
      <c r="M516" s="206"/>
      <c r="N516" s="206"/>
      <c r="O516" s="206"/>
      <c r="P516" s="206"/>
      <c r="Q516" s="206"/>
      <c r="R516" s="206"/>
      <c r="S516" s="206"/>
      <c r="T516" s="206"/>
      <c r="U516" s="206"/>
      <c r="V516" s="206"/>
      <c r="W516" s="206"/>
      <c r="X516" s="206"/>
      <c r="Y516" s="206"/>
      <c r="Z516" s="206"/>
    </row>
    <row r="517" spans="1:26" ht="12.75" hidden="1" customHeight="1">
      <c r="A517" s="207"/>
      <c r="B517" s="206"/>
      <c r="C517" s="206"/>
      <c r="D517" s="206"/>
      <c r="E517" s="206"/>
      <c r="F517" s="206"/>
      <c r="G517" s="206"/>
      <c r="H517" s="206"/>
      <c r="I517" s="206"/>
      <c r="J517" s="208"/>
      <c r="K517" s="209"/>
      <c r="L517" s="206"/>
      <c r="M517" s="206"/>
      <c r="N517" s="206"/>
      <c r="O517" s="206"/>
      <c r="P517" s="206"/>
      <c r="Q517" s="206"/>
      <c r="R517" s="206"/>
      <c r="S517" s="206"/>
      <c r="T517" s="206"/>
      <c r="U517" s="206"/>
      <c r="V517" s="206"/>
      <c r="W517" s="206"/>
      <c r="X517" s="206"/>
      <c r="Y517" s="206"/>
      <c r="Z517" s="206"/>
    </row>
    <row r="518" spans="1:26" ht="12.75" hidden="1" customHeight="1">
      <c r="A518" s="207"/>
      <c r="B518" s="206"/>
      <c r="C518" s="206"/>
      <c r="D518" s="206"/>
      <c r="E518" s="206"/>
      <c r="F518" s="206"/>
      <c r="G518" s="206"/>
      <c r="H518" s="206"/>
      <c r="I518" s="206"/>
      <c r="J518" s="208"/>
      <c r="K518" s="209"/>
      <c r="L518" s="206"/>
      <c r="M518" s="206"/>
      <c r="N518" s="206"/>
      <c r="O518" s="206"/>
      <c r="P518" s="206"/>
      <c r="Q518" s="206"/>
      <c r="R518" s="206"/>
      <c r="S518" s="206"/>
      <c r="T518" s="206"/>
      <c r="U518" s="206"/>
      <c r="V518" s="206"/>
      <c r="W518" s="206"/>
      <c r="X518" s="206"/>
      <c r="Y518" s="206"/>
      <c r="Z518" s="206"/>
    </row>
    <row r="519" spans="1:26" ht="12.75" hidden="1" customHeight="1">
      <c r="A519" s="207"/>
      <c r="B519" s="206"/>
      <c r="C519" s="206"/>
      <c r="D519" s="206"/>
      <c r="E519" s="206"/>
      <c r="F519" s="206"/>
      <c r="G519" s="206"/>
      <c r="H519" s="206"/>
      <c r="I519" s="206"/>
      <c r="J519" s="208"/>
      <c r="K519" s="209"/>
      <c r="L519" s="206"/>
      <c r="M519" s="206"/>
      <c r="N519" s="206"/>
      <c r="O519" s="206"/>
      <c r="P519" s="206"/>
      <c r="Q519" s="206"/>
      <c r="R519" s="206"/>
      <c r="S519" s="206"/>
      <c r="T519" s="206"/>
      <c r="U519" s="206"/>
      <c r="V519" s="206"/>
      <c r="W519" s="206"/>
      <c r="X519" s="206"/>
      <c r="Y519" s="206"/>
      <c r="Z519" s="206"/>
    </row>
    <row r="520" spans="1:26" ht="12.75" hidden="1" customHeight="1">
      <c r="A520" s="207"/>
      <c r="B520" s="206"/>
      <c r="C520" s="206"/>
      <c r="D520" s="206"/>
      <c r="E520" s="206"/>
      <c r="F520" s="206"/>
      <c r="G520" s="206"/>
      <c r="H520" s="206"/>
      <c r="I520" s="206"/>
      <c r="J520" s="208"/>
      <c r="K520" s="209"/>
      <c r="L520" s="206"/>
      <c r="M520" s="206"/>
      <c r="N520" s="206"/>
      <c r="O520" s="206"/>
      <c r="P520" s="206"/>
      <c r="Q520" s="206"/>
      <c r="R520" s="206"/>
      <c r="S520" s="206"/>
      <c r="T520" s="206"/>
      <c r="U520" s="206"/>
      <c r="V520" s="206"/>
      <c r="W520" s="206"/>
      <c r="X520" s="206"/>
      <c r="Y520" s="206"/>
      <c r="Z520" s="206"/>
    </row>
    <row r="521" spans="1:26" ht="12.75" hidden="1" customHeight="1">
      <c r="A521" s="207"/>
      <c r="B521" s="206"/>
      <c r="C521" s="206"/>
      <c r="D521" s="206"/>
      <c r="E521" s="206"/>
      <c r="F521" s="206"/>
      <c r="G521" s="206"/>
      <c r="H521" s="206"/>
      <c r="I521" s="206"/>
      <c r="J521" s="208"/>
      <c r="K521" s="209"/>
      <c r="L521" s="206"/>
      <c r="M521" s="206"/>
      <c r="N521" s="206"/>
      <c r="O521" s="206"/>
      <c r="P521" s="206"/>
      <c r="Q521" s="206"/>
      <c r="R521" s="206"/>
      <c r="S521" s="206"/>
      <c r="T521" s="206"/>
      <c r="U521" s="206"/>
      <c r="V521" s="206"/>
      <c r="W521" s="206"/>
      <c r="X521" s="206"/>
      <c r="Y521" s="206"/>
      <c r="Z521" s="206"/>
    </row>
    <row r="522" spans="1:26" ht="12.75" hidden="1" customHeight="1">
      <c r="A522" s="207"/>
      <c r="B522" s="206"/>
      <c r="C522" s="206"/>
      <c r="D522" s="206"/>
      <c r="E522" s="206"/>
      <c r="F522" s="206"/>
      <c r="G522" s="206"/>
      <c r="H522" s="206"/>
      <c r="I522" s="206"/>
      <c r="J522" s="208"/>
      <c r="K522" s="209"/>
      <c r="L522" s="206"/>
      <c r="M522" s="206"/>
      <c r="N522" s="206"/>
      <c r="O522" s="206"/>
      <c r="P522" s="206"/>
      <c r="Q522" s="206"/>
      <c r="R522" s="206"/>
      <c r="S522" s="206"/>
      <c r="T522" s="206"/>
      <c r="U522" s="206"/>
      <c r="V522" s="206"/>
      <c r="W522" s="206"/>
      <c r="X522" s="206"/>
      <c r="Y522" s="206"/>
      <c r="Z522" s="206"/>
    </row>
    <row r="523" spans="1:26" ht="12.75" hidden="1" customHeight="1">
      <c r="A523" s="207"/>
      <c r="B523" s="206"/>
      <c r="C523" s="206"/>
      <c r="D523" s="206"/>
      <c r="E523" s="206"/>
      <c r="F523" s="206"/>
      <c r="G523" s="206"/>
      <c r="H523" s="206"/>
      <c r="I523" s="206"/>
      <c r="J523" s="208"/>
      <c r="K523" s="209"/>
      <c r="L523" s="206"/>
      <c r="M523" s="206"/>
      <c r="N523" s="206"/>
      <c r="O523" s="206"/>
      <c r="P523" s="206"/>
      <c r="Q523" s="206"/>
      <c r="R523" s="206"/>
      <c r="S523" s="206"/>
      <c r="T523" s="206"/>
      <c r="U523" s="206"/>
      <c r="V523" s="206"/>
      <c r="W523" s="206"/>
      <c r="X523" s="206"/>
      <c r="Y523" s="206"/>
      <c r="Z523" s="206"/>
    </row>
    <row r="524" spans="1:26" ht="12.75" hidden="1" customHeight="1">
      <c r="A524" s="207"/>
      <c r="B524" s="206"/>
      <c r="C524" s="206"/>
      <c r="D524" s="206"/>
      <c r="E524" s="206"/>
      <c r="F524" s="206"/>
      <c r="G524" s="206"/>
      <c r="H524" s="206"/>
      <c r="I524" s="206"/>
      <c r="J524" s="208"/>
      <c r="K524" s="209"/>
      <c r="L524" s="206"/>
      <c r="M524" s="206"/>
      <c r="N524" s="206"/>
      <c r="O524" s="206"/>
      <c r="P524" s="206"/>
      <c r="Q524" s="206"/>
      <c r="R524" s="206"/>
      <c r="S524" s="206"/>
      <c r="T524" s="206"/>
      <c r="U524" s="206"/>
      <c r="V524" s="206"/>
      <c r="W524" s="206"/>
      <c r="X524" s="206"/>
      <c r="Y524" s="206"/>
      <c r="Z524" s="206"/>
    </row>
    <row r="525" spans="1:26" ht="12.75" hidden="1" customHeight="1">
      <c r="A525" s="207"/>
      <c r="B525" s="206"/>
      <c r="C525" s="206"/>
      <c r="D525" s="206"/>
      <c r="E525" s="206"/>
      <c r="F525" s="206"/>
      <c r="G525" s="206"/>
      <c r="H525" s="206"/>
      <c r="I525" s="206"/>
      <c r="J525" s="208"/>
      <c r="K525" s="209"/>
      <c r="L525" s="206"/>
      <c r="M525" s="206"/>
      <c r="N525" s="206"/>
      <c r="O525" s="206"/>
      <c r="P525" s="206"/>
      <c r="Q525" s="206"/>
      <c r="R525" s="206"/>
      <c r="S525" s="206"/>
      <c r="T525" s="206"/>
      <c r="U525" s="206"/>
      <c r="V525" s="206"/>
      <c r="W525" s="206"/>
      <c r="X525" s="206"/>
      <c r="Y525" s="206"/>
      <c r="Z525" s="206"/>
    </row>
    <row r="526" spans="1:26" ht="12.75" hidden="1" customHeight="1">
      <c r="A526" s="207"/>
      <c r="B526" s="206"/>
      <c r="C526" s="206"/>
      <c r="D526" s="206"/>
      <c r="E526" s="206"/>
      <c r="F526" s="206"/>
      <c r="G526" s="206"/>
      <c r="H526" s="206"/>
      <c r="I526" s="206"/>
      <c r="J526" s="208"/>
      <c r="K526" s="209"/>
      <c r="L526" s="206"/>
      <c r="M526" s="206"/>
      <c r="N526" s="206"/>
      <c r="O526" s="206"/>
      <c r="P526" s="206"/>
      <c r="Q526" s="206"/>
      <c r="R526" s="206"/>
      <c r="S526" s="206"/>
      <c r="T526" s="206"/>
      <c r="U526" s="206"/>
      <c r="V526" s="206"/>
      <c r="W526" s="206"/>
      <c r="X526" s="206"/>
      <c r="Y526" s="206"/>
      <c r="Z526" s="206"/>
    </row>
    <row r="527" spans="1:26" ht="12.75" hidden="1" customHeight="1">
      <c r="A527" s="207"/>
      <c r="B527" s="206"/>
      <c r="C527" s="206"/>
      <c r="D527" s="206"/>
      <c r="E527" s="206"/>
      <c r="F527" s="206"/>
      <c r="G527" s="206"/>
      <c r="H527" s="206"/>
      <c r="I527" s="206"/>
      <c r="J527" s="208"/>
      <c r="K527" s="209"/>
      <c r="L527" s="206"/>
      <c r="M527" s="206"/>
      <c r="N527" s="206"/>
      <c r="O527" s="206"/>
      <c r="P527" s="206"/>
      <c r="Q527" s="206"/>
      <c r="R527" s="206"/>
      <c r="S527" s="206"/>
      <c r="T527" s="206"/>
      <c r="U527" s="206"/>
      <c r="V527" s="206"/>
      <c r="W527" s="206"/>
      <c r="X527" s="206"/>
      <c r="Y527" s="206"/>
      <c r="Z527" s="206"/>
    </row>
    <row r="528" spans="1:26" ht="12.75" hidden="1" customHeight="1">
      <c r="A528" s="207"/>
      <c r="B528" s="206"/>
      <c r="C528" s="206"/>
      <c r="D528" s="206"/>
      <c r="E528" s="206"/>
      <c r="F528" s="206"/>
      <c r="G528" s="206"/>
      <c r="H528" s="206"/>
      <c r="I528" s="206"/>
      <c r="J528" s="208"/>
      <c r="K528" s="209"/>
      <c r="L528" s="206"/>
      <c r="M528" s="206"/>
      <c r="N528" s="206"/>
      <c r="O528" s="206"/>
      <c r="P528" s="206"/>
      <c r="Q528" s="206"/>
      <c r="R528" s="206"/>
      <c r="S528" s="206"/>
      <c r="T528" s="206"/>
      <c r="U528" s="206"/>
      <c r="V528" s="206"/>
      <c r="W528" s="206"/>
      <c r="X528" s="206"/>
      <c r="Y528" s="206"/>
      <c r="Z528" s="206"/>
    </row>
    <row r="529" spans="1:26" ht="12.75" hidden="1" customHeight="1">
      <c r="A529" s="207"/>
      <c r="B529" s="206"/>
      <c r="C529" s="206"/>
      <c r="D529" s="206"/>
      <c r="E529" s="206"/>
      <c r="F529" s="206"/>
      <c r="G529" s="206"/>
      <c r="H529" s="206"/>
      <c r="I529" s="206"/>
      <c r="J529" s="208"/>
      <c r="K529" s="209"/>
      <c r="L529" s="206"/>
      <c r="M529" s="206"/>
      <c r="N529" s="206"/>
      <c r="O529" s="206"/>
      <c r="P529" s="206"/>
      <c r="Q529" s="206"/>
      <c r="R529" s="206"/>
      <c r="S529" s="206"/>
      <c r="T529" s="206"/>
      <c r="U529" s="206"/>
      <c r="V529" s="206"/>
      <c r="W529" s="206"/>
      <c r="X529" s="206"/>
      <c r="Y529" s="206"/>
      <c r="Z529" s="206"/>
    </row>
    <row r="530" spans="1:26" ht="12.75" hidden="1" customHeight="1">
      <c r="A530" s="207"/>
      <c r="B530" s="206"/>
      <c r="C530" s="206"/>
      <c r="D530" s="206"/>
      <c r="E530" s="206"/>
      <c r="F530" s="206"/>
      <c r="G530" s="206"/>
      <c r="H530" s="206"/>
      <c r="I530" s="206"/>
      <c r="J530" s="208"/>
      <c r="K530" s="209"/>
      <c r="L530" s="206"/>
      <c r="M530" s="206"/>
      <c r="N530" s="206"/>
      <c r="O530" s="206"/>
      <c r="P530" s="206"/>
      <c r="Q530" s="206"/>
      <c r="R530" s="206"/>
      <c r="S530" s="206"/>
      <c r="T530" s="206"/>
      <c r="U530" s="206"/>
      <c r="V530" s="206"/>
      <c r="W530" s="206"/>
      <c r="X530" s="206"/>
      <c r="Y530" s="206"/>
      <c r="Z530" s="206"/>
    </row>
    <row r="531" spans="1:26" ht="12.75" hidden="1" customHeight="1">
      <c r="A531" s="207"/>
      <c r="B531" s="206"/>
      <c r="C531" s="206"/>
      <c r="D531" s="206"/>
      <c r="E531" s="206"/>
      <c r="F531" s="206"/>
      <c r="G531" s="206"/>
      <c r="H531" s="206"/>
      <c r="I531" s="206"/>
      <c r="J531" s="208"/>
      <c r="K531" s="209"/>
      <c r="L531" s="206"/>
      <c r="M531" s="206"/>
      <c r="N531" s="206"/>
      <c r="O531" s="206"/>
      <c r="P531" s="206"/>
      <c r="Q531" s="206"/>
      <c r="R531" s="206"/>
      <c r="S531" s="206"/>
      <c r="T531" s="206"/>
      <c r="U531" s="206"/>
      <c r="V531" s="206"/>
      <c r="W531" s="206"/>
      <c r="X531" s="206"/>
      <c r="Y531" s="206"/>
      <c r="Z531" s="206"/>
    </row>
    <row r="532" spans="1:26" ht="12.75" hidden="1" customHeight="1">
      <c r="A532" s="207"/>
      <c r="B532" s="206"/>
      <c r="C532" s="206"/>
      <c r="D532" s="206"/>
      <c r="E532" s="206"/>
      <c r="F532" s="206"/>
      <c r="G532" s="206"/>
      <c r="H532" s="206"/>
      <c r="I532" s="206"/>
      <c r="J532" s="208"/>
      <c r="K532" s="209"/>
      <c r="L532" s="206"/>
      <c r="M532" s="206"/>
      <c r="N532" s="206"/>
      <c r="O532" s="206"/>
      <c r="P532" s="206"/>
      <c r="Q532" s="206"/>
      <c r="R532" s="206"/>
      <c r="S532" s="206"/>
      <c r="T532" s="206"/>
      <c r="U532" s="206"/>
      <c r="V532" s="206"/>
      <c r="W532" s="206"/>
      <c r="X532" s="206"/>
      <c r="Y532" s="206"/>
      <c r="Z532" s="206"/>
    </row>
    <row r="533" spans="1:26" ht="12.75" hidden="1" customHeight="1">
      <c r="A533" s="207"/>
      <c r="B533" s="206"/>
      <c r="C533" s="206"/>
      <c r="D533" s="206"/>
      <c r="E533" s="206"/>
      <c r="F533" s="206"/>
      <c r="G533" s="206"/>
      <c r="H533" s="206"/>
      <c r="I533" s="206"/>
      <c r="J533" s="208"/>
      <c r="K533" s="209"/>
      <c r="L533" s="206"/>
      <c r="M533" s="206"/>
      <c r="N533" s="206"/>
      <c r="O533" s="206"/>
      <c r="P533" s="206"/>
      <c r="Q533" s="206"/>
      <c r="R533" s="206"/>
      <c r="S533" s="206"/>
      <c r="T533" s="206"/>
      <c r="U533" s="206"/>
      <c r="V533" s="206"/>
      <c r="W533" s="206"/>
      <c r="X533" s="206"/>
      <c r="Y533" s="206"/>
      <c r="Z533" s="206"/>
    </row>
    <row r="534" spans="1:26" ht="12.75" hidden="1" customHeight="1">
      <c r="A534" s="207"/>
      <c r="B534" s="206"/>
      <c r="C534" s="206"/>
      <c r="D534" s="206"/>
      <c r="E534" s="206"/>
      <c r="F534" s="206"/>
      <c r="G534" s="206"/>
      <c r="H534" s="206"/>
      <c r="I534" s="206"/>
      <c r="J534" s="208"/>
      <c r="K534" s="209"/>
      <c r="L534" s="206"/>
      <c r="M534" s="206"/>
      <c r="N534" s="206"/>
      <c r="O534" s="206"/>
      <c r="P534" s="206"/>
      <c r="Q534" s="206"/>
      <c r="R534" s="206"/>
      <c r="S534" s="206"/>
      <c r="T534" s="206"/>
      <c r="U534" s="206"/>
      <c r="V534" s="206"/>
      <c r="W534" s="206"/>
      <c r="X534" s="206"/>
      <c r="Y534" s="206"/>
      <c r="Z534" s="206"/>
    </row>
    <row r="535" spans="1:26" ht="12.75" hidden="1" customHeight="1">
      <c r="A535" s="207"/>
      <c r="B535" s="206"/>
      <c r="C535" s="206"/>
      <c r="D535" s="206"/>
      <c r="E535" s="206"/>
      <c r="F535" s="206"/>
      <c r="G535" s="206"/>
      <c r="H535" s="206"/>
      <c r="I535" s="206"/>
      <c r="J535" s="208"/>
      <c r="K535" s="209"/>
      <c r="L535" s="206"/>
      <c r="M535" s="206"/>
      <c r="N535" s="206"/>
      <c r="O535" s="206"/>
      <c r="P535" s="206"/>
      <c r="Q535" s="206"/>
      <c r="R535" s="206"/>
      <c r="S535" s="206"/>
      <c r="T535" s="206"/>
      <c r="U535" s="206"/>
      <c r="V535" s="206"/>
      <c r="W535" s="206"/>
      <c r="X535" s="206"/>
      <c r="Y535" s="206"/>
      <c r="Z535" s="206"/>
    </row>
    <row r="536" spans="1:26" ht="12.75" hidden="1" customHeight="1">
      <c r="A536" s="207"/>
      <c r="B536" s="206"/>
      <c r="C536" s="206"/>
      <c r="D536" s="206"/>
      <c r="E536" s="206"/>
      <c r="F536" s="206"/>
      <c r="G536" s="206"/>
      <c r="H536" s="206"/>
      <c r="I536" s="206"/>
      <c r="J536" s="208"/>
      <c r="K536" s="209"/>
      <c r="L536" s="206"/>
      <c r="M536" s="206"/>
      <c r="N536" s="206"/>
      <c r="O536" s="206"/>
      <c r="P536" s="206"/>
      <c r="Q536" s="206"/>
      <c r="R536" s="206"/>
      <c r="S536" s="206"/>
      <c r="T536" s="206"/>
      <c r="U536" s="206"/>
      <c r="V536" s="206"/>
      <c r="W536" s="206"/>
      <c r="X536" s="206"/>
      <c r="Y536" s="206"/>
      <c r="Z536" s="206"/>
    </row>
    <row r="537" spans="1:26" ht="12.75" hidden="1" customHeight="1">
      <c r="A537" s="207"/>
      <c r="B537" s="206"/>
      <c r="C537" s="206"/>
      <c r="D537" s="206"/>
      <c r="E537" s="206"/>
      <c r="F537" s="206"/>
      <c r="G537" s="206"/>
      <c r="H537" s="206"/>
      <c r="I537" s="206"/>
      <c r="J537" s="208"/>
      <c r="K537" s="209"/>
      <c r="L537" s="206"/>
      <c r="M537" s="206"/>
      <c r="N537" s="206"/>
      <c r="O537" s="206"/>
      <c r="P537" s="206"/>
      <c r="Q537" s="206"/>
      <c r="R537" s="206"/>
      <c r="S537" s="206"/>
      <c r="T537" s="206"/>
      <c r="U537" s="206"/>
      <c r="V537" s="206"/>
      <c r="W537" s="206"/>
      <c r="X537" s="206"/>
      <c r="Y537" s="206"/>
      <c r="Z537" s="206"/>
    </row>
    <row r="538" spans="1:26" ht="12.75" hidden="1" customHeight="1">
      <c r="A538" s="207"/>
      <c r="B538" s="206"/>
      <c r="C538" s="206"/>
      <c r="D538" s="206"/>
      <c r="E538" s="206"/>
      <c r="F538" s="206"/>
      <c r="G538" s="206"/>
      <c r="H538" s="206"/>
      <c r="I538" s="206"/>
      <c r="J538" s="208"/>
      <c r="K538" s="209"/>
      <c r="L538" s="206"/>
      <c r="M538" s="206"/>
      <c r="N538" s="206"/>
      <c r="O538" s="206"/>
      <c r="P538" s="206"/>
      <c r="Q538" s="206"/>
      <c r="R538" s="206"/>
      <c r="S538" s="206"/>
      <c r="T538" s="206"/>
      <c r="U538" s="206"/>
      <c r="V538" s="206"/>
      <c r="W538" s="206"/>
      <c r="X538" s="206"/>
      <c r="Y538" s="206"/>
      <c r="Z538" s="206"/>
    </row>
    <row r="539" spans="1:26" ht="12.75" hidden="1" customHeight="1">
      <c r="A539" s="207"/>
      <c r="B539" s="206"/>
      <c r="C539" s="206"/>
      <c r="D539" s="206"/>
      <c r="E539" s="206"/>
      <c r="F539" s="206"/>
      <c r="G539" s="206"/>
      <c r="H539" s="206"/>
      <c r="I539" s="206"/>
      <c r="J539" s="208"/>
      <c r="K539" s="209"/>
      <c r="L539" s="206"/>
      <c r="M539" s="206"/>
      <c r="N539" s="206"/>
      <c r="O539" s="206"/>
      <c r="P539" s="206"/>
      <c r="Q539" s="206"/>
      <c r="R539" s="206"/>
      <c r="S539" s="206"/>
      <c r="T539" s="206"/>
      <c r="U539" s="206"/>
      <c r="V539" s="206"/>
      <c r="W539" s="206"/>
      <c r="X539" s="206"/>
      <c r="Y539" s="206"/>
      <c r="Z539" s="206"/>
    </row>
    <row r="540" spans="1:26" ht="12.75" hidden="1" customHeight="1">
      <c r="A540" s="207"/>
      <c r="B540" s="206"/>
      <c r="C540" s="206"/>
      <c r="D540" s="206"/>
      <c r="E540" s="206"/>
      <c r="F540" s="206"/>
      <c r="G540" s="206"/>
      <c r="H540" s="206"/>
      <c r="I540" s="206"/>
      <c r="J540" s="208"/>
      <c r="K540" s="209"/>
      <c r="L540" s="206"/>
      <c r="M540" s="206"/>
      <c r="N540" s="206"/>
      <c r="O540" s="206"/>
      <c r="P540" s="206"/>
      <c r="Q540" s="206"/>
      <c r="R540" s="206"/>
      <c r="S540" s="206"/>
      <c r="T540" s="206"/>
      <c r="U540" s="206"/>
      <c r="V540" s="206"/>
      <c r="W540" s="206"/>
      <c r="X540" s="206"/>
      <c r="Y540" s="206"/>
      <c r="Z540" s="206"/>
    </row>
    <row r="541" spans="1:26" ht="12.75" hidden="1" customHeight="1">
      <c r="A541" s="207"/>
      <c r="B541" s="206"/>
      <c r="C541" s="206"/>
      <c r="D541" s="206"/>
      <c r="E541" s="206"/>
      <c r="F541" s="206"/>
      <c r="G541" s="206"/>
      <c r="H541" s="206"/>
      <c r="I541" s="206"/>
      <c r="J541" s="208"/>
      <c r="K541" s="209"/>
      <c r="L541" s="206"/>
      <c r="M541" s="206"/>
      <c r="N541" s="206"/>
      <c r="O541" s="206"/>
      <c r="P541" s="206"/>
      <c r="Q541" s="206"/>
      <c r="R541" s="206"/>
      <c r="S541" s="206"/>
      <c r="T541" s="206"/>
      <c r="U541" s="206"/>
      <c r="V541" s="206"/>
      <c r="W541" s="206"/>
      <c r="X541" s="206"/>
      <c r="Y541" s="206"/>
      <c r="Z541" s="206"/>
    </row>
    <row r="542" spans="1:26" ht="12.75" hidden="1" customHeight="1">
      <c r="A542" s="207"/>
      <c r="B542" s="206"/>
      <c r="C542" s="206"/>
      <c r="D542" s="206"/>
      <c r="E542" s="206"/>
      <c r="F542" s="206"/>
      <c r="G542" s="206"/>
      <c r="H542" s="206"/>
      <c r="I542" s="206"/>
      <c r="J542" s="208"/>
      <c r="K542" s="209"/>
      <c r="L542" s="206"/>
      <c r="M542" s="206"/>
      <c r="N542" s="206"/>
      <c r="O542" s="206"/>
      <c r="P542" s="206"/>
      <c r="Q542" s="206"/>
      <c r="R542" s="206"/>
      <c r="S542" s="206"/>
      <c r="T542" s="206"/>
      <c r="U542" s="206"/>
      <c r="V542" s="206"/>
      <c r="W542" s="206"/>
      <c r="X542" s="206"/>
      <c r="Y542" s="206"/>
      <c r="Z542" s="206"/>
    </row>
    <row r="543" spans="1:26" ht="12.75" hidden="1" customHeight="1">
      <c r="A543" s="207"/>
      <c r="B543" s="206"/>
      <c r="C543" s="206"/>
      <c r="D543" s="206"/>
      <c r="E543" s="206"/>
      <c r="F543" s="206"/>
      <c r="G543" s="206"/>
      <c r="H543" s="206"/>
      <c r="I543" s="206"/>
      <c r="J543" s="208"/>
      <c r="K543" s="209"/>
      <c r="L543" s="206"/>
      <c r="M543" s="206"/>
      <c r="N543" s="206"/>
      <c r="O543" s="206"/>
      <c r="P543" s="206"/>
      <c r="Q543" s="206"/>
      <c r="R543" s="206"/>
      <c r="S543" s="206"/>
      <c r="T543" s="206"/>
      <c r="U543" s="206"/>
      <c r="V543" s="206"/>
      <c r="W543" s="206"/>
      <c r="X543" s="206"/>
      <c r="Y543" s="206"/>
      <c r="Z543" s="206"/>
    </row>
    <row r="544" spans="1:26" ht="12.75" hidden="1" customHeight="1">
      <c r="A544" s="207"/>
      <c r="B544" s="206"/>
      <c r="C544" s="206"/>
      <c r="D544" s="206"/>
      <c r="E544" s="206"/>
      <c r="F544" s="206"/>
      <c r="G544" s="206"/>
      <c r="H544" s="206"/>
      <c r="I544" s="206"/>
      <c r="J544" s="208"/>
      <c r="K544" s="209"/>
      <c r="L544" s="206"/>
      <c r="M544" s="206"/>
      <c r="N544" s="206"/>
      <c r="O544" s="206"/>
      <c r="P544" s="206"/>
      <c r="Q544" s="206"/>
      <c r="R544" s="206"/>
      <c r="S544" s="206"/>
      <c r="T544" s="206"/>
      <c r="U544" s="206"/>
      <c r="V544" s="206"/>
      <c r="W544" s="206"/>
      <c r="X544" s="206"/>
      <c r="Y544" s="206"/>
      <c r="Z544" s="206"/>
    </row>
    <row r="545" spans="1:26" ht="12.75" hidden="1" customHeight="1">
      <c r="A545" s="207"/>
      <c r="B545" s="206"/>
      <c r="C545" s="206"/>
      <c r="D545" s="206"/>
      <c r="E545" s="206"/>
      <c r="F545" s="206"/>
      <c r="G545" s="206"/>
      <c r="H545" s="206"/>
      <c r="I545" s="206"/>
      <c r="J545" s="208"/>
      <c r="K545" s="209"/>
      <c r="L545" s="206"/>
      <c r="M545" s="206"/>
      <c r="N545" s="206"/>
      <c r="O545" s="206"/>
      <c r="P545" s="206"/>
      <c r="Q545" s="206"/>
      <c r="R545" s="206"/>
      <c r="S545" s="206"/>
      <c r="T545" s="206"/>
      <c r="U545" s="206"/>
      <c r="V545" s="206"/>
      <c r="W545" s="206"/>
      <c r="X545" s="206"/>
      <c r="Y545" s="206"/>
      <c r="Z545" s="206"/>
    </row>
    <row r="546" spans="1:26" ht="12.75" hidden="1" customHeight="1">
      <c r="A546" s="207"/>
      <c r="B546" s="206"/>
      <c r="C546" s="206"/>
      <c r="D546" s="206"/>
      <c r="E546" s="206"/>
      <c r="F546" s="206"/>
      <c r="G546" s="206"/>
      <c r="H546" s="206"/>
      <c r="I546" s="206"/>
      <c r="J546" s="208"/>
      <c r="K546" s="209"/>
      <c r="L546" s="206"/>
      <c r="M546" s="206"/>
      <c r="N546" s="206"/>
      <c r="O546" s="206"/>
      <c r="P546" s="206"/>
      <c r="Q546" s="206"/>
      <c r="R546" s="206"/>
      <c r="S546" s="206"/>
      <c r="T546" s="206"/>
      <c r="U546" s="206"/>
      <c r="V546" s="206"/>
      <c r="W546" s="206"/>
      <c r="X546" s="206"/>
      <c r="Y546" s="206"/>
      <c r="Z546" s="206"/>
    </row>
    <row r="547" spans="1:26" ht="12.75" hidden="1" customHeight="1">
      <c r="A547" s="207"/>
      <c r="B547" s="206"/>
      <c r="C547" s="206"/>
      <c r="D547" s="206"/>
      <c r="E547" s="206"/>
      <c r="F547" s="206"/>
      <c r="G547" s="206"/>
      <c r="H547" s="206"/>
      <c r="I547" s="206"/>
      <c r="J547" s="208"/>
      <c r="K547" s="209"/>
      <c r="L547" s="206"/>
      <c r="M547" s="206"/>
      <c r="N547" s="206"/>
      <c r="O547" s="206"/>
      <c r="P547" s="206"/>
      <c r="Q547" s="206"/>
      <c r="R547" s="206"/>
      <c r="S547" s="206"/>
      <c r="T547" s="206"/>
      <c r="U547" s="206"/>
      <c r="V547" s="206"/>
      <c r="W547" s="206"/>
      <c r="X547" s="206"/>
      <c r="Y547" s="206"/>
      <c r="Z547" s="206"/>
    </row>
    <row r="548" spans="1:26" ht="12.75" hidden="1" customHeight="1">
      <c r="A548" s="207"/>
      <c r="B548" s="206"/>
      <c r="C548" s="206"/>
      <c r="D548" s="206"/>
      <c r="E548" s="206"/>
      <c r="F548" s="206"/>
      <c r="G548" s="206"/>
      <c r="H548" s="206"/>
      <c r="I548" s="206"/>
      <c r="J548" s="208"/>
      <c r="K548" s="209"/>
      <c r="L548" s="206"/>
      <c r="M548" s="206"/>
      <c r="N548" s="206"/>
      <c r="O548" s="206"/>
      <c r="P548" s="206"/>
      <c r="Q548" s="206"/>
      <c r="R548" s="206"/>
      <c r="S548" s="206"/>
      <c r="T548" s="206"/>
      <c r="U548" s="206"/>
      <c r="V548" s="206"/>
      <c r="W548" s="206"/>
      <c r="X548" s="206"/>
      <c r="Y548" s="206"/>
      <c r="Z548" s="206"/>
    </row>
    <row r="549" spans="1:26" ht="12.75" hidden="1" customHeight="1">
      <c r="A549" s="207"/>
      <c r="B549" s="206"/>
      <c r="C549" s="206"/>
      <c r="D549" s="206"/>
      <c r="E549" s="206"/>
      <c r="F549" s="206"/>
      <c r="G549" s="206"/>
      <c r="H549" s="206"/>
      <c r="I549" s="206"/>
      <c r="J549" s="208"/>
      <c r="K549" s="209"/>
      <c r="L549" s="206"/>
      <c r="M549" s="206"/>
      <c r="N549" s="206"/>
      <c r="O549" s="206"/>
      <c r="P549" s="206"/>
      <c r="Q549" s="206"/>
      <c r="R549" s="206"/>
      <c r="S549" s="206"/>
      <c r="T549" s="206"/>
      <c r="U549" s="206"/>
      <c r="V549" s="206"/>
      <c r="W549" s="206"/>
      <c r="X549" s="206"/>
      <c r="Y549" s="206"/>
      <c r="Z549" s="206"/>
    </row>
    <row r="550" spans="1:26" ht="12.75" hidden="1" customHeight="1">
      <c r="A550" s="207"/>
      <c r="B550" s="206"/>
      <c r="C550" s="206"/>
      <c r="D550" s="206"/>
      <c r="E550" s="206"/>
      <c r="F550" s="206"/>
      <c r="G550" s="206"/>
      <c r="H550" s="206"/>
      <c r="I550" s="206"/>
      <c r="J550" s="208"/>
      <c r="K550" s="209"/>
      <c r="L550" s="206"/>
      <c r="M550" s="206"/>
      <c r="N550" s="206"/>
      <c r="O550" s="206"/>
      <c r="P550" s="206"/>
      <c r="Q550" s="206"/>
      <c r="R550" s="206"/>
      <c r="S550" s="206"/>
      <c r="T550" s="206"/>
      <c r="U550" s="206"/>
      <c r="V550" s="206"/>
      <c r="W550" s="206"/>
      <c r="X550" s="206"/>
      <c r="Y550" s="206"/>
      <c r="Z550" s="206"/>
    </row>
    <row r="551" spans="1:26" ht="12.75" hidden="1" customHeight="1">
      <c r="A551" s="207"/>
      <c r="B551" s="206"/>
      <c r="C551" s="206"/>
      <c r="D551" s="206"/>
      <c r="E551" s="206"/>
      <c r="F551" s="206"/>
      <c r="G551" s="206"/>
      <c r="H551" s="206"/>
      <c r="I551" s="206"/>
      <c r="J551" s="208"/>
      <c r="K551" s="209"/>
      <c r="L551" s="206"/>
      <c r="M551" s="206"/>
      <c r="N551" s="206"/>
      <c r="O551" s="206"/>
      <c r="P551" s="206"/>
      <c r="Q551" s="206"/>
      <c r="R551" s="206"/>
      <c r="S551" s="206"/>
      <c r="T551" s="206"/>
      <c r="U551" s="206"/>
      <c r="V551" s="206"/>
      <c r="W551" s="206"/>
      <c r="X551" s="206"/>
      <c r="Y551" s="206"/>
      <c r="Z551" s="206"/>
    </row>
    <row r="552" spans="1:26" ht="12.75" hidden="1" customHeight="1">
      <c r="A552" s="207"/>
      <c r="B552" s="206"/>
      <c r="C552" s="206"/>
      <c r="D552" s="206"/>
      <c r="E552" s="206"/>
      <c r="F552" s="206"/>
      <c r="G552" s="206"/>
      <c r="H552" s="206"/>
      <c r="I552" s="206"/>
      <c r="J552" s="208"/>
      <c r="K552" s="209"/>
      <c r="L552" s="206"/>
      <c r="M552" s="206"/>
      <c r="N552" s="206"/>
      <c r="O552" s="206"/>
      <c r="P552" s="206"/>
      <c r="Q552" s="206"/>
      <c r="R552" s="206"/>
      <c r="S552" s="206"/>
      <c r="T552" s="206"/>
      <c r="U552" s="206"/>
      <c r="V552" s="206"/>
      <c r="W552" s="206"/>
      <c r="X552" s="206"/>
      <c r="Y552" s="206"/>
      <c r="Z552" s="206"/>
    </row>
    <row r="553" spans="1:26" ht="12.75" hidden="1" customHeight="1">
      <c r="A553" s="207"/>
      <c r="B553" s="206"/>
      <c r="C553" s="206"/>
      <c r="D553" s="206"/>
      <c r="E553" s="206"/>
      <c r="F553" s="206"/>
      <c r="G553" s="206"/>
      <c r="H553" s="206"/>
      <c r="I553" s="206"/>
      <c r="J553" s="208"/>
      <c r="K553" s="209"/>
      <c r="L553" s="206"/>
      <c r="M553" s="206"/>
      <c r="N553" s="206"/>
      <c r="O553" s="206"/>
      <c r="P553" s="206"/>
      <c r="Q553" s="206"/>
      <c r="R553" s="206"/>
      <c r="S553" s="206"/>
      <c r="T553" s="206"/>
      <c r="U553" s="206"/>
      <c r="V553" s="206"/>
      <c r="W553" s="206"/>
      <c r="X553" s="206"/>
      <c r="Y553" s="206"/>
      <c r="Z553" s="206"/>
    </row>
    <row r="554" spans="1:26" ht="12.75" hidden="1" customHeight="1">
      <c r="A554" s="207"/>
      <c r="B554" s="206"/>
      <c r="C554" s="206"/>
      <c r="D554" s="206"/>
      <c r="E554" s="206"/>
      <c r="F554" s="206"/>
      <c r="G554" s="206"/>
      <c r="H554" s="206"/>
      <c r="I554" s="206"/>
      <c r="J554" s="208"/>
      <c r="K554" s="209"/>
      <c r="L554" s="206"/>
      <c r="M554" s="206"/>
      <c r="N554" s="206"/>
      <c r="O554" s="206"/>
      <c r="P554" s="206"/>
      <c r="Q554" s="206"/>
      <c r="R554" s="206"/>
      <c r="S554" s="206"/>
      <c r="T554" s="206"/>
      <c r="U554" s="206"/>
      <c r="V554" s="206"/>
      <c r="W554" s="206"/>
      <c r="X554" s="206"/>
      <c r="Y554" s="206"/>
      <c r="Z554" s="206"/>
    </row>
    <row r="555" spans="1:26" ht="12.75" hidden="1" customHeight="1">
      <c r="A555" s="207"/>
      <c r="B555" s="206"/>
      <c r="C555" s="206"/>
      <c r="D555" s="206"/>
      <c r="E555" s="206"/>
      <c r="F555" s="206"/>
      <c r="G555" s="206"/>
      <c r="H555" s="206"/>
      <c r="I555" s="206"/>
      <c r="J555" s="208"/>
      <c r="K555" s="209"/>
      <c r="L555" s="206"/>
      <c r="M555" s="206"/>
      <c r="N555" s="206"/>
      <c r="O555" s="206"/>
      <c r="P555" s="206"/>
      <c r="Q555" s="206"/>
      <c r="R555" s="206"/>
      <c r="S555" s="206"/>
      <c r="T555" s="206"/>
      <c r="U555" s="206"/>
      <c r="V555" s="206"/>
      <c r="W555" s="206"/>
      <c r="X555" s="206"/>
      <c r="Y555" s="206"/>
      <c r="Z555" s="206"/>
    </row>
    <row r="556" spans="1:26" ht="12.75" hidden="1" customHeight="1">
      <c r="A556" s="207"/>
      <c r="B556" s="206"/>
      <c r="C556" s="206"/>
      <c r="D556" s="206"/>
      <c r="E556" s="206"/>
      <c r="F556" s="206"/>
      <c r="G556" s="206"/>
      <c r="H556" s="206"/>
      <c r="I556" s="206"/>
      <c r="J556" s="208"/>
      <c r="K556" s="209"/>
      <c r="L556" s="206"/>
      <c r="M556" s="206"/>
      <c r="N556" s="206"/>
      <c r="O556" s="206"/>
      <c r="P556" s="206"/>
      <c r="Q556" s="206"/>
      <c r="R556" s="206"/>
      <c r="S556" s="206"/>
      <c r="T556" s="206"/>
      <c r="U556" s="206"/>
      <c r="V556" s="206"/>
      <c r="W556" s="206"/>
      <c r="X556" s="206"/>
      <c r="Y556" s="206"/>
      <c r="Z556" s="206"/>
    </row>
    <row r="557" spans="1:26" ht="12.75" hidden="1" customHeight="1">
      <c r="A557" s="207"/>
      <c r="B557" s="206"/>
      <c r="C557" s="206"/>
      <c r="D557" s="206"/>
      <c r="E557" s="206"/>
      <c r="F557" s="206"/>
      <c r="G557" s="206"/>
      <c r="H557" s="206"/>
      <c r="I557" s="206"/>
      <c r="J557" s="208"/>
      <c r="K557" s="209"/>
      <c r="L557" s="206"/>
      <c r="M557" s="206"/>
      <c r="N557" s="206"/>
      <c r="O557" s="206"/>
      <c r="P557" s="206"/>
      <c r="Q557" s="206"/>
      <c r="R557" s="206"/>
      <c r="S557" s="206"/>
      <c r="T557" s="206"/>
      <c r="U557" s="206"/>
      <c r="V557" s="206"/>
      <c r="W557" s="206"/>
      <c r="X557" s="206"/>
      <c r="Y557" s="206"/>
      <c r="Z557" s="206"/>
    </row>
    <row r="558" spans="1:26" ht="12.75" hidden="1" customHeight="1">
      <c r="A558" s="207"/>
      <c r="B558" s="206"/>
      <c r="C558" s="206"/>
      <c r="D558" s="206"/>
      <c r="E558" s="206"/>
      <c r="F558" s="206"/>
      <c r="G558" s="206"/>
      <c r="H558" s="206"/>
      <c r="I558" s="206"/>
      <c r="J558" s="208"/>
      <c r="K558" s="209"/>
      <c r="L558" s="206"/>
      <c r="M558" s="206"/>
      <c r="N558" s="206"/>
      <c r="O558" s="206"/>
      <c r="P558" s="206"/>
      <c r="Q558" s="206"/>
      <c r="R558" s="206"/>
      <c r="S558" s="206"/>
      <c r="T558" s="206"/>
      <c r="U558" s="206"/>
      <c r="V558" s="206"/>
      <c r="W558" s="206"/>
      <c r="X558" s="206"/>
      <c r="Y558" s="206"/>
      <c r="Z558" s="206"/>
    </row>
    <row r="559" spans="1:26" ht="12.75" hidden="1" customHeight="1">
      <c r="A559" s="207"/>
      <c r="B559" s="206"/>
      <c r="C559" s="206"/>
      <c r="D559" s="206"/>
      <c r="E559" s="206"/>
      <c r="F559" s="206"/>
      <c r="G559" s="206"/>
      <c r="H559" s="206"/>
      <c r="I559" s="206"/>
      <c r="J559" s="208"/>
      <c r="K559" s="209"/>
      <c r="L559" s="206"/>
      <c r="M559" s="206"/>
      <c r="N559" s="206"/>
      <c r="O559" s="206"/>
      <c r="P559" s="206"/>
      <c r="Q559" s="206"/>
      <c r="R559" s="206"/>
      <c r="S559" s="206"/>
      <c r="T559" s="206"/>
      <c r="U559" s="206"/>
      <c r="V559" s="206"/>
      <c r="W559" s="206"/>
      <c r="X559" s="206"/>
      <c r="Y559" s="206"/>
      <c r="Z559" s="206"/>
    </row>
    <row r="560" spans="1:26" ht="12.75" hidden="1" customHeight="1">
      <c r="A560" s="207"/>
      <c r="B560" s="206"/>
      <c r="C560" s="206"/>
      <c r="D560" s="206"/>
      <c r="E560" s="206"/>
      <c r="F560" s="206"/>
      <c r="G560" s="206"/>
      <c r="H560" s="206"/>
      <c r="I560" s="206"/>
      <c r="J560" s="208"/>
      <c r="K560" s="209"/>
      <c r="L560" s="206"/>
      <c r="M560" s="206"/>
      <c r="N560" s="206"/>
      <c r="O560" s="206"/>
      <c r="P560" s="206"/>
      <c r="Q560" s="206"/>
      <c r="R560" s="206"/>
      <c r="S560" s="206"/>
      <c r="T560" s="206"/>
      <c r="U560" s="206"/>
      <c r="V560" s="206"/>
      <c r="W560" s="206"/>
      <c r="X560" s="206"/>
      <c r="Y560" s="206"/>
      <c r="Z560" s="206"/>
    </row>
    <row r="561" spans="1:26" ht="12.75" hidden="1" customHeight="1">
      <c r="A561" s="207"/>
      <c r="B561" s="206"/>
      <c r="C561" s="206"/>
      <c r="D561" s="206"/>
      <c r="E561" s="206"/>
      <c r="F561" s="206"/>
      <c r="G561" s="206"/>
      <c r="H561" s="206"/>
      <c r="I561" s="206"/>
      <c r="J561" s="208"/>
      <c r="K561" s="209"/>
      <c r="L561" s="206"/>
      <c r="M561" s="206"/>
      <c r="N561" s="206"/>
      <c r="O561" s="206"/>
      <c r="P561" s="206"/>
      <c r="Q561" s="206"/>
      <c r="R561" s="206"/>
      <c r="S561" s="206"/>
      <c r="T561" s="206"/>
      <c r="U561" s="206"/>
      <c r="V561" s="206"/>
      <c r="W561" s="206"/>
      <c r="X561" s="206"/>
      <c r="Y561" s="206"/>
      <c r="Z561" s="206"/>
    </row>
    <row r="562" spans="1:26" ht="12.75" hidden="1" customHeight="1">
      <c r="A562" s="207"/>
      <c r="B562" s="206"/>
      <c r="C562" s="206"/>
      <c r="D562" s="206"/>
      <c r="E562" s="206"/>
      <c r="F562" s="206"/>
      <c r="G562" s="206"/>
      <c r="H562" s="206"/>
      <c r="I562" s="206"/>
      <c r="J562" s="208"/>
      <c r="K562" s="209"/>
      <c r="L562" s="206"/>
      <c r="M562" s="206"/>
      <c r="N562" s="206"/>
      <c r="O562" s="206"/>
      <c r="P562" s="206"/>
      <c r="Q562" s="206"/>
      <c r="R562" s="206"/>
      <c r="S562" s="206"/>
      <c r="T562" s="206"/>
      <c r="U562" s="206"/>
      <c r="V562" s="206"/>
      <c r="W562" s="206"/>
      <c r="X562" s="206"/>
      <c r="Y562" s="206"/>
      <c r="Z562" s="206"/>
    </row>
    <row r="563" spans="1:26" ht="12.75" hidden="1" customHeight="1">
      <c r="A563" s="207"/>
      <c r="B563" s="206"/>
      <c r="C563" s="206"/>
      <c r="D563" s="206"/>
      <c r="E563" s="206"/>
      <c r="F563" s="206"/>
      <c r="G563" s="206"/>
      <c r="H563" s="206"/>
      <c r="I563" s="206"/>
      <c r="J563" s="208"/>
      <c r="K563" s="209"/>
      <c r="L563" s="206"/>
      <c r="M563" s="206"/>
      <c r="N563" s="206"/>
      <c r="O563" s="206"/>
      <c r="P563" s="206"/>
      <c r="Q563" s="206"/>
      <c r="R563" s="206"/>
      <c r="S563" s="206"/>
      <c r="T563" s="206"/>
      <c r="U563" s="206"/>
      <c r="V563" s="206"/>
      <c r="W563" s="206"/>
      <c r="X563" s="206"/>
      <c r="Y563" s="206"/>
      <c r="Z563" s="206"/>
    </row>
    <row r="564" spans="1:26" ht="12.75" hidden="1" customHeight="1">
      <c r="A564" s="207"/>
      <c r="B564" s="206"/>
      <c r="C564" s="206"/>
      <c r="D564" s="206"/>
      <c r="E564" s="206"/>
      <c r="F564" s="206"/>
      <c r="G564" s="206"/>
      <c r="H564" s="206"/>
      <c r="I564" s="206"/>
      <c r="J564" s="208"/>
      <c r="K564" s="209"/>
      <c r="L564" s="206"/>
      <c r="M564" s="206"/>
      <c r="N564" s="206"/>
      <c r="O564" s="206"/>
      <c r="P564" s="206"/>
      <c r="Q564" s="206"/>
      <c r="R564" s="206"/>
      <c r="S564" s="206"/>
      <c r="T564" s="206"/>
      <c r="U564" s="206"/>
      <c r="V564" s="206"/>
      <c r="W564" s="206"/>
      <c r="X564" s="206"/>
      <c r="Y564" s="206"/>
      <c r="Z564" s="206"/>
    </row>
    <row r="565" spans="1:26" ht="12.75" hidden="1" customHeight="1">
      <c r="A565" s="207"/>
      <c r="B565" s="206"/>
      <c r="C565" s="206"/>
      <c r="D565" s="206"/>
      <c r="E565" s="206"/>
      <c r="F565" s="206"/>
      <c r="G565" s="206"/>
      <c r="H565" s="206"/>
      <c r="I565" s="206"/>
      <c r="J565" s="208"/>
      <c r="K565" s="209"/>
      <c r="L565" s="206"/>
      <c r="M565" s="206"/>
      <c r="N565" s="206"/>
      <c r="O565" s="206"/>
      <c r="P565" s="206"/>
      <c r="Q565" s="206"/>
      <c r="R565" s="206"/>
      <c r="S565" s="206"/>
      <c r="T565" s="206"/>
      <c r="U565" s="206"/>
      <c r="V565" s="206"/>
      <c r="W565" s="206"/>
      <c r="X565" s="206"/>
      <c r="Y565" s="206"/>
      <c r="Z565" s="206"/>
    </row>
    <row r="566" spans="1:26" ht="12.75" hidden="1" customHeight="1">
      <c r="A566" s="207"/>
      <c r="B566" s="206"/>
      <c r="C566" s="206"/>
      <c r="D566" s="206"/>
      <c r="E566" s="206"/>
      <c r="F566" s="206"/>
      <c r="G566" s="206"/>
      <c r="H566" s="206"/>
      <c r="I566" s="206"/>
      <c r="J566" s="208"/>
      <c r="K566" s="209"/>
      <c r="L566" s="206"/>
      <c r="M566" s="206"/>
      <c r="N566" s="206"/>
      <c r="O566" s="206"/>
      <c r="P566" s="206"/>
      <c r="Q566" s="206"/>
      <c r="R566" s="206"/>
      <c r="S566" s="206"/>
      <c r="T566" s="206"/>
      <c r="U566" s="206"/>
      <c r="V566" s="206"/>
      <c r="W566" s="206"/>
      <c r="X566" s="206"/>
      <c r="Y566" s="206"/>
      <c r="Z566" s="206"/>
    </row>
    <row r="567" spans="1:26" ht="12.75" hidden="1" customHeight="1">
      <c r="A567" s="207"/>
      <c r="B567" s="206"/>
      <c r="C567" s="206"/>
      <c r="D567" s="206"/>
      <c r="E567" s="206"/>
      <c r="F567" s="206"/>
      <c r="G567" s="206"/>
      <c r="H567" s="206"/>
      <c r="I567" s="206"/>
      <c r="J567" s="208"/>
      <c r="K567" s="209"/>
      <c r="L567" s="206"/>
      <c r="M567" s="206"/>
      <c r="N567" s="206"/>
      <c r="O567" s="206"/>
      <c r="P567" s="206"/>
      <c r="Q567" s="206"/>
      <c r="R567" s="206"/>
      <c r="S567" s="206"/>
      <c r="T567" s="206"/>
      <c r="U567" s="206"/>
      <c r="V567" s="206"/>
      <c r="W567" s="206"/>
      <c r="X567" s="206"/>
      <c r="Y567" s="206"/>
      <c r="Z567" s="206"/>
    </row>
    <row r="568" spans="1:26" ht="12.75" hidden="1" customHeight="1">
      <c r="A568" s="207"/>
      <c r="B568" s="206"/>
      <c r="C568" s="206"/>
      <c r="D568" s="206"/>
      <c r="E568" s="206"/>
      <c r="F568" s="206"/>
      <c r="G568" s="206"/>
      <c r="H568" s="206"/>
      <c r="I568" s="206"/>
      <c r="J568" s="208"/>
      <c r="K568" s="209"/>
      <c r="L568" s="206"/>
      <c r="M568" s="206"/>
      <c r="N568" s="206"/>
      <c r="O568" s="206"/>
      <c r="P568" s="206"/>
      <c r="Q568" s="206"/>
      <c r="R568" s="206"/>
      <c r="S568" s="206"/>
      <c r="T568" s="206"/>
      <c r="U568" s="206"/>
      <c r="V568" s="206"/>
      <c r="W568" s="206"/>
      <c r="X568" s="206"/>
      <c r="Y568" s="206"/>
      <c r="Z568" s="206"/>
    </row>
    <row r="569" spans="1:26" ht="12.75" hidden="1" customHeight="1">
      <c r="A569" s="207"/>
      <c r="B569" s="206"/>
      <c r="C569" s="206"/>
      <c r="D569" s="206"/>
      <c r="E569" s="206"/>
      <c r="F569" s="206"/>
      <c r="G569" s="206"/>
      <c r="H569" s="206"/>
      <c r="I569" s="206"/>
      <c r="J569" s="208"/>
      <c r="K569" s="209"/>
      <c r="L569" s="206"/>
      <c r="M569" s="206"/>
      <c r="N569" s="206"/>
      <c r="O569" s="206"/>
      <c r="P569" s="206"/>
      <c r="Q569" s="206"/>
      <c r="R569" s="206"/>
      <c r="S569" s="206"/>
      <c r="T569" s="206"/>
      <c r="U569" s="206"/>
      <c r="V569" s="206"/>
      <c r="W569" s="206"/>
      <c r="X569" s="206"/>
      <c r="Y569" s="206"/>
      <c r="Z569" s="206"/>
    </row>
    <row r="570" spans="1:26" ht="12.75" hidden="1" customHeight="1">
      <c r="A570" s="207"/>
      <c r="B570" s="206"/>
      <c r="C570" s="206"/>
      <c r="D570" s="206"/>
      <c r="E570" s="206"/>
      <c r="F570" s="206"/>
      <c r="G570" s="206"/>
      <c r="H570" s="206"/>
      <c r="I570" s="206"/>
      <c r="J570" s="208"/>
      <c r="K570" s="209"/>
      <c r="L570" s="206"/>
      <c r="M570" s="206"/>
      <c r="N570" s="206"/>
      <c r="O570" s="206"/>
      <c r="P570" s="206"/>
      <c r="Q570" s="206"/>
      <c r="R570" s="206"/>
      <c r="S570" s="206"/>
      <c r="T570" s="206"/>
      <c r="U570" s="206"/>
      <c r="V570" s="206"/>
      <c r="W570" s="206"/>
      <c r="X570" s="206"/>
      <c r="Y570" s="206"/>
      <c r="Z570" s="206"/>
    </row>
    <row r="571" spans="1:26" ht="12.75" hidden="1" customHeight="1">
      <c r="A571" s="207"/>
      <c r="B571" s="206"/>
      <c r="C571" s="206"/>
      <c r="D571" s="206"/>
      <c r="E571" s="206"/>
      <c r="F571" s="206"/>
      <c r="G571" s="206"/>
      <c r="H571" s="206"/>
      <c r="I571" s="206"/>
      <c r="J571" s="208"/>
      <c r="K571" s="209"/>
      <c r="L571" s="206"/>
      <c r="M571" s="206"/>
      <c r="N571" s="206"/>
      <c r="O571" s="206"/>
      <c r="P571" s="206"/>
      <c r="Q571" s="206"/>
      <c r="R571" s="206"/>
      <c r="S571" s="206"/>
      <c r="T571" s="206"/>
      <c r="U571" s="206"/>
      <c r="V571" s="206"/>
      <c r="W571" s="206"/>
      <c r="X571" s="206"/>
      <c r="Y571" s="206"/>
      <c r="Z571" s="206"/>
    </row>
    <row r="572" spans="1:26" ht="12.75" hidden="1" customHeight="1">
      <c r="A572" s="207"/>
      <c r="B572" s="206"/>
      <c r="C572" s="206"/>
      <c r="D572" s="206"/>
      <c r="E572" s="206"/>
      <c r="F572" s="206"/>
      <c r="G572" s="206"/>
      <c r="H572" s="206"/>
      <c r="I572" s="206"/>
      <c r="J572" s="208"/>
      <c r="K572" s="209"/>
      <c r="L572" s="206"/>
      <c r="M572" s="206"/>
      <c r="N572" s="206"/>
      <c r="O572" s="206"/>
      <c r="P572" s="206"/>
      <c r="Q572" s="206"/>
      <c r="R572" s="206"/>
      <c r="S572" s="206"/>
      <c r="T572" s="206"/>
      <c r="U572" s="206"/>
      <c r="V572" s="206"/>
      <c r="W572" s="206"/>
      <c r="X572" s="206"/>
      <c r="Y572" s="206"/>
      <c r="Z572" s="206"/>
    </row>
    <row r="573" spans="1:26" ht="12.75" hidden="1" customHeight="1">
      <c r="A573" s="207"/>
      <c r="B573" s="206"/>
      <c r="C573" s="206"/>
      <c r="D573" s="206"/>
      <c r="E573" s="206"/>
      <c r="F573" s="206"/>
      <c r="G573" s="206"/>
      <c r="H573" s="206"/>
      <c r="I573" s="206"/>
      <c r="J573" s="208"/>
      <c r="K573" s="209"/>
      <c r="L573" s="206"/>
      <c r="M573" s="206"/>
      <c r="N573" s="206"/>
      <c r="O573" s="206"/>
      <c r="P573" s="206"/>
      <c r="Q573" s="206"/>
      <c r="R573" s="206"/>
      <c r="S573" s="206"/>
      <c r="T573" s="206"/>
      <c r="U573" s="206"/>
      <c r="V573" s="206"/>
      <c r="W573" s="206"/>
      <c r="X573" s="206"/>
      <c r="Y573" s="206"/>
      <c r="Z573" s="206"/>
    </row>
    <row r="574" spans="1:26" ht="12.75" hidden="1" customHeight="1">
      <c r="A574" s="207"/>
      <c r="B574" s="206"/>
      <c r="C574" s="206"/>
      <c r="D574" s="206"/>
      <c r="E574" s="206"/>
      <c r="F574" s="206"/>
      <c r="G574" s="206"/>
      <c r="H574" s="206"/>
      <c r="I574" s="206"/>
      <c r="J574" s="208"/>
      <c r="K574" s="209"/>
      <c r="L574" s="206"/>
      <c r="M574" s="206"/>
      <c r="N574" s="206"/>
      <c r="O574" s="206"/>
      <c r="P574" s="206"/>
      <c r="Q574" s="206"/>
      <c r="R574" s="206"/>
      <c r="S574" s="206"/>
      <c r="T574" s="206"/>
      <c r="U574" s="206"/>
      <c r="V574" s="206"/>
      <c r="W574" s="206"/>
      <c r="X574" s="206"/>
      <c r="Y574" s="206"/>
      <c r="Z574" s="206"/>
    </row>
    <row r="575" spans="1:26" ht="12.75" hidden="1" customHeight="1">
      <c r="A575" s="207"/>
      <c r="B575" s="206"/>
      <c r="C575" s="206"/>
      <c r="D575" s="206"/>
      <c r="E575" s="206"/>
      <c r="F575" s="206"/>
      <c r="G575" s="206"/>
      <c r="H575" s="206"/>
      <c r="I575" s="206"/>
      <c r="J575" s="208"/>
      <c r="K575" s="209"/>
      <c r="L575" s="206"/>
      <c r="M575" s="206"/>
      <c r="N575" s="206"/>
      <c r="O575" s="206"/>
      <c r="P575" s="206"/>
      <c r="Q575" s="206"/>
      <c r="R575" s="206"/>
      <c r="S575" s="206"/>
      <c r="T575" s="206"/>
      <c r="U575" s="206"/>
      <c r="V575" s="206"/>
      <c r="W575" s="206"/>
      <c r="X575" s="206"/>
      <c r="Y575" s="206"/>
      <c r="Z575" s="206"/>
    </row>
    <row r="576" spans="1:26" ht="12.75" hidden="1" customHeight="1">
      <c r="A576" s="207"/>
      <c r="B576" s="206"/>
      <c r="C576" s="206"/>
      <c r="D576" s="206"/>
      <c r="E576" s="206"/>
      <c r="F576" s="206"/>
      <c r="G576" s="206"/>
      <c r="H576" s="206"/>
      <c r="I576" s="206"/>
      <c r="J576" s="208"/>
      <c r="K576" s="209"/>
      <c r="L576" s="206"/>
      <c r="M576" s="206"/>
      <c r="N576" s="206"/>
      <c r="O576" s="206"/>
      <c r="P576" s="206"/>
      <c r="Q576" s="206"/>
      <c r="R576" s="206"/>
      <c r="S576" s="206"/>
      <c r="T576" s="206"/>
      <c r="U576" s="206"/>
      <c r="V576" s="206"/>
      <c r="W576" s="206"/>
      <c r="X576" s="206"/>
      <c r="Y576" s="206"/>
      <c r="Z576" s="206"/>
    </row>
    <row r="577" spans="1:26" ht="12.75" hidden="1" customHeight="1">
      <c r="A577" s="207"/>
      <c r="B577" s="206"/>
      <c r="C577" s="206"/>
      <c r="D577" s="206"/>
      <c r="E577" s="206"/>
      <c r="F577" s="206"/>
      <c r="G577" s="206"/>
      <c r="H577" s="206"/>
      <c r="I577" s="206"/>
      <c r="J577" s="208"/>
      <c r="K577" s="209"/>
      <c r="L577" s="206"/>
      <c r="M577" s="206"/>
      <c r="N577" s="206"/>
      <c r="O577" s="206"/>
      <c r="P577" s="206"/>
      <c r="Q577" s="206"/>
      <c r="R577" s="206"/>
      <c r="S577" s="206"/>
      <c r="T577" s="206"/>
      <c r="U577" s="206"/>
      <c r="V577" s="206"/>
      <c r="W577" s="206"/>
      <c r="X577" s="206"/>
      <c r="Y577" s="206"/>
      <c r="Z577" s="206"/>
    </row>
    <row r="578" spans="1:26" ht="12.75" hidden="1" customHeight="1">
      <c r="A578" s="207"/>
      <c r="B578" s="206"/>
      <c r="C578" s="206"/>
      <c r="D578" s="206"/>
      <c r="E578" s="206"/>
      <c r="F578" s="206"/>
      <c r="G578" s="206"/>
      <c r="H578" s="206"/>
      <c r="I578" s="206"/>
      <c r="J578" s="208"/>
      <c r="K578" s="209"/>
      <c r="L578" s="206"/>
      <c r="M578" s="206"/>
      <c r="N578" s="206"/>
      <c r="O578" s="206"/>
      <c r="P578" s="206"/>
      <c r="Q578" s="206"/>
      <c r="R578" s="206"/>
      <c r="S578" s="206"/>
      <c r="T578" s="206"/>
      <c r="U578" s="206"/>
      <c r="V578" s="206"/>
      <c r="W578" s="206"/>
      <c r="X578" s="206"/>
      <c r="Y578" s="206"/>
      <c r="Z578" s="206"/>
    </row>
    <row r="579" spans="1:26" ht="12.75" hidden="1" customHeight="1">
      <c r="A579" s="207"/>
      <c r="B579" s="206"/>
      <c r="C579" s="206"/>
      <c r="D579" s="206"/>
      <c r="E579" s="206"/>
      <c r="F579" s="206"/>
      <c r="G579" s="206"/>
      <c r="H579" s="206"/>
      <c r="I579" s="206"/>
      <c r="J579" s="208"/>
      <c r="K579" s="209"/>
      <c r="L579" s="206"/>
      <c r="M579" s="206"/>
      <c r="N579" s="206"/>
      <c r="O579" s="206"/>
      <c r="P579" s="206"/>
      <c r="Q579" s="206"/>
      <c r="R579" s="206"/>
      <c r="S579" s="206"/>
      <c r="T579" s="206"/>
      <c r="U579" s="206"/>
      <c r="V579" s="206"/>
      <c r="W579" s="206"/>
      <c r="X579" s="206"/>
      <c r="Y579" s="206"/>
      <c r="Z579" s="206"/>
    </row>
    <row r="580" spans="1:26" ht="12.75" hidden="1" customHeight="1">
      <c r="A580" s="207"/>
      <c r="B580" s="206"/>
      <c r="C580" s="206"/>
      <c r="D580" s="206"/>
      <c r="E580" s="206"/>
      <c r="F580" s="206"/>
      <c r="G580" s="206"/>
      <c r="H580" s="206"/>
      <c r="I580" s="206"/>
      <c r="J580" s="208"/>
      <c r="K580" s="209"/>
      <c r="L580" s="206"/>
      <c r="M580" s="206"/>
      <c r="N580" s="206"/>
      <c r="O580" s="206"/>
      <c r="P580" s="206"/>
      <c r="Q580" s="206"/>
      <c r="R580" s="206"/>
      <c r="S580" s="206"/>
      <c r="T580" s="206"/>
      <c r="U580" s="206"/>
      <c r="V580" s="206"/>
      <c r="W580" s="206"/>
      <c r="X580" s="206"/>
      <c r="Y580" s="206"/>
      <c r="Z580" s="206"/>
    </row>
    <row r="581" spans="1:26" ht="12.75" hidden="1" customHeight="1">
      <c r="A581" s="207"/>
      <c r="B581" s="206"/>
      <c r="C581" s="206"/>
      <c r="D581" s="206"/>
      <c r="E581" s="206"/>
      <c r="F581" s="206"/>
      <c r="G581" s="206"/>
      <c r="H581" s="206"/>
      <c r="I581" s="206"/>
      <c r="J581" s="208"/>
      <c r="K581" s="209"/>
      <c r="L581" s="206"/>
      <c r="M581" s="206"/>
      <c r="N581" s="206"/>
      <c r="O581" s="206"/>
      <c r="P581" s="206"/>
      <c r="Q581" s="206"/>
      <c r="R581" s="206"/>
      <c r="S581" s="206"/>
      <c r="T581" s="206"/>
      <c r="U581" s="206"/>
      <c r="V581" s="206"/>
      <c r="W581" s="206"/>
      <c r="X581" s="206"/>
      <c r="Y581" s="206"/>
      <c r="Z581" s="206"/>
    </row>
    <row r="582" spans="1:26" ht="12.75" hidden="1" customHeight="1">
      <c r="A582" s="207"/>
      <c r="B582" s="206"/>
      <c r="C582" s="206"/>
      <c r="D582" s="206"/>
      <c r="E582" s="206"/>
      <c r="F582" s="206"/>
      <c r="G582" s="206"/>
      <c r="H582" s="206"/>
      <c r="I582" s="206"/>
      <c r="J582" s="208"/>
      <c r="K582" s="209"/>
      <c r="L582" s="206"/>
      <c r="M582" s="206"/>
      <c r="N582" s="206"/>
      <c r="O582" s="206"/>
      <c r="P582" s="206"/>
      <c r="Q582" s="206"/>
      <c r="R582" s="206"/>
      <c r="S582" s="206"/>
      <c r="T582" s="206"/>
      <c r="U582" s="206"/>
      <c r="V582" s="206"/>
      <c r="W582" s="206"/>
      <c r="X582" s="206"/>
      <c r="Y582" s="206"/>
      <c r="Z582" s="206"/>
    </row>
    <row r="583" spans="1:26" ht="12.75" hidden="1" customHeight="1">
      <c r="A583" s="207"/>
      <c r="B583" s="206"/>
      <c r="C583" s="206"/>
      <c r="D583" s="206"/>
      <c r="E583" s="206"/>
      <c r="F583" s="206"/>
      <c r="G583" s="206"/>
      <c r="H583" s="206"/>
      <c r="I583" s="206"/>
      <c r="J583" s="208"/>
      <c r="K583" s="209"/>
      <c r="L583" s="206"/>
      <c r="M583" s="206"/>
      <c r="N583" s="206"/>
      <c r="O583" s="206"/>
      <c r="P583" s="206"/>
      <c r="Q583" s="206"/>
      <c r="R583" s="206"/>
      <c r="S583" s="206"/>
      <c r="T583" s="206"/>
      <c r="U583" s="206"/>
      <c r="V583" s="206"/>
      <c r="W583" s="206"/>
      <c r="X583" s="206"/>
      <c r="Y583" s="206"/>
      <c r="Z583" s="206"/>
    </row>
    <row r="584" spans="1:26" ht="12.75" hidden="1" customHeight="1">
      <c r="A584" s="207"/>
      <c r="B584" s="206"/>
      <c r="C584" s="206"/>
      <c r="D584" s="206"/>
      <c r="E584" s="206"/>
      <c r="F584" s="206"/>
      <c r="G584" s="206"/>
      <c r="H584" s="206"/>
      <c r="I584" s="206"/>
      <c r="J584" s="208"/>
      <c r="K584" s="209"/>
      <c r="L584" s="206"/>
      <c r="M584" s="206"/>
      <c r="N584" s="206"/>
      <c r="O584" s="206"/>
      <c r="P584" s="206"/>
      <c r="Q584" s="206"/>
      <c r="R584" s="206"/>
      <c r="S584" s="206"/>
      <c r="T584" s="206"/>
      <c r="U584" s="206"/>
      <c r="V584" s="206"/>
      <c r="W584" s="206"/>
      <c r="X584" s="206"/>
      <c r="Y584" s="206"/>
      <c r="Z584" s="206"/>
    </row>
    <row r="585" spans="1:26" ht="12.75" hidden="1" customHeight="1">
      <c r="A585" s="207"/>
      <c r="B585" s="206"/>
      <c r="C585" s="206"/>
      <c r="D585" s="206"/>
      <c r="E585" s="206"/>
      <c r="F585" s="206"/>
      <c r="G585" s="206"/>
      <c r="H585" s="206"/>
      <c r="I585" s="206"/>
      <c r="J585" s="208"/>
      <c r="K585" s="209"/>
      <c r="L585" s="206"/>
      <c r="M585" s="206"/>
      <c r="N585" s="206"/>
      <c r="O585" s="206"/>
      <c r="P585" s="206"/>
      <c r="Q585" s="206"/>
      <c r="R585" s="206"/>
      <c r="S585" s="206"/>
      <c r="T585" s="206"/>
      <c r="U585" s="206"/>
      <c r="V585" s="206"/>
      <c r="W585" s="206"/>
      <c r="X585" s="206"/>
      <c r="Y585" s="206"/>
      <c r="Z585" s="206"/>
    </row>
    <row r="586" spans="1:26" ht="12.75" hidden="1" customHeight="1">
      <c r="A586" s="207"/>
      <c r="B586" s="206"/>
      <c r="C586" s="206"/>
      <c r="D586" s="206"/>
      <c r="E586" s="206"/>
      <c r="F586" s="206"/>
      <c r="G586" s="206"/>
      <c r="H586" s="206"/>
      <c r="I586" s="206"/>
      <c r="J586" s="208"/>
      <c r="K586" s="209"/>
      <c r="L586" s="206"/>
      <c r="M586" s="206"/>
      <c r="N586" s="206"/>
      <c r="O586" s="206"/>
      <c r="P586" s="206"/>
      <c r="Q586" s="206"/>
      <c r="R586" s="206"/>
      <c r="S586" s="206"/>
      <c r="T586" s="206"/>
      <c r="U586" s="206"/>
      <c r="V586" s="206"/>
      <c r="W586" s="206"/>
      <c r="X586" s="206"/>
      <c r="Y586" s="206"/>
      <c r="Z586" s="206"/>
    </row>
    <row r="587" spans="1:26" ht="12.75" hidden="1" customHeight="1">
      <c r="A587" s="207"/>
      <c r="B587" s="206"/>
      <c r="C587" s="206"/>
      <c r="D587" s="206"/>
      <c r="E587" s="206"/>
      <c r="F587" s="206"/>
      <c r="G587" s="206"/>
      <c r="H587" s="206"/>
      <c r="I587" s="206"/>
      <c r="J587" s="208"/>
      <c r="K587" s="209"/>
      <c r="L587" s="206"/>
      <c r="M587" s="206"/>
      <c r="N587" s="206"/>
      <c r="O587" s="206"/>
      <c r="P587" s="206"/>
      <c r="Q587" s="206"/>
      <c r="R587" s="206"/>
      <c r="S587" s="206"/>
      <c r="T587" s="206"/>
      <c r="U587" s="206"/>
      <c r="V587" s="206"/>
      <c r="W587" s="206"/>
      <c r="X587" s="206"/>
      <c r="Y587" s="206"/>
      <c r="Z587" s="206"/>
    </row>
    <row r="588" spans="1:26" ht="12.75" hidden="1" customHeight="1">
      <c r="A588" s="207"/>
      <c r="B588" s="206"/>
      <c r="C588" s="206"/>
      <c r="D588" s="206"/>
      <c r="E588" s="206"/>
      <c r="F588" s="206"/>
      <c r="G588" s="206"/>
      <c r="H588" s="206"/>
      <c r="I588" s="206"/>
      <c r="J588" s="208"/>
      <c r="K588" s="209"/>
      <c r="L588" s="206"/>
      <c r="M588" s="206"/>
      <c r="N588" s="206"/>
      <c r="O588" s="206"/>
      <c r="P588" s="206"/>
      <c r="Q588" s="206"/>
      <c r="R588" s="206"/>
      <c r="S588" s="206"/>
      <c r="T588" s="206"/>
      <c r="U588" s="206"/>
      <c r="V588" s="206"/>
      <c r="W588" s="206"/>
      <c r="X588" s="206"/>
      <c r="Y588" s="206"/>
      <c r="Z588" s="206"/>
    </row>
    <row r="589" spans="1:26" ht="12.75" hidden="1" customHeight="1">
      <c r="A589" s="207"/>
      <c r="B589" s="206"/>
      <c r="C589" s="206"/>
      <c r="D589" s="206"/>
      <c r="E589" s="206"/>
      <c r="F589" s="206"/>
      <c r="G589" s="206"/>
      <c r="H589" s="206"/>
      <c r="I589" s="206"/>
      <c r="J589" s="208"/>
      <c r="K589" s="209"/>
      <c r="L589" s="206"/>
      <c r="M589" s="206"/>
      <c r="N589" s="206"/>
      <c r="O589" s="206"/>
      <c r="P589" s="206"/>
      <c r="Q589" s="206"/>
      <c r="R589" s="206"/>
      <c r="S589" s="206"/>
      <c r="T589" s="206"/>
      <c r="U589" s="206"/>
      <c r="V589" s="206"/>
      <c r="W589" s="206"/>
      <c r="X589" s="206"/>
      <c r="Y589" s="206"/>
      <c r="Z589" s="206"/>
    </row>
    <row r="590" spans="1:26" ht="12.75" hidden="1" customHeight="1">
      <c r="A590" s="207"/>
      <c r="B590" s="206"/>
      <c r="C590" s="206"/>
      <c r="D590" s="206"/>
      <c r="E590" s="206"/>
      <c r="F590" s="206"/>
      <c r="G590" s="206"/>
      <c r="H590" s="206"/>
      <c r="I590" s="206"/>
      <c r="J590" s="208"/>
      <c r="K590" s="209"/>
      <c r="L590" s="206"/>
      <c r="M590" s="206"/>
      <c r="N590" s="206"/>
      <c r="O590" s="206"/>
      <c r="P590" s="206"/>
      <c r="Q590" s="206"/>
      <c r="R590" s="206"/>
      <c r="S590" s="206"/>
      <c r="T590" s="206"/>
      <c r="U590" s="206"/>
      <c r="V590" s="206"/>
      <c r="W590" s="206"/>
      <c r="X590" s="206"/>
      <c r="Y590" s="206"/>
      <c r="Z590" s="206"/>
    </row>
    <row r="591" spans="1:26" ht="12.75" hidden="1" customHeight="1">
      <c r="A591" s="207"/>
      <c r="B591" s="206"/>
      <c r="C591" s="206"/>
      <c r="D591" s="206"/>
      <c r="E591" s="206"/>
      <c r="F591" s="206"/>
      <c r="G591" s="206"/>
      <c r="H591" s="206"/>
      <c r="I591" s="206"/>
      <c r="J591" s="208"/>
      <c r="K591" s="209"/>
      <c r="L591" s="206"/>
      <c r="M591" s="206"/>
      <c r="N591" s="206"/>
      <c r="O591" s="206"/>
      <c r="P591" s="206"/>
      <c r="Q591" s="206"/>
      <c r="R591" s="206"/>
      <c r="S591" s="206"/>
      <c r="T591" s="206"/>
      <c r="U591" s="206"/>
      <c r="V591" s="206"/>
      <c r="W591" s="206"/>
      <c r="X591" s="206"/>
      <c r="Y591" s="206"/>
      <c r="Z591" s="206"/>
    </row>
    <row r="592" spans="1:26" ht="12.75" hidden="1" customHeight="1">
      <c r="A592" s="207"/>
      <c r="B592" s="206"/>
      <c r="C592" s="206"/>
      <c r="D592" s="206"/>
      <c r="E592" s="206"/>
      <c r="F592" s="206"/>
      <c r="G592" s="206"/>
      <c r="H592" s="206"/>
      <c r="I592" s="206"/>
      <c r="J592" s="208"/>
      <c r="K592" s="209"/>
      <c r="L592" s="206"/>
      <c r="M592" s="206"/>
      <c r="N592" s="206"/>
      <c r="O592" s="206"/>
      <c r="P592" s="206"/>
      <c r="Q592" s="206"/>
      <c r="R592" s="206"/>
      <c r="S592" s="206"/>
      <c r="T592" s="206"/>
      <c r="U592" s="206"/>
      <c r="V592" s="206"/>
      <c r="W592" s="206"/>
      <c r="X592" s="206"/>
      <c r="Y592" s="206"/>
      <c r="Z592" s="206"/>
    </row>
    <row r="593" spans="1:26" ht="12.75" hidden="1" customHeight="1">
      <c r="A593" s="207"/>
      <c r="B593" s="206"/>
      <c r="C593" s="206"/>
      <c r="D593" s="206"/>
      <c r="E593" s="206"/>
      <c r="F593" s="206"/>
      <c r="G593" s="206"/>
      <c r="H593" s="206"/>
      <c r="I593" s="206"/>
      <c r="J593" s="208"/>
      <c r="K593" s="209"/>
      <c r="L593" s="206"/>
      <c r="M593" s="206"/>
      <c r="N593" s="206"/>
      <c r="O593" s="206"/>
      <c r="P593" s="206"/>
      <c r="Q593" s="206"/>
      <c r="R593" s="206"/>
      <c r="S593" s="206"/>
      <c r="T593" s="206"/>
      <c r="U593" s="206"/>
      <c r="V593" s="206"/>
      <c r="W593" s="206"/>
      <c r="X593" s="206"/>
      <c r="Y593" s="206"/>
      <c r="Z593" s="206"/>
    </row>
    <row r="594" spans="1:26" ht="12.75" hidden="1" customHeight="1">
      <c r="A594" s="207"/>
      <c r="B594" s="206"/>
      <c r="C594" s="206"/>
      <c r="D594" s="206"/>
      <c r="E594" s="206"/>
      <c r="F594" s="206"/>
      <c r="G594" s="206"/>
      <c r="H594" s="206"/>
      <c r="I594" s="206"/>
      <c r="J594" s="208"/>
      <c r="K594" s="209"/>
      <c r="L594" s="206"/>
      <c r="M594" s="206"/>
      <c r="N594" s="206"/>
      <c r="O594" s="206"/>
      <c r="P594" s="206"/>
      <c r="Q594" s="206"/>
      <c r="R594" s="206"/>
      <c r="S594" s="206"/>
      <c r="T594" s="206"/>
      <c r="U594" s="206"/>
      <c r="V594" s="206"/>
      <c r="W594" s="206"/>
      <c r="X594" s="206"/>
      <c r="Y594" s="206"/>
      <c r="Z594" s="206"/>
    </row>
    <row r="595" spans="1:26" ht="12.75" hidden="1" customHeight="1">
      <c r="A595" s="207"/>
      <c r="B595" s="206"/>
      <c r="C595" s="206"/>
      <c r="D595" s="206"/>
      <c r="E595" s="206"/>
      <c r="F595" s="206"/>
      <c r="G595" s="206"/>
      <c r="H595" s="206"/>
      <c r="I595" s="206"/>
      <c r="J595" s="208"/>
      <c r="K595" s="209"/>
      <c r="L595" s="206"/>
      <c r="M595" s="206"/>
      <c r="N595" s="206"/>
      <c r="O595" s="206"/>
      <c r="P595" s="206"/>
      <c r="Q595" s="206"/>
      <c r="R595" s="206"/>
      <c r="S595" s="206"/>
      <c r="T595" s="206"/>
      <c r="U595" s="206"/>
      <c r="V595" s="206"/>
      <c r="W595" s="206"/>
      <c r="X595" s="206"/>
      <c r="Y595" s="206"/>
      <c r="Z595" s="206"/>
    </row>
    <row r="596" spans="1:26" ht="12.75" hidden="1" customHeight="1">
      <c r="A596" s="207"/>
      <c r="B596" s="206"/>
      <c r="C596" s="206"/>
      <c r="D596" s="206"/>
      <c r="E596" s="206"/>
      <c r="F596" s="206"/>
      <c r="G596" s="206"/>
      <c r="H596" s="206"/>
      <c r="I596" s="206"/>
      <c r="J596" s="208"/>
      <c r="K596" s="209"/>
      <c r="L596" s="206"/>
      <c r="M596" s="206"/>
      <c r="N596" s="206"/>
      <c r="O596" s="206"/>
      <c r="P596" s="206"/>
      <c r="Q596" s="206"/>
      <c r="R596" s="206"/>
      <c r="S596" s="206"/>
      <c r="T596" s="206"/>
      <c r="U596" s="206"/>
      <c r="V596" s="206"/>
      <c r="W596" s="206"/>
      <c r="X596" s="206"/>
      <c r="Y596" s="206"/>
      <c r="Z596" s="206"/>
    </row>
    <row r="597" spans="1:26" ht="12.75" hidden="1" customHeight="1">
      <c r="A597" s="207"/>
      <c r="B597" s="206"/>
      <c r="C597" s="206"/>
      <c r="D597" s="206"/>
      <c r="E597" s="206"/>
      <c r="F597" s="206"/>
      <c r="G597" s="206"/>
      <c r="H597" s="206"/>
      <c r="I597" s="206"/>
      <c r="J597" s="208"/>
      <c r="K597" s="209"/>
      <c r="L597" s="206"/>
      <c r="M597" s="206"/>
      <c r="N597" s="206"/>
      <c r="O597" s="206"/>
      <c r="P597" s="206"/>
      <c r="Q597" s="206"/>
      <c r="R597" s="206"/>
      <c r="S597" s="206"/>
      <c r="T597" s="206"/>
      <c r="U597" s="206"/>
      <c r="V597" s="206"/>
      <c r="W597" s="206"/>
      <c r="X597" s="206"/>
      <c r="Y597" s="206"/>
      <c r="Z597" s="206"/>
    </row>
    <row r="598" spans="1:26" ht="12.75" hidden="1" customHeight="1">
      <c r="A598" s="207"/>
      <c r="B598" s="206"/>
      <c r="C598" s="206"/>
      <c r="D598" s="206"/>
      <c r="E598" s="206"/>
      <c r="F598" s="206"/>
      <c r="G598" s="206"/>
      <c r="H598" s="206"/>
      <c r="I598" s="206"/>
      <c r="J598" s="208"/>
      <c r="K598" s="209"/>
      <c r="L598" s="206"/>
      <c r="M598" s="206"/>
      <c r="N598" s="206"/>
      <c r="O598" s="206"/>
      <c r="P598" s="206"/>
      <c r="Q598" s="206"/>
      <c r="R598" s="206"/>
      <c r="S598" s="206"/>
      <c r="T598" s="206"/>
      <c r="U598" s="206"/>
      <c r="V598" s="206"/>
      <c r="W598" s="206"/>
      <c r="X598" s="206"/>
      <c r="Y598" s="206"/>
      <c r="Z598" s="206"/>
    </row>
    <row r="599" spans="1:26" ht="12.75" hidden="1" customHeight="1">
      <c r="A599" s="207"/>
      <c r="B599" s="206"/>
      <c r="C599" s="206"/>
      <c r="D599" s="206"/>
      <c r="E599" s="206"/>
      <c r="F599" s="206"/>
      <c r="G599" s="206"/>
      <c r="H599" s="206"/>
      <c r="I599" s="206"/>
      <c r="J599" s="208"/>
      <c r="K599" s="209"/>
      <c r="L599" s="206"/>
      <c r="M599" s="206"/>
      <c r="N599" s="206"/>
      <c r="O599" s="206"/>
      <c r="P599" s="206"/>
      <c r="Q599" s="206"/>
      <c r="R599" s="206"/>
      <c r="S599" s="206"/>
      <c r="T599" s="206"/>
      <c r="U599" s="206"/>
      <c r="V599" s="206"/>
      <c r="W599" s="206"/>
      <c r="X599" s="206"/>
      <c r="Y599" s="206"/>
      <c r="Z599" s="206"/>
    </row>
    <row r="600" spans="1:26" ht="12.75" hidden="1" customHeight="1">
      <c r="A600" s="207"/>
      <c r="B600" s="206"/>
      <c r="C600" s="206"/>
      <c r="D600" s="206"/>
      <c r="E600" s="206"/>
      <c r="F600" s="206"/>
      <c r="G600" s="206"/>
      <c r="H600" s="206"/>
      <c r="I600" s="206"/>
      <c r="J600" s="208"/>
      <c r="K600" s="209"/>
      <c r="L600" s="206"/>
      <c r="M600" s="206"/>
      <c r="N600" s="206"/>
      <c r="O600" s="206"/>
      <c r="P600" s="206"/>
      <c r="Q600" s="206"/>
      <c r="R600" s="206"/>
      <c r="S600" s="206"/>
      <c r="T600" s="206"/>
      <c r="U600" s="206"/>
      <c r="V600" s="206"/>
      <c r="W600" s="206"/>
      <c r="X600" s="206"/>
      <c r="Y600" s="206"/>
      <c r="Z600" s="206"/>
    </row>
    <row r="601" spans="1:26" ht="12.75" hidden="1" customHeight="1">
      <c r="A601" s="207"/>
      <c r="B601" s="206"/>
      <c r="C601" s="206"/>
      <c r="D601" s="206"/>
      <c r="E601" s="206"/>
      <c r="F601" s="206"/>
      <c r="G601" s="206"/>
      <c r="H601" s="206"/>
      <c r="I601" s="206"/>
      <c r="J601" s="208"/>
      <c r="K601" s="209"/>
      <c r="L601" s="206"/>
      <c r="M601" s="206"/>
      <c r="N601" s="206"/>
      <c r="O601" s="206"/>
      <c r="P601" s="206"/>
      <c r="Q601" s="206"/>
      <c r="R601" s="206"/>
      <c r="S601" s="206"/>
      <c r="T601" s="206"/>
      <c r="U601" s="206"/>
      <c r="V601" s="206"/>
      <c r="W601" s="206"/>
      <c r="X601" s="206"/>
      <c r="Y601" s="206"/>
      <c r="Z601" s="206"/>
    </row>
    <row r="602" spans="1:26" ht="12.75" hidden="1" customHeight="1">
      <c r="A602" s="207"/>
      <c r="B602" s="206"/>
      <c r="C602" s="206"/>
      <c r="D602" s="206"/>
      <c r="E602" s="206"/>
      <c r="F602" s="206"/>
      <c r="G602" s="206"/>
      <c r="H602" s="206"/>
      <c r="I602" s="206"/>
      <c r="J602" s="208"/>
      <c r="K602" s="209"/>
      <c r="L602" s="206"/>
      <c r="M602" s="206"/>
      <c r="N602" s="206"/>
      <c r="O602" s="206"/>
      <c r="P602" s="206"/>
      <c r="Q602" s="206"/>
      <c r="R602" s="206"/>
      <c r="S602" s="206"/>
      <c r="T602" s="206"/>
      <c r="U602" s="206"/>
      <c r="V602" s="206"/>
      <c r="W602" s="206"/>
      <c r="X602" s="206"/>
      <c r="Y602" s="206"/>
      <c r="Z602" s="206"/>
    </row>
    <row r="603" spans="1:26" ht="12.75" hidden="1" customHeight="1">
      <c r="A603" s="207"/>
      <c r="B603" s="206"/>
      <c r="C603" s="206"/>
      <c r="D603" s="206"/>
      <c r="E603" s="206"/>
      <c r="F603" s="206"/>
      <c r="G603" s="206"/>
      <c r="H603" s="206"/>
      <c r="I603" s="206"/>
      <c r="J603" s="208"/>
      <c r="K603" s="209"/>
      <c r="L603" s="206"/>
      <c r="M603" s="206"/>
      <c r="N603" s="206"/>
      <c r="O603" s="206"/>
      <c r="P603" s="206"/>
      <c r="Q603" s="206"/>
      <c r="R603" s="206"/>
      <c r="S603" s="206"/>
      <c r="T603" s="206"/>
      <c r="U603" s="206"/>
      <c r="V603" s="206"/>
      <c r="W603" s="206"/>
      <c r="X603" s="206"/>
      <c r="Y603" s="206"/>
      <c r="Z603" s="206"/>
    </row>
    <row r="604" spans="1:26" ht="12.75" hidden="1" customHeight="1">
      <c r="A604" s="207"/>
      <c r="B604" s="206"/>
      <c r="C604" s="206"/>
      <c r="D604" s="206"/>
      <c r="E604" s="206"/>
      <c r="F604" s="206"/>
      <c r="G604" s="206"/>
      <c r="H604" s="206"/>
      <c r="I604" s="206"/>
      <c r="J604" s="208"/>
      <c r="K604" s="209"/>
      <c r="L604" s="206"/>
      <c r="M604" s="206"/>
      <c r="N604" s="206"/>
      <c r="O604" s="206"/>
      <c r="P604" s="206"/>
      <c r="Q604" s="206"/>
      <c r="R604" s="206"/>
      <c r="S604" s="206"/>
      <c r="T604" s="206"/>
      <c r="U604" s="206"/>
      <c r="V604" s="206"/>
      <c r="W604" s="206"/>
      <c r="X604" s="206"/>
      <c r="Y604" s="206"/>
      <c r="Z604" s="206"/>
    </row>
    <row r="605" spans="1:26" ht="12.75" hidden="1" customHeight="1">
      <c r="A605" s="207"/>
      <c r="B605" s="206"/>
      <c r="C605" s="206"/>
      <c r="D605" s="206"/>
      <c r="E605" s="206"/>
      <c r="F605" s="206"/>
      <c r="G605" s="206"/>
      <c r="H605" s="206"/>
      <c r="I605" s="206"/>
      <c r="J605" s="208"/>
      <c r="K605" s="209"/>
      <c r="L605" s="206"/>
      <c r="M605" s="206"/>
      <c r="N605" s="206"/>
      <c r="O605" s="206"/>
      <c r="P605" s="206"/>
      <c r="Q605" s="206"/>
      <c r="R605" s="206"/>
      <c r="S605" s="206"/>
      <c r="T605" s="206"/>
      <c r="U605" s="206"/>
      <c r="V605" s="206"/>
      <c r="W605" s="206"/>
      <c r="X605" s="206"/>
      <c r="Y605" s="206"/>
      <c r="Z605" s="206"/>
    </row>
    <row r="606" spans="1:26" ht="12.75" hidden="1" customHeight="1">
      <c r="A606" s="207"/>
      <c r="B606" s="206"/>
      <c r="C606" s="206"/>
      <c r="D606" s="206"/>
      <c r="E606" s="206"/>
      <c r="F606" s="206"/>
      <c r="G606" s="206"/>
      <c r="H606" s="206"/>
      <c r="I606" s="206"/>
      <c r="J606" s="208"/>
      <c r="K606" s="209"/>
      <c r="L606" s="206"/>
      <c r="M606" s="206"/>
      <c r="N606" s="206"/>
      <c r="O606" s="206"/>
      <c r="P606" s="206"/>
      <c r="Q606" s="206"/>
      <c r="R606" s="206"/>
      <c r="S606" s="206"/>
      <c r="T606" s="206"/>
      <c r="U606" s="206"/>
      <c r="V606" s="206"/>
      <c r="W606" s="206"/>
      <c r="X606" s="206"/>
      <c r="Y606" s="206"/>
      <c r="Z606" s="206"/>
    </row>
    <row r="607" spans="1:26" ht="12.75" hidden="1" customHeight="1">
      <c r="A607" s="207"/>
      <c r="B607" s="206"/>
      <c r="C607" s="206"/>
      <c r="D607" s="206"/>
      <c r="E607" s="206"/>
      <c r="F607" s="206"/>
      <c r="G607" s="206"/>
      <c r="H607" s="206"/>
      <c r="I607" s="206"/>
      <c r="J607" s="208"/>
      <c r="K607" s="209"/>
      <c r="L607" s="206"/>
      <c r="M607" s="206"/>
      <c r="N607" s="206"/>
      <c r="O607" s="206"/>
      <c r="P607" s="206"/>
      <c r="Q607" s="206"/>
      <c r="R607" s="206"/>
      <c r="S607" s="206"/>
      <c r="T607" s="206"/>
      <c r="U607" s="206"/>
      <c r="V607" s="206"/>
      <c r="W607" s="206"/>
      <c r="X607" s="206"/>
      <c r="Y607" s="206"/>
      <c r="Z607" s="206"/>
    </row>
    <row r="608" spans="1:26" ht="12.75" hidden="1" customHeight="1">
      <c r="A608" s="207"/>
      <c r="B608" s="206"/>
      <c r="C608" s="206"/>
      <c r="D608" s="206"/>
      <c r="E608" s="206"/>
      <c r="F608" s="206"/>
      <c r="G608" s="206"/>
      <c r="H608" s="206"/>
      <c r="I608" s="206"/>
      <c r="J608" s="208"/>
      <c r="K608" s="209"/>
      <c r="L608" s="206"/>
      <c r="M608" s="206"/>
      <c r="N608" s="206"/>
      <c r="O608" s="206"/>
      <c r="P608" s="206"/>
      <c r="Q608" s="206"/>
      <c r="R608" s="206"/>
      <c r="S608" s="206"/>
      <c r="T608" s="206"/>
      <c r="U608" s="206"/>
      <c r="V608" s="206"/>
      <c r="W608" s="206"/>
      <c r="X608" s="206"/>
      <c r="Y608" s="206"/>
      <c r="Z608" s="206"/>
    </row>
    <row r="609" spans="1:26" ht="12.75" hidden="1" customHeight="1">
      <c r="A609" s="207"/>
      <c r="B609" s="206"/>
      <c r="C609" s="206"/>
      <c r="D609" s="206"/>
      <c r="E609" s="206"/>
      <c r="F609" s="206"/>
      <c r="G609" s="206"/>
      <c r="H609" s="206"/>
      <c r="I609" s="206"/>
      <c r="J609" s="208"/>
      <c r="K609" s="209"/>
      <c r="L609" s="206"/>
      <c r="M609" s="206"/>
      <c r="N609" s="206"/>
      <c r="O609" s="206"/>
      <c r="P609" s="206"/>
      <c r="Q609" s="206"/>
      <c r="R609" s="206"/>
      <c r="S609" s="206"/>
      <c r="T609" s="206"/>
      <c r="U609" s="206"/>
      <c r="V609" s="206"/>
      <c r="W609" s="206"/>
      <c r="X609" s="206"/>
      <c r="Y609" s="206"/>
      <c r="Z609" s="206"/>
    </row>
    <row r="610" spans="1:26" ht="12.75" hidden="1" customHeight="1">
      <c r="A610" s="207"/>
      <c r="B610" s="206"/>
      <c r="C610" s="206"/>
      <c r="D610" s="206"/>
      <c r="E610" s="206"/>
      <c r="F610" s="206"/>
      <c r="G610" s="206"/>
      <c r="H610" s="206"/>
      <c r="I610" s="206"/>
      <c r="J610" s="208"/>
      <c r="K610" s="209"/>
      <c r="L610" s="206"/>
      <c r="M610" s="206"/>
      <c r="N610" s="206"/>
      <c r="O610" s="206"/>
      <c r="P610" s="206"/>
      <c r="Q610" s="206"/>
      <c r="R610" s="206"/>
      <c r="S610" s="206"/>
      <c r="T610" s="206"/>
      <c r="U610" s="206"/>
      <c r="V610" s="206"/>
      <c r="W610" s="206"/>
      <c r="X610" s="206"/>
      <c r="Y610" s="206"/>
      <c r="Z610" s="206"/>
    </row>
    <row r="611" spans="1:26" ht="12.75" hidden="1" customHeight="1">
      <c r="A611" s="207"/>
      <c r="B611" s="206"/>
      <c r="C611" s="206"/>
      <c r="D611" s="206"/>
      <c r="E611" s="206"/>
      <c r="F611" s="206"/>
      <c r="G611" s="206"/>
      <c r="H611" s="206"/>
      <c r="I611" s="206"/>
      <c r="J611" s="208"/>
      <c r="K611" s="209"/>
      <c r="L611" s="206"/>
      <c r="M611" s="206"/>
      <c r="N611" s="206"/>
      <c r="O611" s="206"/>
      <c r="P611" s="206"/>
      <c r="Q611" s="206"/>
      <c r="R611" s="206"/>
      <c r="S611" s="206"/>
      <c r="T611" s="206"/>
      <c r="U611" s="206"/>
      <c r="V611" s="206"/>
      <c r="W611" s="206"/>
      <c r="X611" s="206"/>
      <c r="Y611" s="206"/>
      <c r="Z611" s="206"/>
    </row>
    <row r="612" spans="1:26" ht="12.75" hidden="1" customHeight="1">
      <c r="A612" s="207"/>
      <c r="B612" s="206"/>
      <c r="C612" s="206"/>
      <c r="D612" s="206"/>
      <c r="E612" s="206"/>
      <c r="F612" s="206"/>
      <c r="G612" s="206"/>
      <c r="H612" s="206"/>
      <c r="I612" s="206"/>
      <c r="J612" s="208"/>
      <c r="K612" s="209"/>
      <c r="L612" s="206"/>
      <c r="M612" s="206"/>
      <c r="N612" s="206"/>
      <c r="O612" s="206"/>
      <c r="P612" s="206"/>
      <c r="Q612" s="206"/>
      <c r="R612" s="206"/>
      <c r="S612" s="206"/>
      <c r="T612" s="206"/>
      <c r="U612" s="206"/>
      <c r="V612" s="206"/>
      <c r="W612" s="206"/>
      <c r="X612" s="206"/>
      <c r="Y612" s="206"/>
      <c r="Z612" s="206"/>
    </row>
    <row r="613" spans="1:26" ht="12.75" hidden="1" customHeight="1">
      <c r="A613" s="207"/>
      <c r="B613" s="206"/>
      <c r="C613" s="206"/>
      <c r="D613" s="206"/>
      <c r="E613" s="206"/>
      <c r="F613" s="206"/>
      <c r="G613" s="206"/>
      <c r="H613" s="206"/>
      <c r="I613" s="206"/>
      <c r="J613" s="208"/>
      <c r="K613" s="209"/>
      <c r="L613" s="206"/>
      <c r="M613" s="206"/>
      <c r="N613" s="206"/>
      <c r="O613" s="206"/>
      <c r="P613" s="206"/>
      <c r="Q613" s="206"/>
      <c r="R613" s="206"/>
      <c r="S613" s="206"/>
      <c r="T613" s="206"/>
      <c r="U613" s="206"/>
      <c r="V613" s="206"/>
      <c r="W613" s="206"/>
      <c r="X613" s="206"/>
      <c r="Y613" s="206"/>
      <c r="Z613" s="206"/>
    </row>
    <row r="614" spans="1:26" ht="12.75" hidden="1" customHeight="1">
      <c r="A614" s="207"/>
      <c r="B614" s="206"/>
      <c r="C614" s="206"/>
      <c r="D614" s="206"/>
      <c r="E614" s="206"/>
      <c r="F614" s="206"/>
      <c r="G614" s="206"/>
      <c r="H614" s="206"/>
      <c r="I614" s="206"/>
      <c r="J614" s="208"/>
      <c r="K614" s="209"/>
      <c r="L614" s="206"/>
      <c r="M614" s="206"/>
      <c r="N614" s="206"/>
      <c r="O614" s="206"/>
      <c r="P614" s="206"/>
      <c r="Q614" s="206"/>
      <c r="R614" s="206"/>
      <c r="S614" s="206"/>
      <c r="T614" s="206"/>
      <c r="U614" s="206"/>
      <c r="V614" s="206"/>
      <c r="W614" s="206"/>
      <c r="X614" s="206"/>
      <c r="Y614" s="206"/>
      <c r="Z614" s="206"/>
    </row>
    <row r="615" spans="1:26" ht="12.75" hidden="1" customHeight="1">
      <c r="A615" s="207"/>
      <c r="B615" s="206"/>
      <c r="C615" s="206"/>
      <c r="D615" s="206"/>
      <c r="E615" s="206"/>
      <c r="F615" s="206"/>
      <c r="G615" s="206"/>
      <c r="H615" s="206"/>
      <c r="I615" s="206"/>
      <c r="J615" s="208"/>
      <c r="K615" s="209"/>
      <c r="L615" s="206"/>
      <c r="M615" s="206"/>
      <c r="N615" s="206"/>
      <c r="O615" s="206"/>
      <c r="P615" s="206"/>
      <c r="Q615" s="206"/>
      <c r="R615" s="206"/>
      <c r="S615" s="206"/>
      <c r="T615" s="206"/>
      <c r="U615" s="206"/>
      <c r="V615" s="206"/>
      <c r="W615" s="206"/>
      <c r="X615" s="206"/>
      <c r="Y615" s="206"/>
      <c r="Z615" s="206"/>
    </row>
    <row r="616" spans="1:26" ht="12.75" hidden="1" customHeight="1">
      <c r="A616" s="207"/>
      <c r="B616" s="206"/>
      <c r="C616" s="206"/>
      <c r="D616" s="206"/>
      <c r="E616" s="206"/>
      <c r="F616" s="206"/>
      <c r="G616" s="206"/>
      <c r="H616" s="206"/>
      <c r="I616" s="206"/>
      <c r="J616" s="208"/>
      <c r="K616" s="209"/>
      <c r="L616" s="206"/>
      <c r="M616" s="206"/>
      <c r="N616" s="206"/>
      <c r="O616" s="206"/>
      <c r="P616" s="206"/>
      <c r="Q616" s="206"/>
      <c r="R616" s="206"/>
      <c r="S616" s="206"/>
      <c r="T616" s="206"/>
      <c r="U616" s="206"/>
      <c r="V616" s="206"/>
      <c r="W616" s="206"/>
      <c r="X616" s="206"/>
      <c r="Y616" s="206"/>
      <c r="Z616" s="206"/>
    </row>
    <row r="617" spans="1:26" ht="12.75" hidden="1" customHeight="1">
      <c r="A617" s="207"/>
      <c r="B617" s="206"/>
      <c r="C617" s="206"/>
      <c r="D617" s="206"/>
      <c r="E617" s="206"/>
      <c r="F617" s="206"/>
      <c r="G617" s="206"/>
      <c r="H617" s="206"/>
      <c r="I617" s="206"/>
      <c r="J617" s="208"/>
      <c r="K617" s="209"/>
      <c r="L617" s="206"/>
      <c r="M617" s="206"/>
      <c r="N617" s="206"/>
      <c r="O617" s="206"/>
      <c r="P617" s="206"/>
      <c r="Q617" s="206"/>
      <c r="R617" s="206"/>
      <c r="S617" s="206"/>
      <c r="T617" s="206"/>
      <c r="U617" s="206"/>
      <c r="V617" s="206"/>
      <c r="W617" s="206"/>
      <c r="X617" s="206"/>
      <c r="Y617" s="206"/>
      <c r="Z617" s="206"/>
    </row>
    <row r="618" spans="1:26" ht="12.75" hidden="1" customHeight="1">
      <c r="A618" s="207"/>
      <c r="B618" s="206"/>
      <c r="C618" s="206"/>
      <c r="D618" s="206"/>
      <c r="E618" s="206"/>
      <c r="F618" s="206"/>
      <c r="G618" s="206"/>
      <c r="H618" s="206"/>
      <c r="I618" s="206"/>
      <c r="J618" s="208"/>
      <c r="K618" s="209"/>
      <c r="L618" s="206"/>
      <c r="M618" s="206"/>
      <c r="N618" s="206"/>
      <c r="O618" s="206"/>
      <c r="P618" s="206"/>
      <c r="Q618" s="206"/>
      <c r="R618" s="206"/>
      <c r="S618" s="206"/>
      <c r="T618" s="206"/>
      <c r="U618" s="206"/>
      <c r="V618" s="206"/>
      <c r="W618" s="206"/>
      <c r="X618" s="206"/>
      <c r="Y618" s="206"/>
      <c r="Z618" s="206"/>
    </row>
    <row r="619" spans="1:26" ht="12.75" hidden="1" customHeight="1">
      <c r="A619" s="207"/>
      <c r="B619" s="206"/>
      <c r="C619" s="206"/>
      <c r="D619" s="206"/>
      <c r="E619" s="206"/>
      <c r="F619" s="206"/>
      <c r="G619" s="206"/>
      <c r="H619" s="206"/>
      <c r="I619" s="206"/>
      <c r="J619" s="208"/>
      <c r="K619" s="209"/>
      <c r="L619" s="206"/>
      <c r="M619" s="206"/>
      <c r="N619" s="206"/>
      <c r="O619" s="206"/>
      <c r="P619" s="206"/>
      <c r="Q619" s="206"/>
      <c r="R619" s="206"/>
      <c r="S619" s="206"/>
      <c r="T619" s="206"/>
      <c r="U619" s="206"/>
      <c r="V619" s="206"/>
      <c r="W619" s="206"/>
      <c r="X619" s="206"/>
      <c r="Y619" s="206"/>
      <c r="Z619" s="206"/>
    </row>
    <row r="620" spans="1:26" ht="12.75" hidden="1" customHeight="1">
      <c r="A620" s="207"/>
      <c r="B620" s="206"/>
      <c r="C620" s="206"/>
      <c r="D620" s="206"/>
      <c r="E620" s="206"/>
      <c r="F620" s="206"/>
      <c r="G620" s="206"/>
      <c r="H620" s="206"/>
      <c r="I620" s="206"/>
      <c r="J620" s="208"/>
      <c r="K620" s="209"/>
      <c r="L620" s="206"/>
      <c r="M620" s="206"/>
      <c r="N620" s="206"/>
      <c r="O620" s="206"/>
      <c r="P620" s="206"/>
      <c r="Q620" s="206"/>
      <c r="R620" s="206"/>
      <c r="S620" s="206"/>
      <c r="T620" s="206"/>
      <c r="U620" s="206"/>
      <c r="V620" s="206"/>
      <c r="W620" s="206"/>
      <c r="X620" s="206"/>
      <c r="Y620" s="206"/>
      <c r="Z620" s="206"/>
    </row>
    <row r="621" spans="1:26" ht="12.75" hidden="1" customHeight="1">
      <c r="A621" s="207"/>
      <c r="B621" s="206"/>
      <c r="C621" s="206"/>
      <c r="D621" s="206"/>
      <c r="E621" s="206"/>
      <c r="F621" s="206"/>
      <c r="G621" s="206"/>
      <c r="H621" s="206"/>
      <c r="I621" s="206"/>
      <c r="J621" s="208"/>
      <c r="K621" s="209"/>
      <c r="L621" s="206"/>
      <c r="M621" s="206"/>
      <c r="N621" s="206"/>
      <c r="O621" s="206"/>
      <c r="P621" s="206"/>
      <c r="Q621" s="206"/>
      <c r="R621" s="206"/>
      <c r="S621" s="206"/>
      <c r="T621" s="206"/>
      <c r="U621" s="206"/>
      <c r="V621" s="206"/>
      <c r="W621" s="206"/>
      <c r="X621" s="206"/>
      <c r="Y621" s="206"/>
      <c r="Z621" s="206"/>
    </row>
    <row r="622" spans="1:26" ht="12.75" hidden="1" customHeight="1">
      <c r="A622" s="207"/>
      <c r="B622" s="206"/>
      <c r="C622" s="206"/>
      <c r="D622" s="206"/>
      <c r="E622" s="206"/>
      <c r="F622" s="206"/>
      <c r="G622" s="206"/>
      <c r="H622" s="206"/>
      <c r="I622" s="206"/>
      <c r="J622" s="208"/>
      <c r="K622" s="209"/>
      <c r="L622" s="206"/>
      <c r="M622" s="206"/>
      <c r="N622" s="206"/>
      <c r="O622" s="206"/>
      <c r="P622" s="206"/>
      <c r="Q622" s="206"/>
      <c r="R622" s="206"/>
      <c r="S622" s="206"/>
      <c r="T622" s="206"/>
      <c r="U622" s="206"/>
      <c r="V622" s="206"/>
      <c r="W622" s="206"/>
      <c r="X622" s="206"/>
      <c r="Y622" s="206"/>
      <c r="Z622" s="206"/>
    </row>
    <row r="623" spans="1:26" ht="12.75" hidden="1" customHeight="1">
      <c r="A623" s="207"/>
      <c r="B623" s="206"/>
      <c r="C623" s="206"/>
      <c r="D623" s="206"/>
      <c r="E623" s="206"/>
      <c r="F623" s="206"/>
      <c r="G623" s="206"/>
      <c r="H623" s="206"/>
      <c r="I623" s="206"/>
      <c r="J623" s="208"/>
      <c r="K623" s="209"/>
      <c r="L623" s="206"/>
      <c r="M623" s="206"/>
      <c r="N623" s="206"/>
      <c r="O623" s="206"/>
      <c r="P623" s="206"/>
      <c r="Q623" s="206"/>
      <c r="R623" s="206"/>
      <c r="S623" s="206"/>
      <c r="T623" s="206"/>
      <c r="U623" s="206"/>
      <c r="V623" s="206"/>
      <c r="W623" s="206"/>
      <c r="X623" s="206"/>
      <c r="Y623" s="206"/>
      <c r="Z623" s="206"/>
    </row>
    <row r="624" spans="1:26" ht="12.75" hidden="1" customHeight="1">
      <c r="A624" s="207"/>
      <c r="B624" s="206"/>
      <c r="C624" s="206"/>
      <c r="D624" s="206"/>
      <c r="E624" s="206"/>
      <c r="F624" s="206"/>
      <c r="G624" s="206"/>
      <c r="H624" s="206"/>
      <c r="I624" s="206"/>
      <c r="J624" s="208"/>
      <c r="K624" s="209"/>
      <c r="L624" s="206"/>
      <c r="M624" s="206"/>
      <c r="N624" s="206"/>
      <c r="O624" s="206"/>
      <c r="P624" s="206"/>
      <c r="Q624" s="206"/>
      <c r="R624" s="206"/>
      <c r="S624" s="206"/>
      <c r="T624" s="206"/>
      <c r="U624" s="206"/>
      <c r="V624" s="206"/>
      <c r="W624" s="206"/>
      <c r="X624" s="206"/>
      <c r="Y624" s="206"/>
      <c r="Z624" s="206"/>
    </row>
    <row r="625" spans="1:26" ht="12.75" hidden="1" customHeight="1">
      <c r="A625" s="207"/>
      <c r="B625" s="206"/>
      <c r="C625" s="206"/>
      <c r="D625" s="206"/>
      <c r="E625" s="206"/>
      <c r="F625" s="206"/>
      <c r="G625" s="206"/>
      <c r="H625" s="206"/>
      <c r="I625" s="206"/>
      <c r="J625" s="208"/>
      <c r="K625" s="209"/>
      <c r="L625" s="206"/>
      <c r="M625" s="206"/>
      <c r="N625" s="206"/>
      <c r="O625" s="206"/>
      <c r="P625" s="206"/>
      <c r="Q625" s="206"/>
      <c r="R625" s="206"/>
      <c r="S625" s="206"/>
      <c r="T625" s="206"/>
      <c r="U625" s="206"/>
      <c r="V625" s="206"/>
      <c r="W625" s="206"/>
      <c r="X625" s="206"/>
      <c r="Y625" s="206"/>
      <c r="Z625" s="206"/>
    </row>
    <row r="626" spans="1:26" ht="12.75" hidden="1" customHeight="1">
      <c r="A626" s="207"/>
      <c r="B626" s="206"/>
      <c r="C626" s="206"/>
      <c r="D626" s="206"/>
      <c r="E626" s="206"/>
      <c r="F626" s="206"/>
      <c r="G626" s="206"/>
      <c r="H626" s="206"/>
      <c r="I626" s="206"/>
      <c r="J626" s="208"/>
      <c r="K626" s="209"/>
      <c r="L626" s="206"/>
      <c r="M626" s="206"/>
      <c r="N626" s="206"/>
      <c r="O626" s="206"/>
      <c r="P626" s="206"/>
      <c r="Q626" s="206"/>
      <c r="R626" s="206"/>
      <c r="S626" s="206"/>
      <c r="T626" s="206"/>
      <c r="U626" s="206"/>
      <c r="V626" s="206"/>
      <c r="W626" s="206"/>
      <c r="X626" s="206"/>
      <c r="Y626" s="206"/>
      <c r="Z626" s="206"/>
    </row>
    <row r="627" spans="1:26" ht="12.75" hidden="1" customHeight="1">
      <c r="A627" s="207"/>
      <c r="B627" s="206"/>
      <c r="C627" s="206"/>
      <c r="D627" s="206"/>
      <c r="E627" s="206"/>
      <c r="F627" s="206"/>
      <c r="G627" s="206"/>
      <c r="H627" s="206"/>
      <c r="I627" s="206"/>
      <c r="J627" s="208"/>
      <c r="K627" s="209"/>
      <c r="L627" s="206"/>
      <c r="M627" s="206"/>
      <c r="N627" s="206"/>
      <c r="O627" s="206"/>
      <c r="P627" s="206"/>
      <c r="Q627" s="206"/>
      <c r="R627" s="206"/>
      <c r="S627" s="206"/>
      <c r="T627" s="206"/>
      <c r="U627" s="206"/>
      <c r="V627" s="206"/>
      <c r="W627" s="206"/>
      <c r="X627" s="206"/>
      <c r="Y627" s="206"/>
      <c r="Z627" s="206"/>
    </row>
    <row r="628" spans="1:26" ht="12.75" hidden="1" customHeight="1">
      <c r="A628" s="207"/>
      <c r="B628" s="206"/>
      <c r="C628" s="206"/>
      <c r="D628" s="206"/>
      <c r="E628" s="206"/>
      <c r="F628" s="206"/>
      <c r="G628" s="206"/>
      <c r="H628" s="206"/>
      <c r="I628" s="206"/>
      <c r="J628" s="208"/>
      <c r="K628" s="209"/>
      <c r="L628" s="206"/>
      <c r="M628" s="206"/>
      <c r="N628" s="206"/>
      <c r="O628" s="206"/>
      <c r="P628" s="206"/>
      <c r="Q628" s="206"/>
      <c r="R628" s="206"/>
      <c r="S628" s="206"/>
      <c r="T628" s="206"/>
      <c r="U628" s="206"/>
      <c r="V628" s="206"/>
      <c r="W628" s="206"/>
      <c r="X628" s="206"/>
      <c r="Y628" s="206"/>
      <c r="Z628" s="206"/>
    </row>
    <row r="629" spans="1:26" ht="12.75" hidden="1" customHeight="1">
      <c r="A629" s="207"/>
      <c r="B629" s="206"/>
      <c r="C629" s="206"/>
      <c r="D629" s="206"/>
      <c r="E629" s="206"/>
      <c r="F629" s="206"/>
      <c r="G629" s="206"/>
      <c r="H629" s="206"/>
      <c r="I629" s="206"/>
      <c r="J629" s="208"/>
      <c r="K629" s="209"/>
      <c r="L629" s="206"/>
      <c r="M629" s="206"/>
      <c r="N629" s="206"/>
      <c r="O629" s="206"/>
      <c r="P629" s="206"/>
      <c r="Q629" s="206"/>
      <c r="R629" s="206"/>
      <c r="S629" s="206"/>
      <c r="T629" s="206"/>
      <c r="U629" s="206"/>
      <c r="V629" s="206"/>
      <c r="W629" s="206"/>
      <c r="X629" s="206"/>
      <c r="Y629" s="206"/>
      <c r="Z629" s="206"/>
    </row>
    <row r="630" spans="1:26" ht="12.75" hidden="1" customHeight="1">
      <c r="A630" s="207"/>
      <c r="B630" s="206"/>
      <c r="C630" s="206"/>
      <c r="D630" s="206"/>
      <c r="E630" s="206"/>
      <c r="F630" s="206"/>
      <c r="G630" s="206"/>
      <c r="H630" s="206"/>
      <c r="I630" s="206"/>
      <c r="J630" s="208"/>
      <c r="K630" s="209"/>
      <c r="L630" s="206"/>
      <c r="M630" s="206"/>
      <c r="N630" s="206"/>
      <c r="O630" s="206"/>
      <c r="P630" s="206"/>
      <c r="Q630" s="206"/>
      <c r="R630" s="206"/>
      <c r="S630" s="206"/>
      <c r="T630" s="206"/>
      <c r="U630" s="206"/>
      <c r="V630" s="206"/>
      <c r="W630" s="206"/>
      <c r="X630" s="206"/>
      <c r="Y630" s="206"/>
      <c r="Z630" s="206"/>
    </row>
    <row r="631" spans="1:26" ht="12.75" hidden="1" customHeight="1">
      <c r="A631" s="207"/>
      <c r="B631" s="206"/>
      <c r="C631" s="206"/>
      <c r="D631" s="206"/>
      <c r="E631" s="206"/>
      <c r="F631" s="206"/>
      <c r="G631" s="206"/>
      <c r="H631" s="206"/>
      <c r="I631" s="206"/>
      <c r="J631" s="208"/>
      <c r="K631" s="209"/>
      <c r="L631" s="206"/>
      <c r="M631" s="206"/>
      <c r="N631" s="206"/>
      <c r="O631" s="206"/>
      <c r="P631" s="206"/>
      <c r="Q631" s="206"/>
      <c r="R631" s="206"/>
      <c r="S631" s="206"/>
      <c r="T631" s="206"/>
      <c r="U631" s="206"/>
      <c r="V631" s="206"/>
      <c r="W631" s="206"/>
      <c r="X631" s="206"/>
      <c r="Y631" s="206"/>
      <c r="Z631" s="206"/>
    </row>
    <row r="632" spans="1:26" ht="12.75" hidden="1" customHeight="1">
      <c r="A632" s="207"/>
      <c r="B632" s="206"/>
      <c r="C632" s="206"/>
      <c r="D632" s="206"/>
      <c r="E632" s="206"/>
      <c r="F632" s="206"/>
      <c r="G632" s="206"/>
      <c r="H632" s="206"/>
      <c r="I632" s="206"/>
      <c r="J632" s="208"/>
      <c r="K632" s="209"/>
      <c r="L632" s="206"/>
      <c r="M632" s="206"/>
      <c r="N632" s="206"/>
      <c r="O632" s="206"/>
      <c r="P632" s="206"/>
      <c r="Q632" s="206"/>
      <c r="R632" s="206"/>
      <c r="S632" s="206"/>
      <c r="T632" s="206"/>
      <c r="U632" s="206"/>
      <c r="V632" s="206"/>
      <c r="W632" s="206"/>
      <c r="X632" s="206"/>
      <c r="Y632" s="206"/>
      <c r="Z632" s="206"/>
    </row>
    <row r="633" spans="1:26" ht="12.75" hidden="1" customHeight="1">
      <c r="A633" s="207"/>
      <c r="B633" s="206"/>
      <c r="C633" s="206"/>
      <c r="D633" s="206"/>
      <c r="E633" s="206"/>
      <c r="F633" s="206"/>
      <c r="G633" s="206"/>
      <c r="H633" s="206"/>
      <c r="I633" s="206"/>
      <c r="J633" s="208"/>
      <c r="K633" s="209"/>
      <c r="L633" s="206"/>
      <c r="M633" s="206"/>
      <c r="N633" s="206"/>
      <c r="O633" s="206"/>
      <c r="P633" s="206"/>
      <c r="Q633" s="206"/>
      <c r="R633" s="206"/>
      <c r="S633" s="206"/>
      <c r="T633" s="206"/>
      <c r="U633" s="206"/>
      <c r="V633" s="206"/>
      <c r="W633" s="206"/>
      <c r="X633" s="206"/>
      <c r="Y633" s="206"/>
      <c r="Z633" s="206"/>
    </row>
    <row r="634" spans="1:26" ht="12.75" hidden="1" customHeight="1">
      <c r="A634" s="207"/>
      <c r="B634" s="206"/>
      <c r="C634" s="206"/>
      <c r="D634" s="206"/>
      <c r="E634" s="206"/>
      <c r="F634" s="206"/>
      <c r="G634" s="206"/>
      <c r="H634" s="206"/>
      <c r="I634" s="206"/>
      <c r="J634" s="208"/>
      <c r="K634" s="209"/>
      <c r="L634" s="206"/>
      <c r="M634" s="206"/>
      <c r="N634" s="206"/>
      <c r="O634" s="206"/>
      <c r="P634" s="206"/>
      <c r="Q634" s="206"/>
      <c r="R634" s="206"/>
      <c r="S634" s="206"/>
      <c r="T634" s="206"/>
      <c r="U634" s="206"/>
      <c r="V634" s="206"/>
      <c r="W634" s="206"/>
      <c r="X634" s="206"/>
      <c r="Y634" s="206"/>
      <c r="Z634" s="206"/>
    </row>
    <row r="635" spans="1:26" ht="12.75" hidden="1" customHeight="1">
      <c r="A635" s="207"/>
      <c r="B635" s="206"/>
      <c r="C635" s="206"/>
      <c r="D635" s="206"/>
      <c r="E635" s="206"/>
      <c r="F635" s="206"/>
      <c r="G635" s="206"/>
      <c r="H635" s="206"/>
      <c r="I635" s="206"/>
      <c r="J635" s="208"/>
      <c r="K635" s="209"/>
      <c r="L635" s="206"/>
      <c r="M635" s="206"/>
      <c r="N635" s="206"/>
      <c r="O635" s="206"/>
      <c r="P635" s="206"/>
      <c r="Q635" s="206"/>
      <c r="R635" s="206"/>
      <c r="S635" s="206"/>
      <c r="T635" s="206"/>
      <c r="U635" s="206"/>
      <c r="V635" s="206"/>
      <c r="W635" s="206"/>
      <c r="X635" s="206"/>
      <c r="Y635" s="206"/>
      <c r="Z635" s="206"/>
    </row>
    <row r="636" spans="1:26" ht="12.75" hidden="1" customHeight="1">
      <c r="A636" s="207"/>
      <c r="B636" s="206"/>
      <c r="C636" s="206"/>
      <c r="D636" s="206"/>
      <c r="E636" s="206"/>
      <c r="F636" s="206"/>
      <c r="G636" s="206"/>
      <c r="H636" s="206"/>
      <c r="I636" s="206"/>
      <c r="J636" s="208"/>
      <c r="K636" s="209"/>
      <c r="L636" s="206"/>
      <c r="M636" s="206"/>
      <c r="N636" s="206"/>
      <c r="O636" s="206"/>
      <c r="P636" s="206"/>
      <c r="Q636" s="206"/>
      <c r="R636" s="206"/>
      <c r="S636" s="206"/>
      <c r="T636" s="206"/>
      <c r="U636" s="206"/>
      <c r="V636" s="206"/>
      <c r="W636" s="206"/>
      <c r="X636" s="206"/>
      <c r="Y636" s="206"/>
      <c r="Z636" s="206"/>
    </row>
    <row r="637" spans="1:26" ht="12.75" hidden="1" customHeight="1">
      <c r="A637" s="207"/>
      <c r="B637" s="206"/>
      <c r="C637" s="206"/>
      <c r="D637" s="206"/>
      <c r="E637" s="206"/>
      <c r="F637" s="206"/>
      <c r="G637" s="206"/>
      <c r="H637" s="206"/>
      <c r="I637" s="206"/>
      <c r="J637" s="208"/>
      <c r="K637" s="209"/>
      <c r="L637" s="206"/>
      <c r="M637" s="206"/>
      <c r="N637" s="206"/>
      <c r="O637" s="206"/>
      <c r="P637" s="206"/>
      <c r="Q637" s="206"/>
      <c r="R637" s="206"/>
      <c r="S637" s="206"/>
      <c r="T637" s="206"/>
      <c r="U637" s="206"/>
      <c r="V637" s="206"/>
      <c r="W637" s="206"/>
      <c r="X637" s="206"/>
      <c r="Y637" s="206"/>
      <c r="Z637" s="206"/>
    </row>
    <row r="638" spans="1:26" ht="12.75" hidden="1" customHeight="1">
      <c r="A638" s="207"/>
      <c r="B638" s="206"/>
      <c r="C638" s="206"/>
      <c r="D638" s="206"/>
      <c r="E638" s="206"/>
      <c r="F638" s="206"/>
      <c r="G638" s="206"/>
      <c r="H638" s="206"/>
      <c r="I638" s="206"/>
      <c r="J638" s="208"/>
      <c r="K638" s="209"/>
      <c r="L638" s="206"/>
      <c r="M638" s="206"/>
      <c r="N638" s="206"/>
      <c r="O638" s="206"/>
      <c r="P638" s="206"/>
      <c r="Q638" s="206"/>
      <c r="R638" s="206"/>
      <c r="S638" s="206"/>
      <c r="T638" s="206"/>
      <c r="U638" s="206"/>
      <c r="V638" s="206"/>
      <c r="W638" s="206"/>
      <c r="X638" s="206"/>
      <c r="Y638" s="206"/>
      <c r="Z638" s="206"/>
    </row>
    <row r="639" spans="1:26" ht="12.75" hidden="1" customHeight="1">
      <c r="A639" s="207"/>
      <c r="B639" s="206"/>
      <c r="C639" s="206"/>
      <c r="D639" s="206"/>
      <c r="E639" s="206"/>
      <c r="F639" s="206"/>
      <c r="G639" s="206"/>
      <c r="H639" s="206"/>
      <c r="I639" s="206"/>
      <c r="J639" s="208"/>
      <c r="K639" s="209"/>
      <c r="L639" s="206"/>
      <c r="M639" s="206"/>
      <c r="N639" s="206"/>
      <c r="O639" s="206"/>
      <c r="P639" s="206"/>
      <c r="Q639" s="206"/>
      <c r="R639" s="206"/>
      <c r="S639" s="206"/>
      <c r="T639" s="206"/>
      <c r="U639" s="206"/>
      <c r="V639" s="206"/>
      <c r="W639" s="206"/>
      <c r="X639" s="206"/>
      <c r="Y639" s="206"/>
      <c r="Z639" s="206"/>
    </row>
    <row r="640" spans="1:26" ht="12.75" hidden="1" customHeight="1">
      <c r="A640" s="207"/>
      <c r="B640" s="206"/>
      <c r="C640" s="206"/>
      <c r="D640" s="206"/>
      <c r="E640" s="206"/>
      <c r="F640" s="206"/>
      <c r="G640" s="206"/>
      <c r="H640" s="206"/>
      <c r="I640" s="206"/>
      <c r="J640" s="208"/>
      <c r="K640" s="209"/>
      <c r="L640" s="206"/>
      <c r="M640" s="206"/>
      <c r="N640" s="206"/>
      <c r="O640" s="206"/>
      <c r="P640" s="206"/>
      <c r="Q640" s="206"/>
      <c r="R640" s="206"/>
      <c r="S640" s="206"/>
      <c r="T640" s="206"/>
      <c r="U640" s="206"/>
      <c r="V640" s="206"/>
      <c r="W640" s="206"/>
      <c r="X640" s="206"/>
      <c r="Y640" s="206"/>
      <c r="Z640" s="206"/>
    </row>
    <row r="641" spans="1:26" ht="12.75" hidden="1" customHeight="1">
      <c r="A641" s="207"/>
      <c r="B641" s="206"/>
      <c r="C641" s="206"/>
      <c r="D641" s="206"/>
      <c r="E641" s="206"/>
      <c r="F641" s="206"/>
      <c r="G641" s="206"/>
      <c r="H641" s="206"/>
      <c r="I641" s="206"/>
      <c r="J641" s="208"/>
      <c r="K641" s="209"/>
      <c r="L641" s="206"/>
      <c r="M641" s="206"/>
      <c r="N641" s="206"/>
      <c r="O641" s="206"/>
      <c r="P641" s="206"/>
      <c r="Q641" s="206"/>
      <c r="R641" s="206"/>
      <c r="S641" s="206"/>
      <c r="T641" s="206"/>
      <c r="U641" s="206"/>
      <c r="V641" s="206"/>
      <c r="W641" s="206"/>
      <c r="X641" s="206"/>
      <c r="Y641" s="206"/>
      <c r="Z641" s="206"/>
    </row>
    <row r="642" spans="1:26" ht="12.75" hidden="1" customHeight="1">
      <c r="A642" s="207"/>
      <c r="B642" s="206"/>
      <c r="C642" s="206"/>
      <c r="D642" s="206"/>
      <c r="E642" s="206"/>
      <c r="F642" s="206"/>
      <c r="G642" s="206"/>
      <c r="H642" s="206"/>
      <c r="I642" s="206"/>
      <c r="J642" s="208"/>
      <c r="K642" s="209"/>
      <c r="L642" s="206"/>
      <c r="M642" s="206"/>
      <c r="N642" s="206"/>
      <c r="O642" s="206"/>
      <c r="P642" s="206"/>
      <c r="Q642" s="206"/>
      <c r="R642" s="206"/>
      <c r="S642" s="206"/>
      <c r="T642" s="206"/>
      <c r="U642" s="206"/>
      <c r="V642" s="206"/>
      <c r="W642" s="206"/>
      <c r="X642" s="206"/>
      <c r="Y642" s="206"/>
      <c r="Z642" s="206"/>
    </row>
    <row r="643" spans="1:26" ht="12.75" hidden="1" customHeight="1">
      <c r="A643" s="207"/>
      <c r="B643" s="206"/>
      <c r="C643" s="206"/>
      <c r="D643" s="206"/>
      <c r="E643" s="206"/>
      <c r="F643" s="206"/>
      <c r="G643" s="206"/>
      <c r="H643" s="206"/>
      <c r="I643" s="206"/>
      <c r="J643" s="208"/>
      <c r="K643" s="209"/>
      <c r="L643" s="206"/>
      <c r="M643" s="206"/>
      <c r="N643" s="206"/>
      <c r="O643" s="206"/>
      <c r="P643" s="206"/>
      <c r="Q643" s="206"/>
      <c r="R643" s="206"/>
      <c r="S643" s="206"/>
      <c r="T643" s="206"/>
      <c r="U643" s="206"/>
      <c r="V643" s="206"/>
      <c r="W643" s="206"/>
      <c r="X643" s="206"/>
      <c r="Y643" s="206"/>
      <c r="Z643" s="206"/>
    </row>
    <row r="644" spans="1:26" ht="12.75" hidden="1" customHeight="1">
      <c r="A644" s="207"/>
      <c r="B644" s="206"/>
      <c r="C644" s="206"/>
      <c r="D644" s="206"/>
      <c r="E644" s="206"/>
      <c r="F644" s="206"/>
      <c r="G644" s="206"/>
      <c r="H644" s="206"/>
      <c r="I644" s="206"/>
      <c r="J644" s="208"/>
      <c r="K644" s="209"/>
      <c r="L644" s="206"/>
      <c r="M644" s="206"/>
      <c r="N644" s="206"/>
      <c r="O644" s="206"/>
      <c r="P644" s="206"/>
      <c r="Q644" s="206"/>
      <c r="R644" s="206"/>
      <c r="S644" s="206"/>
      <c r="T644" s="206"/>
      <c r="U644" s="206"/>
      <c r="V644" s="206"/>
      <c r="W644" s="206"/>
      <c r="X644" s="206"/>
      <c r="Y644" s="206"/>
      <c r="Z644" s="206"/>
    </row>
    <row r="645" spans="1:26" ht="12.75" hidden="1" customHeight="1">
      <c r="A645" s="207"/>
      <c r="B645" s="206"/>
      <c r="C645" s="206"/>
      <c r="D645" s="206"/>
      <c r="E645" s="206"/>
      <c r="F645" s="206"/>
      <c r="G645" s="206"/>
      <c r="H645" s="206"/>
      <c r="I645" s="206"/>
      <c r="J645" s="208"/>
      <c r="K645" s="209"/>
      <c r="L645" s="206"/>
      <c r="M645" s="206"/>
      <c r="N645" s="206"/>
      <c r="O645" s="206"/>
      <c r="P645" s="206"/>
      <c r="Q645" s="206"/>
      <c r="R645" s="206"/>
      <c r="S645" s="206"/>
      <c r="T645" s="206"/>
      <c r="U645" s="206"/>
      <c r="V645" s="206"/>
      <c r="W645" s="206"/>
      <c r="X645" s="206"/>
      <c r="Y645" s="206"/>
      <c r="Z645" s="206"/>
    </row>
    <row r="646" spans="1:26" ht="12.75" hidden="1" customHeight="1">
      <c r="A646" s="207"/>
      <c r="B646" s="206"/>
      <c r="C646" s="206"/>
      <c r="D646" s="206"/>
      <c r="E646" s="206"/>
      <c r="F646" s="206"/>
      <c r="G646" s="206"/>
      <c r="H646" s="206"/>
      <c r="I646" s="206"/>
      <c r="J646" s="208"/>
      <c r="K646" s="209"/>
      <c r="L646" s="206"/>
      <c r="M646" s="206"/>
      <c r="N646" s="206"/>
      <c r="O646" s="206"/>
      <c r="P646" s="206"/>
      <c r="Q646" s="206"/>
      <c r="R646" s="206"/>
      <c r="S646" s="206"/>
      <c r="T646" s="206"/>
      <c r="U646" s="206"/>
      <c r="V646" s="206"/>
      <c r="W646" s="206"/>
      <c r="X646" s="206"/>
      <c r="Y646" s="206"/>
      <c r="Z646" s="206"/>
    </row>
    <row r="647" spans="1:26" ht="12.75" hidden="1" customHeight="1">
      <c r="A647" s="207"/>
      <c r="B647" s="206"/>
      <c r="C647" s="206"/>
      <c r="D647" s="206"/>
      <c r="E647" s="206"/>
      <c r="F647" s="206"/>
      <c r="G647" s="206"/>
      <c r="H647" s="206"/>
      <c r="I647" s="206"/>
      <c r="J647" s="208"/>
      <c r="K647" s="209"/>
      <c r="L647" s="206"/>
      <c r="M647" s="206"/>
      <c r="N647" s="206"/>
      <c r="O647" s="206"/>
      <c r="P647" s="206"/>
      <c r="Q647" s="206"/>
      <c r="R647" s="206"/>
      <c r="S647" s="206"/>
      <c r="T647" s="206"/>
      <c r="U647" s="206"/>
      <c r="V647" s="206"/>
      <c r="W647" s="206"/>
      <c r="X647" s="206"/>
      <c r="Y647" s="206"/>
      <c r="Z647" s="206"/>
    </row>
    <row r="648" spans="1:26" ht="12.75" hidden="1" customHeight="1">
      <c r="A648" s="207"/>
      <c r="B648" s="206"/>
      <c r="C648" s="206"/>
      <c r="D648" s="206"/>
      <c r="E648" s="206"/>
      <c r="F648" s="206"/>
      <c r="G648" s="206"/>
      <c r="H648" s="206"/>
      <c r="I648" s="206"/>
      <c r="J648" s="208"/>
      <c r="K648" s="209"/>
      <c r="L648" s="206"/>
      <c r="M648" s="206"/>
      <c r="N648" s="206"/>
      <c r="O648" s="206"/>
      <c r="P648" s="206"/>
      <c r="Q648" s="206"/>
      <c r="R648" s="206"/>
      <c r="S648" s="206"/>
      <c r="T648" s="206"/>
      <c r="U648" s="206"/>
      <c r="V648" s="206"/>
      <c r="W648" s="206"/>
      <c r="X648" s="206"/>
      <c r="Y648" s="206"/>
      <c r="Z648" s="206"/>
    </row>
    <row r="649" spans="1:26" ht="12.75" hidden="1" customHeight="1">
      <c r="A649" s="207"/>
      <c r="B649" s="206"/>
      <c r="C649" s="206"/>
      <c r="D649" s="206"/>
      <c r="E649" s="206"/>
      <c r="F649" s="206"/>
      <c r="G649" s="206"/>
      <c r="H649" s="206"/>
      <c r="I649" s="206"/>
      <c r="J649" s="208"/>
      <c r="K649" s="209"/>
      <c r="L649" s="206"/>
      <c r="M649" s="206"/>
      <c r="N649" s="206"/>
      <c r="O649" s="206"/>
      <c r="P649" s="206"/>
      <c r="Q649" s="206"/>
      <c r="R649" s="206"/>
      <c r="S649" s="206"/>
      <c r="T649" s="206"/>
      <c r="U649" s="206"/>
      <c r="V649" s="206"/>
      <c r="W649" s="206"/>
      <c r="X649" s="206"/>
      <c r="Y649" s="206"/>
      <c r="Z649" s="206"/>
    </row>
    <row r="650" spans="1:26" ht="12.75" hidden="1" customHeight="1">
      <c r="A650" s="207"/>
      <c r="B650" s="206"/>
      <c r="C650" s="206"/>
      <c r="D650" s="206"/>
      <c r="E650" s="206"/>
      <c r="F650" s="206"/>
      <c r="G650" s="206"/>
      <c r="H650" s="206"/>
      <c r="I650" s="206"/>
      <c r="J650" s="208"/>
      <c r="K650" s="209"/>
      <c r="L650" s="206"/>
      <c r="M650" s="206"/>
      <c r="N650" s="206"/>
      <c r="O650" s="206"/>
      <c r="P650" s="206"/>
      <c r="Q650" s="206"/>
      <c r="R650" s="206"/>
      <c r="S650" s="206"/>
      <c r="T650" s="206"/>
      <c r="U650" s="206"/>
      <c r="V650" s="206"/>
      <c r="W650" s="206"/>
      <c r="X650" s="206"/>
      <c r="Y650" s="206"/>
      <c r="Z650" s="206"/>
    </row>
    <row r="651" spans="1:26" ht="12.75" hidden="1" customHeight="1">
      <c r="A651" s="207"/>
      <c r="B651" s="206"/>
      <c r="C651" s="206"/>
      <c r="D651" s="206"/>
      <c r="E651" s="206"/>
      <c r="F651" s="206"/>
      <c r="G651" s="206"/>
      <c r="H651" s="206"/>
      <c r="I651" s="206"/>
      <c r="J651" s="208"/>
      <c r="K651" s="209"/>
      <c r="L651" s="206"/>
      <c r="M651" s="206"/>
      <c r="N651" s="206"/>
      <c r="O651" s="206"/>
      <c r="P651" s="206"/>
      <c r="Q651" s="206"/>
      <c r="R651" s="206"/>
      <c r="S651" s="206"/>
      <c r="T651" s="206"/>
      <c r="U651" s="206"/>
      <c r="V651" s="206"/>
      <c r="W651" s="206"/>
      <c r="X651" s="206"/>
      <c r="Y651" s="206"/>
      <c r="Z651" s="206"/>
    </row>
    <row r="652" spans="1:26" ht="12.75" hidden="1" customHeight="1">
      <c r="A652" s="207"/>
      <c r="B652" s="206"/>
      <c r="C652" s="206"/>
      <c r="D652" s="206"/>
      <c r="E652" s="206"/>
      <c r="F652" s="206"/>
      <c r="G652" s="206"/>
      <c r="H652" s="206"/>
      <c r="I652" s="206"/>
      <c r="J652" s="208"/>
      <c r="K652" s="209"/>
      <c r="L652" s="206"/>
      <c r="M652" s="206"/>
      <c r="N652" s="206"/>
      <c r="O652" s="206"/>
      <c r="P652" s="206"/>
      <c r="Q652" s="206"/>
      <c r="R652" s="206"/>
      <c r="S652" s="206"/>
      <c r="T652" s="206"/>
      <c r="U652" s="206"/>
      <c r="V652" s="206"/>
      <c r="W652" s="206"/>
      <c r="X652" s="206"/>
      <c r="Y652" s="206"/>
      <c r="Z652" s="206"/>
    </row>
    <row r="653" spans="1:26" ht="12.75" hidden="1" customHeight="1">
      <c r="A653" s="207"/>
      <c r="B653" s="206"/>
      <c r="C653" s="206"/>
      <c r="D653" s="206"/>
      <c r="E653" s="206"/>
      <c r="F653" s="206"/>
      <c r="G653" s="206"/>
      <c r="H653" s="206"/>
      <c r="I653" s="206"/>
      <c r="J653" s="208"/>
      <c r="K653" s="209"/>
      <c r="L653" s="206"/>
      <c r="M653" s="206"/>
      <c r="N653" s="206"/>
      <c r="O653" s="206"/>
      <c r="P653" s="206"/>
      <c r="Q653" s="206"/>
      <c r="R653" s="206"/>
      <c r="S653" s="206"/>
      <c r="T653" s="206"/>
      <c r="U653" s="206"/>
      <c r="V653" s="206"/>
      <c r="W653" s="206"/>
      <c r="X653" s="206"/>
      <c r="Y653" s="206"/>
      <c r="Z653" s="206"/>
    </row>
    <row r="654" spans="1:26" ht="12.75" hidden="1" customHeight="1">
      <c r="A654" s="207"/>
      <c r="B654" s="206"/>
      <c r="C654" s="206"/>
      <c r="D654" s="206"/>
      <c r="E654" s="206"/>
      <c r="F654" s="206"/>
      <c r="G654" s="206"/>
      <c r="H654" s="206"/>
      <c r="I654" s="206"/>
      <c r="J654" s="208"/>
      <c r="K654" s="209"/>
      <c r="L654" s="206"/>
      <c r="M654" s="206"/>
      <c r="N654" s="206"/>
      <c r="O654" s="206"/>
      <c r="P654" s="206"/>
      <c r="Q654" s="206"/>
      <c r="R654" s="206"/>
      <c r="S654" s="206"/>
      <c r="T654" s="206"/>
      <c r="U654" s="206"/>
      <c r="V654" s="206"/>
      <c r="W654" s="206"/>
      <c r="X654" s="206"/>
      <c r="Y654" s="206"/>
      <c r="Z654" s="206"/>
    </row>
    <row r="655" spans="1:26" ht="12.75" hidden="1" customHeight="1">
      <c r="A655" s="207"/>
      <c r="B655" s="206"/>
      <c r="C655" s="206"/>
      <c r="D655" s="206"/>
      <c r="E655" s="206"/>
      <c r="F655" s="206"/>
      <c r="G655" s="206"/>
      <c r="H655" s="206"/>
      <c r="I655" s="206"/>
      <c r="J655" s="208"/>
      <c r="K655" s="209"/>
      <c r="L655" s="206"/>
      <c r="M655" s="206"/>
      <c r="N655" s="206"/>
      <c r="O655" s="206"/>
      <c r="P655" s="206"/>
      <c r="Q655" s="206"/>
      <c r="R655" s="206"/>
      <c r="S655" s="206"/>
      <c r="T655" s="206"/>
      <c r="U655" s="206"/>
      <c r="V655" s="206"/>
      <c r="W655" s="206"/>
      <c r="X655" s="206"/>
      <c r="Y655" s="206"/>
      <c r="Z655" s="206"/>
    </row>
    <row r="656" spans="1:26" ht="12.75" hidden="1" customHeight="1">
      <c r="A656" s="207"/>
      <c r="B656" s="206"/>
      <c r="C656" s="206"/>
      <c r="D656" s="206"/>
      <c r="E656" s="206"/>
      <c r="F656" s="206"/>
      <c r="G656" s="206"/>
      <c r="H656" s="206"/>
      <c r="I656" s="206"/>
      <c r="J656" s="208"/>
      <c r="K656" s="209"/>
      <c r="L656" s="206"/>
      <c r="M656" s="206"/>
      <c r="N656" s="206"/>
      <c r="O656" s="206"/>
      <c r="P656" s="206"/>
      <c r="Q656" s="206"/>
      <c r="R656" s="206"/>
      <c r="S656" s="206"/>
      <c r="T656" s="206"/>
      <c r="U656" s="206"/>
      <c r="V656" s="206"/>
      <c r="W656" s="206"/>
      <c r="X656" s="206"/>
      <c r="Y656" s="206"/>
      <c r="Z656" s="206"/>
    </row>
    <row r="657" spans="1:26" ht="12.75" hidden="1" customHeight="1">
      <c r="A657" s="207"/>
      <c r="B657" s="206"/>
      <c r="C657" s="206"/>
      <c r="D657" s="206"/>
      <c r="E657" s="206"/>
      <c r="F657" s="206"/>
      <c r="G657" s="206"/>
      <c r="H657" s="206"/>
      <c r="I657" s="206"/>
      <c r="J657" s="208"/>
      <c r="K657" s="209"/>
      <c r="L657" s="206"/>
      <c r="M657" s="206"/>
      <c r="N657" s="206"/>
      <c r="O657" s="206"/>
      <c r="P657" s="206"/>
      <c r="Q657" s="206"/>
      <c r="R657" s="206"/>
      <c r="S657" s="206"/>
      <c r="T657" s="206"/>
      <c r="U657" s="206"/>
      <c r="V657" s="206"/>
      <c r="W657" s="206"/>
      <c r="X657" s="206"/>
      <c r="Y657" s="206"/>
      <c r="Z657" s="206"/>
    </row>
    <row r="658" spans="1:26" ht="12.75" hidden="1" customHeight="1">
      <c r="A658" s="207"/>
      <c r="B658" s="206"/>
      <c r="C658" s="206"/>
      <c r="D658" s="206"/>
      <c r="E658" s="206"/>
      <c r="F658" s="206"/>
      <c r="G658" s="206"/>
      <c r="H658" s="206"/>
      <c r="I658" s="206"/>
      <c r="J658" s="208"/>
      <c r="K658" s="209"/>
      <c r="L658" s="206"/>
      <c r="M658" s="206"/>
      <c r="N658" s="206"/>
      <c r="O658" s="206"/>
      <c r="P658" s="206"/>
      <c r="Q658" s="206"/>
      <c r="R658" s="206"/>
      <c r="S658" s="206"/>
      <c r="T658" s="206"/>
      <c r="U658" s="206"/>
      <c r="V658" s="206"/>
      <c r="W658" s="206"/>
      <c r="X658" s="206"/>
      <c r="Y658" s="206"/>
      <c r="Z658" s="206"/>
    </row>
    <row r="659" spans="1:26" ht="12.75" hidden="1" customHeight="1">
      <c r="A659" s="207"/>
      <c r="B659" s="206"/>
      <c r="C659" s="206"/>
      <c r="D659" s="206"/>
      <c r="E659" s="206"/>
      <c r="F659" s="206"/>
      <c r="G659" s="206"/>
      <c r="H659" s="206"/>
      <c r="I659" s="206"/>
      <c r="J659" s="208"/>
      <c r="K659" s="209"/>
      <c r="L659" s="206"/>
      <c r="M659" s="206"/>
      <c r="N659" s="206"/>
      <c r="O659" s="206"/>
      <c r="P659" s="206"/>
      <c r="Q659" s="206"/>
      <c r="R659" s="206"/>
      <c r="S659" s="206"/>
      <c r="T659" s="206"/>
      <c r="U659" s="206"/>
      <c r="V659" s="206"/>
      <c r="W659" s="206"/>
      <c r="X659" s="206"/>
      <c r="Y659" s="206"/>
      <c r="Z659" s="206"/>
    </row>
    <row r="660" spans="1:26" ht="12.75" hidden="1" customHeight="1">
      <c r="A660" s="207"/>
      <c r="B660" s="206"/>
      <c r="C660" s="206"/>
      <c r="D660" s="206"/>
      <c r="E660" s="206"/>
      <c r="F660" s="206"/>
      <c r="G660" s="206"/>
      <c r="H660" s="206"/>
      <c r="I660" s="206"/>
      <c r="J660" s="208"/>
      <c r="K660" s="209"/>
      <c r="L660" s="206"/>
      <c r="M660" s="206"/>
      <c r="N660" s="206"/>
      <c r="O660" s="206"/>
      <c r="P660" s="206"/>
      <c r="Q660" s="206"/>
      <c r="R660" s="206"/>
      <c r="S660" s="206"/>
      <c r="T660" s="206"/>
      <c r="U660" s="206"/>
      <c r="V660" s="206"/>
      <c r="W660" s="206"/>
      <c r="X660" s="206"/>
      <c r="Y660" s="206"/>
      <c r="Z660" s="206"/>
    </row>
    <row r="661" spans="1:26" ht="12.75" hidden="1" customHeight="1">
      <c r="A661" s="207"/>
      <c r="B661" s="206"/>
      <c r="C661" s="206"/>
      <c r="D661" s="206"/>
      <c r="E661" s="206"/>
      <c r="F661" s="206"/>
      <c r="G661" s="206"/>
      <c r="H661" s="206"/>
      <c r="I661" s="206"/>
      <c r="J661" s="208"/>
      <c r="K661" s="209"/>
      <c r="L661" s="206"/>
      <c r="M661" s="206"/>
      <c r="N661" s="206"/>
      <c r="O661" s="206"/>
      <c r="P661" s="206"/>
      <c r="Q661" s="206"/>
      <c r="R661" s="206"/>
      <c r="S661" s="206"/>
      <c r="T661" s="206"/>
      <c r="U661" s="206"/>
      <c r="V661" s="206"/>
      <c r="W661" s="206"/>
      <c r="X661" s="206"/>
      <c r="Y661" s="206"/>
      <c r="Z661" s="206"/>
    </row>
    <row r="662" spans="1:26" ht="12.75" hidden="1" customHeight="1">
      <c r="A662" s="207"/>
      <c r="B662" s="206"/>
      <c r="C662" s="206"/>
      <c r="D662" s="206"/>
      <c r="E662" s="206"/>
      <c r="F662" s="206"/>
      <c r="G662" s="206"/>
      <c r="H662" s="206"/>
      <c r="I662" s="206"/>
      <c r="J662" s="208"/>
      <c r="K662" s="209"/>
      <c r="L662" s="206"/>
      <c r="M662" s="206"/>
      <c r="N662" s="206"/>
      <c r="O662" s="206"/>
      <c r="P662" s="206"/>
      <c r="Q662" s="206"/>
      <c r="R662" s="206"/>
      <c r="S662" s="206"/>
      <c r="T662" s="206"/>
      <c r="U662" s="206"/>
      <c r="V662" s="206"/>
      <c r="W662" s="206"/>
      <c r="X662" s="206"/>
      <c r="Y662" s="206"/>
      <c r="Z662" s="206"/>
    </row>
    <row r="663" spans="1:26" ht="12.75" hidden="1" customHeight="1">
      <c r="A663" s="207"/>
      <c r="B663" s="206"/>
      <c r="C663" s="206"/>
      <c r="D663" s="206"/>
      <c r="E663" s="206"/>
      <c r="F663" s="206"/>
      <c r="G663" s="206"/>
      <c r="H663" s="206"/>
      <c r="I663" s="206"/>
      <c r="J663" s="208"/>
      <c r="K663" s="209"/>
      <c r="L663" s="206"/>
      <c r="M663" s="206"/>
      <c r="N663" s="206"/>
      <c r="O663" s="206"/>
      <c r="P663" s="206"/>
      <c r="Q663" s="206"/>
      <c r="R663" s="206"/>
      <c r="S663" s="206"/>
      <c r="T663" s="206"/>
      <c r="U663" s="206"/>
      <c r="V663" s="206"/>
      <c r="W663" s="206"/>
      <c r="X663" s="206"/>
      <c r="Y663" s="206"/>
      <c r="Z663" s="206"/>
    </row>
    <row r="664" spans="1:26" ht="12.75" hidden="1" customHeight="1">
      <c r="A664" s="207"/>
      <c r="B664" s="206"/>
      <c r="C664" s="206"/>
      <c r="D664" s="206"/>
      <c r="E664" s="206"/>
      <c r="F664" s="206"/>
      <c r="G664" s="206"/>
      <c r="H664" s="206"/>
      <c r="I664" s="206"/>
      <c r="J664" s="208"/>
      <c r="K664" s="209"/>
      <c r="L664" s="206"/>
      <c r="M664" s="206"/>
      <c r="N664" s="206"/>
      <c r="O664" s="206"/>
      <c r="P664" s="206"/>
      <c r="Q664" s="206"/>
      <c r="R664" s="206"/>
      <c r="S664" s="206"/>
      <c r="T664" s="206"/>
      <c r="U664" s="206"/>
      <c r="V664" s="206"/>
      <c r="W664" s="206"/>
      <c r="X664" s="206"/>
      <c r="Y664" s="206"/>
      <c r="Z664" s="206"/>
    </row>
    <row r="665" spans="1:26" ht="12.75" hidden="1" customHeight="1">
      <c r="A665" s="207"/>
      <c r="B665" s="206"/>
      <c r="C665" s="206"/>
      <c r="D665" s="206"/>
      <c r="E665" s="206"/>
      <c r="F665" s="206"/>
      <c r="G665" s="206"/>
      <c r="H665" s="206"/>
      <c r="I665" s="206"/>
      <c r="J665" s="208"/>
      <c r="K665" s="209"/>
      <c r="L665" s="206"/>
      <c r="M665" s="206"/>
      <c r="N665" s="206"/>
      <c r="O665" s="206"/>
      <c r="P665" s="206"/>
      <c r="Q665" s="206"/>
      <c r="R665" s="206"/>
      <c r="S665" s="206"/>
      <c r="T665" s="206"/>
      <c r="U665" s="206"/>
      <c r="V665" s="206"/>
      <c r="W665" s="206"/>
      <c r="X665" s="206"/>
      <c r="Y665" s="206"/>
      <c r="Z665" s="206"/>
    </row>
    <row r="666" spans="1:26" ht="12.75" hidden="1" customHeight="1">
      <c r="A666" s="207"/>
      <c r="B666" s="206"/>
      <c r="C666" s="206"/>
      <c r="D666" s="206"/>
      <c r="E666" s="206"/>
      <c r="F666" s="206"/>
      <c r="G666" s="206"/>
      <c r="H666" s="206"/>
      <c r="I666" s="206"/>
      <c r="J666" s="208"/>
      <c r="K666" s="209"/>
      <c r="L666" s="206"/>
      <c r="M666" s="206"/>
      <c r="N666" s="206"/>
      <c r="O666" s="206"/>
      <c r="P666" s="206"/>
      <c r="Q666" s="206"/>
      <c r="R666" s="206"/>
      <c r="S666" s="206"/>
      <c r="T666" s="206"/>
      <c r="U666" s="206"/>
      <c r="V666" s="206"/>
      <c r="W666" s="206"/>
      <c r="X666" s="206"/>
      <c r="Y666" s="206"/>
      <c r="Z666" s="206"/>
    </row>
    <row r="667" spans="1:26" ht="12.75" hidden="1" customHeight="1">
      <c r="A667" s="207"/>
      <c r="B667" s="206"/>
      <c r="C667" s="206"/>
      <c r="D667" s="206"/>
      <c r="E667" s="206"/>
      <c r="F667" s="206"/>
      <c r="G667" s="206"/>
      <c r="H667" s="206"/>
      <c r="I667" s="206"/>
      <c r="J667" s="208"/>
      <c r="K667" s="209"/>
      <c r="L667" s="206"/>
      <c r="M667" s="206"/>
      <c r="N667" s="206"/>
      <c r="O667" s="206"/>
      <c r="P667" s="206"/>
      <c r="Q667" s="206"/>
      <c r="R667" s="206"/>
      <c r="S667" s="206"/>
      <c r="T667" s="206"/>
      <c r="U667" s="206"/>
      <c r="V667" s="206"/>
      <c r="W667" s="206"/>
      <c r="X667" s="206"/>
      <c r="Y667" s="206"/>
      <c r="Z667" s="206"/>
    </row>
    <row r="668" spans="1:26" ht="12.75" hidden="1" customHeight="1">
      <c r="A668" s="207"/>
      <c r="B668" s="206"/>
      <c r="C668" s="206"/>
      <c r="D668" s="206"/>
      <c r="E668" s="206"/>
      <c r="F668" s="206"/>
      <c r="G668" s="206"/>
      <c r="H668" s="206"/>
      <c r="I668" s="206"/>
      <c r="J668" s="208"/>
      <c r="K668" s="209"/>
      <c r="L668" s="206"/>
      <c r="M668" s="206"/>
      <c r="N668" s="206"/>
      <c r="O668" s="206"/>
      <c r="P668" s="206"/>
      <c r="Q668" s="206"/>
      <c r="R668" s="206"/>
      <c r="S668" s="206"/>
      <c r="T668" s="206"/>
      <c r="U668" s="206"/>
      <c r="V668" s="206"/>
      <c r="W668" s="206"/>
      <c r="X668" s="206"/>
      <c r="Y668" s="206"/>
      <c r="Z668" s="206"/>
    </row>
    <row r="669" spans="1:26" ht="12.75" hidden="1" customHeight="1">
      <c r="A669" s="207"/>
      <c r="B669" s="206"/>
      <c r="C669" s="206"/>
      <c r="D669" s="206"/>
      <c r="E669" s="206"/>
      <c r="F669" s="206"/>
      <c r="G669" s="206"/>
      <c r="H669" s="206"/>
      <c r="I669" s="206"/>
      <c r="J669" s="208"/>
      <c r="K669" s="209"/>
      <c r="L669" s="206"/>
      <c r="M669" s="206"/>
      <c r="N669" s="206"/>
      <c r="O669" s="206"/>
      <c r="P669" s="206"/>
      <c r="Q669" s="206"/>
      <c r="R669" s="206"/>
      <c r="S669" s="206"/>
      <c r="T669" s="206"/>
      <c r="U669" s="206"/>
      <c r="V669" s="206"/>
      <c r="W669" s="206"/>
      <c r="X669" s="206"/>
      <c r="Y669" s="206"/>
      <c r="Z669" s="206"/>
    </row>
    <row r="670" spans="1:26" ht="12.75" hidden="1" customHeight="1">
      <c r="A670" s="207"/>
      <c r="B670" s="206"/>
      <c r="C670" s="206"/>
      <c r="D670" s="206"/>
      <c r="E670" s="206"/>
      <c r="F670" s="206"/>
      <c r="G670" s="206"/>
      <c r="H670" s="206"/>
      <c r="I670" s="206"/>
      <c r="J670" s="208"/>
      <c r="K670" s="209"/>
      <c r="L670" s="206"/>
      <c r="M670" s="206"/>
      <c r="N670" s="206"/>
      <c r="O670" s="206"/>
      <c r="P670" s="206"/>
      <c r="Q670" s="206"/>
      <c r="R670" s="206"/>
      <c r="S670" s="206"/>
      <c r="T670" s="206"/>
      <c r="U670" s="206"/>
      <c r="V670" s="206"/>
      <c r="W670" s="206"/>
      <c r="X670" s="206"/>
      <c r="Y670" s="206"/>
      <c r="Z670" s="206"/>
    </row>
    <row r="671" spans="1:26" ht="12.75" hidden="1" customHeight="1">
      <c r="A671" s="207"/>
      <c r="B671" s="206"/>
      <c r="C671" s="206"/>
      <c r="D671" s="206"/>
      <c r="E671" s="206"/>
      <c r="F671" s="206"/>
      <c r="G671" s="206"/>
      <c r="H671" s="206"/>
      <c r="I671" s="206"/>
      <c r="J671" s="208"/>
      <c r="K671" s="209"/>
      <c r="L671" s="206"/>
      <c r="M671" s="206"/>
      <c r="N671" s="206"/>
      <c r="O671" s="206"/>
      <c r="P671" s="206"/>
      <c r="Q671" s="206"/>
      <c r="R671" s="206"/>
      <c r="S671" s="206"/>
      <c r="T671" s="206"/>
      <c r="U671" s="206"/>
      <c r="V671" s="206"/>
      <c r="W671" s="206"/>
      <c r="X671" s="206"/>
      <c r="Y671" s="206"/>
      <c r="Z671" s="206"/>
    </row>
    <row r="672" spans="1:26" ht="12.75" hidden="1" customHeight="1">
      <c r="A672" s="207"/>
      <c r="B672" s="206"/>
      <c r="C672" s="206"/>
      <c r="D672" s="206"/>
      <c r="E672" s="206"/>
      <c r="F672" s="206"/>
      <c r="G672" s="206"/>
      <c r="H672" s="206"/>
      <c r="I672" s="206"/>
      <c r="J672" s="208"/>
      <c r="K672" s="209"/>
      <c r="L672" s="206"/>
      <c r="M672" s="206"/>
      <c r="N672" s="206"/>
      <c r="O672" s="206"/>
      <c r="P672" s="206"/>
      <c r="Q672" s="206"/>
      <c r="R672" s="206"/>
      <c r="S672" s="206"/>
      <c r="T672" s="206"/>
      <c r="U672" s="206"/>
      <c r="V672" s="206"/>
      <c r="W672" s="206"/>
      <c r="X672" s="206"/>
      <c r="Y672" s="206"/>
      <c r="Z672" s="206"/>
    </row>
    <row r="673" spans="1:26" ht="12.75" hidden="1" customHeight="1">
      <c r="A673" s="207"/>
      <c r="B673" s="206"/>
      <c r="C673" s="206"/>
      <c r="D673" s="206"/>
      <c r="E673" s="206"/>
      <c r="F673" s="206"/>
      <c r="G673" s="206"/>
      <c r="H673" s="206"/>
      <c r="I673" s="206"/>
      <c r="J673" s="208"/>
      <c r="K673" s="209"/>
      <c r="L673" s="206"/>
      <c r="M673" s="206"/>
      <c r="N673" s="206"/>
      <c r="O673" s="206"/>
      <c r="P673" s="206"/>
      <c r="Q673" s="206"/>
      <c r="R673" s="206"/>
      <c r="S673" s="206"/>
      <c r="T673" s="206"/>
      <c r="U673" s="206"/>
      <c r="V673" s="206"/>
      <c r="W673" s="206"/>
      <c r="X673" s="206"/>
      <c r="Y673" s="206"/>
      <c r="Z673" s="206"/>
    </row>
    <row r="674" spans="1:26" ht="12.75" hidden="1" customHeight="1">
      <c r="A674" s="207"/>
      <c r="B674" s="206"/>
      <c r="C674" s="206"/>
      <c r="D674" s="206"/>
      <c r="E674" s="206"/>
      <c r="F674" s="206"/>
      <c r="G674" s="206"/>
      <c r="H674" s="206"/>
      <c r="I674" s="206"/>
      <c r="J674" s="208"/>
      <c r="K674" s="209"/>
      <c r="L674" s="206"/>
      <c r="M674" s="206"/>
      <c r="N674" s="206"/>
      <c r="O674" s="206"/>
      <c r="P674" s="206"/>
      <c r="Q674" s="206"/>
      <c r="R674" s="206"/>
      <c r="S674" s="206"/>
      <c r="T674" s="206"/>
      <c r="U674" s="206"/>
      <c r="V674" s="206"/>
      <c r="W674" s="206"/>
      <c r="X674" s="206"/>
      <c r="Y674" s="206"/>
      <c r="Z674" s="206"/>
    </row>
    <row r="675" spans="1:26" ht="12.75" hidden="1" customHeight="1">
      <c r="A675" s="207"/>
      <c r="B675" s="206"/>
      <c r="C675" s="206"/>
      <c r="D675" s="206"/>
      <c r="E675" s="206"/>
      <c r="F675" s="206"/>
      <c r="G675" s="206"/>
      <c r="H675" s="206"/>
      <c r="I675" s="206"/>
      <c r="J675" s="208"/>
      <c r="K675" s="209"/>
      <c r="L675" s="206"/>
      <c r="M675" s="206"/>
      <c r="N675" s="206"/>
      <c r="O675" s="206"/>
      <c r="P675" s="206"/>
      <c r="Q675" s="206"/>
      <c r="R675" s="206"/>
      <c r="S675" s="206"/>
      <c r="T675" s="206"/>
      <c r="U675" s="206"/>
      <c r="V675" s="206"/>
      <c r="W675" s="206"/>
      <c r="X675" s="206"/>
      <c r="Y675" s="206"/>
      <c r="Z675" s="206"/>
    </row>
    <row r="676" spans="1:26" ht="12.75" hidden="1" customHeight="1">
      <c r="A676" s="207"/>
      <c r="B676" s="206"/>
      <c r="C676" s="206"/>
      <c r="D676" s="206"/>
      <c r="E676" s="206"/>
      <c r="F676" s="206"/>
      <c r="G676" s="206"/>
      <c r="H676" s="206"/>
      <c r="I676" s="206"/>
      <c r="J676" s="208"/>
      <c r="K676" s="209"/>
      <c r="L676" s="206"/>
      <c r="M676" s="206"/>
      <c r="N676" s="206"/>
      <c r="O676" s="206"/>
      <c r="P676" s="206"/>
      <c r="Q676" s="206"/>
      <c r="R676" s="206"/>
      <c r="S676" s="206"/>
      <c r="T676" s="206"/>
      <c r="U676" s="206"/>
      <c r="V676" s="206"/>
      <c r="W676" s="206"/>
      <c r="X676" s="206"/>
      <c r="Y676" s="206"/>
      <c r="Z676" s="206"/>
    </row>
    <row r="677" spans="1:26" ht="12.75" hidden="1" customHeight="1">
      <c r="A677" s="207"/>
      <c r="B677" s="206"/>
      <c r="C677" s="206"/>
      <c r="D677" s="206"/>
      <c r="E677" s="206"/>
      <c r="F677" s="206"/>
      <c r="G677" s="206"/>
      <c r="H677" s="206"/>
      <c r="I677" s="206"/>
      <c r="J677" s="208"/>
      <c r="K677" s="209"/>
      <c r="L677" s="206"/>
      <c r="M677" s="206"/>
      <c r="N677" s="206"/>
      <c r="O677" s="206"/>
      <c r="P677" s="206"/>
      <c r="Q677" s="206"/>
      <c r="R677" s="206"/>
      <c r="S677" s="206"/>
      <c r="T677" s="206"/>
      <c r="U677" s="206"/>
      <c r="V677" s="206"/>
      <c r="W677" s="206"/>
      <c r="X677" s="206"/>
      <c r="Y677" s="206"/>
      <c r="Z677" s="206"/>
    </row>
    <row r="678" spans="1:26" ht="12.75" hidden="1" customHeight="1">
      <c r="A678" s="207"/>
      <c r="B678" s="206"/>
      <c r="C678" s="206"/>
      <c r="D678" s="206"/>
      <c r="E678" s="206"/>
      <c r="F678" s="206"/>
      <c r="G678" s="206"/>
      <c r="H678" s="206"/>
      <c r="I678" s="206"/>
      <c r="J678" s="208"/>
      <c r="K678" s="209"/>
      <c r="L678" s="206"/>
      <c r="M678" s="206"/>
      <c r="N678" s="206"/>
      <c r="O678" s="206"/>
      <c r="P678" s="206"/>
      <c r="Q678" s="206"/>
      <c r="R678" s="206"/>
      <c r="S678" s="206"/>
      <c r="T678" s="206"/>
      <c r="U678" s="206"/>
      <c r="V678" s="206"/>
      <c r="W678" s="206"/>
      <c r="X678" s="206"/>
      <c r="Y678" s="206"/>
      <c r="Z678" s="206"/>
    </row>
    <row r="679" spans="1:26" ht="12.75" hidden="1" customHeight="1">
      <c r="A679" s="207"/>
      <c r="B679" s="206"/>
      <c r="C679" s="206"/>
      <c r="D679" s="206"/>
      <c r="E679" s="206"/>
      <c r="F679" s="206"/>
      <c r="G679" s="206"/>
      <c r="H679" s="206"/>
      <c r="I679" s="206"/>
      <c r="J679" s="208"/>
      <c r="K679" s="209"/>
      <c r="L679" s="206"/>
      <c r="M679" s="206"/>
      <c r="N679" s="206"/>
      <c r="O679" s="206"/>
      <c r="P679" s="206"/>
      <c r="Q679" s="206"/>
      <c r="R679" s="206"/>
      <c r="S679" s="206"/>
      <c r="T679" s="206"/>
      <c r="U679" s="206"/>
      <c r="V679" s="206"/>
      <c r="W679" s="206"/>
      <c r="X679" s="206"/>
      <c r="Y679" s="206"/>
      <c r="Z679" s="206"/>
    </row>
    <row r="680" spans="1:26" ht="12.75" hidden="1" customHeight="1">
      <c r="A680" s="207"/>
      <c r="B680" s="206"/>
      <c r="C680" s="206"/>
      <c r="D680" s="206"/>
      <c r="E680" s="206"/>
      <c r="F680" s="206"/>
      <c r="G680" s="206"/>
      <c r="H680" s="206"/>
      <c r="I680" s="206"/>
      <c r="J680" s="208"/>
      <c r="K680" s="209"/>
      <c r="L680" s="206"/>
      <c r="M680" s="206"/>
      <c r="N680" s="206"/>
      <c r="O680" s="206"/>
      <c r="P680" s="206"/>
      <c r="Q680" s="206"/>
      <c r="R680" s="206"/>
      <c r="S680" s="206"/>
      <c r="T680" s="206"/>
      <c r="U680" s="206"/>
      <c r="V680" s="206"/>
      <c r="W680" s="206"/>
      <c r="X680" s="206"/>
      <c r="Y680" s="206"/>
      <c r="Z680" s="206"/>
    </row>
    <row r="681" spans="1:26" ht="12.75" hidden="1" customHeight="1">
      <c r="A681" s="207"/>
      <c r="B681" s="206"/>
      <c r="C681" s="206"/>
      <c r="D681" s="206"/>
      <c r="E681" s="206"/>
      <c r="F681" s="206"/>
      <c r="G681" s="206"/>
      <c r="H681" s="206"/>
      <c r="I681" s="206"/>
      <c r="J681" s="208"/>
      <c r="K681" s="209"/>
      <c r="L681" s="206"/>
      <c r="M681" s="206"/>
      <c r="N681" s="206"/>
      <c r="O681" s="206"/>
      <c r="P681" s="206"/>
      <c r="Q681" s="206"/>
      <c r="R681" s="206"/>
      <c r="S681" s="206"/>
      <c r="T681" s="206"/>
      <c r="U681" s="206"/>
      <c r="V681" s="206"/>
      <c r="W681" s="206"/>
      <c r="X681" s="206"/>
      <c r="Y681" s="206"/>
      <c r="Z681" s="206"/>
    </row>
    <row r="682" spans="1:26" ht="12.75" hidden="1" customHeight="1">
      <c r="A682" s="207"/>
      <c r="B682" s="206"/>
      <c r="C682" s="206"/>
      <c r="D682" s="206"/>
      <c r="E682" s="206"/>
      <c r="F682" s="206"/>
      <c r="G682" s="206"/>
      <c r="H682" s="206"/>
      <c r="I682" s="206"/>
      <c r="J682" s="208"/>
      <c r="K682" s="209"/>
      <c r="L682" s="206"/>
      <c r="M682" s="206"/>
      <c r="N682" s="206"/>
      <c r="O682" s="206"/>
      <c r="P682" s="206"/>
      <c r="Q682" s="206"/>
      <c r="R682" s="206"/>
      <c r="S682" s="206"/>
      <c r="T682" s="206"/>
      <c r="U682" s="206"/>
      <c r="V682" s="206"/>
      <c r="W682" s="206"/>
      <c r="X682" s="206"/>
      <c r="Y682" s="206"/>
      <c r="Z682" s="206"/>
    </row>
    <row r="683" spans="1:26" ht="12.75" hidden="1" customHeight="1">
      <c r="A683" s="207"/>
      <c r="B683" s="206"/>
      <c r="C683" s="206"/>
      <c r="D683" s="206"/>
      <c r="E683" s="206"/>
      <c r="F683" s="206"/>
      <c r="G683" s="206"/>
      <c r="H683" s="206"/>
      <c r="I683" s="206"/>
      <c r="J683" s="208"/>
      <c r="K683" s="209"/>
      <c r="L683" s="206"/>
      <c r="M683" s="206"/>
      <c r="N683" s="206"/>
      <c r="O683" s="206"/>
      <c r="P683" s="206"/>
      <c r="Q683" s="206"/>
      <c r="R683" s="206"/>
      <c r="S683" s="206"/>
      <c r="T683" s="206"/>
      <c r="U683" s="206"/>
      <c r="V683" s="206"/>
      <c r="W683" s="206"/>
      <c r="X683" s="206"/>
      <c r="Y683" s="206"/>
      <c r="Z683" s="206"/>
    </row>
    <row r="684" spans="1:26" ht="12.75" hidden="1" customHeight="1">
      <c r="A684" s="207"/>
      <c r="B684" s="206"/>
      <c r="C684" s="206"/>
      <c r="D684" s="206"/>
      <c r="E684" s="206"/>
      <c r="F684" s="206"/>
      <c r="G684" s="206"/>
      <c r="H684" s="206"/>
      <c r="I684" s="206"/>
      <c r="J684" s="208"/>
      <c r="K684" s="209"/>
      <c r="L684" s="206"/>
      <c r="M684" s="206"/>
      <c r="N684" s="206"/>
      <c r="O684" s="206"/>
      <c r="P684" s="206"/>
      <c r="Q684" s="206"/>
      <c r="R684" s="206"/>
      <c r="S684" s="206"/>
      <c r="T684" s="206"/>
      <c r="U684" s="206"/>
      <c r="V684" s="206"/>
      <c r="W684" s="206"/>
      <c r="X684" s="206"/>
      <c r="Y684" s="206"/>
      <c r="Z684" s="206"/>
    </row>
    <row r="685" spans="1:26" ht="12.75" hidden="1" customHeight="1">
      <c r="A685" s="207"/>
      <c r="B685" s="206"/>
      <c r="C685" s="206"/>
      <c r="D685" s="206"/>
      <c r="E685" s="206"/>
      <c r="F685" s="206"/>
      <c r="G685" s="206"/>
      <c r="H685" s="206"/>
      <c r="I685" s="206"/>
      <c r="J685" s="208"/>
      <c r="K685" s="209"/>
      <c r="L685" s="206"/>
      <c r="M685" s="206"/>
      <c r="N685" s="206"/>
      <c r="O685" s="206"/>
      <c r="P685" s="206"/>
      <c r="Q685" s="206"/>
      <c r="R685" s="206"/>
      <c r="S685" s="206"/>
      <c r="T685" s="206"/>
      <c r="U685" s="206"/>
      <c r="V685" s="206"/>
      <c r="W685" s="206"/>
      <c r="X685" s="206"/>
      <c r="Y685" s="206"/>
      <c r="Z685" s="206"/>
    </row>
    <row r="686" spans="1:26" ht="12.75" hidden="1" customHeight="1">
      <c r="A686" s="207"/>
      <c r="B686" s="206"/>
      <c r="C686" s="206"/>
      <c r="D686" s="206"/>
      <c r="E686" s="206"/>
      <c r="F686" s="206"/>
      <c r="G686" s="206"/>
      <c r="H686" s="206"/>
      <c r="I686" s="206"/>
      <c r="J686" s="208"/>
      <c r="K686" s="209"/>
      <c r="L686" s="206"/>
      <c r="M686" s="206"/>
      <c r="N686" s="206"/>
      <c r="O686" s="206"/>
      <c r="P686" s="206"/>
      <c r="Q686" s="206"/>
      <c r="R686" s="206"/>
      <c r="S686" s="206"/>
      <c r="T686" s="206"/>
      <c r="U686" s="206"/>
      <c r="V686" s="206"/>
      <c r="W686" s="206"/>
      <c r="X686" s="206"/>
      <c r="Y686" s="206"/>
      <c r="Z686" s="206"/>
    </row>
    <row r="687" spans="1:26" ht="12.75" hidden="1" customHeight="1">
      <c r="A687" s="207"/>
      <c r="B687" s="206"/>
      <c r="C687" s="206"/>
      <c r="D687" s="206"/>
      <c r="E687" s="206"/>
      <c r="F687" s="206"/>
      <c r="G687" s="206"/>
      <c r="H687" s="206"/>
      <c r="I687" s="206"/>
      <c r="J687" s="208"/>
      <c r="K687" s="209"/>
      <c r="L687" s="206"/>
      <c r="M687" s="206"/>
      <c r="N687" s="206"/>
      <c r="O687" s="206"/>
      <c r="P687" s="206"/>
      <c r="Q687" s="206"/>
      <c r="R687" s="206"/>
      <c r="S687" s="206"/>
      <c r="T687" s="206"/>
      <c r="U687" s="206"/>
      <c r="V687" s="206"/>
      <c r="W687" s="206"/>
      <c r="X687" s="206"/>
      <c r="Y687" s="206"/>
      <c r="Z687" s="206"/>
    </row>
    <row r="688" spans="1:26" ht="12.75" hidden="1" customHeight="1">
      <c r="A688" s="207"/>
      <c r="B688" s="206"/>
      <c r="C688" s="206"/>
      <c r="D688" s="206"/>
      <c r="E688" s="206"/>
      <c r="F688" s="206"/>
      <c r="G688" s="206"/>
      <c r="H688" s="206"/>
      <c r="I688" s="206"/>
      <c r="J688" s="208"/>
      <c r="K688" s="209"/>
      <c r="L688" s="206"/>
      <c r="M688" s="206"/>
      <c r="N688" s="206"/>
      <c r="O688" s="206"/>
      <c r="P688" s="206"/>
      <c r="Q688" s="206"/>
      <c r="R688" s="206"/>
      <c r="S688" s="206"/>
      <c r="T688" s="206"/>
      <c r="U688" s="206"/>
      <c r="V688" s="206"/>
      <c r="W688" s="206"/>
      <c r="X688" s="206"/>
      <c r="Y688" s="206"/>
      <c r="Z688" s="206"/>
    </row>
    <row r="689" spans="1:26" ht="12.75" hidden="1" customHeight="1">
      <c r="A689" s="207"/>
      <c r="B689" s="206"/>
      <c r="C689" s="206"/>
      <c r="D689" s="206"/>
      <c r="E689" s="206"/>
      <c r="F689" s="206"/>
      <c r="G689" s="206"/>
      <c r="H689" s="206"/>
      <c r="I689" s="206"/>
      <c r="J689" s="208"/>
      <c r="K689" s="209"/>
      <c r="L689" s="206"/>
      <c r="M689" s="206"/>
      <c r="N689" s="206"/>
      <c r="O689" s="206"/>
      <c r="P689" s="206"/>
      <c r="Q689" s="206"/>
      <c r="R689" s="206"/>
      <c r="S689" s="206"/>
      <c r="T689" s="206"/>
      <c r="U689" s="206"/>
      <c r="V689" s="206"/>
      <c r="W689" s="206"/>
      <c r="X689" s="206"/>
      <c r="Y689" s="206"/>
      <c r="Z689" s="206"/>
    </row>
    <row r="690" spans="1:26" ht="12.75" hidden="1" customHeight="1">
      <c r="A690" s="207"/>
      <c r="B690" s="206"/>
      <c r="C690" s="206"/>
      <c r="D690" s="206"/>
      <c r="E690" s="206"/>
      <c r="F690" s="206"/>
      <c r="G690" s="206"/>
      <c r="H690" s="206"/>
      <c r="I690" s="206"/>
      <c r="J690" s="208"/>
      <c r="K690" s="209"/>
      <c r="L690" s="206"/>
      <c r="M690" s="206"/>
      <c r="N690" s="206"/>
      <c r="O690" s="206"/>
      <c r="P690" s="206"/>
      <c r="Q690" s="206"/>
      <c r="R690" s="206"/>
      <c r="S690" s="206"/>
      <c r="T690" s="206"/>
      <c r="U690" s="206"/>
      <c r="V690" s="206"/>
      <c r="W690" s="206"/>
      <c r="X690" s="206"/>
      <c r="Y690" s="206"/>
      <c r="Z690" s="206"/>
    </row>
    <row r="691" spans="1:26" ht="12.75" hidden="1" customHeight="1">
      <c r="A691" s="207"/>
      <c r="B691" s="206"/>
      <c r="C691" s="206"/>
      <c r="D691" s="206"/>
      <c r="E691" s="206"/>
      <c r="F691" s="206"/>
      <c r="G691" s="206"/>
      <c r="H691" s="206"/>
      <c r="I691" s="206"/>
      <c r="J691" s="208"/>
      <c r="K691" s="209"/>
      <c r="L691" s="206"/>
      <c r="M691" s="206"/>
      <c r="N691" s="206"/>
      <c r="O691" s="206"/>
      <c r="P691" s="206"/>
      <c r="Q691" s="206"/>
      <c r="R691" s="206"/>
      <c r="S691" s="206"/>
      <c r="T691" s="206"/>
      <c r="U691" s="206"/>
      <c r="V691" s="206"/>
      <c r="W691" s="206"/>
      <c r="X691" s="206"/>
      <c r="Y691" s="206"/>
      <c r="Z691" s="206"/>
    </row>
    <row r="692" spans="1:26" ht="12.75" hidden="1" customHeight="1">
      <c r="A692" s="207"/>
      <c r="B692" s="206"/>
      <c r="C692" s="206"/>
      <c r="D692" s="206"/>
      <c r="E692" s="206"/>
      <c r="F692" s="206"/>
      <c r="G692" s="206"/>
      <c r="H692" s="206"/>
      <c r="I692" s="206"/>
      <c r="J692" s="208"/>
      <c r="K692" s="209"/>
      <c r="L692" s="206"/>
      <c r="M692" s="206"/>
      <c r="N692" s="206"/>
      <c r="O692" s="206"/>
      <c r="P692" s="206"/>
      <c r="Q692" s="206"/>
      <c r="R692" s="206"/>
      <c r="S692" s="206"/>
      <c r="T692" s="206"/>
      <c r="U692" s="206"/>
      <c r="V692" s="206"/>
      <c r="W692" s="206"/>
      <c r="X692" s="206"/>
      <c r="Y692" s="206"/>
      <c r="Z692" s="206"/>
    </row>
    <row r="693" spans="1:26" ht="12.75" hidden="1" customHeight="1">
      <c r="A693" s="207"/>
      <c r="B693" s="206"/>
      <c r="C693" s="206"/>
      <c r="D693" s="206"/>
      <c r="E693" s="206"/>
      <c r="F693" s="206"/>
      <c r="G693" s="206"/>
      <c r="H693" s="206"/>
      <c r="I693" s="206"/>
      <c r="J693" s="208"/>
      <c r="K693" s="209"/>
      <c r="L693" s="206"/>
      <c r="M693" s="206"/>
      <c r="N693" s="206"/>
      <c r="O693" s="206"/>
      <c r="P693" s="206"/>
      <c r="Q693" s="206"/>
      <c r="R693" s="206"/>
      <c r="S693" s="206"/>
      <c r="T693" s="206"/>
      <c r="U693" s="206"/>
      <c r="V693" s="206"/>
      <c r="W693" s="206"/>
      <c r="X693" s="206"/>
      <c r="Y693" s="206"/>
      <c r="Z693" s="206"/>
    </row>
    <row r="694" spans="1:26" ht="12.75" hidden="1" customHeight="1">
      <c r="A694" s="207"/>
      <c r="B694" s="206"/>
      <c r="C694" s="206"/>
      <c r="D694" s="206"/>
      <c r="E694" s="206"/>
      <c r="F694" s="206"/>
      <c r="G694" s="206"/>
      <c r="H694" s="206"/>
      <c r="I694" s="206"/>
      <c r="J694" s="208"/>
      <c r="K694" s="209"/>
      <c r="L694" s="206"/>
      <c r="M694" s="206"/>
      <c r="N694" s="206"/>
      <c r="O694" s="206"/>
      <c r="P694" s="206"/>
      <c r="Q694" s="206"/>
      <c r="R694" s="206"/>
      <c r="S694" s="206"/>
      <c r="T694" s="206"/>
      <c r="U694" s="206"/>
      <c r="V694" s="206"/>
      <c r="W694" s="206"/>
      <c r="X694" s="206"/>
      <c r="Y694" s="206"/>
      <c r="Z694" s="206"/>
    </row>
    <row r="695" spans="1:26" ht="12.75" hidden="1" customHeight="1">
      <c r="A695" s="207"/>
      <c r="B695" s="206"/>
      <c r="C695" s="206"/>
      <c r="D695" s="206"/>
      <c r="E695" s="206"/>
      <c r="F695" s="206"/>
      <c r="G695" s="206"/>
      <c r="H695" s="206"/>
      <c r="I695" s="206"/>
      <c r="J695" s="208"/>
      <c r="K695" s="209"/>
      <c r="L695" s="206"/>
      <c r="M695" s="206"/>
      <c r="N695" s="206"/>
      <c r="O695" s="206"/>
      <c r="P695" s="206"/>
      <c r="Q695" s="206"/>
      <c r="R695" s="206"/>
      <c r="S695" s="206"/>
      <c r="T695" s="206"/>
      <c r="U695" s="206"/>
      <c r="V695" s="206"/>
      <c r="W695" s="206"/>
      <c r="X695" s="206"/>
      <c r="Y695" s="206"/>
      <c r="Z695" s="206"/>
    </row>
    <row r="696" spans="1:26" ht="12.75" hidden="1" customHeight="1">
      <c r="A696" s="207"/>
      <c r="B696" s="206"/>
      <c r="C696" s="206"/>
      <c r="D696" s="206"/>
      <c r="E696" s="206"/>
      <c r="F696" s="206"/>
      <c r="G696" s="206"/>
      <c r="H696" s="206"/>
      <c r="I696" s="206"/>
      <c r="J696" s="208"/>
      <c r="K696" s="209"/>
      <c r="L696" s="206"/>
      <c r="M696" s="206"/>
      <c r="N696" s="206"/>
      <c r="O696" s="206"/>
      <c r="P696" s="206"/>
      <c r="Q696" s="206"/>
      <c r="R696" s="206"/>
      <c r="S696" s="206"/>
      <c r="T696" s="206"/>
      <c r="U696" s="206"/>
      <c r="V696" s="206"/>
      <c r="W696" s="206"/>
      <c r="X696" s="206"/>
      <c r="Y696" s="206"/>
      <c r="Z696" s="206"/>
    </row>
    <row r="697" spans="1:26" ht="12.75" hidden="1" customHeight="1">
      <c r="A697" s="207"/>
      <c r="B697" s="206"/>
      <c r="C697" s="206"/>
      <c r="D697" s="206"/>
      <c r="E697" s="206"/>
      <c r="F697" s="206"/>
      <c r="G697" s="206"/>
      <c r="H697" s="206"/>
      <c r="I697" s="206"/>
      <c r="J697" s="208"/>
      <c r="K697" s="209"/>
      <c r="L697" s="206"/>
      <c r="M697" s="206"/>
      <c r="N697" s="206"/>
      <c r="O697" s="206"/>
      <c r="P697" s="206"/>
      <c r="Q697" s="206"/>
      <c r="R697" s="206"/>
      <c r="S697" s="206"/>
      <c r="T697" s="206"/>
      <c r="U697" s="206"/>
      <c r="V697" s="206"/>
      <c r="W697" s="206"/>
      <c r="X697" s="206"/>
      <c r="Y697" s="206"/>
      <c r="Z697" s="206"/>
    </row>
    <row r="698" spans="1:26" ht="12.75" hidden="1" customHeight="1">
      <c r="A698" s="207"/>
      <c r="B698" s="206"/>
      <c r="C698" s="206"/>
      <c r="D698" s="206"/>
      <c r="E698" s="206"/>
      <c r="F698" s="206"/>
      <c r="G698" s="206"/>
      <c r="H698" s="206"/>
      <c r="I698" s="206"/>
      <c r="J698" s="208"/>
      <c r="K698" s="209"/>
      <c r="L698" s="206"/>
      <c r="M698" s="206"/>
      <c r="N698" s="206"/>
      <c r="O698" s="206"/>
      <c r="P698" s="206"/>
      <c r="Q698" s="206"/>
      <c r="R698" s="206"/>
      <c r="S698" s="206"/>
      <c r="T698" s="206"/>
      <c r="U698" s="206"/>
      <c r="V698" s="206"/>
      <c r="W698" s="206"/>
      <c r="X698" s="206"/>
      <c r="Y698" s="206"/>
      <c r="Z698" s="206"/>
    </row>
    <row r="699" spans="1:26" ht="12.75" hidden="1" customHeight="1">
      <c r="A699" s="207"/>
      <c r="B699" s="206"/>
      <c r="C699" s="206"/>
      <c r="D699" s="206"/>
      <c r="E699" s="206"/>
      <c r="F699" s="206"/>
      <c r="G699" s="206"/>
      <c r="H699" s="206"/>
      <c r="I699" s="206"/>
      <c r="J699" s="208"/>
      <c r="K699" s="209"/>
      <c r="L699" s="206"/>
      <c r="M699" s="206"/>
      <c r="N699" s="206"/>
      <c r="O699" s="206"/>
      <c r="P699" s="206"/>
      <c r="Q699" s="206"/>
      <c r="R699" s="206"/>
      <c r="S699" s="206"/>
      <c r="T699" s="206"/>
      <c r="U699" s="206"/>
      <c r="V699" s="206"/>
      <c r="W699" s="206"/>
      <c r="X699" s="206"/>
      <c r="Y699" s="206"/>
      <c r="Z699" s="206"/>
    </row>
    <row r="700" spans="1:26" ht="12.75" hidden="1" customHeight="1">
      <c r="A700" s="207"/>
      <c r="B700" s="206"/>
      <c r="C700" s="206"/>
      <c r="D700" s="206"/>
      <c r="E700" s="206"/>
      <c r="F700" s="206"/>
      <c r="G700" s="206"/>
      <c r="H700" s="206"/>
      <c r="I700" s="206"/>
      <c r="J700" s="208"/>
      <c r="K700" s="209"/>
      <c r="L700" s="206"/>
      <c r="M700" s="206"/>
      <c r="N700" s="206"/>
      <c r="O700" s="206"/>
      <c r="P700" s="206"/>
      <c r="Q700" s="206"/>
      <c r="R700" s="206"/>
      <c r="S700" s="206"/>
      <c r="T700" s="206"/>
      <c r="U700" s="206"/>
      <c r="V700" s="206"/>
      <c r="W700" s="206"/>
      <c r="X700" s="206"/>
      <c r="Y700" s="206"/>
      <c r="Z700" s="206"/>
    </row>
    <row r="701" spans="1:26" ht="12.75" hidden="1" customHeight="1">
      <c r="A701" s="207"/>
      <c r="B701" s="206"/>
      <c r="C701" s="206"/>
      <c r="D701" s="206"/>
      <c r="E701" s="206"/>
      <c r="F701" s="206"/>
      <c r="G701" s="206"/>
      <c r="H701" s="206"/>
      <c r="I701" s="206"/>
      <c r="J701" s="208"/>
      <c r="K701" s="209"/>
      <c r="L701" s="206"/>
      <c r="M701" s="206"/>
      <c r="N701" s="206"/>
      <c r="O701" s="206"/>
      <c r="P701" s="206"/>
      <c r="Q701" s="206"/>
      <c r="R701" s="206"/>
      <c r="S701" s="206"/>
      <c r="T701" s="206"/>
      <c r="U701" s="206"/>
      <c r="V701" s="206"/>
      <c r="W701" s="206"/>
      <c r="X701" s="206"/>
      <c r="Y701" s="206"/>
      <c r="Z701" s="206"/>
    </row>
    <row r="702" spans="1:26" ht="12.75" hidden="1" customHeight="1">
      <c r="A702" s="207"/>
      <c r="B702" s="206"/>
      <c r="C702" s="206"/>
      <c r="D702" s="206"/>
      <c r="E702" s="206"/>
      <c r="F702" s="206"/>
      <c r="G702" s="206"/>
      <c r="H702" s="206"/>
      <c r="I702" s="206"/>
      <c r="J702" s="208"/>
      <c r="K702" s="209"/>
      <c r="L702" s="206"/>
      <c r="M702" s="206"/>
      <c r="N702" s="206"/>
      <c r="O702" s="206"/>
      <c r="P702" s="206"/>
      <c r="Q702" s="206"/>
      <c r="R702" s="206"/>
      <c r="S702" s="206"/>
      <c r="T702" s="206"/>
      <c r="U702" s="206"/>
      <c r="V702" s="206"/>
      <c r="W702" s="206"/>
      <c r="X702" s="206"/>
      <c r="Y702" s="206"/>
      <c r="Z702" s="206"/>
    </row>
    <row r="703" spans="1:26" ht="12.75" hidden="1" customHeight="1">
      <c r="A703" s="207"/>
      <c r="B703" s="206"/>
      <c r="C703" s="206"/>
      <c r="D703" s="206"/>
      <c r="E703" s="206"/>
      <c r="F703" s="206"/>
      <c r="G703" s="206"/>
      <c r="H703" s="206"/>
      <c r="I703" s="206"/>
      <c r="J703" s="208"/>
      <c r="K703" s="209"/>
      <c r="L703" s="206"/>
      <c r="M703" s="206"/>
      <c r="N703" s="206"/>
      <c r="O703" s="206"/>
      <c r="P703" s="206"/>
      <c r="Q703" s="206"/>
      <c r="R703" s="206"/>
      <c r="S703" s="206"/>
      <c r="T703" s="206"/>
      <c r="U703" s="206"/>
      <c r="V703" s="206"/>
      <c r="W703" s="206"/>
      <c r="X703" s="206"/>
      <c r="Y703" s="206"/>
      <c r="Z703" s="206"/>
    </row>
    <row r="704" spans="1:26" ht="12.75" hidden="1" customHeight="1">
      <c r="A704" s="207"/>
      <c r="B704" s="206"/>
      <c r="C704" s="206"/>
      <c r="D704" s="206"/>
      <c r="E704" s="206"/>
      <c r="F704" s="206"/>
      <c r="G704" s="206"/>
      <c r="H704" s="206"/>
      <c r="I704" s="206"/>
      <c r="J704" s="208"/>
      <c r="K704" s="209"/>
      <c r="L704" s="206"/>
      <c r="M704" s="206"/>
      <c r="N704" s="206"/>
      <c r="O704" s="206"/>
      <c r="P704" s="206"/>
      <c r="Q704" s="206"/>
      <c r="R704" s="206"/>
      <c r="S704" s="206"/>
      <c r="T704" s="206"/>
      <c r="U704" s="206"/>
      <c r="V704" s="206"/>
      <c r="W704" s="206"/>
      <c r="X704" s="206"/>
      <c r="Y704" s="206"/>
      <c r="Z704" s="206"/>
    </row>
    <row r="705" spans="1:26" ht="12.75" hidden="1" customHeight="1">
      <c r="A705" s="207"/>
      <c r="B705" s="206"/>
      <c r="C705" s="206"/>
      <c r="D705" s="206"/>
      <c r="E705" s="206"/>
      <c r="F705" s="206"/>
      <c r="G705" s="206"/>
      <c r="H705" s="206"/>
      <c r="I705" s="206"/>
      <c r="J705" s="208"/>
      <c r="K705" s="209"/>
      <c r="L705" s="206"/>
      <c r="M705" s="206"/>
      <c r="N705" s="206"/>
      <c r="O705" s="206"/>
      <c r="P705" s="206"/>
      <c r="Q705" s="206"/>
      <c r="R705" s="206"/>
      <c r="S705" s="206"/>
      <c r="T705" s="206"/>
      <c r="U705" s="206"/>
      <c r="V705" s="206"/>
      <c r="W705" s="206"/>
      <c r="X705" s="206"/>
      <c r="Y705" s="206"/>
      <c r="Z705" s="206"/>
    </row>
    <row r="706" spans="1:26" ht="12.75" hidden="1" customHeight="1">
      <c r="A706" s="207"/>
      <c r="B706" s="206"/>
      <c r="C706" s="206"/>
      <c r="D706" s="206"/>
      <c r="E706" s="206"/>
      <c r="F706" s="206"/>
      <c r="G706" s="206"/>
      <c r="H706" s="206"/>
      <c r="I706" s="206"/>
      <c r="J706" s="208"/>
      <c r="K706" s="209"/>
      <c r="L706" s="206"/>
      <c r="M706" s="206"/>
      <c r="N706" s="206"/>
      <c r="O706" s="206"/>
      <c r="P706" s="206"/>
      <c r="Q706" s="206"/>
      <c r="R706" s="206"/>
      <c r="S706" s="206"/>
      <c r="T706" s="206"/>
      <c r="U706" s="206"/>
      <c r="V706" s="206"/>
      <c r="W706" s="206"/>
      <c r="X706" s="206"/>
      <c r="Y706" s="206"/>
      <c r="Z706" s="206"/>
    </row>
    <row r="707" spans="1:26" ht="12.75" hidden="1" customHeight="1">
      <c r="A707" s="207"/>
      <c r="B707" s="206"/>
      <c r="C707" s="206"/>
      <c r="D707" s="206"/>
      <c r="E707" s="206"/>
      <c r="F707" s="206"/>
      <c r="G707" s="206"/>
      <c r="H707" s="206"/>
      <c r="I707" s="206"/>
      <c r="J707" s="208"/>
      <c r="K707" s="209"/>
      <c r="L707" s="206"/>
      <c r="M707" s="206"/>
      <c r="N707" s="206"/>
      <c r="O707" s="206"/>
      <c r="P707" s="206"/>
      <c r="Q707" s="206"/>
      <c r="R707" s="206"/>
      <c r="S707" s="206"/>
      <c r="T707" s="206"/>
      <c r="U707" s="206"/>
      <c r="V707" s="206"/>
      <c r="W707" s="206"/>
      <c r="X707" s="206"/>
      <c r="Y707" s="206"/>
      <c r="Z707" s="206"/>
    </row>
    <row r="708" spans="1:26" ht="12.75" hidden="1" customHeight="1">
      <c r="A708" s="207"/>
      <c r="B708" s="206"/>
      <c r="C708" s="206"/>
      <c r="D708" s="206"/>
      <c r="E708" s="206"/>
      <c r="F708" s="206"/>
      <c r="G708" s="206"/>
      <c r="H708" s="206"/>
      <c r="I708" s="206"/>
      <c r="J708" s="208"/>
      <c r="K708" s="209"/>
      <c r="L708" s="206"/>
      <c r="M708" s="206"/>
      <c r="N708" s="206"/>
      <c r="O708" s="206"/>
      <c r="P708" s="206"/>
      <c r="Q708" s="206"/>
      <c r="R708" s="206"/>
      <c r="S708" s="206"/>
      <c r="T708" s="206"/>
      <c r="U708" s="206"/>
      <c r="V708" s="206"/>
      <c r="W708" s="206"/>
      <c r="X708" s="206"/>
      <c r="Y708" s="206"/>
      <c r="Z708" s="206"/>
    </row>
    <row r="709" spans="1:26" ht="12.75" hidden="1" customHeight="1">
      <c r="A709" s="207"/>
      <c r="B709" s="206"/>
      <c r="C709" s="206"/>
      <c r="D709" s="206"/>
      <c r="E709" s="206"/>
      <c r="F709" s="206"/>
      <c r="G709" s="206"/>
      <c r="H709" s="206"/>
      <c r="I709" s="206"/>
      <c r="J709" s="208"/>
      <c r="K709" s="209"/>
      <c r="L709" s="206"/>
      <c r="M709" s="206"/>
      <c r="N709" s="206"/>
      <c r="O709" s="206"/>
      <c r="P709" s="206"/>
      <c r="Q709" s="206"/>
      <c r="R709" s="206"/>
      <c r="S709" s="206"/>
      <c r="T709" s="206"/>
      <c r="U709" s="206"/>
      <c r="V709" s="206"/>
      <c r="W709" s="206"/>
      <c r="X709" s="206"/>
      <c r="Y709" s="206"/>
      <c r="Z709" s="206"/>
    </row>
    <row r="710" spans="1:26" ht="12.75" hidden="1" customHeight="1">
      <c r="A710" s="207"/>
      <c r="B710" s="206"/>
      <c r="C710" s="206"/>
      <c r="D710" s="206"/>
      <c r="E710" s="206"/>
      <c r="F710" s="206"/>
      <c r="G710" s="206"/>
      <c r="H710" s="206"/>
      <c r="I710" s="206"/>
      <c r="J710" s="208"/>
      <c r="K710" s="209"/>
      <c r="L710" s="206"/>
      <c r="M710" s="206"/>
      <c r="N710" s="206"/>
      <c r="O710" s="206"/>
      <c r="P710" s="206"/>
      <c r="Q710" s="206"/>
      <c r="R710" s="206"/>
      <c r="S710" s="206"/>
      <c r="T710" s="206"/>
      <c r="U710" s="206"/>
      <c r="V710" s="206"/>
      <c r="W710" s="206"/>
      <c r="X710" s="206"/>
      <c r="Y710" s="206"/>
      <c r="Z710" s="206"/>
    </row>
    <row r="711" spans="1:26" ht="12.75" hidden="1" customHeight="1">
      <c r="A711" s="207"/>
      <c r="B711" s="206"/>
      <c r="C711" s="206"/>
      <c r="D711" s="206"/>
      <c r="E711" s="206"/>
      <c r="F711" s="206"/>
      <c r="G711" s="206"/>
      <c r="H711" s="206"/>
      <c r="I711" s="206"/>
      <c r="J711" s="208"/>
      <c r="K711" s="209"/>
      <c r="L711" s="206"/>
      <c r="M711" s="206"/>
      <c r="N711" s="206"/>
      <c r="O711" s="206"/>
      <c r="P711" s="206"/>
      <c r="Q711" s="206"/>
      <c r="R711" s="206"/>
      <c r="S711" s="206"/>
      <c r="T711" s="206"/>
      <c r="U711" s="206"/>
      <c r="V711" s="206"/>
      <c r="W711" s="206"/>
      <c r="X711" s="206"/>
      <c r="Y711" s="206"/>
      <c r="Z711" s="206"/>
    </row>
    <row r="712" spans="1:26" ht="12.75" hidden="1" customHeight="1">
      <c r="A712" s="207"/>
      <c r="B712" s="206"/>
      <c r="C712" s="206"/>
      <c r="D712" s="206"/>
      <c r="E712" s="206"/>
      <c r="F712" s="206"/>
      <c r="G712" s="206"/>
      <c r="H712" s="206"/>
      <c r="I712" s="206"/>
      <c r="J712" s="208"/>
      <c r="K712" s="209"/>
      <c r="L712" s="206"/>
      <c r="M712" s="206"/>
      <c r="N712" s="206"/>
      <c r="O712" s="206"/>
      <c r="P712" s="206"/>
      <c r="Q712" s="206"/>
      <c r="R712" s="206"/>
      <c r="S712" s="206"/>
      <c r="T712" s="206"/>
      <c r="U712" s="206"/>
      <c r="V712" s="206"/>
      <c r="W712" s="206"/>
      <c r="X712" s="206"/>
      <c r="Y712" s="206"/>
      <c r="Z712" s="206"/>
    </row>
    <row r="713" spans="1:26" ht="12.75" hidden="1" customHeight="1">
      <c r="A713" s="207"/>
      <c r="B713" s="206"/>
      <c r="C713" s="206"/>
      <c r="D713" s="206"/>
      <c r="E713" s="206"/>
      <c r="F713" s="206"/>
      <c r="G713" s="206"/>
      <c r="H713" s="206"/>
      <c r="I713" s="206"/>
      <c r="J713" s="208"/>
      <c r="K713" s="209"/>
      <c r="L713" s="206"/>
      <c r="M713" s="206"/>
      <c r="N713" s="206"/>
      <c r="O713" s="206"/>
      <c r="P713" s="206"/>
      <c r="Q713" s="206"/>
      <c r="R713" s="206"/>
      <c r="S713" s="206"/>
      <c r="T713" s="206"/>
      <c r="U713" s="206"/>
      <c r="V713" s="206"/>
      <c r="W713" s="206"/>
      <c r="X713" s="206"/>
      <c r="Y713" s="206"/>
      <c r="Z713" s="206"/>
    </row>
    <row r="714" spans="1:26" ht="12.75" hidden="1" customHeight="1">
      <c r="A714" s="207"/>
      <c r="B714" s="206"/>
      <c r="C714" s="206"/>
      <c r="D714" s="206"/>
      <c r="E714" s="206"/>
      <c r="F714" s="206"/>
      <c r="G714" s="206"/>
      <c r="H714" s="206"/>
      <c r="I714" s="206"/>
      <c r="J714" s="208"/>
      <c r="K714" s="209"/>
      <c r="L714" s="206"/>
      <c r="M714" s="206"/>
      <c r="N714" s="206"/>
      <c r="O714" s="206"/>
      <c r="P714" s="206"/>
      <c r="Q714" s="206"/>
      <c r="R714" s="206"/>
      <c r="S714" s="206"/>
      <c r="T714" s="206"/>
      <c r="U714" s="206"/>
      <c r="V714" s="206"/>
      <c r="W714" s="206"/>
      <c r="X714" s="206"/>
      <c r="Y714" s="206"/>
      <c r="Z714" s="206"/>
    </row>
    <row r="715" spans="1:26" ht="12.75" hidden="1" customHeight="1">
      <c r="A715" s="207"/>
      <c r="B715" s="206"/>
      <c r="C715" s="206"/>
      <c r="D715" s="206"/>
      <c r="E715" s="206"/>
      <c r="F715" s="206"/>
      <c r="G715" s="206"/>
      <c r="H715" s="206"/>
      <c r="I715" s="206"/>
      <c r="J715" s="208"/>
      <c r="K715" s="209"/>
      <c r="L715" s="206"/>
      <c r="M715" s="206"/>
      <c r="N715" s="206"/>
      <c r="O715" s="206"/>
      <c r="P715" s="206"/>
      <c r="Q715" s="206"/>
      <c r="R715" s="206"/>
      <c r="S715" s="206"/>
      <c r="T715" s="206"/>
      <c r="U715" s="206"/>
      <c r="V715" s="206"/>
      <c r="W715" s="206"/>
      <c r="X715" s="206"/>
      <c r="Y715" s="206"/>
      <c r="Z715" s="206"/>
    </row>
    <row r="716" spans="1:26" ht="12.75" hidden="1" customHeight="1">
      <c r="A716" s="207"/>
      <c r="B716" s="206"/>
      <c r="C716" s="206"/>
      <c r="D716" s="206"/>
      <c r="E716" s="206"/>
      <c r="F716" s="206"/>
      <c r="G716" s="206"/>
      <c r="H716" s="206"/>
      <c r="I716" s="206"/>
      <c r="J716" s="208"/>
      <c r="K716" s="209"/>
      <c r="L716" s="206"/>
      <c r="M716" s="206"/>
      <c r="N716" s="206"/>
      <c r="O716" s="206"/>
      <c r="P716" s="206"/>
      <c r="Q716" s="206"/>
      <c r="R716" s="206"/>
      <c r="S716" s="206"/>
      <c r="T716" s="206"/>
      <c r="U716" s="206"/>
      <c r="V716" s="206"/>
      <c r="W716" s="206"/>
      <c r="X716" s="206"/>
      <c r="Y716" s="206"/>
      <c r="Z716" s="206"/>
    </row>
    <row r="717" spans="1:26" ht="12.75" hidden="1" customHeight="1">
      <c r="A717" s="207"/>
      <c r="B717" s="206"/>
      <c r="C717" s="206"/>
      <c r="D717" s="206"/>
      <c r="E717" s="206"/>
      <c r="F717" s="206"/>
      <c r="G717" s="206"/>
      <c r="H717" s="206"/>
      <c r="I717" s="206"/>
      <c r="J717" s="208"/>
      <c r="K717" s="209"/>
      <c r="L717" s="206"/>
      <c r="M717" s="206"/>
      <c r="N717" s="206"/>
      <c r="O717" s="206"/>
      <c r="P717" s="206"/>
      <c r="Q717" s="206"/>
      <c r="R717" s="206"/>
      <c r="S717" s="206"/>
      <c r="T717" s="206"/>
      <c r="U717" s="206"/>
      <c r="V717" s="206"/>
      <c r="W717" s="206"/>
      <c r="X717" s="206"/>
      <c r="Y717" s="206"/>
      <c r="Z717" s="206"/>
    </row>
    <row r="718" spans="1:26" ht="12.75" hidden="1" customHeight="1">
      <c r="A718" s="207"/>
      <c r="B718" s="206"/>
      <c r="C718" s="206"/>
      <c r="D718" s="206"/>
      <c r="E718" s="206"/>
      <c r="F718" s="206"/>
      <c r="G718" s="206"/>
      <c r="H718" s="206"/>
      <c r="I718" s="206"/>
      <c r="J718" s="208"/>
      <c r="K718" s="209"/>
      <c r="L718" s="206"/>
      <c r="M718" s="206"/>
      <c r="N718" s="206"/>
      <c r="O718" s="206"/>
      <c r="P718" s="206"/>
      <c r="Q718" s="206"/>
      <c r="R718" s="206"/>
      <c r="S718" s="206"/>
      <c r="T718" s="206"/>
      <c r="U718" s="206"/>
      <c r="V718" s="206"/>
      <c r="W718" s="206"/>
      <c r="X718" s="206"/>
      <c r="Y718" s="206"/>
      <c r="Z718" s="206"/>
    </row>
    <row r="719" spans="1:26" ht="12.75" hidden="1" customHeight="1">
      <c r="A719" s="207"/>
      <c r="B719" s="206"/>
      <c r="C719" s="206"/>
      <c r="D719" s="206"/>
      <c r="E719" s="206"/>
      <c r="F719" s="206"/>
      <c r="G719" s="206"/>
      <c r="H719" s="206"/>
      <c r="I719" s="206"/>
      <c r="J719" s="208"/>
      <c r="K719" s="209"/>
      <c r="L719" s="206"/>
      <c r="M719" s="206"/>
      <c r="N719" s="206"/>
      <c r="O719" s="206"/>
      <c r="P719" s="206"/>
      <c r="Q719" s="206"/>
      <c r="R719" s="206"/>
      <c r="S719" s="206"/>
      <c r="T719" s="206"/>
      <c r="U719" s="206"/>
      <c r="V719" s="206"/>
      <c r="W719" s="206"/>
      <c r="X719" s="206"/>
      <c r="Y719" s="206"/>
      <c r="Z719" s="206"/>
    </row>
    <row r="720" spans="1:26" ht="12.75" hidden="1" customHeight="1">
      <c r="A720" s="207"/>
      <c r="B720" s="206"/>
      <c r="C720" s="206"/>
      <c r="D720" s="206"/>
      <c r="E720" s="206"/>
      <c r="F720" s="206"/>
      <c r="G720" s="206"/>
      <c r="H720" s="206"/>
      <c r="I720" s="206"/>
      <c r="J720" s="208"/>
      <c r="K720" s="209"/>
      <c r="L720" s="206"/>
      <c r="M720" s="206"/>
      <c r="N720" s="206"/>
      <c r="O720" s="206"/>
      <c r="P720" s="206"/>
      <c r="Q720" s="206"/>
      <c r="R720" s="206"/>
      <c r="S720" s="206"/>
      <c r="T720" s="206"/>
      <c r="U720" s="206"/>
      <c r="V720" s="206"/>
      <c r="W720" s="206"/>
      <c r="X720" s="206"/>
      <c r="Y720" s="206"/>
      <c r="Z720" s="206"/>
    </row>
    <row r="721" spans="1:26" ht="12.75" hidden="1" customHeight="1">
      <c r="A721" s="207"/>
      <c r="B721" s="206"/>
      <c r="C721" s="206"/>
      <c r="D721" s="206"/>
      <c r="E721" s="206"/>
      <c r="F721" s="206"/>
      <c r="G721" s="206"/>
      <c r="H721" s="206"/>
      <c r="I721" s="206"/>
      <c r="J721" s="208"/>
      <c r="K721" s="209"/>
      <c r="L721" s="206"/>
      <c r="M721" s="206"/>
      <c r="N721" s="206"/>
      <c r="O721" s="206"/>
      <c r="P721" s="206"/>
      <c r="Q721" s="206"/>
      <c r="R721" s="206"/>
      <c r="S721" s="206"/>
      <c r="T721" s="206"/>
      <c r="U721" s="206"/>
      <c r="V721" s="206"/>
      <c r="W721" s="206"/>
      <c r="X721" s="206"/>
      <c r="Y721" s="206"/>
      <c r="Z721" s="206"/>
    </row>
    <row r="722" spans="1:26" ht="12.75" hidden="1" customHeight="1">
      <c r="A722" s="207"/>
      <c r="B722" s="206"/>
      <c r="C722" s="206"/>
      <c r="D722" s="206"/>
      <c r="E722" s="206"/>
      <c r="F722" s="206"/>
      <c r="G722" s="206"/>
      <c r="H722" s="206"/>
      <c r="I722" s="206"/>
      <c r="J722" s="208"/>
      <c r="K722" s="209"/>
      <c r="L722" s="206"/>
      <c r="M722" s="206"/>
      <c r="N722" s="206"/>
      <c r="O722" s="206"/>
      <c r="P722" s="206"/>
      <c r="Q722" s="206"/>
      <c r="R722" s="206"/>
      <c r="S722" s="206"/>
      <c r="T722" s="206"/>
      <c r="U722" s="206"/>
      <c r="V722" s="206"/>
      <c r="W722" s="206"/>
      <c r="X722" s="206"/>
      <c r="Y722" s="206"/>
      <c r="Z722" s="206"/>
    </row>
    <row r="723" spans="1:26" ht="12.75" hidden="1" customHeight="1">
      <c r="A723" s="207"/>
      <c r="B723" s="206"/>
      <c r="C723" s="206"/>
      <c r="D723" s="206"/>
      <c r="E723" s="206"/>
      <c r="F723" s="206"/>
      <c r="G723" s="206"/>
      <c r="H723" s="206"/>
      <c r="I723" s="206"/>
      <c r="J723" s="208"/>
      <c r="K723" s="209"/>
      <c r="L723" s="206"/>
      <c r="M723" s="206"/>
      <c r="N723" s="206"/>
      <c r="O723" s="206"/>
      <c r="P723" s="206"/>
      <c r="Q723" s="206"/>
      <c r="R723" s="206"/>
      <c r="S723" s="206"/>
      <c r="T723" s="206"/>
      <c r="U723" s="206"/>
      <c r="V723" s="206"/>
      <c r="W723" s="206"/>
      <c r="X723" s="206"/>
      <c r="Y723" s="206"/>
      <c r="Z723" s="206"/>
    </row>
    <row r="724" spans="1:26" ht="12.75" hidden="1" customHeight="1">
      <c r="A724" s="207"/>
      <c r="B724" s="206"/>
      <c r="C724" s="206"/>
      <c r="D724" s="206"/>
      <c r="E724" s="206"/>
      <c r="F724" s="206"/>
      <c r="G724" s="206"/>
      <c r="H724" s="206"/>
      <c r="I724" s="206"/>
      <c r="J724" s="208"/>
      <c r="K724" s="209"/>
      <c r="L724" s="206"/>
      <c r="M724" s="206"/>
      <c r="N724" s="206"/>
      <c r="O724" s="206"/>
      <c r="P724" s="206"/>
      <c r="Q724" s="206"/>
      <c r="R724" s="206"/>
      <c r="S724" s="206"/>
      <c r="T724" s="206"/>
      <c r="U724" s="206"/>
      <c r="V724" s="206"/>
      <c r="W724" s="206"/>
      <c r="X724" s="206"/>
      <c r="Y724" s="206"/>
      <c r="Z724" s="206"/>
    </row>
    <row r="725" spans="1:26" ht="12.75" hidden="1" customHeight="1">
      <c r="A725" s="207"/>
      <c r="B725" s="206"/>
      <c r="C725" s="206"/>
      <c r="D725" s="206"/>
      <c r="E725" s="206"/>
      <c r="F725" s="206"/>
      <c r="G725" s="206"/>
      <c r="H725" s="206"/>
      <c r="I725" s="206"/>
      <c r="J725" s="208"/>
      <c r="K725" s="209"/>
      <c r="L725" s="206"/>
      <c r="M725" s="206"/>
      <c r="N725" s="206"/>
      <c r="O725" s="206"/>
      <c r="P725" s="206"/>
      <c r="Q725" s="206"/>
      <c r="R725" s="206"/>
      <c r="S725" s="206"/>
      <c r="T725" s="206"/>
      <c r="U725" s="206"/>
      <c r="V725" s="206"/>
      <c r="W725" s="206"/>
      <c r="X725" s="206"/>
      <c r="Y725" s="206"/>
      <c r="Z725" s="206"/>
    </row>
    <row r="726" spans="1:26" ht="12.75" hidden="1" customHeight="1">
      <c r="A726" s="207"/>
      <c r="B726" s="206"/>
      <c r="C726" s="206"/>
      <c r="D726" s="206"/>
      <c r="E726" s="206"/>
      <c r="F726" s="206"/>
      <c r="G726" s="206"/>
      <c r="H726" s="206"/>
      <c r="I726" s="206"/>
      <c r="J726" s="208"/>
      <c r="K726" s="209"/>
      <c r="L726" s="206"/>
      <c r="M726" s="206"/>
      <c r="N726" s="206"/>
      <c r="O726" s="206"/>
      <c r="P726" s="206"/>
      <c r="Q726" s="206"/>
      <c r="R726" s="206"/>
      <c r="S726" s="206"/>
      <c r="T726" s="206"/>
      <c r="U726" s="206"/>
      <c r="V726" s="206"/>
      <c r="W726" s="206"/>
      <c r="X726" s="206"/>
      <c r="Y726" s="206"/>
      <c r="Z726" s="206"/>
    </row>
    <row r="727" spans="1:26" ht="12.75" hidden="1" customHeight="1">
      <c r="A727" s="207"/>
      <c r="B727" s="206"/>
      <c r="C727" s="206"/>
      <c r="D727" s="206"/>
      <c r="E727" s="206"/>
      <c r="F727" s="206"/>
      <c r="G727" s="206"/>
      <c r="H727" s="206"/>
      <c r="I727" s="206"/>
      <c r="J727" s="208"/>
      <c r="K727" s="209"/>
      <c r="L727" s="206"/>
      <c r="M727" s="206"/>
      <c r="N727" s="206"/>
      <c r="O727" s="206"/>
      <c r="P727" s="206"/>
      <c r="Q727" s="206"/>
      <c r="R727" s="206"/>
      <c r="S727" s="206"/>
      <c r="T727" s="206"/>
      <c r="U727" s="206"/>
      <c r="V727" s="206"/>
      <c r="W727" s="206"/>
      <c r="X727" s="206"/>
      <c r="Y727" s="206"/>
      <c r="Z727" s="206"/>
    </row>
    <row r="728" spans="1:26" ht="12.75" hidden="1" customHeight="1">
      <c r="A728" s="207"/>
      <c r="B728" s="206"/>
      <c r="C728" s="206"/>
      <c r="D728" s="206"/>
      <c r="E728" s="206"/>
      <c r="F728" s="206"/>
      <c r="G728" s="206"/>
      <c r="H728" s="206"/>
      <c r="I728" s="206"/>
      <c r="J728" s="208"/>
      <c r="K728" s="209"/>
      <c r="L728" s="206"/>
      <c r="M728" s="206"/>
      <c r="N728" s="206"/>
      <c r="O728" s="206"/>
      <c r="P728" s="206"/>
      <c r="Q728" s="206"/>
      <c r="R728" s="206"/>
      <c r="S728" s="206"/>
      <c r="T728" s="206"/>
      <c r="U728" s="206"/>
      <c r="V728" s="206"/>
      <c r="W728" s="206"/>
      <c r="X728" s="206"/>
      <c r="Y728" s="206"/>
      <c r="Z728" s="206"/>
    </row>
    <row r="729" spans="1:26" ht="12.75" hidden="1" customHeight="1">
      <c r="A729" s="207"/>
      <c r="B729" s="206"/>
      <c r="C729" s="206"/>
      <c r="D729" s="206"/>
      <c r="E729" s="206"/>
      <c r="F729" s="206"/>
      <c r="G729" s="206"/>
      <c r="H729" s="206"/>
      <c r="I729" s="206"/>
      <c r="J729" s="208"/>
      <c r="K729" s="209"/>
      <c r="L729" s="206"/>
      <c r="M729" s="206"/>
      <c r="N729" s="206"/>
      <c r="O729" s="206"/>
      <c r="P729" s="206"/>
      <c r="Q729" s="206"/>
      <c r="R729" s="206"/>
      <c r="S729" s="206"/>
      <c r="T729" s="206"/>
      <c r="U729" s="206"/>
      <c r="V729" s="206"/>
      <c r="W729" s="206"/>
      <c r="X729" s="206"/>
      <c r="Y729" s="206"/>
      <c r="Z729" s="206"/>
    </row>
    <row r="730" spans="1:26" ht="12.75" hidden="1" customHeight="1">
      <c r="A730" s="207"/>
      <c r="B730" s="206"/>
      <c r="C730" s="206"/>
      <c r="D730" s="206"/>
      <c r="E730" s="206"/>
      <c r="F730" s="206"/>
      <c r="G730" s="206"/>
      <c r="H730" s="206"/>
      <c r="I730" s="206"/>
      <c r="J730" s="208"/>
      <c r="K730" s="209"/>
      <c r="L730" s="206"/>
      <c r="M730" s="206"/>
      <c r="N730" s="206"/>
      <c r="O730" s="206"/>
      <c r="P730" s="206"/>
      <c r="Q730" s="206"/>
      <c r="R730" s="206"/>
      <c r="S730" s="206"/>
      <c r="T730" s="206"/>
      <c r="U730" s="206"/>
      <c r="V730" s="206"/>
      <c r="W730" s="206"/>
      <c r="X730" s="206"/>
      <c r="Y730" s="206"/>
      <c r="Z730" s="206"/>
    </row>
    <row r="731" spans="1:26" ht="12.75" hidden="1" customHeight="1">
      <c r="A731" s="207"/>
      <c r="B731" s="206"/>
      <c r="C731" s="206"/>
      <c r="D731" s="206"/>
      <c r="E731" s="206"/>
      <c r="F731" s="206"/>
      <c r="G731" s="206"/>
      <c r="H731" s="206"/>
      <c r="I731" s="206"/>
      <c r="J731" s="208"/>
      <c r="K731" s="209"/>
      <c r="L731" s="206"/>
      <c r="M731" s="206"/>
      <c r="N731" s="206"/>
      <c r="O731" s="206"/>
      <c r="P731" s="206"/>
      <c r="Q731" s="206"/>
      <c r="R731" s="206"/>
      <c r="S731" s="206"/>
      <c r="T731" s="206"/>
      <c r="U731" s="206"/>
      <c r="V731" s="206"/>
      <c r="W731" s="206"/>
      <c r="X731" s="206"/>
      <c r="Y731" s="206"/>
      <c r="Z731" s="206"/>
    </row>
    <row r="732" spans="1:26" ht="12.75" hidden="1" customHeight="1">
      <c r="A732" s="207"/>
      <c r="B732" s="206"/>
      <c r="C732" s="206"/>
      <c r="D732" s="206"/>
      <c r="E732" s="206"/>
      <c r="F732" s="206"/>
      <c r="G732" s="206"/>
      <c r="H732" s="206"/>
      <c r="I732" s="206"/>
      <c r="J732" s="208"/>
      <c r="K732" s="209"/>
      <c r="L732" s="206"/>
      <c r="M732" s="206"/>
      <c r="N732" s="206"/>
      <c r="O732" s="206"/>
      <c r="P732" s="206"/>
      <c r="Q732" s="206"/>
      <c r="R732" s="206"/>
      <c r="S732" s="206"/>
      <c r="T732" s="206"/>
      <c r="U732" s="206"/>
      <c r="V732" s="206"/>
      <c r="W732" s="206"/>
      <c r="X732" s="206"/>
      <c r="Y732" s="206"/>
      <c r="Z732" s="206"/>
    </row>
    <row r="733" spans="1:26" ht="12.75" hidden="1" customHeight="1">
      <c r="A733" s="207"/>
      <c r="B733" s="206"/>
      <c r="C733" s="206"/>
      <c r="D733" s="206"/>
      <c r="E733" s="206"/>
      <c r="F733" s="206"/>
      <c r="G733" s="206"/>
      <c r="H733" s="206"/>
      <c r="I733" s="206"/>
      <c r="J733" s="208"/>
      <c r="K733" s="209"/>
      <c r="L733" s="206"/>
      <c r="M733" s="206"/>
      <c r="N733" s="206"/>
      <c r="O733" s="206"/>
      <c r="P733" s="206"/>
      <c r="Q733" s="206"/>
      <c r="R733" s="206"/>
      <c r="S733" s="206"/>
      <c r="T733" s="206"/>
      <c r="U733" s="206"/>
      <c r="V733" s="206"/>
      <c r="W733" s="206"/>
      <c r="X733" s="206"/>
      <c r="Y733" s="206"/>
      <c r="Z733" s="206"/>
    </row>
    <row r="734" spans="1:26" ht="12.75" hidden="1" customHeight="1">
      <c r="A734" s="207"/>
      <c r="B734" s="206"/>
      <c r="C734" s="206"/>
      <c r="D734" s="206"/>
      <c r="E734" s="206"/>
      <c r="F734" s="206"/>
      <c r="G734" s="206"/>
      <c r="H734" s="206"/>
      <c r="I734" s="206"/>
      <c r="J734" s="208"/>
      <c r="K734" s="209"/>
      <c r="L734" s="206"/>
      <c r="M734" s="206"/>
      <c r="N734" s="206"/>
      <c r="O734" s="206"/>
      <c r="P734" s="206"/>
      <c r="Q734" s="206"/>
      <c r="R734" s="206"/>
      <c r="S734" s="206"/>
      <c r="T734" s="206"/>
      <c r="U734" s="206"/>
      <c r="V734" s="206"/>
      <c r="W734" s="206"/>
      <c r="X734" s="206"/>
      <c r="Y734" s="206"/>
      <c r="Z734" s="206"/>
    </row>
    <row r="735" spans="1:26" ht="12.75" hidden="1" customHeight="1">
      <c r="A735" s="207"/>
      <c r="B735" s="206"/>
      <c r="C735" s="206"/>
      <c r="D735" s="206"/>
      <c r="E735" s="206"/>
      <c r="F735" s="206"/>
      <c r="G735" s="206"/>
      <c r="H735" s="206"/>
      <c r="I735" s="206"/>
      <c r="J735" s="208"/>
      <c r="K735" s="209"/>
      <c r="L735" s="206"/>
      <c r="M735" s="206"/>
      <c r="N735" s="206"/>
      <c r="O735" s="206"/>
      <c r="P735" s="206"/>
      <c r="Q735" s="206"/>
      <c r="R735" s="206"/>
      <c r="S735" s="206"/>
      <c r="T735" s="206"/>
      <c r="U735" s="206"/>
      <c r="V735" s="206"/>
      <c r="W735" s="206"/>
      <c r="X735" s="206"/>
      <c r="Y735" s="206"/>
      <c r="Z735" s="206"/>
    </row>
    <row r="736" spans="1:26" ht="12.75" hidden="1" customHeight="1">
      <c r="A736" s="207"/>
      <c r="B736" s="206"/>
      <c r="C736" s="206"/>
      <c r="D736" s="206"/>
      <c r="E736" s="206"/>
      <c r="F736" s="206"/>
      <c r="G736" s="206"/>
      <c r="H736" s="206"/>
      <c r="I736" s="206"/>
      <c r="J736" s="208"/>
      <c r="K736" s="209"/>
      <c r="L736" s="206"/>
      <c r="M736" s="206"/>
      <c r="N736" s="206"/>
      <c r="O736" s="206"/>
      <c r="P736" s="206"/>
      <c r="Q736" s="206"/>
      <c r="R736" s="206"/>
      <c r="S736" s="206"/>
      <c r="T736" s="206"/>
      <c r="U736" s="206"/>
      <c r="V736" s="206"/>
      <c r="W736" s="206"/>
      <c r="X736" s="206"/>
      <c r="Y736" s="206"/>
      <c r="Z736" s="206"/>
    </row>
    <row r="737" spans="1:26" ht="12.75" hidden="1" customHeight="1">
      <c r="A737" s="207"/>
      <c r="B737" s="206"/>
      <c r="C737" s="206"/>
      <c r="D737" s="206"/>
      <c r="E737" s="206"/>
      <c r="F737" s="206"/>
      <c r="G737" s="206"/>
      <c r="H737" s="206"/>
      <c r="I737" s="206"/>
      <c r="J737" s="208"/>
      <c r="K737" s="209"/>
      <c r="L737" s="206"/>
      <c r="M737" s="206"/>
      <c r="N737" s="206"/>
      <c r="O737" s="206"/>
      <c r="P737" s="206"/>
      <c r="Q737" s="206"/>
      <c r="R737" s="206"/>
      <c r="S737" s="206"/>
      <c r="T737" s="206"/>
      <c r="U737" s="206"/>
      <c r="V737" s="206"/>
      <c r="W737" s="206"/>
      <c r="X737" s="206"/>
      <c r="Y737" s="206"/>
      <c r="Z737" s="206"/>
    </row>
    <row r="738" spans="1:26" ht="12.75" hidden="1" customHeight="1">
      <c r="A738" s="207"/>
      <c r="B738" s="206"/>
      <c r="C738" s="206"/>
      <c r="D738" s="206"/>
      <c r="E738" s="206"/>
      <c r="F738" s="206"/>
      <c r="G738" s="206"/>
      <c r="H738" s="206"/>
      <c r="I738" s="206"/>
      <c r="J738" s="208"/>
      <c r="K738" s="209"/>
      <c r="L738" s="206"/>
      <c r="M738" s="206"/>
      <c r="N738" s="206"/>
      <c r="O738" s="206"/>
      <c r="P738" s="206"/>
      <c r="Q738" s="206"/>
      <c r="R738" s="206"/>
      <c r="S738" s="206"/>
      <c r="T738" s="206"/>
      <c r="U738" s="206"/>
      <c r="V738" s="206"/>
      <c r="W738" s="206"/>
      <c r="X738" s="206"/>
      <c r="Y738" s="206"/>
      <c r="Z738" s="206"/>
    </row>
    <row r="739" spans="1:26" ht="12.75" hidden="1" customHeight="1">
      <c r="A739" s="207"/>
      <c r="B739" s="206"/>
      <c r="C739" s="206"/>
      <c r="D739" s="206"/>
      <c r="E739" s="206"/>
      <c r="F739" s="206"/>
      <c r="G739" s="206"/>
      <c r="H739" s="206"/>
      <c r="I739" s="206"/>
      <c r="J739" s="208"/>
      <c r="K739" s="209"/>
      <c r="L739" s="206"/>
      <c r="M739" s="206"/>
      <c r="N739" s="206"/>
      <c r="O739" s="206"/>
      <c r="P739" s="206"/>
      <c r="Q739" s="206"/>
      <c r="R739" s="206"/>
      <c r="S739" s="206"/>
      <c r="T739" s="206"/>
      <c r="U739" s="206"/>
      <c r="V739" s="206"/>
      <c r="W739" s="206"/>
      <c r="X739" s="206"/>
      <c r="Y739" s="206"/>
      <c r="Z739" s="206"/>
    </row>
    <row r="740" spans="1:26" ht="12.75" hidden="1" customHeight="1">
      <c r="A740" s="207"/>
      <c r="B740" s="206"/>
      <c r="C740" s="206"/>
      <c r="D740" s="206"/>
      <c r="E740" s="206"/>
      <c r="F740" s="206"/>
      <c r="G740" s="206"/>
      <c r="H740" s="206"/>
      <c r="I740" s="206"/>
      <c r="J740" s="208"/>
      <c r="K740" s="209"/>
      <c r="L740" s="206"/>
      <c r="M740" s="206"/>
      <c r="N740" s="206"/>
      <c r="O740" s="206"/>
      <c r="P740" s="206"/>
      <c r="Q740" s="206"/>
      <c r="R740" s="206"/>
      <c r="S740" s="206"/>
      <c r="T740" s="206"/>
      <c r="U740" s="206"/>
      <c r="V740" s="206"/>
      <c r="W740" s="206"/>
      <c r="X740" s="206"/>
      <c r="Y740" s="206"/>
      <c r="Z740" s="206"/>
    </row>
    <row r="741" spans="1:26" ht="12.75" hidden="1" customHeight="1">
      <c r="A741" s="207"/>
      <c r="B741" s="206"/>
      <c r="C741" s="206"/>
      <c r="D741" s="206"/>
      <c r="E741" s="206"/>
      <c r="F741" s="206"/>
      <c r="G741" s="206"/>
      <c r="H741" s="206"/>
      <c r="I741" s="206"/>
      <c r="J741" s="208"/>
      <c r="K741" s="209"/>
      <c r="L741" s="206"/>
      <c r="M741" s="206"/>
      <c r="N741" s="206"/>
      <c r="O741" s="206"/>
      <c r="P741" s="206"/>
      <c r="Q741" s="206"/>
      <c r="R741" s="206"/>
      <c r="S741" s="206"/>
      <c r="T741" s="206"/>
      <c r="U741" s="206"/>
      <c r="V741" s="206"/>
      <c r="W741" s="206"/>
      <c r="X741" s="206"/>
      <c r="Y741" s="206"/>
      <c r="Z741" s="206"/>
    </row>
    <row r="742" spans="1:26" ht="12.75" hidden="1" customHeight="1">
      <c r="A742" s="207"/>
      <c r="B742" s="206"/>
      <c r="C742" s="206"/>
      <c r="D742" s="206"/>
      <c r="E742" s="206"/>
      <c r="F742" s="206"/>
      <c r="G742" s="206"/>
      <c r="H742" s="206"/>
      <c r="I742" s="206"/>
      <c r="J742" s="208"/>
      <c r="K742" s="209"/>
      <c r="L742" s="206"/>
      <c r="M742" s="206"/>
      <c r="N742" s="206"/>
      <c r="O742" s="206"/>
      <c r="P742" s="206"/>
      <c r="Q742" s="206"/>
      <c r="R742" s="206"/>
      <c r="S742" s="206"/>
      <c r="T742" s="206"/>
      <c r="U742" s="206"/>
      <c r="V742" s="206"/>
      <c r="W742" s="206"/>
      <c r="X742" s="206"/>
      <c r="Y742" s="206"/>
      <c r="Z742" s="206"/>
    </row>
    <row r="743" spans="1:26" ht="12.75" hidden="1" customHeight="1">
      <c r="A743" s="207"/>
      <c r="B743" s="206"/>
      <c r="C743" s="206"/>
      <c r="D743" s="206"/>
      <c r="E743" s="206"/>
      <c r="F743" s="206"/>
      <c r="G743" s="206"/>
      <c r="H743" s="206"/>
      <c r="I743" s="206"/>
      <c r="J743" s="208"/>
      <c r="K743" s="209"/>
      <c r="L743" s="206"/>
      <c r="M743" s="206"/>
      <c r="N743" s="206"/>
      <c r="O743" s="206"/>
      <c r="P743" s="206"/>
      <c r="Q743" s="206"/>
      <c r="R743" s="206"/>
      <c r="S743" s="206"/>
      <c r="T743" s="206"/>
      <c r="U743" s="206"/>
      <c r="V743" s="206"/>
      <c r="W743" s="206"/>
      <c r="X743" s="206"/>
      <c r="Y743" s="206"/>
      <c r="Z743" s="206"/>
    </row>
    <row r="744" spans="1:26" ht="12.75" hidden="1" customHeight="1">
      <c r="A744" s="207"/>
      <c r="B744" s="206"/>
      <c r="C744" s="206"/>
      <c r="D744" s="206"/>
      <c r="E744" s="206"/>
      <c r="F744" s="206"/>
      <c r="G744" s="206"/>
      <c r="H744" s="206"/>
      <c r="I744" s="206"/>
      <c r="J744" s="208"/>
      <c r="K744" s="209"/>
      <c r="L744" s="206"/>
      <c r="M744" s="206"/>
      <c r="N744" s="206"/>
      <c r="O744" s="206"/>
      <c r="P744" s="206"/>
      <c r="Q744" s="206"/>
      <c r="R744" s="206"/>
      <c r="S744" s="206"/>
      <c r="T744" s="206"/>
      <c r="U744" s="206"/>
      <c r="V744" s="206"/>
      <c r="W744" s="206"/>
      <c r="X744" s="206"/>
      <c r="Y744" s="206"/>
      <c r="Z744" s="206"/>
    </row>
    <row r="745" spans="1:26" ht="12.75" hidden="1" customHeight="1">
      <c r="A745" s="207"/>
      <c r="B745" s="206"/>
      <c r="C745" s="206"/>
      <c r="D745" s="206"/>
      <c r="E745" s="206"/>
      <c r="F745" s="206"/>
      <c r="G745" s="206"/>
      <c r="H745" s="206"/>
      <c r="I745" s="206"/>
      <c r="J745" s="208"/>
      <c r="K745" s="209"/>
      <c r="L745" s="206"/>
      <c r="M745" s="206"/>
      <c r="N745" s="206"/>
      <c r="O745" s="206"/>
      <c r="P745" s="206"/>
      <c r="Q745" s="206"/>
      <c r="R745" s="206"/>
      <c r="S745" s="206"/>
      <c r="T745" s="206"/>
      <c r="U745" s="206"/>
      <c r="V745" s="206"/>
      <c r="W745" s="206"/>
      <c r="X745" s="206"/>
      <c r="Y745" s="206"/>
      <c r="Z745" s="206"/>
    </row>
    <row r="746" spans="1:26" ht="12.75" hidden="1" customHeight="1">
      <c r="A746" s="207"/>
      <c r="B746" s="206"/>
      <c r="C746" s="206"/>
      <c r="D746" s="206"/>
      <c r="E746" s="206"/>
      <c r="F746" s="206"/>
      <c r="G746" s="206"/>
      <c r="H746" s="206"/>
      <c r="I746" s="206"/>
      <c r="J746" s="208"/>
      <c r="K746" s="209"/>
      <c r="L746" s="206"/>
      <c r="M746" s="206"/>
      <c r="N746" s="206"/>
      <c r="O746" s="206"/>
      <c r="P746" s="206"/>
      <c r="Q746" s="206"/>
      <c r="R746" s="206"/>
      <c r="S746" s="206"/>
      <c r="T746" s="206"/>
      <c r="U746" s="206"/>
      <c r="V746" s="206"/>
      <c r="W746" s="206"/>
      <c r="X746" s="206"/>
      <c r="Y746" s="206"/>
      <c r="Z746" s="206"/>
    </row>
    <row r="747" spans="1:26" ht="12.75" hidden="1" customHeight="1">
      <c r="A747" s="207"/>
      <c r="B747" s="206"/>
      <c r="C747" s="206"/>
      <c r="D747" s="206"/>
      <c r="E747" s="206"/>
      <c r="F747" s="206"/>
      <c r="G747" s="206"/>
      <c r="H747" s="206"/>
      <c r="I747" s="206"/>
      <c r="J747" s="208"/>
      <c r="K747" s="209"/>
      <c r="L747" s="206"/>
      <c r="M747" s="206"/>
      <c r="N747" s="206"/>
      <c r="O747" s="206"/>
      <c r="P747" s="206"/>
      <c r="Q747" s="206"/>
      <c r="R747" s="206"/>
      <c r="S747" s="206"/>
      <c r="T747" s="206"/>
      <c r="U747" s="206"/>
      <c r="V747" s="206"/>
      <c r="W747" s="206"/>
      <c r="X747" s="206"/>
      <c r="Y747" s="206"/>
      <c r="Z747" s="206"/>
    </row>
    <row r="748" spans="1:26" ht="12.75" hidden="1" customHeight="1">
      <c r="A748" s="207"/>
      <c r="B748" s="206"/>
      <c r="C748" s="206"/>
      <c r="D748" s="206"/>
      <c r="E748" s="206"/>
      <c r="F748" s="206"/>
      <c r="G748" s="206"/>
      <c r="H748" s="206"/>
      <c r="I748" s="206"/>
      <c r="J748" s="208"/>
      <c r="K748" s="209"/>
      <c r="L748" s="206"/>
      <c r="M748" s="206"/>
      <c r="N748" s="206"/>
      <c r="O748" s="206"/>
      <c r="P748" s="206"/>
      <c r="Q748" s="206"/>
      <c r="R748" s="206"/>
      <c r="S748" s="206"/>
      <c r="T748" s="206"/>
      <c r="U748" s="206"/>
      <c r="V748" s="206"/>
      <c r="W748" s="206"/>
      <c r="X748" s="206"/>
      <c r="Y748" s="206"/>
      <c r="Z748" s="206"/>
    </row>
    <row r="749" spans="1:26" ht="12.75" hidden="1" customHeight="1">
      <c r="A749" s="207"/>
      <c r="B749" s="206"/>
      <c r="C749" s="206"/>
      <c r="D749" s="206"/>
      <c r="E749" s="206"/>
      <c r="F749" s="206"/>
      <c r="G749" s="206"/>
      <c r="H749" s="206"/>
      <c r="I749" s="206"/>
      <c r="J749" s="208"/>
      <c r="K749" s="209"/>
      <c r="L749" s="206"/>
      <c r="M749" s="206"/>
      <c r="N749" s="206"/>
      <c r="O749" s="206"/>
      <c r="P749" s="206"/>
      <c r="Q749" s="206"/>
      <c r="R749" s="206"/>
      <c r="S749" s="206"/>
      <c r="T749" s="206"/>
      <c r="U749" s="206"/>
      <c r="V749" s="206"/>
      <c r="W749" s="206"/>
      <c r="X749" s="206"/>
      <c r="Y749" s="206"/>
      <c r="Z749" s="206"/>
    </row>
    <row r="750" spans="1:26" ht="12.75" hidden="1" customHeight="1">
      <c r="A750" s="207"/>
      <c r="B750" s="206"/>
      <c r="C750" s="206"/>
      <c r="D750" s="206"/>
      <c r="E750" s="206"/>
      <c r="F750" s="206"/>
      <c r="G750" s="206"/>
      <c r="H750" s="206"/>
      <c r="I750" s="206"/>
      <c r="J750" s="208"/>
      <c r="K750" s="209"/>
      <c r="L750" s="206"/>
      <c r="M750" s="206"/>
      <c r="N750" s="206"/>
      <c r="O750" s="206"/>
      <c r="P750" s="206"/>
      <c r="Q750" s="206"/>
      <c r="R750" s="206"/>
      <c r="S750" s="206"/>
      <c r="T750" s="206"/>
      <c r="U750" s="206"/>
      <c r="V750" s="206"/>
      <c r="W750" s="206"/>
      <c r="X750" s="206"/>
      <c r="Y750" s="206"/>
      <c r="Z750" s="206"/>
    </row>
    <row r="751" spans="1:26" ht="12.75" hidden="1" customHeight="1">
      <c r="A751" s="207"/>
      <c r="B751" s="206"/>
      <c r="C751" s="206"/>
      <c r="D751" s="206"/>
      <c r="E751" s="206"/>
      <c r="F751" s="206"/>
      <c r="G751" s="206"/>
      <c r="H751" s="206"/>
      <c r="I751" s="206"/>
      <c r="J751" s="208"/>
      <c r="K751" s="209"/>
      <c r="L751" s="206"/>
      <c r="M751" s="206"/>
      <c r="N751" s="206"/>
      <c r="O751" s="206"/>
      <c r="P751" s="206"/>
      <c r="Q751" s="206"/>
      <c r="R751" s="206"/>
      <c r="S751" s="206"/>
      <c r="T751" s="206"/>
      <c r="U751" s="206"/>
      <c r="V751" s="206"/>
      <c r="W751" s="206"/>
      <c r="X751" s="206"/>
      <c r="Y751" s="206"/>
      <c r="Z751" s="206"/>
    </row>
    <row r="752" spans="1:26" ht="12.75" hidden="1" customHeight="1">
      <c r="A752" s="207"/>
      <c r="B752" s="206"/>
      <c r="C752" s="206"/>
      <c r="D752" s="206"/>
      <c r="E752" s="206"/>
      <c r="F752" s="206"/>
      <c r="G752" s="206"/>
      <c r="H752" s="206"/>
      <c r="I752" s="206"/>
      <c r="J752" s="208"/>
      <c r="K752" s="209"/>
      <c r="L752" s="206"/>
      <c r="M752" s="206"/>
      <c r="N752" s="206"/>
      <c r="O752" s="206"/>
      <c r="P752" s="206"/>
      <c r="Q752" s="206"/>
      <c r="R752" s="206"/>
      <c r="S752" s="206"/>
      <c r="T752" s="206"/>
      <c r="U752" s="206"/>
      <c r="V752" s="206"/>
      <c r="W752" s="206"/>
      <c r="X752" s="206"/>
      <c r="Y752" s="206"/>
      <c r="Z752" s="206"/>
    </row>
    <row r="753" spans="1:26" ht="12.75" hidden="1" customHeight="1">
      <c r="A753" s="207"/>
      <c r="B753" s="206"/>
      <c r="C753" s="206"/>
      <c r="D753" s="206"/>
      <c r="E753" s="206"/>
      <c r="F753" s="206"/>
      <c r="G753" s="206"/>
      <c r="H753" s="206"/>
      <c r="I753" s="206"/>
      <c r="J753" s="208"/>
      <c r="K753" s="209"/>
      <c r="L753" s="206"/>
      <c r="M753" s="206"/>
      <c r="N753" s="206"/>
      <c r="O753" s="206"/>
      <c r="P753" s="206"/>
      <c r="Q753" s="206"/>
      <c r="R753" s="206"/>
      <c r="S753" s="206"/>
      <c r="T753" s="206"/>
      <c r="U753" s="206"/>
      <c r="V753" s="206"/>
      <c r="W753" s="206"/>
      <c r="X753" s="206"/>
      <c r="Y753" s="206"/>
      <c r="Z753" s="206"/>
    </row>
    <row r="754" spans="1:26" ht="12.75" hidden="1" customHeight="1">
      <c r="A754" s="207"/>
      <c r="B754" s="206"/>
      <c r="C754" s="206"/>
      <c r="D754" s="206"/>
      <c r="E754" s="206"/>
      <c r="F754" s="206"/>
      <c r="G754" s="206"/>
      <c r="H754" s="206"/>
      <c r="I754" s="206"/>
      <c r="J754" s="208"/>
      <c r="K754" s="209"/>
      <c r="L754" s="206"/>
      <c r="M754" s="206"/>
      <c r="N754" s="206"/>
      <c r="O754" s="206"/>
      <c r="P754" s="206"/>
      <c r="Q754" s="206"/>
      <c r="R754" s="206"/>
      <c r="S754" s="206"/>
      <c r="T754" s="206"/>
      <c r="U754" s="206"/>
      <c r="V754" s="206"/>
      <c r="W754" s="206"/>
      <c r="X754" s="206"/>
      <c r="Y754" s="206"/>
      <c r="Z754" s="206"/>
    </row>
    <row r="755" spans="1:26" ht="12.75" hidden="1" customHeight="1">
      <c r="A755" s="207"/>
      <c r="B755" s="206"/>
      <c r="C755" s="206"/>
      <c r="D755" s="206"/>
      <c r="E755" s="206"/>
      <c r="F755" s="206"/>
      <c r="G755" s="206"/>
      <c r="H755" s="206"/>
      <c r="I755" s="206"/>
      <c r="J755" s="208"/>
      <c r="K755" s="209"/>
      <c r="L755" s="206"/>
      <c r="M755" s="206"/>
      <c r="N755" s="206"/>
      <c r="O755" s="206"/>
      <c r="P755" s="206"/>
      <c r="Q755" s="206"/>
      <c r="R755" s="206"/>
      <c r="S755" s="206"/>
      <c r="T755" s="206"/>
      <c r="U755" s="206"/>
      <c r="V755" s="206"/>
      <c r="W755" s="206"/>
      <c r="X755" s="206"/>
      <c r="Y755" s="206"/>
      <c r="Z755" s="206"/>
    </row>
    <row r="756" spans="1:26" ht="12.75" hidden="1" customHeight="1">
      <c r="A756" s="207"/>
      <c r="B756" s="206"/>
      <c r="C756" s="206"/>
      <c r="D756" s="206"/>
      <c r="E756" s="206"/>
      <c r="F756" s="206"/>
      <c r="G756" s="206"/>
      <c r="H756" s="206"/>
      <c r="I756" s="206"/>
      <c r="J756" s="208"/>
      <c r="K756" s="209"/>
      <c r="L756" s="206"/>
      <c r="M756" s="206"/>
      <c r="N756" s="206"/>
      <c r="O756" s="206"/>
      <c r="P756" s="206"/>
      <c r="Q756" s="206"/>
      <c r="R756" s="206"/>
      <c r="S756" s="206"/>
      <c r="T756" s="206"/>
      <c r="U756" s="206"/>
      <c r="V756" s="206"/>
      <c r="W756" s="206"/>
      <c r="X756" s="206"/>
      <c r="Y756" s="206"/>
      <c r="Z756" s="206"/>
    </row>
    <row r="757" spans="1:26" ht="12.75" hidden="1" customHeight="1">
      <c r="A757" s="207"/>
      <c r="B757" s="206"/>
      <c r="C757" s="206"/>
      <c r="D757" s="206"/>
      <c r="E757" s="206"/>
      <c r="F757" s="206"/>
      <c r="G757" s="206"/>
      <c r="H757" s="206"/>
      <c r="I757" s="206"/>
      <c r="J757" s="208"/>
      <c r="K757" s="209"/>
      <c r="L757" s="206"/>
      <c r="M757" s="206"/>
      <c r="N757" s="206"/>
      <c r="O757" s="206"/>
      <c r="P757" s="206"/>
      <c r="Q757" s="206"/>
      <c r="R757" s="206"/>
      <c r="S757" s="206"/>
      <c r="T757" s="206"/>
      <c r="U757" s="206"/>
      <c r="V757" s="206"/>
      <c r="W757" s="206"/>
      <c r="X757" s="206"/>
      <c r="Y757" s="206"/>
      <c r="Z757" s="206"/>
    </row>
    <row r="758" spans="1:26" ht="12.75" hidden="1" customHeight="1">
      <c r="A758" s="207"/>
      <c r="B758" s="206"/>
      <c r="C758" s="206"/>
      <c r="D758" s="206"/>
      <c r="E758" s="206"/>
      <c r="F758" s="206"/>
      <c r="G758" s="206"/>
      <c r="H758" s="206"/>
      <c r="I758" s="206"/>
      <c r="J758" s="208"/>
      <c r="K758" s="209"/>
      <c r="L758" s="206"/>
      <c r="M758" s="206"/>
      <c r="N758" s="206"/>
      <c r="O758" s="206"/>
      <c r="P758" s="206"/>
      <c r="Q758" s="206"/>
      <c r="R758" s="206"/>
      <c r="S758" s="206"/>
      <c r="T758" s="206"/>
      <c r="U758" s="206"/>
      <c r="V758" s="206"/>
      <c r="W758" s="206"/>
      <c r="X758" s="206"/>
      <c r="Y758" s="206"/>
      <c r="Z758" s="206"/>
    </row>
    <row r="759" spans="1:26" ht="12.75" hidden="1" customHeight="1">
      <c r="A759" s="207"/>
      <c r="B759" s="206"/>
      <c r="C759" s="206"/>
      <c r="D759" s="206"/>
      <c r="E759" s="206"/>
      <c r="F759" s="206"/>
      <c r="G759" s="206"/>
      <c r="H759" s="206"/>
      <c r="I759" s="206"/>
      <c r="J759" s="208"/>
      <c r="K759" s="209"/>
      <c r="L759" s="206"/>
      <c r="M759" s="206"/>
      <c r="N759" s="206"/>
      <c r="O759" s="206"/>
      <c r="P759" s="206"/>
      <c r="Q759" s="206"/>
      <c r="R759" s="206"/>
      <c r="S759" s="206"/>
      <c r="T759" s="206"/>
      <c r="U759" s="206"/>
      <c r="V759" s="206"/>
      <c r="W759" s="206"/>
      <c r="X759" s="206"/>
      <c r="Y759" s="206"/>
      <c r="Z759" s="206"/>
    </row>
    <row r="760" spans="1:26" ht="12.75" hidden="1" customHeight="1">
      <c r="A760" s="207"/>
      <c r="B760" s="206"/>
      <c r="C760" s="206"/>
      <c r="D760" s="206"/>
      <c r="E760" s="206"/>
      <c r="F760" s="206"/>
      <c r="G760" s="206"/>
      <c r="H760" s="206"/>
      <c r="I760" s="206"/>
      <c r="J760" s="208"/>
      <c r="K760" s="209"/>
      <c r="L760" s="206"/>
      <c r="M760" s="206"/>
      <c r="N760" s="206"/>
      <c r="O760" s="206"/>
      <c r="P760" s="206"/>
      <c r="Q760" s="206"/>
      <c r="R760" s="206"/>
      <c r="S760" s="206"/>
      <c r="T760" s="206"/>
      <c r="U760" s="206"/>
      <c r="V760" s="206"/>
      <c r="W760" s="206"/>
      <c r="X760" s="206"/>
      <c r="Y760" s="206"/>
      <c r="Z760" s="206"/>
    </row>
    <row r="761" spans="1:26" ht="12.75" hidden="1" customHeight="1">
      <c r="A761" s="207"/>
      <c r="B761" s="206"/>
      <c r="C761" s="206"/>
      <c r="D761" s="206"/>
      <c r="E761" s="206"/>
      <c r="F761" s="206"/>
      <c r="G761" s="206"/>
      <c r="H761" s="206"/>
      <c r="I761" s="206"/>
      <c r="J761" s="208"/>
      <c r="K761" s="209"/>
      <c r="L761" s="206"/>
      <c r="M761" s="206"/>
      <c r="N761" s="206"/>
      <c r="O761" s="206"/>
      <c r="P761" s="206"/>
      <c r="Q761" s="206"/>
      <c r="R761" s="206"/>
      <c r="S761" s="206"/>
      <c r="T761" s="206"/>
      <c r="U761" s="206"/>
      <c r="V761" s="206"/>
      <c r="W761" s="206"/>
      <c r="X761" s="206"/>
      <c r="Y761" s="206"/>
      <c r="Z761" s="206"/>
    </row>
    <row r="762" spans="1:26" ht="12.75" hidden="1" customHeight="1">
      <c r="A762" s="207"/>
      <c r="B762" s="206"/>
      <c r="C762" s="206"/>
      <c r="D762" s="206"/>
      <c r="E762" s="206"/>
      <c r="F762" s="206"/>
      <c r="G762" s="206"/>
      <c r="H762" s="206"/>
      <c r="I762" s="206"/>
      <c r="J762" s="208"/>
      <c r="K762" s="209"/>
      <c r="L762" s="206"/>
      <c r="M762" s="206"/>
      <c r="N762" s="206"/>
      <c r="O762" s="206"/>
      <c r="P762" s="206"/>
      <c r="Q762" s="206"/>
      <c r="R762" s="206"/>
      <c r="S762" s="206"/>
      <c r="T762" s="206"/>
      <c r="U762" s="206"/>
      <c r="V762" s="206"/>
      <c r="W762" s="206"/>
      <c r="X762" s="206"/>
      <c r="Y762" s="206"/>
      <c r="Z762" s="206"/>
    </row>
    <row r="763" spans="1:26" ht="12.75" hidden="1" customHeight="1">
      <c r="A763" s="207"/>
      <c r="B763" s="206"/>
      <c r="C763" s="206"/>
      <c r="D763" s="206"/>
      <c r="E763" s="206"/>
      <c r="F763" s="206"/>
      <c r="G763" s="206"/>
      <c r="H763" s="206"/>
      <c r="I763" s="206"/>
      <c r="J763" s="208"/>
      <c r="K763" s="209"/>
      <c r="L763" s="206"/>
      <c r="M763" s="206"/>
      <c r="N763" s="206"/>
      <c r="O763" s="206"/>
      <c r="P763" s="206"/>
      <c r="Q763" s="206"/>
      <c r="R763" s="206"/>
      <c r="S763" s="206"/>
      <c r="T763" s="206"/>
      <c r="U763" s="206"/>
      <c r="V763" s="206"/>
      <c r="W763" s="206"/>
      <c r="X763" s="206"/>
      <c r="Y763" s="206"/>
      <c r="Z763" s="206"/>
    </row>
    <row r="764" spans="1:26" ht="12.75" hidden="1" customHeight="1">
      <c r="A764" s="207"/>
      <c r="B764" s="206"/>
      <c r="C764" s="206"/>
      <c r="D764" s="206"/>
      <c r="E764" s="206"/>
      <c r="F764" s="206"/>
      <c r="G764" s="206"/>
      <c r="H764" s="206"/>
      <c r="I764" s="206"/>
      <c r="J764" s="208"/>
      <c r="K764" s="209"/>
      <c r="L764" s="206"/>
      <c r="M764" s="206"/>
      <c r="N764" s="206"/>
      <c r="O764" s="206"/>
      <c r="P764" s="206"/>
      <c r="Q764" s="206"/>
      <c r="R764" s="206"/>
      <c r="S764" s="206"/>
      <c r="T764" s="206"/>
      <c r="U764" s="206"/>
      <c r="V764" s="206"/>
      <c r="W764" s="206"/>
      <c r="X764" s="206"/>
      <c r="Y764" s="206"/>
      <c r="Z764" s="206"/>
    </row>
    <row r="765" spans="1:26" ht="12.75" hidden="1" customHeight="1">
      <c r="A765" s="207"/>
      <c r="B765" s="206"/>
      <c r="C765" s="206"/>
      <c r="D765" s="206"/>
      <c r="E765" s="206"/>
      <c r="F765" s="206"/>
      <c r="G765" s="206"/>
      <c r="H765" s="206"/>
      <c r="I765" s="206"/>
      <c r="J765" s="208"/>
      <c r="K765" s="209"/>
      <c r="L765" s="206"/>
      <c r="M765" s="206"/>
      <c r="N765" s="206"/>
      <c r="O765" s="206"/>
      <c r="P765" s="206"/>
      <c r="Q765" s="206"/>
      <c r="R765" s="206"/>
      <c r="S765" s="206"/>
      <c r="T765" s="206"/>
      <c r="U765" s="206"/>
      <c r="V765" s="206"/>
      <c r="W765" s="206"/>
      <c r="X765" s="206"/>
      <c r="Y765" s="206"/>
      <c r="Z765" s="206"/>
    </row>
    <row r="766" spans="1:26" ht="12.75" hidden="1" customHeight="1">
      <c r="A766" s="207"/>
      <c r="B766" s="206"/>
      <c r="C766" s="206"/>
      <c r="D766" s="206"/>
      <c r="E766" s="206"/>
      <c r="F766" s="206"/>
      <c r="G766" s="206"/>
      <c r="H766" s="206"/>
      <c r="I766" s="206"/>
      <c r="J766" s="208"/>
      <c r="K766" s="209"/>
      <c r="L766" s="206"/>
      <c r="M766" s="206"/>
      <c r="N766" s="206"/>
      <c r="O766" s="206"/>
      <c r="P766" s="206"/>
      <c r="Q766" s="206"/>
      <c r="R766" s="206"/>
      <c r="S766" s="206"/>
      <c r="T766" s="206"/>
      <c r="U766" s="206"/>
      <c r="V766" s="206"/>
      <c r="W766" s="206"/>
      <c r="X766" s="206"/>
      <c r="Y766" s="206"/>
      <c r="Z766" s="206"/>
    </row>
    <row r="767" spans="1:26" ht="12.75" hidden="1" customHeight="1">
      <c r="A767" s="207"/>
      <c r="B767" s="206"/>
      <c r="C767" s="206"/>
      <c r="D767" s="206"/>
      <c r="E767" s="206"/>
      <c r="F767" s="206"/>
      <c r="G767" s="206"/>
      <c r="H767" s="206"/>
      <c r="I767" s="206"/>
      <c r="J767" s="208"/>
      <c r="K767" s="209"/>
      <c r="L767" s="206"/>
      <c r="M767" s="206"/>
      <c r="N767" s="206"/>
      <c r="O767" s="206"/>
      <c r="P767" s="206"/>
      <c r="Q767" s="206"/>
      <c r="R767" s="206"/>
      <c r="S767" s="206"/>
      <c r="T767" s="206"/>
      <c r="U767" s="206"/>
      <c r="V767" s="206"/>
      <c r="W767" s="206"/>
      <c r="X767" s="206"/>
      <c r="Y767" s="206"/>
      <c r="Z767" s="206"/>
    </row>
    <row r="768" spans="1:26" ht="12.75" hidden="1" customHeight="1">
      <c r="A768" s="207"/>
      <c r="B768" s="206"/>
      <c r="C768" s="206"/>
      <c r="D768" s="206"/>
      <c r="E768" s="206"/>
      <c r="F768" s="206"/>
      <c r="G768" s="206"/>
      <c r="H768" s="206"/>
      <c r="I768" s="206"/>
      <c r="J768" s="208"/>
      <c r="K768" s="209"/>
      <c r="L768" s="206"/>
      <c r="M768" s="206"/>
      <c r="N768" s="206"/>
      <c r="O768" s="206"/>
      <c r="P768" s="206"/>
      <c r="Q768" s="206"/>
      <c r="R768" s="206"/>
      <c r="S768" s="206"/>
      <c r="T768" s="206"/>
      <c r="U768" s="206"/>
      <c r="V768" s="206"/>
      <c r="W768" s="206"/>
      <c r="X768" s="206"/>
      <c r="Y768" s="206"/>
      <c r="Z768" s="206"/>
    </row>
    <row r="769" spans="1:26" ht="12.75" hidden="1" customHeight="1">
      <c r="A769" s="207"/>
      <c r="B769" s="206"/>
      <c r="C769" s="206"/>
      <c r="D769" s="206"/>
      <c r="E769" s="206"/>
      <c r="F769" s="206"/>
      <c r="G769" s="206"/>
      <c r="H769" s="206"/>
      <c r="I769" s="206"/>
      <c r="J769" s="208"/>
      <c r="K769" s="209"/>
      <c r="L769" s="206"/>
      <c r="M769" s="206"/>
      <c r="N769" s="206"/>
      <c r="O769" s="206"/>
      <c r="P769" s="206"/>
      <c r="Q769" s="206"/>
      <c r="R769" s="206"/>
      <c r="S769" s="206"/>
      <c r="T769" s="206"/>
      <c r="U769" s="206"/>
      <c r="V769" s="206"/>
      <c r="W769" s="206"/>
      <c r="X769" s="206"/>
      <c r="Y769" s="206"/>
      <c r="Z769" s="206"/>
    </row>
    <row r="770" spans="1:26" ht="12.75" hidden="1" customHeight="1">
      <c r="A770" s="207"/>
      <c r="B770" s="206"/>
      <c r="C770" s="206"/>
      <c r="D770" s="206"/>
      <c r="E770" s="206"/>
      <c r="F770" s="206"/>
      <c r="G770" s="206"/>
      <c r="H770" s="206"/>
      <c r="I770" s="206"/>
      <c r="J770" s="208"/>
      <c r="K770" s="209"/>
      <c r="L770" s="206"/>
      <c r="M770" s="206"/>
      <c r="N770" s="206"/>
      <c r="O770" s="206"/>
      <c r="P770" s="206"/>
      <c r="Q770" s="206"/>
      <c r="R770" s="206"/>
      <c r="S770" s="206"/>
      <c r="T770" s="206"/>
      <c r="U770" s="206"/>
      <c r="V770" s="206"/>
      <c r="W770" s="206"/>
      <c r="X770" s="206"/>
      <c r="Y770" s="206"/>
      <c r="Z770" s="206"/>
    </row>
    <row r="771" spans="1:26" ht="12.75" hidden="1" customHeight="1">
      <c r="A771" s="207"/>
      <c r="B771" s="206"/>
      <c r="C771" s="206"/>
      <c r="D771" s="206"/>
      <c r="E771" s="206"/>
      <c r="F771" s="206"/>
      <c r="G771" s="206"/>
      <c r="H771" s="206"/>
      <c r="I771" s="206"/>
      <c r="J771" s="208"/>
      <c r="K771" s="209"/>
      <c r="L771" s="206"/>
      <c r="M771" s="206"/>
      <c r="N771" s="206"/>
      <c r="O771" s="206"/>
      <c r="P771" s="206"/>
      <c r="Q771" s="206"/>
      <c r="R771" s="206"/>
      <c r="S771" s="206"/>
      <c r="T771" s="206"/>
      <c r="U771" s="206"/>
      <c r="V771" s="206"/>
      <c r="W771" s="206"/>
      <c r="X771" s="206"/>
      <c r="Y771" s="206"/>
      <c r="Z771" s="206"/>
    </row>
    <row r="772" spans="1:26" ht="12.75" hidden="1" customHeight="1">
      <c r="A772" s="207"/>
      <c r="B772" s="206"/>
      <c r="C772" s="206"/>
      <c r="D772" s="206"/>
      <c r="E772" s="206"/>
      <c r="F772" s="206"/>
      <c r="G772" s="206"/>
      <c r="H772" s="206"/>
      <c r="I772" s="206"/>
      <c r="J772" s="208"/>
      <c r="K772" s="209"/>
      <c r="L772" s="206"/>
      <c r="M772" s="206"/>
      <c r="N772" s="206"/>
      <c r="O772" s="206"/>
      <c r="P772" s="206"/>
      <c r="Q772" s="206"/>
      <c r="R772" s="206"/>
      <c r="S772" s="206"/>
      <c r="T772" s="206"/>
      <c r="U772" s="206"/>
      <c r="V772" s="206"/>
      <c r="W772" s="206"/>
      <c r="X772" s="206"/>
      <c r="Y772" s="206"/>
      <c r="Z772" s="206"/>
    </row>
    <row r="773" spans="1:26" ht="12.75" hidden="1" customHeight="1">
      <c r="A773" s="207"/>
      <c r="B773" s="206"/>
      <c r="C773" s="206"/>
      <c r="D773" s="206"/>
      <c r="E773" s="206"/>
      <c r="F773" s="206"/>
      <c r="G773" s="206"/>
      <c r="H773" s="206"/>
      <c r="I773" s="206"/>
      <c r="J773" s="208"/>
      <c r="K773" s="209"/>
      <c r="L773" s="206"/>
      <c r="M773" s="206"/>
      <c r="N773" s="206"/>
      <c r="O773" s="206"/>
      <c r="P773" s="206"/>
      <c r="Q773" s="206"/>
      <c r="R773" s="206"/>
      <c r="S773" s="206"/>
      <c r="T773" s="206"/>
      <c r="U773" s="206"/>
      <c r="V773" s="206"/>
      <c r="W773" s="206"/>
      <c r="X773" s="206"/>
      <c r="Y773" s="206"/>
      <c r="Z773" s="206"/>
    </row>
    <row r="774" spans="1:26" ht="12.75" hidden="1" customHeight="1">
      <c r="A774" s="207"/>
      <c r="B774" s="206"/>
      <c r="C774" s="206"/>
      <c r="D774" s="206"/>
      <c r="E774" s="206"/>
      <c r="F774" s="206"/>
      <c r="G774" s="206"/>
      <c r="H774" s="206"/>
      <c r="I774" s="206"/>
      <c r="J774" s="208"/>
      <c r="K774" s="209"/>
      <c r="L774" s="206"/>
      <c r="M774" s="206"/>
      <c r="N774" s="206"/>
      <c r="O774" s="206"/>
      <c r="P774" s="206"/>
      <c r="Q774" s="206"/>
      <c r="R774" s="206"/>
      <c r="S774" s="206"/>
      <c r="T774" s="206"/>
      <c r="U774" s="206"/>
      <c r="V774" s="206"/>
      <c r="W774" s="206"/>
      <c r="X774" s="206"/>
      <c r="Y774" s="206"/>
      <c r="Z774" s="206"/>
    </row>
    <row r="775" spans="1:26" ht="12.75" hidden="1" customHeight="1">
      <c r="A775" s="207"/>
      <c r="B775" s="206"/>
      <c r="C775" s="206"/>
      <c r="D775" s="206"/>
      <c r="E775" s="206"/>
      <c r="F775" s="206"/>
      <c r="G775" s="206"/>
      <c r="H775" s="206"/>
      <c r="I775" s="206"/>
      <c r="J775" s="208"/>
      <c r="K775" s="209"/>
      <c r="L775" s="206"/>
      <c r="M775" s="206"/>
      <c r="N775" s="206"/>
      <c r="O775" s="206"/>
      <c r="P775" s="206"/>
      <c r="Q775" s="206"/>
      <c r="R775" s="206"/>
      <c r="S775" s="206"/>
      <c r="T775" s="206"/>
      <c r="U775" s="206"/>
      <c r="V775" s="206"/>
      <c r="W775" s="206"/>
      <c r="X775" s="206"/>
      <c r="Y775" s="206"/>
      <c r="Z775" s="206"/>
    </row>
    <row r="776" spans="1:26" ht="12.75" hidden="1" customHeight="1">
      <c r="A776" s="207"/>
      <c r="B776" s="206"/>
      <c r="C776" s="206"/>
      <c r="D776" s="206"/>
      <c r="E776" s="206"/>
      <c r="F776" s="206"/>
      <c r="G776" s="206"/>
      <c r="H776" s="206"/>
      <c r="I776" s="206"/>
      <c r="J776" s="208"/>
      <c r="K776" s="209"/>
      <c r="L776" s="206"/>
      <c r="M776" s="206"/>
      <c r="N776" s="206"/>
      <c r="O776" s="206"/>
      <c r="P776" s="206"/>
      <c r="Q776" s="206"/>
      <c r="R776" s="206"/>
      <c r="S776" s="206"/>
      <c r="T776" s="206"/>
      <c r="U776" s="206"/>
      <c r="V776" s="206"/>
      <c r="W776" s="206"/>
      <c r="X776" s="206"/>
      <c r="Y776" s="206"/>
      <c r="Z776" s="206"/>
    </row>
    <row r="777" spans="1:26" ht="12.75" hidden="1" customHeight="1">
      <c r="A777" s="207"/>
      <c r="B777" s="206"/>
      <c r="C777" s="206"/>
      <c r="D777" s="206"/>
      <c r="E777" s="206"/>
      <c r="F777" s="206"/>
      <c r="G777" s="206"/>
      <c r="H777" s="206"/>
      <c r="I777" s="206"/>
      <c r="J777" s="208"/>
      <c r="K777" s="209"/>
      <c r="L777" s="206"/>
      <c r="M777" s="206"/>
      <c r="N777" s="206"/>
      <c r="O777" s="206"/>
      <c r="P777" s="206"/>
      <c r="Q777" s="206"/>
      <c r="R777" s="206"/>
      <c r="S777" s="206"/>
      <c r="T777" s="206"/>
      <c r="U777" s="206"/>
      <c r="V777" s="206"/>
      <c r="W777" s="206"/>
      <c r="X777" s="206"/>
      <c r="Y777" s="206"/>
      <c r="Z777" s="206"/>
    </row>
    <row r="778" spans="1:26" ht="12.75" hidden="1" customHeight="1">
      <c r="A778" s="207"/>
      <c r="B778" s="206"/>
      <c r="C778" s="206"/>
      <c r="D778" s="206"/>
      <c r="E778" s="206"/>
      <c r="F778" s="206"/>
      <c r="G778" s="206"/>
      <c r="H778" s="206"/>
      <c r="I778" s="206"/>
      <c r="J778" s="208"/>
      <c r="K778" s="209"/>
      <c r="L778" s="206"/>
      <c r="M778" s="206"/>
      <c r="N778" s="206"/>
      <c r="O778" s="206"/>
      <c r="P778" s="206"/>
      <c r="Q778" s="206"/>
      <c r="R778" s="206"/>
      <c r="S778" s="206"/>
      <c r="T778" s="206"/>
      <c r="U778" s="206"/>
      <c r="V778" s="206"/>
      <c r="W778" s="206"/>
      <c r="X778" s="206"/>
      <c r="Y778" s="206"/>
      <c r="Z778" s="206"/>
    </row>
    <row r="779" spans="1:26" ht="12.75" hidden="1" customHeight="1">
      <c r="A779" s="207"/>
      <c r="B779" s="206"/>
      <c r="C779" s="206"/>
      <c r="D779" s="206"/>
      <c r="E779" s="206"/>
      <c r="F779" s="206"/>
      <c r="G779" s="206"/>
      <c r="H779" s="206"/>
      <c r="I779" s="206"/>
      <c r="J779" s="208"/>
      <c r="K779" s="209"/>
      <c r="L779" s="206"/>
      <c r="M779" s="206"/>
      <c r="N779" s="206"/>
      <c r="O779" s="206"/>
      <c r="P779" s="206"/>
      <c r="Q779" s="206"/>
      <c r="R779" s="206"/>
      <c r="S779" s="206"/>
      <c r="T779" s="206"/>
      <c r="U779" s="206"/>
      <c r="V779" s="206"/>
      <c r="W779" s="206"/>
      <c r="X779" s="206"/>
      <c r="Y779" s="206"/>
      <c r="Z779" s="206"/>
    </row>
    <row r="780" spans="1:26" ht="12.75" hidden="1" customHeight="1">
      <c r="A780" s="207"/>
      <c r="B780" s="206"/>
      <c r="C780" s="206"/>
      <c r="D780" s="206"/>
      <c r="E780" s="206"/>
      <c r="F780" s="206"/>
      <c r="G780" s="206"/>
      <c r="H780" s="206"/>
      <c r="I780" s="206"/>
      <c r="J780" s="208"/>
      <c r="K780" s="209"/>
      <c r="L780" s="206"/>
      <c r="M780" s="206"/>
      <c r="N780" s="206"/>
      <c r="O780" s="206"/>
      <c r="P780" s="206"/>
      <c r="Q780" s="206"/>
      <c r="R780" s="206"/>
      <c r="S780" s="206"/>
      <c r="T780" s="206"/>
      <c r="U780" s="206"/>
      <c r="V780" s="206"/>
      <c r="W780" s="206"/>
      <c r="X780" s="206"/>
      <c r="Y780" s="206"/>
      <c r="Z780" s="206"/>
    </row>
    <row r="781" spans="1:26" ht="12.75" hidden="1" customHeight="1">
      <c r="A781" s="207"/>
      <c r="B781" s="206"/>
      <c r="C781" s="206"/>
      <c r="D781" s="206"/>
      <c r="E781" s="206"/>
      <c r="F781" s="206"/>
      <c r="G781" s="206"/>
      <c r="H781" s="206"/>
      <c r="I781" s="206"/>
      <c r="J781" s="208"/>
      <c r="K781" s="209"/>
      <c r="L781" s="206"/>
      <c r="M781" s="206"/>
      <c r="N781" s="206"/>
      <c r="O781" s="206"/>
      <c r="P781" s="206"/>
      <c r="Q781" s="206"/>
      <c r="R781" s="206"/>
      <c r="S781" s="206"/>
      <c r="T781" s="206"/>
      <c r="U781" s="206"/>
      <c r="V781" s="206"/>
      <c r="W781" s="206"/>
      <c r="X781" s="206"/>
      <c r="Y781" s="206"/>
      <c r="Z781" s="206"/>
    </row>
    <row r="782" spans="1:26" ht="12.75" hidden="1" customHeight="1">
      <c r="A782" s="207"/>
      <c r="B782" s="206"/>
      <c r="C782" s="206"/>
      <c r="D782" s="206"/>
      <c r="E782" s="206"/>
      <c r="F782" s="206"/>
      <c r="G782" s="206"/>
      <c r="H782" s="206"/>
      <c r="I782" s="206"/>
      <c r="J782" s="208"/>
      <c r="K782" s="209"/>
      <c r="L782" s="206"/>
      <c r="M782" s="206"/>
      <c r="N782" s="206"/>
      <c r="O782" s="206"/>
      <c r="P782" s="206"/>
      <c r="Q782" s="206"/>
      <c r="R782" s="206"/>
      <c r="S782" s="206"/>
      <c r="T782" s="206"/>
      <c r="U782" s="206"/>
      <c r="V782" s="206"/>
      <c r="W782" s="206"/>
      <c r="X782" s="206"/>
      <c r="Y782" s="206"/>
      <c r="Z782" s="206"/>
    </row>
    <row r="783" spans="1:26" ht="12.75" hidden="1" customHeight="1">
      <c r="A783" s="207"/>
      <c r="B783" s="206"/>
      <c r="C783" s="206"/>
      <c r="D783" s="206"/>
      <c r="E783" s="206"/>
      <c r="F783" s="206"/>
      <c r="G783" s="206"/>
      <c r="H783" s="206"/>
      <c r="I783" s="206"/>
      <c r="J783" s="208"/>
      <c r="K783" s="209"/>
      <c r="L783" s="206"/>
      <c r="M783" s="206"/>
      <c r="N783" s="206"/>
      <c r="O783" s="206"/>
      <c r="P783" s="206"/>
      <c r="Q783" s="206"/>
      <c r="R783" s="206"/>
      <c r="S783" s="206"/>
      <c r="T783" s="206"/>
      <c r="U783" s="206"/>
      <c r="V783" s="206"/>
      <c r="W783" s="206"/>
      <c r="X783" s="206"/>
      <c r="Y783" s="206"/>
      <c r="Z783" s="206"/>
    </row>
    <row r="784" spans="1:26" ht="12.75" hidden="1" customHeight="1">
      <c r="A784" s="207"/>
      <c r="B784" s="206"/>
      <c r="C784" s="206"/>
      <c r="D784" s="206"/>
      <c r="E784" s="206"/>
      <c r="F784" s="206"/>
      <c r="G784" s="206"/>
      <c r="H784" s="206"/>
      <c r="I784" s="206"/>
      <c r="J784" s="208"/>
      <c r="K784" s="209"/>
      <c r="L784" s="206"/>
      <c r="M784" s="206"/>
      <c r="N784" s="206"/>
      <c r="O784" s="206"/>
      <c r="P784" s="206"/>
      <c r="Q784" s="206"/>
      <c r="R784" s="206"/>
      <c r="S784" s="206"/>
      <c r="T784" s="206"/>
      <c r="U784" s="206"/>
      <c r="V784" s="206"/>
      <c r="W784" s="206"/>
      <c r="X784" s="206"/>
      <c r="Y784" s="206"/>
      <c r="Z784" s="206"/>
    </row>
    <row r="785" spans="1:26" ht="12.75" hidden="1" customHeight="1">
      <c r="A785" s="207"/>
      <c r="B785" s="206"/>
      <c r="C785" s="206"/>
      <c r="D785" s="206"/>
      <c r="E785" s="206"/>
      <c r="F785" s="206"/>
      <c r="G785" s="206"/>
      <c r="H785" s="206"/>
      <c r="I785" s="206"/>
      <c r="J785" s="208"/>
      <c r="K785" s="209"/>
      <c r="L785" s="206"/>
      <c r="M785" s="206"/>
      <c r="N785" s="206"/>
      <c r="O785" s="206"/>
      <c r="P785" s="206"/>
      <c r="Q785" s="206"/>
      <c r="R785" s="206"/>
      <c r="S785" s="206"/>
      <c r="T785" s="206"/>
      <c r="U785" s="206"/>
      <c r="V785" s="206"/>
      <c r="W785" s="206"/>
      <c r="X785" s="206"/>
      <c r="Y785" s="206"/>
      <c r="Z785" s="206"/>
    </row>
    <row r="786" spans="1:26" ht="12.75" hidden="1" customHeight="1">
      <c r="A786" s="207"/>
      <c r="B786" s="206"/>
      <c r="C786" s="206"/>
      <c r="D786" s="206"/>
      <c r="E786" s="206"/>
      <c r="F786" s="206"/>
      <c r="G786" s="206"/>
      <c r="H786" s="206"/>
      <c r="I786" s="206"/>
      <c r="J786" s="208"/>
      <c r="K786" s="209"/>
      <c r="L786" s="206"/>
      <c r="M786" s="206"/>
      <c r="N786" s="206"/>
      <c r="O786" s="206"/>
      <c r="P786" s="206"/>
      <c r="Q786" s="206"/>
      <c r="R786" s="206"/>
      <c r="S786" s="206"/>
      <c r="T786" s="206"/>
      <c r="U786" s="206"/>
      <c r="V786" s="206"/>
      <c r="W786" s="206"/>
      <c r="X786" s="206"/>
      <c r="Y786" s="206"/>
      <c r="Z786" s="206"/>
    </row>
    <row r="787" spans="1:26" ht="12.75" hidden="1" customHeight="1">
      <c r="A787" s="207"/>
      <c r="B787" s="206"/>
      <c r="C787" s="206"/>
      <c r="D787" s="206"/>
      <c r="E787" s="206"/>
      <c r="F787" s="206"/>
      <c r="G787" s="206"/>
      <c r="H787" s="206"/>
      <c r="I787" s="206"/>
      <c r="J787" s="208"/>
      <c r="K787" s="209"/>
      <c r="L787" s="206"/>
      <c r="M787" s="206"/>
      <c r="N787" s="206"/>
      <c r="O787" s="206"/>
      <c r="P787" s="206"/>
      <c r="Q787" s="206"/>
      <c r="R787" s="206"/>
      <c r="S787" s="206"/>
      <c r="T787" s="206"/>
      <c r="U787" s="206"/>
      <c r="V787" s="206"/>
      <c r="W787" s="206"/>
      <c r="X787" s="206"/>
      <c r="Y787" s="206"/>
      <c r="Z787" s="206"/>
    </row>
    <row r="788" spans="1:26" ht="12.75" hidden="1" customHeight="1">
      <c r="A788" s="207"/>
      <c r="B788" s="206"/>
      <c r="C788" s="206"/>
      <c r="D788" s="206"/>
      <c r="E788" s="206"/>
      <c r="F788" s="206"/>
      <c r="G788" s="206"/>
      <c r="H788" s="206"/>
      <c r="I788" s="206"/>
      <c r="J788" s="208"/>
      <c r="K788" s="209"/>
      <c r="L788" s="206"/>
      <c r="M788" s="206"/>
      <c r="N788" s="206"/>
      <c r="O788" s="206"/>
      <c r="P788" s="206"/>
      <c r="Q788" s="206"/>
      <c r="R788" s="206"/>
      <c r="S788" s="206"/>
      <c r="T788" s="206"/>
      <c r="U788" s="206"/>
      <c r="V788" s="206"/>
      <c r="W788" s="206"/>
      <c r="X788" s="206"/>
      <c r="Y788" s="206"/>
      <c r="Z788" s="206"/>
    </row>
    <row r="789" spans="1:26" ht="12.75" hidden="1" customHeight="1">
      <c r="A789" s="207"/>
      <c r="B789" s="206"/>
      <c r="C789" s="206"/>
      <c r="D789" s="206"/>
      <c r="E789" s="206"/>
      <c r="F789" s="206"/>
      <c r="G789" s="206"/>
      <c r="H789" s="206"/>
      <c r="I789" s="206"/>
      <c r="J789" s="208"/>
      <c r="K789" s="209"/>
      <c r="L789" s="206"/>
      <c r="M789" s="206"/>
      <c r="N789" s="206"/>
      <c r="O789" s="206"/>
      <c r="P789" s="206"/>
      <c r="Q789" s="206"/>
      <c r="R789" s="206"/>
      <c r="S789" s="206"/>
      <c r="T789" s="206"/>
      <c r="U789" s="206"/>
      <c r="V789" s="206"/>
      <c r="W789" s="206"/>
      <c r="X789" s="206"/>
      <c r="Y789" s="206"/>
      <c r="Z789" s="206"/>
    </row>
    <row r="790" spans="1:26" ht="12.75" hidden="1" customHeight="1">
      <c r="A790" s="207"/>
      <c r="B790" s="206"/>
      <c r="C790" s="206"/>
      <c r="D790" s="206"/>
      <c r="E790" s="206"/>
      <c r="F790" s="206"/>
      <c r="G790" s="206"/>
      <c r="H790" s="206"/>
      <c r="I790" s="206"/>
      <c r="J790" s="208"/>
      <c r="K790" s="209"/>
      <c r="L790" s="206"/>
      <c r="M790" s="206"/>
      <c r="N790" s="206"/>
      <c r="O790" s="206"/>
      <c r="P790" s="206"/>
      <c r="Q790" s="206"/>
      <c r="R790" s="206"/>
      <c r="S790" s="206"/>
      <c r="T790" s="206"/>
      <c r="U790" s="206"/>
      <c r="V790" s="206"/>
      <c r="W790" s="206"/>
      <c r="X790" s="206"/>
      <c r="Y790" s="206"/>
      <c r="Z790" s="206"/>
    </row>
    <row r="791" spans="1:26" ht="12.75" hidden="1" customHeight="1">
      <c r="A791" s="207"/>
      <c r="B791" s="206"/>
      <c r="C791" s="206"/>
      <c r="D791" s="206"/>
      <c r="E791" s="206"/>
      <c r="F791" s="206"/>
      <c r="G791" s="206"/>
      <c r="H791" s="206"/>
      <c r="I791" s="206"/>
      <c r="J791" s="208"/>
      <c r="K791" s="209"/>
      <c r="L791" s="206"/>
      <c r="M791" s="206"/>
      <c r="N791" s="206"/>
      <c r="O791" s="206"/>
      <c r="P791" s="206"/>
      <c r="Q791" s="206"/>
      <c r="R791" s="206"/>
      <c r="S791" s="206"/>
      <c r="T791" s="206"/>
      <c r="U791" s="206"/>
      <c r="V791" s="206"/>
      <c r="W791" s="206"/>
      <c r="X791" s="206"/>
      <c r="Y791" s="206"/>
      <c r="Z791" s="206"/>
    </row>
    <row r="792" spans="1:26" ht="12.75" hidden="1" customHeight="1">
      <c r="A792" s="207"/>
      <c r="B792" s="206"/>
      <c r="C792" s="206"/>
      <c r="D792" s="206"/>
      <c r="E792" s="206"/>
      <c r="F792" s="206"/>
      <c r="G792" s="206"/>
      <c r="H792" s="206"/>
      <c r="I792" s="206"/>
      <c r="J792" s="208"/>
      <c r="K792" s="209"/>
      <c r="L792" s="206"/>
      <c r="M792" s="206"/>
      <c r="N792" s="206"/>
      <c r="O792" s="206"/>
      <c r="P792" s="206"/>
      <c r="Q792" s="206"/>
      <c r="R792" s="206"/>
      <c r="S792" s="206"/>
      <c r="T792" s="206"/>
      <c r="U792" s="206"/>
      <c r="V792" s="206"/>
      <c r="W792" s="206"/>
      <c r="X792" s="206"/>
      <c r="Y792" s="206"/>
      <c r="Z792" s="206"/>
    </row>
    <row r="793" spans="1:26" ht="12.75" hidden="1" customHeight="1">
      <c r="A793" s="207"/>
      <c r="B793" s="206"/>
      <c r="C793" s="206"/>
      <c r="D793" s="206"/>
      <c r="E793" s="206"/>
      <c r="F793" s="206"/>
      <c r="G793" s="206"/>
      <c r="H793" s="206"/>
      <c r="I793" s="206"/>
      <c r="J793" s="208"/>
      <c r="K793" s="209"/>
      <c r="L793" s="206"/>
      <c r="M793" s="206"/>
      <c r="N793" s="206"/>
      <c r="O793" s="206"/>
      <c r="P793" s="206"/>
      <c r="Q793" s="206"/>
      <c r="R793" s="206"/>
      <c r="S793" s="206"/>
      <c r="T793" s="206"/>
      <c r="U793" s="206"/>
      <c r="V793" s="206"/>
      <c r="W793" s="206"/>
      <c r="X793" s="206"/>
      <c r="Y793" s="206"/>
      <c r="Z793" s="206"/>
    </row>
    <row r="794" spans="1:26" ht="12.75" hidden="1" customHeight="1">
      <c r="A794" s="207"/>
      <c r="B794" s="206"/>
      <c r="C794" s="206"/>
      <c r="D794" s="206"/>
      <c r="E794" s="206"/>
      <c r="F794" s="206"/>
      <c r="G794" s="206"/>
      <c r="H794" s="206"/>
      <c r="I794" s="206"/>
      <c r="J794" s="208"/>
      <c r="K794" s="209"/>
      <c r="L794" s="206"/>
      <c r="M794" s="206"/>
      <c r="N794" s="206"/>
      <c r="O794" s="206"/>
      <c r="P794" s="206"/>
      <c r="Q794" s="206"/>
      <c r="R794" s="206"/>
      <c r="S794" s="206"/>
      <c r="T794" s="206"/>
      <c r="U794" s="206"/>
      <c r="V794" s="206"/>
      <c r="W794" s="206"/>
      <c r="X794" s="206"/>
      <c r="Y794" s="206"/>
      <c r="Z794" s="206"/>
    </row>
    <row r="795" spans="1:26" ht="12.75" hidden="1" customHeight="1">
      <c r="A795" s="207"/>
      <c r="B795" s="206"/>
      <c r="C795" s="206"/>
      <c r="D795" s="206"/>
      <c r="E795" s="206"/>
      <c r="F795" s="206"/>
      <c r="G795" s="206"/>
      <c r="H795" s="206"/>
      <c r="I795" s="206"/>
      <c r="J795" s="208"/>
      <c r="K795" s="209"/>
      <c r="L795" s="206"/>
      <c r="M795" s="206"/>
      <c r="N795" s="206"/>
      <c r="O795" s="206"/>
      <c r="P795" s="206"/>
      <c r="Q795" s="206"/>
      <c r="R795" s="206"/>
      <c r="S795" s="206"/>
      <c r="T795" s="206"/>
      <c r="U795" s="206"/>
      <c r="V795" s="206"/>
      <c r="W795" s="206"/>
      <c r="X795" s="206"/>
      <c r="Y795" s="206"/>
      <c r="Z795" s="206"/>
    </row>
    <row r="796" spans="1:26" ht="12.75" hidden="1" customHeight="1">
      <c r="A796" s="207"/>
      <c r="B796" s="206"/>
      <c r="C796" s="206"/>
      <c r="D796" s="206"/>
      <c r="E796" s="206"/>
      <c r="F796" s="206"/>
      <c r="G796" s="206"/>
      <c r="H796" s="206"/>
      <c r="I796" s="206"/>
      <c r="J796" s="208"/>
      <c r="K796" s="209"/>
      <c r="L796" s="206"/>
      <c r="M796" s="206"/>
      <c r="N796" s="206"/>
      <c r="O796" s="206"/>
      <c r="P796" s="206"/>
      <c r="Q796" s="206"/>
      <c r="R796" s="206"/>
      <c r="S796" s="206"/>
      <c r="T796" s="206"/>
      <c r="U796" s="206"/>
      <c r="V796" s="206"/>
      <c r="W796" s="206"/>
      <c r="X796" s="206"/>
      <c r="Y796" s="206"/>
      <c r="Z796" s="206"/>
    </row>
    <row r="797" spans="1:26" ht="12.75" hidden="1" customHeight="1">
      <c r="A797" s="207"/>
      <c r="B797" s="206"/>
      <c r="C797" s="206"/>
      <c r="D797" s="206"/>
      <c r="E797" s="206"/>
      <c r="F797" s="206"/>
      <c r="G797" s="206"/>
      <c r="H797" s="206"/>
      <c r="I797" s="206"/>
      <c r="J797" s="208"/>
      <c r="K797" s="209"/>
      <c r="L797" s="206"/>
      <c r="M797" s="206"/>
      <c r="N797" s="206"/>
      <c r="O797" s="206"/>
      <c r="P797" s="206"/>
      <c r="Q797" s="206"/>
      <c r="R797" s="206"/>
      <c r="S797" s="206"/>
      <c r="T797" s="206"/>
      <c r="U797" s="206"/>
      <c r="V797" s="206"/>
      <c r="W797" s="206"/>
      <c r="X797" s="206"/>
      <c r="Y797" s="206"/>
      <c r="Z797" s="206"/>
    </row>
    <row r="798" spans="1:26" ht="12.75" hidden="1" customHeight="1">
      <c r="A798" s="207"/>
      <c r="B798" s="206"/>
      <c r="C798" s="206"/>
      <c r="D798" s="206"/>
      <c r="E798" s="206"/>
      <c r="F798" s="206"/>
      <c r="G798" s="206"/>
      <c r="H798" s="206"/>
      <c r="I798" s="206"/>
      <c r="J798" s="208"/>
      <c r="K798" s="209"/>
      <c r="L798" s="206"/>
      <c r="M798" s="206"/>
      <c r="N798" s="206"/>
      <c r="O798" s="206"/>
      <c r="P798" s="206"/>
      <c r="Q798" s="206"/>
      <c r="R798" s="206"/>
      <c r="S798" s="206"/>
      <c r="T798" s="206"/>
      <c r="U798" s="206"/>
      <c r="V798" s="206"/>
      <c r="W798" s="206"/>
      <c r="X798" s="206"/>
      <c r="Y798" s="206"/>
      <c r="Z798" s="206"/>
    </row>
    <row r="799" spans="1:26" ht="12.75" hidden="1" customHeight="1">
      <c r="A799" s="207"/>
      <c r="B799" s="206"/>
      <c r="C799" s="206"/>
      <c r="D799" s="206"/>
      <c r="E799" s="206"/>
      <c r="F799" s="206"/>
      <c r="G799" s="206"/>
      <c r="H799" s="206"/>
      <c r="I799" s="206"/>
      <c r="J799" s="208"/>
      <c r="K799" s="209"/>
      <c r="L799" s="206"/>
      <c r="M799" s="206"/>
      <c r="N799" s="206"/>
      <c r="O799" s="206"/>
      <c r="P799" s="206"/>
      <c r="Q799" s="206"/>
      <c r="R799" s="206"/>
      <c r="S799" s="206"/>
      <c r="T799" s="206"/>
      <c r="U799" s="206"/>
      <c r="V799" s="206"/>
      <c r="W799" s="206"/>
      <c r="X799" s="206"/>
      <c r="Y799" s="206"/>
      <c r="Z799" s="206"/>
    </row>
    <row r="800" spans="1:26" ht="12.75" hidden="1" customHeight="1">
      <c r="A800" s="207"/>
      <c r="B800" s="206"/>
      <c r="C800" s="206"/>
      <c r="D800" s="206"/>
      <c r="E800" s="206"/>
      <c r="F800" s="206"/>
      <c r="G800" s="206"/>
      <c r="H800" s="206"/>
      <c r="I800" s="206"/>
      <c r="J800" s="208"/>
      <c r="K800" s="209"/>
      <c r="L800" s="206"/>
      <c r="M800" s="206"/>
      <c r="N800" s="206"/>
      <c r="O800" s="206"/>
      <c r="P800" s="206"/>
      <c r="Q800" s="206"/>
      <c r="R800" s="206"/>
      <c r="S800" s="206"/>
      <c r="T800" s="206"/>
      <c r="U800" s="206"/>
      <c r="V800" s="206"/>
      <c r="W800" s="206"/>
      <c r="X800" s="206"/>
      <c r="Y800" s="206"/>
      <c r="Z800" s="206"/>
    </row>
    <row r="801" spans="1:26" ht="12.75" hidden="1" customHeight="1">
      <c r="A801" s="207"/>
      <c r="B801" s="206"/>
      <c r="C801" s="206"/>
      <c r="D801" s="206"/>
      <c r="E801" s="206"/>
      <c r="F801" s="206"/>
      <c r="G801" s="206"/>
      <c r="H801" s="206"/>
      <c r="I801" s="206"/>
      <c r="J801" s="208"/>
      <c r="K801" s="209"/>
      <c r="L801" s="206"/>
      <c r="M801" s="206"/>
      <c r="N801" s="206"/>
      <c r="O801" s="206"/>
      <c r="P801" s="206"/>
      <c r="Q801" s="206"/>
      <c r="R801" s="206"/>
      <c r="S801" s="206"/>
      <c r="T801" s="206"/>
      <c r="U801" s="206"/>
      <c r="V801" s="206"/>
      <c r="W801" s="206"/>
      <c r="X801" s="206"/>
      <c r="Y801" s="206"/>
      <c r="Z801" s="206"/>
    </row>
    <row r="802" spans="1:26" ht="12.75" hidden="1" customHeight="1">
      <c r="A802" s="207"/>
      <c r="B802" s="206"/>
      <c r="C802" s="206"/>
      <c r="D802" s="206"/>
      <c r="E802" s="206"/>
      <c r="F802" s="206"/>
      <c r="G802" s="206"/>
      <c r="H802" s="206"/>
      <c r="I802" s="206"/>
      <c r="J802" s="208"/>
      <c r="K802" s="209"/>
      <c r="L802" s="206"/>
      <c r="M802" s="206"/>
      <c r="N802" s="206"/>
      <c r="O802" s="206"/>
      <c r="P802" s="206"/>
      <c r="Q802" s="206"/>
      <c r="R802" s="206"/>
      <c r="S802" s="206"/>
      <c r="T802" s="206"/>
      <c r="U802" s="206"/>
      <c r="V802" s="206"/>
      <c r="W802" s="206"/>
      <c r="X802" s="206"/>
      <c r="Y802" s="206"/>
      <c r="Z802" s="206"/>
    </row>
    <row r="803" spans="1:26" ht="12.75" hidden="1" customHeight="1">
      <c r="A803" s="207"/>
      <c r="B803" s="206"/>
      <c r="C803" s="206"/>
      <c r="D803" s="206"/>
      <c r="E803" s="206"/>
      <c r="F803" s="206"/>
      <c r="G803" s="206"/>
      <c r="H803" s="206"/>
      <c r="I803" s="206"/>
      <c r="J803" s="208"/>
      <c r="K803" s="209"/>
      <c r="L803" s="206"/>
      <c r="M803" s="206"/>
      <c r="N803" s="206"/>
      <c r="O803" s="206"/>
      <c r="P803" s="206"/>
      <c r="Q803" s="206"/>
      <c r="R803" s="206"/>
      <c r="S803" s="206"/>
      <c r="T803" s="206"/>
      <c r="U803" s="206"/>
      <c r="V803" s="206"/>
      <c r="W803" s="206"/>
      <c r="X803" s="206"/>
      <c r="Y803" s="206"/>
      <c r="Z803" s="206"/>
    </row>
    <row r="804" spans="1:26" ht="12.75" hidden="1" customHeight="1">
      <c r="A804" s="207"/>
      <c r="B804" s="206"/>
      <c r="C804" s="206"/>
      <c r="D804" s="206"/>
      <c r="E804" s="206"/>
      <c r="F804" s="206"/>
      <c r="G804" s="206"/>
      <c r="H804" s="206"/>
      <c r="I804" s="206"/>
      <c r="J804" s="208"/>
      <c r="K804" s="209"/>
      <c r="L804" s="206"/>
      <c r="M804" s="206"/>
      <c r="N804" s="206"/>
      <c r="O804" s="206"/>
      <c r="P804" s="206"/>
      <c r="Q804" s="206"/>
      <c r="R804" s="206"/>
      <c r="S804" s="206"/>
      <c r="T804" s="206"/>
      <c r="U804" s="206"/>
      <c r="V804" s="206"/>
      <c r="W804" s="206"/>
      <c r="X804" s="206"/>
      <c r="Y804" s="206"/>
      <c r="Z804" s="206"/>
    </row>
    <row r="805" spans="1:26" ht="12.75" hidden="1" customHeight="1">
      <c r="A805" s="207"/>
      <c r="B805" s="206"/>
      <c r="C805" s="206"/>
      <c r="D805" s="206"/>
      <c r="E805" s="206"/>
      <c r="F805" s="206"/>
      <c r="G805" s="206"/>
      <c r="H805" s="206"/>
      <c r="I805" s="206"/>
      <c r="J805" s="208"/>
      <c r="K805" s="209"/>
      <c r="L805" s="206"/>
      <c r="M805" s="206"/>
      <c r="N805" s="206"/>
      <c r="O805" s="206"/>
      <c r="P805" s="206"/>
      <c r="Q805" s="206"/>
      <c r="R805" s="206"/>
      <c r="S805" s="206"/>
      <c r="T805" s="206"/>
      <c r="U805" s="206"/>
      <c r="V805" s="206"/>
      <c r="W805" s="206"/>
      <c r="X805" s="206"/>
      <c r="Y805" s="206"/>
      <c r="Z805" s="206"/>
    </row>
    <row r="806" spans="1:26" ht="12.75" hidden="1" customHeight="1">
      <c r="A806" s="207"/>
      <c r="B806" s="206"/>
      <c r="C806" s="206"/>
      <c r="D806" s="206"/>
      <c r="E806" s="206"/>
      <c r="F806" s="206"/>
      <c r="G806" s="206"/>
      <c r="H806" s="206"/>
      <c r="I806" s="206"/>
      <c r="J806" s="208"/>
      <c r="K806" s="209"/>
      <c r="L806" s="206"/>
      <c r="M806" s="206"/>
      <c r="N806" s="206"/>
      <c r="O806" s="206"/>
      <c r="P806" s="206"/>
      <c r="Q806" s="206"/>
      <c r="R806" s="206"/>
      <c r="S806" s="206"/>
      <c r="T806" s="206"/>
      <c r="U806" s="206"/>
      <c r="V806" s="206"/>
      <c r="W806" s="206"/>
      <c r="X806" s="206"/>
      <c r="Y806" s="206"/>
      <c r="Z806" s="206"/>
    </row>
    <row r="807" spans="1:26" ht="12.75" hidden="1" customHeight="1">
      <c r="A807" s="207"/>
      <c r="B807" s="206"/>
      <c r="C807" s="206"/>
      <c r="D807" s="206"/>
      <c r="E807" s="206"/>
      <c r="F807" s="206"/>
      <c r="G807" s="206"/>
      <c r="H807" s="206"/>
      <c r="I807" s="206"/>
      <c r="J807" s="208"/>
      <c r="K807" s="209"/>
      <c r="L807" s="206"/>
      <c r="M807" s="206"/>
      <c r="N807" s="206"/>
      <c r="O807" s="206"/>
      <c r="P807" s="206"/>
      <c r="Q807" s="206"/>
      <c r="R807" s="206"/>
      <c r="S807" s="206"/>
      <c r="T807" s="206"/>
      <c r="U807" s="206"/>
      <c r="V807" s="206"/>
      <c r="W807" s="206"/>
      <c r="X807" s="206"/>
      <c r="Y807" s="206"/>
      <c r="Z807" s="206"/>
    </row>
    <row r="808" spans="1:26" ht="12.75" hidden="1" customHeight="1">
      <c r="A808" s="207"/>
      <c r="B808" s="206"/>
      <c r="C808" s="206"/>
      <c r="D808" s="206"/>
      <c r="E808" s="206"/>
      <c r="F808" s="206"/>
      <c r="G808" s="206"/>
      <c r="H808" s="206"/>
      <c r="I808" s="206"/>
      <c r="J808" s="208"/>
      <c r="K808" s="209"/>
      <c r="L808" s="206"/>
      <c r="M808" s="206"/>
      <c r="N808" s="206"/>
      <c r="O808" s="206"/>
      <c r="P808" s="206"/>
      <c r="Q808" s="206"/>
      <c r="R808" s="206"/>
      <c r="S808" s="206"/>
      <c r="T808" s="206"/>
      <c r="U808" s="206"/>
      <c r="V808" s="206"/>
      <c r="W808" s="206"/>
      <c r="X808" s="206"/>
      <c r="Y808" s="206"/>
      <c r="Z808" s="206"/>
    </row>
    <row r="809" spans="1:26" ht="12.75" hidden="1" customHeight="1">
      <c r="A809" s="207"/>
      <c r="B809" s="206"/>
      <c r="C809" s="206"/>
      <c r="D809" s="206"/>
      <c r="E809" s="206"/>
      <c r="F809" s="206"/>
      <c r="G809" s="206"/>
      <c r="H809" s="206"/>
      <c r="I809" s="206"/>
      <c r="J809" s="208"/>
      <c r="K809" s="209"/>
      <c r="L809" s="206"/>
      <c r="M809" s="206"/>
      <c r="N809" s="206"/>
      <c r="O809" s="206"/>
      <c r="P809" s="206"/>
      <c r="Q809" s="206"/>
      <c r="R809" s="206"/>
      <c r="S809" s="206"/>
      <c r="T809" s="206"/>
      <c r="U809" s="206"/>
      <c r="V809" s="206"/>
      <c r="W809" s="206"/>
      <c r="X809" s="206"/>
      <c r="Y809" s="206"/>
      <c r="Z809" s="206"/>
    </row>
    <row r="810" spans="1:26" ht="12.75" hidden="1" customHeight="1">
      <c r="A810" s="207"/>
      <c r="B810" s="206"/>
      <c r="C810" s="206"/>
      <c r="D810" s="206"/>
      <c r="E810" s="206"/>
      <c r="F810" s="206"/>
      <c r="G810" s="206"/>
      <c r="H810" s="206"/>
      <c r="I810" s="206"/>
      <c r="J810" s="208"/>
      <c r="K810" s="209"/>
      <c r="L810" s="206"/>
      <c r="M810" s="206"/>
      <c r="N810" s="206"/>
      <c r="O810" s="206"/>
      <c r="P810" s="206"/>
      <c r="Q810" s="206"/>
      <c r="R810" s="206"/>
      <c r="S810" s="206"/>
      <c r="T810" s="206"/>
      <c r="U810" s="206"/>
      <c r="V810" s="206"/>
      <c r="W810" s="206"/>
      <c r="X810" s="206"/>
      <c r="Y810" s="206"/>
      <c r="Z810" s="206"/>
    </row>
    <row r="811" spans="1:26" ht="12.75" hidden="1" customHeight="1">
      <c r="A811" s="207"/>
      <c r="B811" s="206"/>
      <c r="C811" s="206"/>
      <c r="D811" s="206"/>
      <c r="E811" s="206"/>
      <c r="F811" s="206"/>
      <c r="G811" s="206"/>
      <c r="H811" s="206"/>
      <c r="I811" s="206"/>
      <c r="J811" s="208"/>
      <c r="K811" s="209"/>
      <c r="L811" s="206"/>
      <c r="M811" s="206"/>
      <c r="N811" s="206"/>
      <c r="O811" s="206"/>
      <c r="P811" s="206"/>
      <c r="Q811" s="206"/>
      <c r="R811" s="206"/>
      <c r="S811" s="206"/>
      <c r="T811" s="206"/>
      <c r="U811" s="206"/>
      <c r="V811" s="206"/>
      <c r="W811" s="206"/>
      <c r="X811" s="206"/>
      <c r="Y811" s="206"/>
      <c r="Z811" s="206"/>
    </row>
    <row r="812" spans="1:26" ht="12.75" hidden="1" customHeight="1">
      <c r="A812" s="207"/>
      <c r="B812" s="206"/>
      <c r="C812" s="206"/>
      <c r="D812" s="206"/>
      <c r="E812" s="206"/>
      <c r="F812" s="206"/>
      <c r="G812" s="206"/>
      <c r="H812" s="206"/>
      <c r="I812" s="206"/>
      <c r="J812" s="208"/>
      <c r="K812" s="209"/>
      <c r="L812" s="206"/>
      <c r="M812" s="206"/>
      <c r="N812" s="206"/>
      <c r="O812" s="206"/>
      <c r="P812" s="206"/>
      <c r="Q812" s="206"/>
      <c r="R812" s="206"/>
      <c r="S812" s="206"/>
      <c r="T812" s="206"/>
      <c r="U812" s="206"/>
      <c r="V812" s="206"/>
      <c r="W812" s="206"/>
      <c r="X812" s="206"/>
      <c r="Y812" s="206"/>
      <c r="Z812" s="206"/>
    </row>
    <row r="813" spans="1:26" ht="12.75" hidden="1" customHeight="1">
      <c r="A813" s="207"/>
      <c r="B813" s="206"/>
      <c r="C813" s="206"/>
      <c r="D813" s="206"/>
      <c r="E813" s="206"/>
      <c r="F813" s="206"/>
      <c r="G813" s="206"/>
      <c r="H813" s="206"/>
      <c r="I813" s="206"/>
      <c r="J813" s="208"/>
      <c r="K813" s="209"/>
      <c r="L813" s="206"/>
      <c r="M813" s="206"/>
      <c r="N813" s="206"/>
      <c r="O813" s="206"/>
      <c r="P813" s="206"/>
      <c r="Q813" s="206"/>
      <c r="R813" s="206"/>
      <c r="S813" s="206"/>
      <c r="T813" s="206"/>
      <c r="U813" s="206"/>
      <c r="V813" s="206"/>
      <c r="W813" s="206"/>
      <c r="X813" s="206"/>
      <c r="Y813" s="206"/>
      <c r="Z813" s="206"/>
    </row>
    <row r="814" spans="1:26" ht="12.75" hidden="1" customHeight="1">
      <c r="A814" s="207"/>
      <c r="B814" s="206"/>
      <c r="C814" s="206"/>
      <c r="D814" s="206"/>
      <c r="E814" s="206"/>
      <c r="F814" s="206"/>
      <c r="G814" s="206"/>
      <c r="H814" s="206"/>
      <c r="I814" s="206"/>
      <c r="J814" s="208"/>
      <c r="K814" s="209"/>
      <c r="L814" s="206"/>
      <c r="M814" s="206"/>
      <c r="N814" s="206"/>
      <c r="O814" s="206"/>
      <c r="P814" s="206"/>
      <c r="Q814" s="206"/>
      <c r="R814" s="206"/>
      <c r="S814" s="206"/>
      <c r="T814" s="206"/>
      <c r="U814" s="206"/>
      <c r="V814" s="206"/>
      <c r="W814" s="206"/>
      <c r="X814" s="206"/>
      <c r="Y814" s="206"/>
      <c r="Z814" s="206"/>
    </row>
    <row r="815" spans="1:26" ht="12.75" hidden="1" customHeight="1">
      <c r="A815" s="207"/>
      <c r="B815" s="206"/>
      <c r="C815" s="206"/>
      <c r="D815" s="206"/>
      <c r="E815" s="206"/>
      <c r="F815" s="206"/>
      <c r="G815" s="206"/>
      <c r="H815" s="206"/>
      <c r="I815" s="206"/>
      <c r="J815" s="208"/>
      <c r="K815" s="209"/>
      <c r="L815" s="206"/>
      <c r="M815" s="206"/>
      <c r="N815" s="206"/>
      <c r="O815" s="206"/>
      <c r="P815" s="206"/>
      <c r="Q815" s="206"/>
      <c r="R815" s="206"/>
      <c r="S815" s="206"/>
      <c r="T815" s="206"/>
      <c r="U815" s="206"/>
      <c r="V815" s="206"/>
      <c r="W815" s="206"/>
      <c r="X815" s="206"/>
      <c r="Y815" s="206"/>
      <c r="Z815" s="206"/>
    </row>
    <row r="816" spans="1:26" ht="12.75" hidden="1" customHeight="1">
      <c r="A816" s="207"/>
      <c r="B816" s="206"/>
      <c r="C816" s="206"/>
      <c r="D816" s="206"/>
      <c r="E816" s="206"/>
      <c r="F816" s="206"/>
      <c r="G816" s="206"/>
      <c r="H816" s="206"/>
      <c r="I816" s="206"/>
      <c r="J816" s="208"/>
      <c r="K816" s="209"/>
      <c r="L816" s="206"/>
      <c r="M816" s="206"/>
      <c r="N816" s="206"/>
      <c r="O816" s="206"/>
      <c r="P816" s="206"/>
      <c r="Q816" s="206"/>
      <c r="R816" s="206"/>
      <c r="S816" s="206"/>
      <c r="T816" s="206"/>
      <c r="U816" s="206"/>
      <c r="V816" s="206"/>
      <c r="W816" s="206"/>
      <c r="X816" s="206"/>
      <c r="Y816" s="206"/>
      <c r="Z816" s="206"/>
    </row>
    <row r="817" spans="1:26" ht="12.75" hidden="1" customHeight="1">
      <c r="A817" s="207"/>
      <c r="B817" s="206"/>
      <c r="C817" s="206"/>
      <c r="D817" s="206"/>
      <c r="E817" s="206"/>
      <c r="F817" s="206"/>
      <c r="G817" s="206"/>
      <c r="H817" s="206"/>
      <c r="I817" s="206"/>
      <c r="J817" s="208"/>
      <c r="K817" s="209"/>
      <c r="L817" s="206"/>
      <c r="M817" s="206"/>
      <c r="N817" s="206"/>
      <c r="O817" s="206"/>
      <c r="P817" s="206"/>
      <c r="Q817" s="206"/>
      <c r="R817" s="206"/>
      <c r="S817" s="206"/>
      <c r="T817" s="206"/>
      <c r="U817" s="206"/>
      <c r="V817" s="206"/>
      <c r="W817" s="206"/>
      <c r="X817" s="206"/>
      <c r="Y817" s="206"/>
      <c r="Z817" s="206"/>
    </row>
    <row r="818" spans="1:26" ht="12.75" hidden="1" customHeight="1">
      <c r="A818" s="207"/>
      <c r="B818" s="206"/>
      <c r="C818" s="206"/>
      <c r="D818" s="206"/>
      <c r="E818" s="206"/>
      <c r="F818" s="206"/>
      <c r="G818" s="206"/>
      <c r="H818" s="206"/>
      <c r="I818" s="206"/>
      <c r="J818" s="208"/>
      <c r="K818" s="209"/>
      <c r="L818" s="206"/>
      <c r="M818" s="206"/>
      <c r="N818" s="206"/>
      <c r="O818" s="206"/>
      <c r="P818" s="206"/>
      <c r="Q818" s="206"/>
      <c r="R818" s="206"/>
      <c r="S818" s="206"/>
      <c r="T818" s="206"/>
      <c r="U818" s="206"/>
      <c r="V818" s="206"/>
      <c r="W818" s="206"/>
      <c r="X818" s="206"/>
      <c r="Y818" s="206"/>
      <c r="Z818" s="206"/>
    </row>
    <row r="819" spans="1:26" ht="12.75" hidden="1" customHeight="1">
      <c r="A819" s="207"/>
      <c r="B819" s="206"/>
      <c r="C819" s="206"/>
      <c r="D819" s="206"/>
      <c r="E819" s="206"/>
      <c r="F819" s="206"/>
      <c r="G819" s="206"/>
      <c r="H819" s="206"/>
      <c r="I819" s="206"/>
      <c r="J819" s="208"/>
      <c r="K819" s="209"/>
      <c r="L819" s="206"/>
      <c r="M819" s="206"/>
      <c r="N819" s="206"/>
      <c r="O819" s="206"/>
      <c r="P819" s="206"/>
      <c r="Q819" s="206"/>
      <c r="R819" s="206"/>
      <c r="S819" s="206"/>
      <c r="T819" s="206"/>
      <c r="U819" s="206"/>
      <c r="V819" s="206"/>
      <c r="W819" s="206"/>
      <c r="X819" s="206"/>
      <c r="Y819" s="206"/>
      <c r="Z819" s="206"/>
    </row>
    <row r="820" spans="1:26" ht="12.75" hidden="1" customHeight="1">
      <c r="A820" s="207"/>
      <c r="B820" s="206"/>
      <c r="C820" s="206"/>
      <c r="D820" s="206"/>
      <c r="E820" s="206"/>
      <c r="F820" s="206"/>
      <c r="G820" s="206"/>
      <c r="H820" s="206"/>
      <c r="I820" s="206"/>
      <c r="J820" s="208"/>
      <c r="K820" s="209"/>
      <c r="L820" s="206"/>
      <c r="M820" s="206"/>
      <c r="N820" s="206"/>
      <c r="O820" s="206"/>
      <c r="P820" s="206"/>
      <c r="Q820" s="206"/>
      <c r="R820" s="206"/>
      <c r="S820" s="206"/>
      <c r="T820" s="206"/>
      <c r="U820" s="206"/>
      <c r="V820" s="206"/>
      <c r="W820" s="206"/>
      <c r="X820" s="206"/>
      <c r="Y820" s="206"/>
      <c r="Z820" s="206"/>
    </row>
    <row r="821" spans="1:26" ht="12.75" hidden="1" customHeight="1">
      <c r="A821" s="207"/>
      <c r="B821" s="206"/>
      <c r="C821" s="206"/>
      <c r="D821" s="206"/>
      <c r="E821" s="206"/>
      <c r="F821" s="206"/>
      <c r="G821" s="206"/>
      <c r="H821" s="206"/>
      <c r="I821" s="206"/>
      <c r="J821" s="208"/>
      <c r="K821" s="209"/>
      <c r="L821" s="206"/>
      <c r="M821" s="206"/>
      <c r="N821" s="206"/>
      <c r="O821" s="206"/>
      <c r="P821" s="206"/>
      <c r="Q821" s="206"/>
      <c r="R821" s="206"/>
      <c r="S821" s="206"/>
      <c r="T821" s="206"/>
      <c r="U821" s="206"/>
      <c r="V821" s="206"/>
      <c r="W821" s="206"/>
      <c r="X821" s="206"/>
      <c r="Y821" s="206"/>
      <c r="Z821" s="206"/>
    </row>
    <row r="822" spans="1:26" ht="12.75" hidden="1" customHeight="1">
      <c r="A822" s="207"/>
      <c r="B822" s="206"/>
      <c r="C822" s="206"/>
      <c r="D822" s="206"/>
      <c r="E822" s="206"/>
      <c r="F822" s="206"/>
      <c r="G822" s="206"/>
      <c r="H822" s="206"/>
      <c r="I822" s="206"/>
      <c r="J822" s="208"/>
      <c r="K822" s="209"/>
      <c r="L822" s="206"/>
      <c r="M822" s="206"/>
      <c r="N822" s="206"/>
      <c r="O822" s="206"/>
      <c r="P822" s="206"/>
      <c r="Q822" s="206"/>
      <c r="R822" s="206"/>
      <c r="S822" s="206"/>
      <c r="T822" s="206"/>
      <c r="U822" s="206"/>
      <c r="V822" s="206"/>
      <c r="W822" s="206"/>
      <c r="X822" s="206"/>
      <c r="Y822" s="206"/>
      <c r="Z822" s="206"/>
    </row>
    <row r="823" spans="1:26" ht="12.75" hidden="1" customHeight="1">
      <c r="A823" s="207"/>
      <c r="B823" s="206"/>
      <c r="C823" s="206"/>
      <c r="D823" s="206"/>
      <c r="E823" s="206"/>
      <c r="F823" s="206"/>
      <c r="G823" s="206"/>
      <c r="H823" s="206"/>
      <c r="I823" s="206"/>
      <c r="J823" s="208"/>
      <c r="K823" s="209"/>
      <c r="L823" s="206"/>
      <c r="M823" s="206"/>
      <c r="N823" s="206"/>
      <c r="O823" s="206"/>
      <c r="P823" s="206"/>
      <c r="Q823" s="206"/>
      <c r="R823" s="206"/>
      <c r="S823" s="206"/>
      <c r="T823" s="206"/>
      <c r="U823" s="206"/>
      <c r="V823" s="206"/>
      <c r="W823" s="206"/>
      <c r="X823" s="206"/>
      <c r="Y823" s="206"/>
      <c r="Z823" s="206"/>
    </row>
    <row r="824" spans="1:26" ht="12.75" hidden="1" customHeight="1">
      <c r="A824" s="207"/>
      <c r="B824" s="206"/>
      <c r="C824" s="206"/>
      <c r="D824" s="206"/>
      <c r="E824" s="206"/>
      <c r="F824" s="206"/>
      <c r="G824" s="206"/>
      <c r="H824" s="206"/>
      <c r="I824" s="206"/>
      <c r="J824" s="208"/>
      <c r="K824" s="209"/>
      <c r="L824" s="206"/>
      <c r="M824" s="206"/>
      <c r="N824" s="206"/>
      <c r="O824" s="206"/>
      <c r="P824" s="206"/>
      <c r="Q824" s="206"/>
      <c r="R824" s="206"/>
      <c r="S824" s="206"/>
      <c r="T824" s="206"/>
      <c r="U824" s="206"/>
      <c r="V824" s="206"/>
      <c r="W824" s="206"/>
      <c r="X824" s="206"/>
      <c r="Y824" s="206"/>
      <c r="Z824" s="206"/>
    </row>
    <row r="825" spans="1:26" ht="12.75" hidden="1" customHeight="1">
      <c r="A825" s="207"/>
      <c r="B825" s="206"/>
      <c r="C825" s="206"/>
      <c r="D825" s="206"/>
      <c r="E825" s="206"/>
      <c r="F825" s="206"/>
      <c r="G825" s="206"/>
      <c r="H825" s="206"/>
      <c r="I825" s="206"/>
      <c r="J825" s="208"/>
      <c r="K825" s="209"/>
      <c r="L825" s="206"/>
      <c r="M825" s="206"/>
      <c r="N825" s="206"/>
      <c r="O825" s="206"/>
      <c r="P825" s="206"/>
      <c r="Q825" s="206"/>
      <c r="R825" s="206"/>
      <c r="S825" s="206"/>
      <c r="T825" s="206"/>
      <c r="U825" s="206"/>
      <c r="V825" s="206"/>
      <c r="W825" s="206"/>
      <c r="X825" s="206"/>
      <c r="Y825" s="206"/>
      <c r="Z825" s="206"/>
    </row>
    <row r="826" spans="1:26" ht="12.75" hidden="1" customHeight="1">
      <c r="A826" s="207"/>
      <c r="B826" s="206"/>
      <c r="C826" s="206"/>
      <c r="D826" s="206"/>
      <c r="E826" s="206"/>
      <c r="F826" s="206"/>
      <c r="G826" s="206"/>
      <c r="H826" s="206"/>
      <c r="I826" s="206"/>
      <c r="J826" s="208"/>
      <c r="K826" s="209"/>
      <c r="L826" s="206"/>
      <c r="M826" s="206"/>
      <c r="N826" s="206"/>
      <c r="O826" s="206"/>
      <c r="P826" s="206"/>
      <c r="Q826" s="206"/>
      <c r="R826" s="206"/>
      <c r="S826" s="206"/>
      <c r="T826" s="206"/>
      <c r="U826" s="206"/>
      <c r="V826" s="206"/>
      <c r="W826" s="206"/>
      <c r="X826" s="206"/>
      <c r="Y826" s="206"/>
      <c r="Z826" s="206"/>
    </row>
    <row r="827" spans="1:26" ht="12.75" hidden="1" customHeight="1">
      <c r="A827" s="207"/>
      <c r="B827" s="206"/>
      <c r="C827" s="206"/>
      <c r="D827" s="206"/>
      <c r="E827" s="206"/>
      <c r="F827" s="206"/>
      <c r="G827" s="206"/>
      <c r="H827" s="206"/>
      <c r="I827" s="206"/>
      <c r="J827" s="208"/>
      <c r="K827" s="209"/>
      <c r="L827" s="206"/>
      <c r="M827" s="206"/>
      <c r="N827" s="206"/>
      <c r="O827" s="206"/>
      <c r="P827" s="206"/>
      <c r="Q827" s="206"/>
      <c r="R827" s="206"/>
      <c r="S827" s="206"/>
      <c r="T827" s="206"/>
      <c r="U827" s="206"/>
      <c r="V827" s="206"/>
      <c r="W827" s="206"/>
      <c r="X827" s="206"/>
      <c r="Y827" s="206"/>
      <c r="Z827" s="206"/>
    </row>
    <row r="828" spans="1:26" ht="12.75" hidden="1" customHeight="1">
      <c r="A828" s="207"/>
      <c r="B828" s="206"/>
      <c r="C828" s="206"/>
      <c r="D828" s="206"/>
      <c r="E828" s="206"/>
      <c r="F828" s="206"/>
      <c r="G828" s="206"/>
      <c r="H828" s="206"/>
      <c r="I828" s="206"/>
      <c r="J828" s="208"/>
      <c r="K828" s="209"/>
      <c r="L828" s="206"/>
      <c r="M828" s="206"/>
      <c r="N828" s="206"/>
      <c r="O828" s="206"/>
      <c r="P828" s="206"/>
      <c r="Q828" s="206"/>
      <c r="R828" s="206"/>
      <c r="S828" s="206"/>
      <c r="T828" s="206"/>
      <c r="U828" s="206"/>
      <c r="V828" s="206"/>
      <c r="W828" s="206"/>
      <c r="X828" s="206"/>
      <c r="Y828" s="206"/>
      <c r="Z828" s="206"/>
    </row>
    <row r="829" spans="1:26" ht="12.75" hidden="1" customHeight="1">
      <c r="A829" s="207"/>
      <c r="B829" s="206"/>
      <c r="C829" s="206"/>
      <c r="D829" s="206"/>
      <c r="E829" s="206"/>
      <c r="F829" s="206"/>
      <c r="G829" s="206"/>
      <c r="H829" s="206"/>
      <c r="I829" s="206"/>
      <c r="J829" s="208"/>
      <c r="K829" s="209"/>
      <c r="L829" s="206"/>
      <c r="M829" s="206"/>
      <c r="N829" s="206"/>
      <c r="O829" s="206"/>
      <c r="P829" s="206"/>
      <c r="Q829" s="206"/>
      <c r="R829" s="206"/>
      <c r="S829" s="206"/>
      <c r="T829" s="206"/>
      <c r="U829" s="206"/>
      <c r="V829" s="206"/>
      <c r="W829" s="206"/>
      <c r="X829" s="206"/>
      <c r="Y829" s="206"/>
      <c r="Z829" s="206"/>
    </row>
    <row r="830" spans="1:26" ht="12.75" hidden="1" customHeight="1">
      <c r="A830" s="207"/>
      <c r="B830" s="206"/>
      <c r="C830" s="206"/>
      <c r="D830" s="206"/>
      <c r="E830" s="206"/>
      <c r="F830" s="206"/>
      <c r="G830" s="206"/>
      <c r="H830" s="206"/>
      <c r="I830" s="206"/>
      <c r="J830" s="208"/>
      <c r="K830" s="209"/>
      <c r="L830" s="206"/>
      <c r="M830" s="206"/>
      <c r="N830" s="206"/>
      <c r="O830" s="206"/>
      <c r="P830" s="206"/>
      <c r="Q830" s="206"/>
      <c r="R830" s="206"/>
      <c r="S830" s="206"/>
      <c r="T830" s="206"/>
      <c r="U830" s="206"/>
      <c r="V830" s="206"/>
      <c r="W830" s="206"/>
      <c r="X830" s="206"/>
      <c r="Y830" s="206"/>
      <c r="Z830" s="206"/>
    </row>
    <row r="831" spans="1:26" ht="12.75" hidden="1" customHeight="1">
      <c r="A831" s="207"/>
      <c r="B831" s="206"/>
      <c r="C831" s="206"/>
      <c r="D831" s="206"/>
      <c r="E831" s="206"/>
      <c r="F831" s="206"/>
      <c r="G831" s="206"/>
      <c r="H831" s="206"/>
      <c r="I831" s="206"/>
      <c r="J831" s="208"/>
      <c r="K831" s="209"/>
      <c r="L831" s="206"/>
      <c r="M831" s="206"/>
      <c r="N831" s="206"/>
      <c r="O831" s="206"/>
      <c r="P831" s="206"/>
      <c r="Q831" s="206"/>
      <c r="R831" s="206"/>
      <c r="S831" s="206"/>
      <c r="T831" s="206"/>
      <c r="U831" s="206"/>
      <c r="V831" s="206"/>
      <c r="W831" s="206"/>
      <c r="X831" s="206"/>
      <c r="Y831" s="206"/>
      <c r="Z831" s="206"/>
    </row>
    <row r="832" spans="1:26" ht="12.75" hidden="1" customHeight="1">
      <c r="A832" s="207"/>
      <c r="B832" s="206"/>
      <c r="C832" s="206"/>
      <c r="D832" s="206"/>
      <c r="E832" s="206"/>
      <c r="F832" s="206"/>
      <c r="G832" s="206"/>
      <c r="H832" s="206"/>
      <c r="I832" s="206"/>
      <c r="J832" s="208"/>
      <c r="K832" s="209"/>
      <c r="L832" s="206"/>
      <c r="M832" s="206"/>
      <c r="N832" s="206"/>
      <c r="O832" s="206"/>
      <c r="P832" s="206"/>
      <c r="Q832" s="206"/>
      <c r="R832" s="206"/>
      <c r="S832" s="206"/>
      <c r="T832" s="206"/>
      <c r="U832" s="206"/>
      <c r="V832" s="206"/>
      <c r="W832" s="206"/>
      <c r="X832" s="206"/>
      <c r="Y832" s="206"/>
      <c r="Z832" s="206"/>
    </row>
    <row r="833" spans="1:26" ht="12.75" hidden="1" customHeight="1">
      <c r="A833" s="207"/>
      <c r="B833" s="206"/>
      <c r="C833" s="206"/>
      <c r="D833" s="206"/>
      <c r="E833" s="206"/>
      <c r="F833" s="206"/>
      <c r="G833" s="206"/>
      <c r="H833" s="206"/>
      <c r="I833" s="206"/>
      <c r="J833" s="208"/>
      <c r="K833" s="209"/>
      <c r="L833" s="206"/>
      <c r="M833" s="206"/>
      <c r="N833" s="206"/>
      <c r="O833" s="206"/>
      <c r="P833" s="206"/>
      <c r="Q833" s="206"/>
      <c r="R833" s="206"/>
      <c r="S833" s="206"/>
      <c r="T833" s="206"/>
      <c r="U833" s="206"/>
      <c r="V833" s="206"/>
      <c r="W833" s="206"/>
      <c r="X833" s="206"/>
      <c r="Y833" s="206"/>
      <c r="Z833" s="206"/>
    </row>
    <row r="834" spans="1:26" ht="12.75" hidden="1" customHeight="1">
      <c r="A834" s="207"/>
      <c r="B834" s="206"/>
      <c r="C834" s="206"/>
      <c r="D834" s="206"/>
      <c r="E834" s="206"/>
      <c r="F834" s="206"/>
      <c r="G834" s="206"/>
      <c r="H834" s="206"/>
      <c r="I834" s="206"/>
      <c r="J834" s="208"/>
      <c r="K834" s="209"/>
      <c r="L834" s="206"/>
      <c r="M834" s="206"/>
      <c r="N834" s="206"/>
      <c r="O834" s="206"/>
      <c r="P834" s="206"/>
      <c r="Q834" s="206"/>
      <c r="R834" s="206"/>
      <c r="S834" s="206"/>
      <c r="T834" s="206"/>
      <c r="U834" s="206"/>
      <c r="V834" s="206"/>
      <c r="W834" s="206"/>
      <c r="X834" s="206"/>
      <c r="Y834" s="206"/>
      <c r="Z834" s="206"/>
    </row>
    <row r="835" spans="1:26" ht="12.75" hidden="1" customHeight="1">
      <c r="A835" s="207"/>
      <c r="B835" s="206"/>
      <c r="C835" s="206"/>
      <c r="D835" s="206"/>
      <c r="E835" s="206"/>
      <c r="F835" s="206"/>
      <c r="G835" s="206"/>
      <c r="H835" s="206"/>
      <c r="I835" s="206"/>
      <c r="J835" s="208"/>
      <c r="K835" s="209"/>
      <c r="L835" s="206"/>
      <c r="M835" s="206"/>
      <c r="N835" s="206"/>
      <c r="O835" s="206"/>
      <c r="P835" s="206"/>
      <c r="Q835" s="206"/>
      <c r="R835" s="206"/>
      <c r="S835" s="206"/>
      <c r="T835" s="206"/>
      <c r="U835" s="206"/>
      <c r="V835" s="206"/>
      <c r="W835" s="206"/>
      <c r="X835" s="206"/>
      <c r="Y835" s="206"/>
      <c r="Z835" s="206"/>
    </row>
    <row r="836" spans="1:26" ht="12.75" hidden="1" customHeight="1">
      <c r="A836" s="207"/>
      <c r="B836" s="206"/>
      <c r="C836" s="206"/>
      <c r="D836" s="206"/>
      <c r="E836" s="206"/>
      <c r="F836" s="206"/>
      <c r="G836" s="206"/>
      <c r="H836" s="206"/>
      <c r="I836" s="206"/>
      <c r="J836" s="208"/>
      <c r="K836" s="209"/>
      <c r="L836" s="206"/>
      <c r="M836" s="206"/>
      <c r="N836" s="206"/>
      <c r="O836" s="206"/>
      <c r="P836" s="206"/>
      <c r="Q836" s="206"/>
      <c r="R836" s="206"/>
      <c r="S836" s="206"/>
      <c r="T836" s="206"/>
      <c r="U836" s="206"/>
      <c r="V836" s="206"/>
      <c r="W836" s="206"/>
      <c r="X836" s="206"/>
      <c r="Y836" s="206"/>
      <c r="Z836" s="206"/>
    </row>
    <row r="837" spans="1:26" ht="12.75" hidden="1" customHeight="1">
      <c r="A837" s="207"/>
      <c r="B837" s="206"/>
      <c r="C837" s="206"/>
      <c r="D837" s="206"/>
      <c r="E837" s="206"/>
      <c r="F837" s="206"/>
      <c r="G837" s="206"/>
      <c r="H837" s="206"/>
      <c r="I837" s="206"/>
      <c r="J837" s="208"/>
      <c r="K837" s="209"/>
      <c r="L837" s="206"/>
      <c r="M837" s="206"/>
      <c r="N837" s="206"/>
      <c r="O837" s="206"/>
      <c r="P837" s="206"/>
      <c r="Q837" s="206"/>
      <c r="R837" s="206"/>
      <c r="S837" s="206"/>
      <c r="T837" s="206"/>
      <c r="U837" s="206"/>
      <c r="V837" s="206"/>
      <c r="W837" s="206"/>
      <c r="X837" s="206"/>
      <c r="Y837" s="206"/>
      <c r="Z837" s="206"/>
    </row>
    <row r="838" spans="1:26" ht="12.75" hidden="1" customHeight="1">
      <c r="A838" s="207"/>
      <c r="B838" s="206"/>
      <c r="C838" s="206"/>
      <c r="D838" s="206"/>
      <c r="E838" s="206"/>
      <c r="F838" s="206"/>
      <c r="G838" s="206"/>
      <c r="H838" s="206"/>
      <c r="I838" s="206"/>
      <c r="J838" s="208"/>
      <c r="K838" s="209"/>
      <c r="L838" s="206"/>
      <c r="M838" s="206"/>
      <c r="N838" s="206"/>
      <c r="O838" s="206"/>
      <c r="P838" s="206"/>
      <c r="Q838" s="206"/>
      <c r="R838" s="206"/>
      <c r="S838" s="206"/>
      <c r="T838" s="206"/>
      <c r="U838" s="206"/>
      <c r="V838" s="206"/>
      <c r="W838" s="206"/>
      <c r="X838" s="206"/>
      <c r="Y838" s="206"/>
      <c r="Z838" s="206"/>
    </row>
    <row r="839" spans="1:26" ht="12.75" hidden="1" customHeight="1">
      <c r="A839" s="207"/>
      <c r="B839" s="206"/>
      <c r="C839" s="206"/>
      <c r="D839" s="206"/>
      <c r="E839" s="206"/>
      <c r="F839" s="206"/>
      <c r="G839" s="206"/>
      <c r="H839" s="206"/>
      <c r="I839" s="206"/>
      <c r="J839" s="208"/>
      <c r="K839" s="209"/>
      <c r="L839" s="206"/>
      <c r="M839" s="206"/>
      <c r="N839" s="206"/>
      <c r="O839" s="206"/>
      <c r="P839" s="206"/>
      <c r="Q839" s="206"/>
      <c r="R839" s="206"/>
      <c r="S839" s="206"/>
      <c r="T839" s="206"/>
      <c r="U839" s="206"/>
      <c r="V839" s="206"/>
      <c r="W839" s="206"/>
      <c r="X839" s="206"/>
      <c r="Y839" s="206"/>
      <c r="Z839" s="206"/>
    </row>
    <row r="840" spans="1:26" ht="12.75" hidden="1" customHeight="1">
      <c r="A840" s="207"/>
      <c r="B840" s="206"/>
      <c r="C840" s="206"/>
      <c r="D840" s="206"/>
      <c r="E840" s="206"/>
      <c r="F840" s="206"/>
      <c r="G840" s="206"/>
      <c r="H840" s="206"/>
      <c r="I840" s="206"/>
      <c r="J840" s="208"/>
      <c r="K840" s="209"/>
      <c r="L840" s="206"/>
      <c r="M840" s="206"/>
      <c r="N840" s="206"/>
      <c r="O840" s="206"/>
      <c r="P840" s="206"/>
      <c r="Q840" s="206"/>
      <c r="R840" s="206"/>
      <c r="S840" s="206"/>
      <c r="T840" s="206"/>
      <c r="U840" s="206"/>
      <c r="V840" s="206"/>
      <c r="W840" s="206"/>
      <c r="X840" s="206"/>
      <c r="Y840" s="206"/>
      <c r="Z840" s="206"/>
    </row>
    <row r="841" spans="1:26" ht="12.75" hidden="1" customHeight="1">
      <c r="A841" s="207"/>
      <c r="B841" s="206"/>
      <c r="C841" s="206"/>
      <c r="D841" s="206"/>
      <c r="E841" s="206"/>
      <c r="F841" s="206"/>
      <c r="G841" s="206"/>
      <c r="H841" s="206"/>
      <c r="I841" s="206"/>
      <c r="J841" s="208"/>
      <c r="K841" s="209"/>
      <c r="L841" s="206"/>
      <c r="M841" s="206"/>
      <c r="N841" s="206"/>
      <c r="O841" s="206"/>
      <c r="P841" s="206"/>
      <c r="Q841" s="206"/>
      <c r="R841" s="206"/>
      <c r="S841" s="206"/>
      <c r="T841" s="206"/>
      <c r="U841" s="206"/>
      <c r="V841" s="206"/>
      <c r="W841" s="206"/>
      <c r="X841" s="206"/>
      <c r="Y841" s="206"/>
      <c r="Z841" s="206"/>
    </row>
    <row r="842" spans="1:26" ht="12.75" hidden="1" customHeight="1">
      <c r="A842" s="207"/>
      <c r="B842" s="206"/>
      <c r="C842" s="206"/>
      <c r="D842" s="206"/>
      <c r="E842" s="206"/>
      <c r="F842" s="206"/>
      <c r="G842" s="206"/>
      <c r="H842" s="206"/>
      <c r="I842" s="206"/>
      <c r="J842" s="208"/>
      <c r="K842" s="209"/>
      <c r="L842" s="206"/>
      <c r="M842" s="206"/>
      <c r="N842" s="206"/>
      <c r="O842" s="206"/>
      <c r="P842" s="206"/>
      <c r="Q842" s="206"/>
      <c r="R842" s="206"/>
      <c r="S842" s="206"/>
      <c r="T842" s="206"/>
      <c r="U842" s="206"/>
      <c r="V842" s="206"/>
      <c r="W842" s="206"/>
      <c r="X842" s="206"/>
      <c r="Y842" s="206"/>
      <c r="Z842" s="206"/>
    </row>
    <row r="843" spans="1:26" ht="12.75" hidden="1" customHeight="1">
      <c r="A843" s="207"/>
      <c r="B843" s="206"/>
      <c r="C843" s="206"/>
      <c r="D843" s="206"/>
      <c r="E843" s="206"/>
      <c r="F843" s="206"/>
      <c r="G843" s="206"/>
      <c r="H843" s="206"/>
      <c r="I843" s="206"/>
      <c r="J843" s="208"/>
      <c r="K843" s="209"/>
      <c r="L843" s="206"/>
      <c r="M843" s="206"/>
      <c r="N843" s="206"/>
      <c r="O843" s="206"/>
      <c r="P843" s="206"/>
      <c r="Q843" s="206"/>
      <c r="R843" s="206"/>
      <c r="S843" s="206"/>
      <c r="T843" s="206"/>
      <c r="U843" s="206"/>
      <c r="V843" s="206"/>
      <c r="W843" s="206"/>
      <c r="X843" s="206"/>
      <c r="Y843" s="206"/>
      <c r="Z843" s="206"/>
    </row>
    <row r="844" spans="1:26" ht="12.75" hidden="1" customHeight="1">
      <c r="A844" s="207"/>
      <c r="B844" s="206"/>
      <c r="C844" s="206"/>
      <c r="D844" s="206"/>
      <c r="E844" s="206"/>
      <c r="F844" s="206"/>
      <c r="G844" s="206"/>
      <c r="H844" s="206"/>
      <c r="I844" s="206"/>
      <c r="J844" s="208"/>
      <c r="K844" s="209"/>
      <c r="L844" s="206"/>
      <c r="M844" s="206"/>
      <c r="N844" s="206"/>
      <c r="O844" s="206"/>
      <c r="P844" s="206"/>
      <c r="Q844" s="206"/>
      <c r="R844" s="206"/>
      <c r="S844" s="206"/>
      <c r="T844" s="206"/>
      <c r="U844" s="206"/>
      <c r="V844" s="206"/>
      <c r="W844" s="206"/>
      <c r="X844" s="206"/>
      <c r="Y844" s="206"/>
      <c r="Z844" s="206"/>
    </row>
    <row r="845" spans="1:26" ht="12.75" hidden="1" customHeight="1">
      <c r="A845" s="207"/>
      <c r="B845" s="206"/>
      <c r="C845" s="206"/>
      <c r="D845" s="206"/>
      <c r="E845" s="206"/>
      <c r="F845" s="206"/>
      <c r="G845" s="206"/>
      <c r="H845" s="206"/>
      <c r="I845" s="206"/>
      <c r="J845" s="208"/>
      <c r="K845" s="209"/>
      <c r="L845" s="206"/>
      <c r="M845" s="206"/>
      <c r="N845" s="206"/>
      <c r="O845" s="206"/>
      <c r="P845" s="206"/>
      <c r="Q845" s="206"/>
      <c r="R845" s="206"/>
      <c r="S845" s="206"/>
      <c r="T845" s="206"/>
      <c r="U845" s="206"/>
      <c r="V845" s="206"/>
      <c r="W845" s="206"/>
      <c r="X845" s="206"/>
      <c r="Y845" s="206"/>
      <c r="Z845" s="206"/>
    </row>
    <row r="846" spans="1:26" ht="12.75" hidden="1" customHeight="1">
      <c r="A846" s="207"/>
      <c r="B846" s="206"/>
      <c r="C846" s="206"/>
      <c r="D846" s="206"/>
      <c r="E846" s="206"/>
      <c r="F846" s="206"/>
      <c r="G846" s="206"/>
      <c r="H846" s="206"/>
      <c r="I846" s="206"/>
      <c r="J846" s="208"/>
      <c r="K846" s="209"/>
      <c r="L846" s="206"/>
      <c r="M846" s="206"/>
      <c r="N846" s="206"/>
      <c r="O846" s="206"/>
      <c r="P846" s="206"/>
      <c r="Q846" s="206"/>
      <c r="R846" s="206"/>
      <c r="S846" s="206"/>
      <c r="T846" s="206"/>
      <c r="U846" s="206"/>
      <c r="V846" s="206"/>
      <c r="W846" s="206"/>
      <c r="X846" s="206"/>
      <c r="Y846" s="206"/>
      <c r="Z846" s="206"/>
    </row>
    <row r="847" spans="1:26" ht="12.75" hidden="1" customHeight="1">
      <c r="A847" s="207"/>
      <c r="B847" s="206"/>
      <c r="C847" s="206"/>
      <c r="D847" s="206"/>
      <c r="E847" s="206"/>
      <c r="F847" s="206"/>
      <c r="G847" s="206"/>
      <c r="H847" s="206"/>
      <c r="I847" s="206"/>
      <c r="J847" s="208"/>
      <c r="K847" s="209"/>
      <c r="L847" s="206"/>
      <c r="M847" s="206"/>
      <c r="N847" s="206"/>
      <c r="O847" s="206"/>
      <c r="P847" s="206"/>
      <c r="Q847" s="206"/>
      <c r="R847" s="206"/>
      <c r="S847" s="206"/>
      <c r="T847" s="206"/>
      <c r="U847" s="206"/>
      <c r="V847" s="206"/>
      <c r="W847" s="206"/>
      <c r="X847" s="206"/>
      <c r="Y847" s="206"/>
      <c r="Z847" s="206"/>
    </row>
    <row r="848" spans="1:26" ht="12.75" hidden="1" customHeight="1">
      <c r="A848" s="207"/>
      <c r="B848" s="206"/>
      <c r="C848" s="206"/>
      <c r="D848" s="206"/>
      <c r="E848" s="206"/>
      <c r="F848" s="206"/>
      <c r="G848" s="206"/>
      <c r="H848" s="206"/>
      <c r="I848" s="206"/>
      <c r="J848" s="208"/>
      <c r="K848" s="209"/>
      <c r="L848" s="206"/>
      <c r="M848" s="206"/>
      <c r="N848" s="206"/>
      <c r="O848" s="206"/>
      <c r="P848" s="206"/>
      <c r="Q848" s="206"/>
      <c r="R848" s="206"/>
      <c r="S848" s="206"/>
      <c r="T848" s="206"/>
      <c r="U848" s="206"/>
      <c r="V848" s="206"/>
      <c r="W848" s="206"/>
      <c r="X848" s="206"/>
      <c r="Y848" s="206"/>
      <c r="Z848" s="206"/>
    </row>
    <row r="849" spans="1:26" ht="12.75" hidden="1" customHeight="1">
      <c r="A849" s="207"/>
      <c r="B849" s="206"/>
      <c r="C849" s="206"/>
      <c r="D849" s="206"/>
      <c r="E849" s="206"/>
      <c r="F849" s="206"/>
      <c r="G849" s="206"/>
      <c r="H849" s="206"/>
      <c r="I849" s="206"/>
      <c r="J849" s="208"/>
      <c r="K849" s="209"/>
      <c r="L849" s="206"/>
      <c r="M849" s="206"/>
      <c r="N849" s="206"/>
      <c r="O849" s="206"/>
      <c r="P849" s="206"/>
      <c r="Q849" s="206"/>
      <c r="R849" s="206"/>
      <c r="S849" s="206"/>
      <c r="T849" s="206"/>
      <c r="U849" s="206"/>
      <c r="V849" s="206"/>
      <c r="W849" s="206"/>
      <c r="X849" s="206"/>
      <c r="Y849" s="206"/>
      <c r="Z849" s="206"/>
    </row>
    <row r="850" spans="1:26" ht="12.75" hidden="1" customHeight="1">
      <c r="A850" s="207"/>
      <c r="B850" s="206"/>
      <c r="C850" s="206"/>
      <c r="D850" s="206"/>
      <c r="E850" s="206"/>
      <c r="F850" s="206"/>
      <c r="G850" s="206"/>
      <c r="H850" s="206"/>
      <c r="I850" s="206"/>
      <c r="J850" s="208"/>
      <c r="K850" s="209"/>
      <c r="L850" s="206"/>
      <c r="M850" s="206"/>
      <c r="N850" s="206"/>
      <c r="O850" s="206"/>
      <c r="P850" s="206"/>
      <c r="Q850" s="206"/>
      <c r="R850" s="206"/>
      <c r="S850" s="206"/>
      <c r="T850" s="206"/>
      <c r="U850" s="206"/>
      <c r="V850" s="206"/>
      <c r="W850" s="206"/>
      <c r="X850" s="206"/>
      <c r="Y850" s="206"/>
      <c r="Z850" s="206"/>
    </row>
    <row r="851" spans="1:26" ht="12.75" hidden="1" customHeight="1">
      <c r="A851" s="207"/>
      <c r="B851" s="206"/>
      <c r="C851" s="206"/>
      <c r="D851" s="206"/>
      <c r="E851" s="206"/>
      <c r="F851" s="206"/>
      <c r="G851" s="206"/>
      <c r="H851" s="206"/>
      <c r="I851" s="206"/>
      <c r="J851" s="208"/>
      <c r="K851" s="209"/>
      <c r="L851" s="206"/>
      <c r="M851" s="206"/>
      <c r="N851" s="206"/>
      <c r="O851" s="206"/>
      <c r="P851" s="206"/>
      <c r="Q851" s="206"/>
      <c r="R851" s="206"/>
      <c r="S851" s="206"/>
      <c r="T851" s="206"/>
      <c r="U851" s="206"/>
      <c r="V851" s="206"/>
      <c r="W851" s="206"/>
      <c r="X851" s="206"/>
      <c r="Y851" s="206"/>
      <c r="Z851" s="206"/>
    </row>
    <row r="852" spans="1:26" ht="12.75" hidden="1" customHeight="1">
      <c r="A852" s="207"/>
      <c r="B852" s="206"/>
      <c r="C852" s="206"/>
      <c r="D852" s="206"/>
      <c r="E852" s="206"/>
      <c r="F852" s="206"/>
      <c r="G852" s="206"/>
      <c r="H852" s="206"/>
      <c r="I852" s="206"/>
      <c r="J852" s="208"/>
      <c r="K852" s="209"/>
      <c r="L852" s="206"/>
      <c r="M852" s="206"/>
      <c r="N852" s="206"/>
      <c r="O852" s="206"/>
      <c r="P852" s="206"/>
      <c r="Q852" s="206"/>
      <c r="R852" s="206"/>
      <c r="S852" s="206"/>
      <c r="T852" s="206"/>
      <c r="U852" s="206"/>
      <c r="V852" s="206"/>
      <c r="W852" s="206"/>
      <c r="X852" s="206"/>
      <c r="Y852" s="206"/>
      <c r="Z852" s="206"/>
    </row>
    <row r="853" spans="1:26" ht="12.75" hidden="1" customHeight="1">
      <c r="A853" s="207"/>
      <c r="B853" s="206"/>
      <c r="C853" s="206"/>
      <c r="D853" s="206"/>
      <c r="E853" s="206"/>
      <c r="F853" s="206"/>
      <c r="G853" s="206"/>
      <c r="H853" s="206"/>
      <c r="I853" s="206"/>
      <c r="J853" s="208"/>
      <c r="K853" s="209"/>
      <c r="L853" s="206"/>
      <c r="M853" s="206"/>
      <c r="N853" s="206"/>
      <c r="O853" s="206"/>
      <c r="P853" s="206"/>
      <c r="Q853" s="206"/>
      <c r="R853" s="206"/>
      <c r="S853" s="206"/>
      <c r="T853" s="206"/>
      <c r="U853" s="206"/>
      <c r="V853" s="206"/>
      <c r="W853" s="206"/>
      <c r="X853" s="206"/>
      <c r="Y853" s="206"/>
      <c r="Z853" s="206"/>
    </row>
    <row r="854" spans="1:26" ht="12.75" hidden="1" customHeight="1">
      <c r="A854" s="207"/>
      <c r="B854" s="206"/>
      <c r="C854" s="206"/>
      <c r="D854" s="206"/>
      <c r="E854" s="206"/>
      <c r="F854" s="206"/>
      <c r="G854" s="206"/>
      <c r="H854" s="206"/>
      <c r="I854" s="206"/>
      <c r="J854" s="208"/>
      <c r="K854" s="209"/>
      <c r="L854" s="206"/>
      <c r="M854" s="206"/>
      <c r="N854" s="206"/>
      <c r="O854" s="206"/>
      <c r="P854" s="206"/>
      <c r="Q854" s="206"/>
      <c r="R854" s="206"/>
      <c r="S854" s="206"/>
      <c r="T854" s="206"/>
      <c r="U854" s="206"/>
      <c r="V854" s="206"/>
      <c r="W854" s="206"/>
      <c r="X854" s="206"/>
      <c r="Y854" s="206"/>
      <c r="Z854" s="206"/>
    </row>
    <row r="855" spans="1:26" ht="12.75" hidden="1" customHeight="1">
      <c r="A855" s="207"/>
      <c r="B855" s="206"/>
      <c r="C855" s="206"/>
      <c r="D855" s="206"/>
      <c r="E855" s="206"/>
      <c r="F855" s="206"/>
      <c r="G855" s="206"/>
      <c r="H855" s="206"/>
      <c r="I855" s="206"/>
      <c r="J855" s="208"/>
      <c r="K855" s="209"/>
      <c r="L855" s="206"/>
      <c r="M855" s="206"/>
      <c r="N855" s="206"/>
      <c r="O855" s="206"/>
      <c r="P855" s="206"/>
      <c r="Q855" s="206"/>
      <c r="R855" s="206"/>
      <c r="S855" s="206"/>
      <c r="T855" s="206"/>
      <c r="U855" s="206"/>
      <c r="V855" s="206"/>
      <c r="W855" s="206"/>
      <c r="X855" s="206"/>
      <c r="Y855" s="206"/>
      <c r="Z855" s="206"/>
    </row>
    <row r="856" spans="1:26" ht="12.75" hidden="1" customHeight="1">
      <c r="A856" s="207"/>
      <c r="B856" s="206"/>
      <c r="C856" s="206"/>
      <c r="D856" s="206"/>
      <c r="E856" s="206"/>
      <c r="F856" s="206"/>
      <c r="G856" s="206"/>
      <c r="H856" s="206"/>
      <c r="I856" s="206"/>
      <c r="J856" s="208"/>
      <c r="K856" s="209"/>
      <c r="L856" s="206"/>
      <c r="M856" s="206"/>
      <c r="N856" s="206"/>
      <c r="O856" s="206"/>
      <c r="P856" s="206"/>
      <c r="Q856" s="206"/>
      <c r="R856" s="206"/>
      <c r="S856" s="206"/>
      <c r="T856" s="206"/>
      <c r="U856" s="206"/>
      <c r="V856" s="206"/>
      <c r="W856" s="206"/>
      <c r="X856" s="206"/>
      <c r="Y856" s="206"/>
      <c r="Z856" s="206"/>
    </row>
    <row r="857" spans="1:26" ht="12.75" hidden="1" customHeight="1">
      <c r="A857" s="207"/>
      <c r="B857" s="206"/>
      <c r="C857" s="206"/>
      <c r="D857" s="206"/>
      <c r="E857" s="206"/>
      <c r="F857" s="206"/>
      <c r="G857" s="206"/>
      <c r="H857" s="206"/>
      <c r="I857" s="206"/>
      <c r="J857" s="208"/>
      <c r="K857" s="209"/>
      <c r="L857" s="206"/>
      <c r="M857" s="206"/>
      <c r="N857" s="206"/>
      <c r="O857" s="206"/>
      <c r="P857" s="206"/>
      <c r="Q857" s="206"/>
      <c r="R857" s="206"/>
      <c r="S857" s="206"/>
      <c r="T857" s="206"/>
      <c r="U857" s="206"/>
      <c r="V857" s="206"/>
      <c r="W857" s="206"/>
      <c r="X857" s="206"/>
      <c r="Y857" s="206"/>
      <c r="Z857" s="206"/>
    </row>
    <row r="858" spans="1:26" ht="12.75" hidden="1" customHeight="1">
      <c r="A858" s="207"/>
      <c r="B858" s="206"/>
      <c r="C858" s="206"/>
      <c r="D858" s="206"/>
      <c r="E858" s="206"/>
      <c r="F858" s="206"/>
      <c r="G858" s="206"/>
      <c r="H858" s="206"/>
      <c r="I858" s="206"/>
      <c r="J858" s="208"/>
      <c r="K858" s="209"/>
      <c r="L858" s="206"/>
      <c r="M858" s="206"/>
      <c r="N858" s="206"/>
      <c r="O858" s="206"/>
      <c r="P858" s="206"/>
      <c r="Q858" s="206"/>
      <c r="R858" s="206"/>
      <c r="S858" s="206"/>
      <c r="T858" s="206"/>
      <c r="U858" s="206"/>
      <c r="V858" s="206"/>
      <c r="W858" s="206"/>
      <c r="X858" s="206"/>
      <c r="Y858" s="206"/>
      <c r="Z858" s="206"/>
    </row>
    <row r="859" spans="1:26" ht="12.75" hidden="1" customHeight="1">
      <c r="A859" s="207"/>
      <c r="B859" s="206"/>
      <c r="C859" s="206"/>
      <c r="D859" s="206"/>
      <c r="E859" s="206"/>
      <c r="F859" s="206"/>
      <c r="G859" s="206"/>
      <c r="H859" s="206"/>
      <c r="I859" s="206"/>
      <c r="J859" s="208"/>
      <c r="K859" s="209"/>
      <c r="L859" s="206"/>
      <c r="M859" s="206"/>
      <c r="N859" s="206"/>
      <c r="O859" s="206"/>
      <c r="P859" s="206"/>
      <c r="Q859" s="206"/>
      <c r="R859" s="206"/>
      <c r="S859" s="206"/>
      <c r="T859" s="206"/>
      <c r="U859" s="206"/>
      <c r="V859" s="206"/>
      <c r="W859" s="206"/>
      <c r="X859" s="206"/>
      <c r="Y859" s="206"/>
      <c r="Z859" s="206"/>
    </row>
    <row r="860" spans="1:26" ht="12.75" hidden="1" customHeight="1">
      <c r="A860" s="207"/>
      <c r="B860" s="206"/>
      <c r="C860" s="206"/>
      <c r="D860" s="206"/>
      <c r="E860" s="206"/>
      <c r="F860" s="206"/>
      <c r="G860" s="206"/>
      <c r="H860" s="206"/>
      <c r="I860" s="206"/>
      <c r="J860" s="208"/>
      <c r="K860" s="209"/>
      <c r="L860" s="206"/>
      <c r="M860" s="206"/>
      <c r="N860" s="206"/>
      <c r="O860" s="206"/>
      <c r="P860" s="206"/>
      <c r="Q860" s="206"/>
      <c r="R860" s="206"/>
      <c r="S860" s="206"/>
      <c r="T860" s="206"/>
      <c r="U860" s="206"/>
      <c r="V860" s="206"/>
      <c r="W860" s="206"/>
      <c r="X860" s="206"/>
      <c r="Y860" s="206"/>
      <c r="Z860" s="206"/>
    </row>
    <row r="861" spans="1:26" ht="12.75" hidden="1" customHeight="1">
      <c r="A861" s="207"/>
      <c r="B861" s="206"/>
      <c r="C861" s="206"/>
      <c r="D861" s="206"/>
      <c r="E861" s="206"/>
      <c r="F861" s="206"/>
      <c r="G861" s="206"/>
      <c r="H861" s="206"/>
      <c r="I861" s="206"/>
      <c r="J861" s="208"/>
      <c r="K861" s="209"/>
      <c r="L861" s="206"/>
      <c r="M861" s="206"/>
      <c r="N861" s="206"/>
      <c r="O861" s="206"/>
      <c r="P861" s="206"/>
      <c r="Q861" s="206"/>
      <c r="R861" s="206"/>
      <c r="S861" s="206"/>
      <c r="T861" s="206"/>
      <c r="U861" s="206"/>
      <c r="V861" s="206"/>
      <c r="W861" s="206"/>
      <c r="X861" s="206"/>
      <c r="Y861" s="206"/>
      <c r="Z861" s="206"/>
    </row>
    <row r="862" spans="1:26" ht="12.75" hidden="1" customHeight="1">
      <c r="A862" s="207"/>
      <c r="B862" s="206"/>
      <c r="C862" s="206"/>
      <c r="D862" s="206"/>
      <c r="E862" s="206"/>
      <c r="F862" s="206"/>
      <c r="G862" s="206"/>
      <c r="H862" s="206"/>
      <c r="I862" s="206"/>
      <c r="J862" s="208"/>
      <c r="K862" s="209"/>
      <c r="L862" s="206"/>
      <c r="M862" s="206"/>
      <c r="N862" s="206"/>
      <c r="O862" s="206"/>
      <c r="P862" s="206"/>
      <c r="Q862" s="206"/>
      <c r="R862" s="206"/>
      <c r="S862" s="206"/>
      <c r="T862" s="206"/>
      <c r="U862" s="206"/>
      <c r="V862" s="206"/>
      <c r="W862" s="206"/>
      <c r="X862" s="206"/>
      <c r="Y862" s="206"/>
      <c r="Z862" s="206"/>
    </row>
    <row r="863" spans="1:26" ht="12.75" hidden="1" customHeight="1">
      <c r="A863" s="207"/>
      <c r="B863" s="206"/>
      <c r="C863" s="206"/>
      <c r="D863" s="206"/>
      <c r="E863" s="206"/>
      <c r="F863" s="206"/>
      <c r="G863" s="206"/>
      <c r="H863" s="206"/>
      <c r="I863" s="206"/>
      <c r="J863" s="208"/>
      <c r="K863" s="209"/>
      <c r="L863" s="206"/>
      <c r="M863" s="206"/>
      <c r="N863" s="206"/>
      <c r="O863" s="206"/>
      <c r="P863" s="206"/>
      <c r="Q863" s="206"/>
      <c r="R863" s="206"/>
      <c r="S863" s="206"/>
      <c r="T863" s="206"/>
      <c r="U863" s="206"/>
      <c r="V863" s="206"/>
      <c r="W863" s="206"/>
      <c r="X863" s="206"/>
      <c r="Y863" s="206"/>
      <c r="Z863" s="206"/>
    </row>
    <row r="864" spans="1:26" ht="12.75" hidden="1" customHeight="1">
      <c r="A864" s="207"/>
      <c r="B864" s="206"/>
      <c r="C864" s="206"/>
      <c r="D864" s="206"/>
      <c r="E864" s="206"/>
      <c r="F864" s="206"/>
      <c r="G864" s="206"/>
      <c r="H864" s="206"/>
      <c r="I864" s="206"/>
      <c r="J864" s="208"/>
      <c r="K864" s="209"/>
      <c r="L864" s="206"/>
      <c r="M864" s="206"/>
      <c r="N864" s="206"/>
      <c r="O864" s="206"/>
      <c r="P864" s="206"/>
      <c r="Q864" s="206"/>
      <c r="R864" s="206"/>
      <c r="S864" s="206"/>
      <c r="T864" s="206"/>
      <c r="U864" s="206"/>
      <c r="V864" s="206"/>
      <c r="W864" s="206"/>
      <c r="X864" s="206"/>
      <c r="Y864" s="206"/>
      <c r="Z864" s="206"/>
    </row>
    <row r="865" spans="1:26" ht="12.75" hidden="1" customHeight="1">
      <c r="A865" s="207"/>
      <c r="B865" s="206"/>
      <c r="C865" s="206"/>
      <c r="D865" s="206"/>
      <c r="E865" s="206"/>
      <c r="F865" s="206"/>
      <c r="G865" s="206"/>
      <c r="H865" s="206"/>
      <c r="I865" s="206"/>
      <c r="J865" s="208"/>
      <c r="K865" s="209"/>
      <c r="L865" s="206"/>
      <c r="M865" s="206"/>
      <c r="N865" s="206"/>
      <c r="O865" s="206"/>
      <c r="P865" s="206"/>
      <c r="Q865" s="206"/>
      <c r="R865" s="206"/>
      <c r="S865" s="206"/>
      <c r="T865" s="206"/>
      <c r="U865" s="206"/>
      <c r="V865" s="206"/>
      <c r="W865" s="206"/>
      <c r="X865" s="206"/>
      <c r="Y865" s="206"/>
      <c r="Z865" s="206"/>
    </row>
    <row r="866" spans="1:26" ht="12.75" hidden="1" customHeight="1">
      <c r="A866" s="207"/>
      <c r="B866" s="206"/>
      <c r="C866" s="206"/>
      <c r="D866" s="206"/>
      <c r="E866" s="206"/>
      <c r="F866" s="206"/>
      <c r="G866" s="206"/>
      <c r="H866" s="206"/>
      <c r="I866" s="206"/>
      <c r="J866" s="208"/>
      <c r="K866" s="209"/>
      <c r="L866" s="206"/>
      <c r="M866" s="206"/>
      <c r="N866" s="206"/>
      <c r="O866" s="206"/>
      <c r="P866" s="206"/>
      <c r="Q866" s="206"/>
      <c r="R866" s="206"/>
      <c r="S866" s="206"/>
      <c r="T866" s="206"/>
      <c r="U866" s="206"/>
      <c r="V866" s="206"/>
      <c r="W866" s="206"/>
      <c r="X866" s="206"/>
      <c r="Y866" s="206"/>
      <c r="Z866" s="206"/>
    </row>
    <row r="867" spans="1:26" ht="12.75" hidden="1" customHeight="1">
      <c r="A867" s="207"/>
      <c r="B867" s="206"/>
      <c r="C867" s="206"/>
      <c r="D867" s="206"/>
      <c r="E867" s="206"/>
      <c r="F867" s="206"/>
      <c r="G867" s="206"/>
      <c r="H867" s="206"/>
      <c r="I867" s="206"/>
      <c r="J867" s="208"/>
      <c r="K867" s="209"/>
      <c r="L867" s="206"/>
      <c r="M867" s="206"/>
      <c r="N867" s="206"/>
      <c r="O867" s="206"/>
      <c r="P867" s="206"/>
      <c r="Q867" s="206"/>
      <c r="R867" s="206"/>
      <c r="S867" s="206"/>
      <c r="T867" s="206"/>
      <c r="U867" s="206"/>
      <c r="V867" s="206"/>
      <c r="W867" s="206"/>
      <c r="X867" s="206"/>
      <c r="Y867" s="206"/>
      <c r="Z867" s="206"/>
    </row>
    <row r="868" spans="1:26" ht="12.75" hidden="1" customHeight="1">
      <c r="A868" s="207"/>
      <c r="B868" s="206"/>
      <c r="C868" s="206"/>
      <c r="D868" s="206"/>
      <c r="E868" s="206"/>
      <c r="F868" s="206"/>
      <c r="G868" s="206"/>
      <c r="H868" s="206"/>
      <c r="I868" s="206"/>
      <c r="J868" s="208"/>
      <c r="K868" s="209"/>
      <c r="L868" s="206"/>
      <c r="M868" s="206"/>
      <c r="N868" s="206"/>
      <c r="O868" s="206"/>
      <c r="P868" s="206"/>
      <c r="Q868" s="206"/>
      <c r="R868" s="206"/>
      <c r="S868" s="206"/>
      <c r="T868" s="206"/>
      <c r="U868" s="206"/>
      <c r="V868" s="206"/>
      <c r="W868" s="206"/>
      <c r="X868" s="206"/>
      <c r="Y868" s="206"/>
      <c r="Z868" s="206"/>
    </row>
    <row r="869" spans="1:26" ht="12.75" hidden="1" customHeight="1">
      <c r="A869" s="207"/>
      <c r="B869" s="206"/>
      <c r="C869" s="206"/>
      <c r="D869" s="206"/>
      <c r="E869" s="206"/>
      <c r="F869" s="206"/>
      <c r="G869" s="206"/>
      <c r="H869" s="206"/>
      <c r="I869" s="206"/>
      <c r="J869" s="208"/>
      <c r="K869" s="209"/>
      <c r="L869" s="206"/>
      <c r="M869" s="206"/>
      <c r="N869" s="206"/>
      <c r="O869" s="206"/>
      <c r="P869" s="206"/>
      <c r="Q869" s="206"/>
      <c r="R869" s="206"/>
      <c r="S869" s="206"/>
      <c r="T869" s="206"/>
      <c r="U869" s="206"/>
      <c r="V869" s="206"/>
      <c r="W869" s="206"/>
      <c r="X869" s="206"/>
      <c r="Y869" s="206"/>
      <c r="Z869" s="206"/>
    </row>
    <row r="870" spans="1:26" ht="12.75" hidden="1" customHeight="1">
      <c r="A870" s="207"/>
      <c r="B870" s="206"/>
      <c r="C870" s="206"/>
      <c r="D870" s="206"/>
      <c r="E870" s="206"/>
      <c r="F870" s="206"/>
      <c r="G870" s="206"/>
      <c r="H870" s="206"/>
      <c r="I870" s="206"/>
      <c r="J870" s="208"/>
      <c r="K870" s="209"/>
      <c r="L870" s="206"/>
      <c r="M870" s="206"/>
      <c r="N870" s="206"/>
      <c r="O870" s="206"/>
      <c r="P870" s="206"/>
      <c r="Q870" s="206"/>
      <c r="R870" s="206"/>
      <c r="S870" s="206"/>
      <c r="T870" s="206"/>
      <c r="U870" s="206"/>
      <c r="V870" s="206"/>
      <c r="W870" s="206"/>
      <c r="X870" s="206"/>
      <c r="Y870" s="206"/>
      <c r="Z870" s="206"/>
    </row>
    <row r="871" spans="1:26" ht="12.75" hidden="1" customHeight="1">
      <c r="A871" s="207"/>
      <c r="B871" s="206"/>
      <c r="C871" s="206"/>
      <c r="D871" s="206"/>
      <c r="E871" s="206"/>
      <c r="F871" s="206"/>
      <c r="G871" s="206"/>
      <c r="H871" s="206"/>
      <c r="I871" s="206"/>
      <c r="J871" s="208"/>
      <c r="K871" s="209"/>
      <c r="L871" s="206"/>
      <c r="M871" s="206"/>
      <c r="N871" s="206"/>
      <c r="O871" s="206"/>
      <c r="P871" s="206"/>
      <c r="Q871" s="206"/>
      <c r="R871" s="206"/>
      <c r="S871" s="206"/>
      <c r="T871" s="206"/>
      <c r="U871" s="206"/>
      <c r="V871" s="206"/>
      <c r="W871" s="206"/>
      <c r="X871" s="206"/>
      <c r="Y871" s="206"/>
      <c r="Z871" s="206"/>
    </row>
    <row r="872" spans="1:26" ht="12.75" hidden="1" customHeight="1">
      <c r="A872" s="207"/>
      <c r="B872" s="206"/>
      <c r="C872" s="206"/>
      <c r="D872" s="206"/>
      <c r="E872" s="206"/>
      <c r="F872" s="206"/>
      <c r="G872" s="206"/>
      <c r="H872" s="206"/>
      <c r="I872" s="206"/>
      <c r="J872" s="208"/>
      <c r="K872" s="209"/>
      <c r="L872" s="206"/>
      <c r="M872" s="206"/>
      <c r="N872" s="206"/>
      <c r="O872" s="206"/>
      <c r="P872" s="206"/>
      <c r="Q872" s="206"/>
      <c r="R872" s="206"/>
      <c r="S872" s="206"/>
      <c r="T872" s="206"/>
      <c r="U872" s="206"/>
      <c r="V872" s="206"/>
      <c r="W872" s="206"/>
      <c r="X872" s="206"/>
      <c r="Y872" s="206"/>
      <c r="Z872" s="206"/>
    </row>
    <row r="873" spans="1:26" ht="12.75" hidden="1" customHeight="1">
      <c r="A873" s="207"/>
      <c r="B873" s="206"/>
      <c r="C873" s="206"/>
      <c r="D873" s="206"/>
      <c r="E873" s="206"/>
      <c r="F873" s="206"/>
      <c r="G873" s="206"/>
      <c r="H873" s="206"/>
      <c r="I873" s="206"/>
      <c r="J873" s="208"/>
      <c r="K873" s="209"/>
      <c r="L873" s="206"/>
      <c r="M873" s="206"/>
      <c r="N873" s="206"/>
      <c r="O873" s="206"/>
      <c r="P873" s="206"/>
      <c r="Q873" s="206"/>
      <c r="R873" s="206"/>
      <c r="S873" s="206"/>
      <c r="T873" s="206"/>
      <c r="U873" s="206"/>
      <c r="V873" s="206"/>
      <c r="W873" s="206"/>
      <c r="X873" s="206"/>
      <c r="Y873" s="206"/>
      <c r="Z873" s="206"/>
    </row>
    <row r="874" spans="1:26" ht="12.75" hidden="1" customHeight="1">
      <c r="A874" s="207"/>
      <c r="B874" s="206"/>
      <c r="C874" s="206"/>
      <c r="D874" s="206"/>
      <c r="E874" s="206"/>
      <c r="F874" s="206"/>
      <c r="G874" s="206"/>
      <c r="H874" s="206"/>
      <c r="I874" s="206"/>
      <c r="J874" s="208"/>
      <c r="K874" s="209"/>
      <c r="L874" s="206"/>
      <c r="M874" s="206"/>
      <c r="N874" s="206"/>
      <c r="O874" s="206"/>
      <c r="P874" s="206"/>
      <c r="Q874" s="206"/>
      <c r="R874" s="206"/>
      <c r="S874" s="206"/>
      <c r="T874" s="206"/>
      <c r="U874" s="206"/>
      <c r="V874" s="206"/>
      <c r="W874" s="206"/>
      <c r="X874" s="206"/>
      <c r="Y874" s="206"/>
      <c r="Z874" s="206"/>
    </row>
    <row r="875" spans="1:26" ht="12.75" hidden="1" customHeight="1">
      <c r="A875" s="207"/>
      <c r="B875" s="206"/>
      <c r="C875" s="206"/>
      <c r="D875" s="206"/>
      <c r="E875" s="206"/>
      <c r="F875" s="206"/>
      <c r="G875" s="206"/>
      <c r="H875" s="206"/>
      <c r="I875" s="206"/>
      <c r="J875" s="208"/>
      <c r="K875" s="209"/>
      <c r="L875" s="206"/>
      <c r="M875" s="206"/>
      <c r="N875" s="206"/>
      <c r="O875" s="206"/>
      <c r="P875" s="206"/>
      <c r="Q875" s="206"/>
      <c r="R875" s="206"/>
      <c r="S875" s="206"/>
      <c r="T875" s="206"/>
      <c r="U875" s="206"/>
      <c r="V875" s="206"/>
      <c r="W875" s="206"/>
      <c r="X875" s="206"/>
      <c r="Y875" s="206"/>
      <c r="Z875" s="206"/>
    </row>
    <row r="876" spans="1:26" ht="12.75" hidden="1" customHeight="1">
      <c r="A876" s="207"/>
      <c r="B876" s="206"/>
      <c r="C876" s="206"/>
      <c r="D876" s="206"/>
      <c r="E876" s="206"/>
      <c r="F876" s="206"/>
      <c r="G876" s="206"/>
      <c r="H876" s="206"/>
      <c r="I876" s="206"/>
      <c r="J876" s="208"/>
      <c r="K876" s="209"/>
      <c r="L876" s="206"/>
      <c r="M876" s="206"/>
      <c r="N876" s="206"/>
      <c r="O876" s="206"/>
      <c r="P876" s="206"/>
      <c r="Q876" s="206"/>
      <c r="R876" s="206"/>
      <c r="S876" s="206"/>
      <c r="T876" s="206"/>
      <c r="U876" s="206"/>
      <c r="V876" s="206"/>
      <c r="W876" s="206"/>
      <c r="X876" s="206"/>
      <c r="Y876" s="206"/>
      <c r="Z876" s="206"/>
    </row>
    <row r="877" spans="1:26" ht="12.75" hidden="1" customHeight="1">
      <c r="A877" s="207"/>
      <c r="B877" s="206"/>
      <c r="C877" s="206"/>
      <c r="D877" s="206"/>
      <c r="E877" s="206"/>
      <c r="F877" s="206"/>
      <c r="G877" s="206"/>
      <c r="H877" s="206"/>
      <c r="I877" s="206"/>
      <c r="J877" s="208"/>
      <c r="K877" s="209"/>
      <c r="L877" s="206"/>
      <c r="M877" s="206"/>
      <c r="N877" s="206"/>
      <c r="O877" s="206"/>
      <c r="P877" s="206"/>
      <c r="Q877" s="206"/>
      <c r="R877" s="206"/>
      <c r="S877" s="206"/>
      <c r="T877" s="206"/>
      <c r="U877" s="206"/>
      <c r="V877" s="206"/>
      <c r="W877" s="206"/>
      <c r="X877" s="206"/>
      <c r="Y877" s="206"/>
      <c r="Z877" s="206"/>
    </row>
    <row r="878" spans="1:26" ht="12.75" hidden="1" customHeight="1">
      <c r="A878" s="207"/>
      <c r="B878" s="206"/>
      <c r="C878" s="206"/>
      <c r="D878" s="206"/>
      <c r="E878" s="206"/>
      <c r="F878" s="206"/>
      <c r="G878" s="206"/>
      <c r="H878" s="206"/>
      <c r="I878" s="206"/>
      <c r="J878" s="208"/>
      <c r="K878" s="209"/>
      <c r="L878" s="206"/>
      <c r="M878" s="206"/>
      <c r="N878" s="206"/>
      <c r="O878" s="206"/>
      <c r="P878" s="206"/>
      <c r="Q878" s="206"/>
      <c r="R878" s="206"/>
      <c r="S878" s="206"/>
      <c r="T878" s="206"/>
      <c r="U878" s="206"/>
      <c r="V878" s="206"/>
      <c r="W878" s="206"/>
      <c r="X878" s="206"/>
      <c r="Y878" s="206"/>
      <c r="Z878" s="206"/>
    </row>
    <row r="879" spans="1:26" ht="12.75" hidden="1" customHeight="1">
      <c r="A879" s="207"/>
      <c r="B879" s="206"/>
      <c r="C879" s="206"/>
      <c r="D879" s="206"/>
      <c r="E879" s="206"/>
      <c r="F879" s="206"/>
      <c r="G879" s="206"/>
      <c r="H879" s="206"/>
      <c r="I879" s="206"/>
      <c r="J879" s="208"/>
      <c r="K879" s="209"/>
      <c r="L879" s="206"/>
      <c r="M879" s="206"/>
      <c r="N879" s="206"/>
      <c r="O879" s="206"/>
      <c r="P879" s="206"/>
      <c r="Q879" s="206"/>
      <c r="R879" s="206"/>
      <c r="S879" s="206"/>
      <c r="T879" s="206"/>
      <c r="U879" s="206"/>
      <c r="V879" s="206"/>
      <c r="W879" s="206"/>
      <c r="X879" s="206"/>
      <c r="Y879" s="206"/>
      <c r="Z879" s="206"/>
    </row>
    <row r="880" spans="1:26" ht="12.75" hidden="1" customHeight="1">
      <c r="A880" s="207"/>
      <c r="B880" s="206"/>
      <c r="C880" s="206"/>
      <c r="D880" s="206"/>
      <c r="E880" s="206"/>
      <c r="F880" s="206"/>
      <c r="G880" s="206"/>
      <c r="H880" s="206"/>
      <c r="I880" s="206"/>
      <c r="J880" s="208"/>
      <c r="K880" s="209"/>
      <c r="L880" s="206"/>
      <c r="M880" s="206"/>
      <c r="N880" s="206"/>
      <c r="O880" s="206"/>
      <c r="P880" s="206"/>
      <c r="Q880" s="206"/>
      <c r="R880" s="206"/>
      <c r="S880" s="206"/>
      <c r="T880" s="206"/>
      <c r="U880" s="206"/>
      <c r="V880" s="206"/>
      <c r="W880" s="206"/>
      <c r="X880" s="206"/>
      <c r="Y880" s="206"/>
      <c r="Z880" s="206"/>
    </row>
    <row r="881" spans="1:26" ht="12.75" hidden="1" customHeight="1">
      <c r="A881" s="207"/>
      <c r="B881" s="206"/>
      <c r="C881" s="206"/>
      <c r="D881" s="206"/>
      <c r="E881" s="206"/>
      <c r="F881" s="206"/>
      <c r="G881" s="206"/>
      <c r="H881" s="206"/>
      <c r="I881" s="206"/>
      <c r="J881" s="208"/>
      <c r="K881" s="209"/>
      <c r="L881" s="206"/>
      <c r="M881" s="206"/>
      <c r="N881" s="206"/>
      <c r="O881" s="206"/>
      <c r="P881" s="206"/>
      <c r="Q881" s="206"/>
      <c r="R881" s="206"/>
      <c r="S881" s="206"/>
      <c r="T881" s="206"/>
      <c r="U881" s="206"/>
      <c r="V881" s="206"/>
      <c r="W881" s="206"/>
      <c r="X881" s="206"/>
      <c r="Y881" s="206"/>
      <c r="Z881" s="206"/>
    </row>
    <row r="882" spans="1:26" ht="12.75" hidden="1" customHeight="1">
      <c r="A882" s="207"/>
      <c r="B882" s="206"/>
      <c r="C882" s="206"/>
      <c r="D882" s="206"/>
      <c r="E882" s="206"/>
      <c r="F882" s="206"/>
      <c r="G882" s="206"/>
      <c r="H882" s="206"/>
      <c r="I882" s="206"/>
      <c r="J882" s="208"/>
      <c r="K882" s="209"/>
      <c r="L882" s="206"/>
      <c r="M882" s="206"/>
      <c r="N882" s="206"/>
      <c r="O882" s="206"/>
      <c r="P882" s="206"/>
      <c r="Q882" s="206"/>
      <c r="R882" s="206"/>
      <c r="S882" s="206"/>
      <c r="T882" s="206"/>
      <c r="U882" s="206"/>
      <c r="V882" s="206"/>
      <c r="W882" s="206"/>
      <c r="X882" s="206"/>
      <c r="Y882" s="206"/>
      <c r="Z882" s="206"/>
    </row>
    <row r="883" spans="1:26" ht="12.75" hidden="1" customHeight="1">
      <c r="A883" s="207"/>
      <c r="B883" s="206"/>
      <c r="C883" s="206"/>
      <c r="D883" s="206"/>
      <c r="E883" s="206"/>
      <c r="F883" s="206"/>
      <c r="G883" s="206"/>
      <c r="H883" s="206"/>
      <c r="I883" s="206"/>
      <c r="J883" s="208"/>
      <c r="K883" s="209"/>
      <c r="L883" s="206"/>
      <c r="M883" s="206"/>
      <c r="N883" s="206"/>
      <c r="O883" s="206"/>
      <c r="P883" s="206"/>
      <c r="Q883" s="206"/>
      <c r="R883" s="206"/>
      <c r="S883" s="206"/>
      <c r="T883" s="206"/>
      <c r="U883" s="206"/>
      <c r="V883" s="206"/>
      <c r="W883" s="206"/>
      <c r="X883" s="206"/>
      <c r="Y883" s="206"/>
      <c r="Z883" s="206"/>
    </row>
    <row r="884" spans="1:26" ht="12.75" hidden="1" customHeight="1">
      <c r="A884" s="207"/>
      <c r="B884" s="206"/>
      <c r="C884" s="206"/>
      <c r="D884" s="206"/>
      <c r="E884" s="206"/>
      <c r="F884" s="206"/>
      <c r="G884" s="206"/>
      <c r="H884" s="206"/>
      <c r="I884" s="206"/>
      <c r="J884" s="208"/>
      <c r="K884" s="209"/>
      <c r="L884" s="206"/>
      <c r="M884" s="206"/>
      <c r="N884" s="206"/>
      <c r="O884" s="206"/>
      <c r="P884" s="206"/>
      <c r="Q884" s="206"/>
      <c r="R884" s="206"/>
      <c r="S884" s="206"/>
      <c r="T884" s="206"/>
      <c r="U884" s="206"/>
      <c r="V884" s="206"/>
      <c r="W884" s="206"/>
      <c r="X884" s="206"/>
      <c r="Y884" s="206"/>
      <c r="Z884" s="206"/>
    </row>
    <row r="885" spans="1:26" ht="12.75" hidden="1" customHeight="1">
      <c r="A885" s="207"/>
      <c r="B885" s="206"/>
      <c r="C885" s="206"/>
      <c r="D885" s="206"/>
      <c r="E885" s="206"/>
      <c r="F885" s="206"/>
      <c r="G885" s="206"/>
      <c r="H885" s="206"/>
      <c r="I885" s="206"/>
      <c r="J885" s="208"/>
      <c r="K885" s="209"/>
      <c r="L885" s="206"/>
      <c r="M885" s="206"/>
      <c r="N885" s="206"/>
      <c r="O885" s="206"/>
      <c r="P885" s="206"/>
      <c r="Q885" s="206"/>
      <c r="R885" s="206"/>
      <c r="S885" s="206"/>
      <c r="T885" s="206"/>
      <c r="U885" s="206"/>
      <c r="V885" s="206"/>
      <c r="W885" s="206"/>
      <c r="X885" s="206"/>
      <c r="Y885" s="206"/>
      <c r="Z885" s="206"/>
    </row>
    <row r="886" spans="1:26" ht="12.75" hidden="1" customHeight="1">
      <c r="A886" s="207"/>
      <c r="B886" s="206"/>
      <c r="C886" s="206"/>
      <c r="D886" s="206"/>
      <c r="E886" s="206"/>
      <c r="F886" s="206"/>
      <c r="G886" s="206"/>
      <c r="H886" s="206"/>
      <c r="I886" s="206"/>
      <c r="J886" s="208"/>
      <c r="K886" s="209"/>
      <c r="L886" s="206"/>
      <c r="M886" s="206"/>
      <c r="N886" s="206"/>
      <c r="O886" s="206"/>
      <c r="P886" s="206"/>
      <c r="Q886" s="206"/>
      <c r="R886" s="206"/>
      <c r="S886" s="206"/>
      <c r="T886" s="206"/>
      <c r="U886" s="206"/>
      <c r="V886" s="206"/>
      <c r="W886" s="206"/>
      <c r="X886" s="206"/>
      <c r="Y886" s="206"/>
      <c r="Z886" s="206"/>
    </row>
    <row r="887" spans="1:26" ht="12.75" hidden="1" customHeight="1">
      <c r="A887" s="207"/>
      <c r="B887" s="206"/>
      <c r="C887" s="206"/>
      <c r="D887" s="206"/>
      <c r="E887" s="206"/>
      <c r="F887" s="206"/>
      <c r="G887" s="206"/>
      <c r="H887" s="206"/>
      <c r="I887" s="206"/>
      <c r="J887" s="208"/>
      <c r="K887" s="209"/>
      <c r="L887" s="206"/>
      <c r="M887" s="206"/>
      <c r="N887" s="206"/>
      <c r="O887" s="206"/>
      <c r="P887" s="206"/>
      <c r="Q887" s="206"/>
      <c r="R887" s="206"/>
      <c r="S887" s="206"/>
      <c r="T887" s="206"/>
      <c r="U887" s="206"/>
      <c r="V887" s="206"/>
      <c r="W887" s="206"/>
      <c r="X887" s="206"/>
      <c r="Y887" s="206"/>
      <c r="Z887" s="206"/>
    </row>
    <row r="888" spans="1:26" ht="12.75" hidden="1" customHeight="1">
      <c r="A888" s="207"/>
      <c r="B888" s="206"/>
      <c r="C888" s="206"/>
      <c r="D888" s="206"/>
      <c r="E888" s="206"/>
      <c r="F888" s="206"/>
      <c r="G888" s="206"/>
      <c r="H888" s="206"/>
      <c r="I888" s="206"/>
      <c r="J888" s="208"/>
      <c r="K888" s="209"/>
      <c r="L888" s="206"/>
      <c r="M888" s="206"/>
      <c r="N888" s="206"/>
      <c r="O888" s="206"/>
      <c r="P888" s="206"/>
      <c r="Q888" s="206"/>
      <c r="R888" s="206"/>
      <c r="S888" s="206"/>
      <c r="T888" s="206"/>
      <c r="U888" s="206"/>
      <c r="V888" s="206"/>
      <c r="W888" s="206"/>
      <c r="X888" s="206"/>
      <c r="Y888" s="206"/>
      <c r="Z888" s="206"/>
    </row>
    <row r="889" spans="1:26" ht="12.75" hidden="1" customHeight="1">
      <c r="A889" s="207"/>
      <c r="B889" s="206"/>
      <c r="C889" s="206"/>
      <c r="D889" s="206"/>
      <c r="E889" s="206"/>
      <c r="F889" s="206"/>
      <c r="G889" s="206"/>
      <c r="H889" s="206"/>
      <c r="I889" s="206"/>
      <c r="J889" s="208"/>
      <c r="K889" s="209"/>
      <c r="L889" s="206"/>
      <c r="M889" s="206"/>
      <c r="N889" s="206"/>
      <c r="O889" s="206"/>
      <c r="P889" s="206"/>
      <c r="Q889" s="206"/>
      <c r="R889" s="206"/>
      <c r="S889" s="206"/>
      <c r="T889" s="206"/>
      <c r="U889" s="206"/>
      <c r="V889" s="206"/>
      <c r="W889" s="206"/>
      <c r="X889" s="206"/>
      <c r="Y889" s="206"/>
      <c r="Z889" s="206"/>
    </row>
    <row r="890" spans="1:26" ht="12.75" hidden="1" customHeight="1">
      <c r="A890" s="207"/>
      <c r="B890" s="206"/>
      <c r="C890" s="206"/>
      <c r="D890" s="206"/>
      <c r="E890" s="206"/>
      <c r="F890" s="206"/>
      <c r="G890" s="206"/>
      <c r="H890" s="206"/>
      <c r="I890" s="206"/>
      <c r="J890" s="208"/>
      <c r="K890" s="209"/>
      <c r="L890" s="206"/>
      <c r="M890" s="206"/>
      <c r="N890" s="206"/>
      <c r="O890" s="206"/>
      <c r="P890" s="206"/>
      <c r="Q890" s="206"/>
      <c r="R890" s="206"/>
      <c r="S890" s="206"/>
      <c r="T890" s="206"/>
      <c r="U890" s="206"/>
      <c r="V890" s="206"/>
      <c r="W890" s="206"/>
      <c r="X890" s="206"/>
      <c r="Y890" s="206"/>
      <c r="Z890" s="206"/>
    </row>
    <row r="891" spans="1:26" ht="12.75" hidden="1" customHeight="1">
      <c r="A891" s="207"/>
      <c r="B891" s="206"/>
      <c r="C891" s="206"/>
      <c r="D891" s="206"/>
      <c r="E891" s="206"/>
      <c r="F891" s="206"/>
      <c r="G891" s="206"/>
      <c r="H891" s="206"/>
      <c r="I891" s="206"/>
      <c r="J891" s="208"/>
      <c r="K891" s="209"/>
      <c r="L891" s="206"/>
      <c r="M891" s="206"/>
      <c r="N891" s="206"/>
      <c r="O891" s="206"/>
      <c r="P891" s="206"/>
      <c r="Q891" s="206"/>
      <c r="R891" s="206"/>
      <c r="S891" s="206"/>
      <c r="T891" s="206"/>
      <c r="U891" s="206"/>
      <c r="V891" s="206"/>
      <c r="W891" s="206"/>
      <c r="X891" s="206"/>
      <c r="Y891" s="206"/>
      <c r="Z891" s="206"/>
    </row>
    <row r="892" spans="1:26" ht="12.75" hidden="1" customHeight="1">
      <c r="A892" s="207"/>
      <c r="B892" s="206"/>
      <c r="C892" s="206"/>
      <c r="D892" s="206"/>
      <c r="E892" s="206"/>
      <c r="F892" s="206"/>
      <c r="G892" s="206"/>
      <c r="H892" s="206"/>
      <c r="I892" s="206"/>
      <c r="J892" s="208"/>
      <c r="K892" s="209"/>
      <c r="L892" s="206"/>
      <c r="M892" s="206"/>
      <c r="N892" s="206"/>
      <c r="O892" s="206"/>
      <c r="P892" s="206"/>
      <c r="Q892" s="206"/>
      <c r="R892" s="206"/>
      <c r="S892" s="206"/>
      <c r="T892" s="206"/>
      <c r="U892" s="206"/>
      <c r="V892" s="206"/>
      <c r="W892" s="206"/>
      <c r="X892" s="206"/>
      <c r="Y892" s="206"/>
      <c r="Z892" s="206"/>
    </row>
    <row r="893" spans="1:26" ht="12.75" hidden="1" customHeight="1">
      <c r="A893" s="207"/>
      <c r="B893" s="206"/>
      <c r="C893" s="206"/>
      <c r="D893" s="206"/>
      <c r="E893" s="206"/>
      <c r="F893" s="206"/>
      <c r="G893" s="206"/>
      <c r="H893" s="206"/>
      <c r="I893" s="206"/>
      <c r="J893" s="208"/>
      <c r="K893" s="209"/>
      <c r="L893" s="206"/>
      <c r="M893" s="206"/>
      <c r="N893" s="206"/>
      <c r="O893" s="206"/>
      <c r="P893" s="206"/>
      <c r="Q893" s="206"/>
      <c r="R893" s="206"/>
      <c r="S893" s="206"/>
      <c r="T893" s="206"/>
      <c r="U893" s="206"/>
      <c r="V893" s="206"/>
      <c r="W893" s="206"/>
      <c r="X893" s="206"/>
      <c r="Y893" s="206"/>
      <c r="Z893" s="206"/>
    </row>
    <row r="894" spans="1:26" ht="12.75" hidden="1" customHeight="1">
      <c r="A894" s="207"/>
      <c r="B894" s="206"/>
      <c r="C894" s="206"/>
      <c r="D894" s="206"/>
      <c r="E894" s="206"/>
      <c r="F894" s="206"/>
      <c r="G894" s="206"/>
      <c r="H894" s="206"/>
      <c r="I894" s="206"/>
      <c r="J894" s="208"/>
      <c r="K894" s="209"/>
      <c r="L894" s="206"/>
      <c r="M894" s="206"/>
      <c r="N894" s="206"/>
      <c r="O894" s="206"/>
      <c r="P894" s="206"/>
      <c r="Q894" s="206"/>
      <c r="R894" s="206"/>
      <c r="S894" s="206"/>
      <c r="T894" s="206"/>
      <c r="U894" s="206"/>
      <c r="V894" s="206"/>
      <c r="W894" s="206"/>
      <c r="X894" s="206"/>
      <c r="Y894" s="206"/>
      <c r="Z894" s="206"/>
    </row>
    <row r="895" spans="1:26" ht="12.75" hidden="1" customHeight="1">
      <c r="A895" s="207"/>
      <c r="B895" s="206"/>
      <c r="C895" s="206"/>
      <c r="D895" s="206"/>
      <c r="E895" s="206"/>
      <c r="F895" s="206"/>
      <c r="G895" s="206"/>
      <c r="H895" s="206"/>
      <c r="I895" s="206"/>
      <c r="J895" s="208"/>
      <c r="K895" s="209"/>
      <c r="L895" s="206"/>
      <c r="M895" s="206"/>
      <c r="N895" s="206"/>
      <c r="O895" s="206"/>
      <c r="P895" s="206"/>
      <c r="Q895" s="206"/>
      <c r="R895" s="206"/>
      <c r="S895" s="206"/>
      <c r="T895" s="206"/>
      <c r="U895" s="206"/>
      <c r="V895" s="206"/>
      <c r="W895" s="206"/>
      <c r="X895" s="206"/>
      <c r="Y895" s="206"/>
      <c r="Z895" s="206"/>
    </row>
    <row r="896" spans="1:26" ht="12.75" hidden="1" customHeight="1">
      <c r="A896" s="207"/>
      <c r="B896" s="206"/>
      <c r="C896" s="206"/>
      <c r="D896" s="206"/>
      <c r="E896" s="206"/>
      <c r="F896" s="206"/>
      <c r="G896" s="206"/>
      <c r="H896" s="206"/>
      <c r="I896" s="206"/>
      <c r="J896" s="208"/>
      <c r="K896" s="209"/>
      <c r="L896" s="206"/>
      <c r="M896" s="206"/>
      <c r="N896" s="206"/>
      <c r="O896" s="206"/>
      <c r="P896" s="206"/>
      <c r="Q896" s="206"/>
      <c r="R896" s="206"/>
      <c r="S896" s="206"/>
      <c r="T896" s="206"/>
      <c r="U896" s="206"/>
      <c r="V896" s="206"/>
      <c r="W896" s="206"/>
      <c r="X896" s="206"/>
      <c r="Y896" s="206"/>
      <c r="Z896" s="206"/>
    </row>
    <row r="897" spans="1:26" ht="12.75" hidden="1" customHeight="1">
      <c r="A897" s="207"/>
      <c r="B897" s="206"/>
      <c r="C897" s="206"/>
      <c r="D897" s="206"/>
      <c r="E897" s="206"/>
      <c r="F897" s="206"/>
      <c r="G897" s="206"/>
      <c r="H897" s="206"/>
      <c r="I897" s="206"/>
      <c r="J897" s="208"/>
      <c r="K897" s="209"/>
      <c r="L897" s="206"/>
      <c r="M897" s="206"/>
      <c r="N897" s="206"/>
      <c r="O897" s="206"/>
      <c r="P897" s="206"/>
      <c r="Q897" s="206"/>
      <c r="R897" s="206"/>
      <c r="S897" s="206"/>
      <c r="T897" s="206"/>
      <c r="U897" s="206"/>
      <c r="V897" s="206"/>
      <c r="W897" s="206"/>
      <c r="X897" s="206"/>
      <c r="Y897" s="206"/>
      <c r="Z897" s="206"/>
    </row>
    <row r="898" spans="1:26" ht="12.75" hidden="1" customHeight="1">
      <c r="A898" s="207"/>
      <c r="B898" s="206"/>
      <c r="C898" s="206"/>
      <c r="D898" s="206"/>
      <c r="E898" s="206"/>
      <c r="F898" s="206"/>
      <c r="G898" s="206"/>
      <c r="H898" s="206"/>
      <c r="I898" s="206"/>
      <c r="J898" s="208"/>
      <c r="K898" s="209"/>
      <c r="L898" s="206"/>
      <c r="M898" s="206"/>
      <c r="N898" s="206"/>
      <c r="O898" s="206"/>
      <c r="P898" s="206"/>
      <c r="Q898" s="206"/>
      <c r="R898" s="206"/>
      <c r="S898" s="206"/>
      <c r="T898" s="206"/>
      <c r="U898" s="206"/>
      <c r="V898" s="206"/>
      <c r="W898" s="206"/>
      <c r="X898" s="206"/>
      <c r="Y898" s="206"/>
      <c r="Z898" s="206"/>
    </row>
    <row r="899" spans="1:26" ht="12.75" hidden="1" customHeight="1">
      <c r="A899" s="207"/>
      <c r="B899" s="206"/>
      <c r="C899" s="206"/>
      <c r="D899" s="206"/>
      <c r="E899" s="206"/>
      <c r="F899" s="206"/>
      <c r="G899" s="206"/>
      <c r="H899" s="206"/>
      <c r="I899" s="206"/>
      <c r="J899" s="208"/>
      <c r="K899" s="209"/>
      <c r="L899" s="206"/>
      <c r="M899" s="206"/>
      <c r="N899" s="206"/>
      <c r="O899" s="206"/>
      <c r="P899" s="206"/>
      <c r="Q899" s="206"/>
      <c r="R899" s="206"/>
      <c r="S899" s="206"/>
      <c r="T899" s="206"/>
      <c r="U899" s="206"/>
      <c r="V899" s="206"/>
      <c r="W899" s="206"/>
      <c r="X899" s="206"/>
      <c r="Y899" s="206"/>
      <c r="Z899" s="206"/>
    </row>
    <row r="900" spans="1:26" ht="12.75" hidden="1" customHeight="1">
      <c r="A900" s="207"/>
      <c r="B900" s="206"/>
      <c r="C900" s="206"/>
      <c r="D900" s="206"/>
      <c r="E900" s="206"/>
      <c r="F900" s="206"/>
      <c r="G900" s="206"/>
      <c r="H900" s="206"/>
      <c r="I900" s="206"/>
      <c r="J900" s="208"/>
      <c r="K900" s="209"/>
      <c r="L900" s="206"/>
      <c r="M900" s="206"/>
      <c r="N900" s="206"/>
      <c r="O900" s="206"/>
      <c r="P900" s="206"/>
      <c r="Q900" s="206"/>
      <c r="R900" s="206"/>
      <c r="S900" s="206"/>
      <c r="T900" s="206"/>
      <c r="U900" s="206"/>
      <c r="V900" s="206"/>
      <c r="W900" s="206"/>
      <c r="X900" s="206"/>
      <c r="Y900" s="206"/>
      <c r="Z900" s="206"/>
    </row>
    <row r="901" spans="1:26" ht="12.75" hidden="1" customHeight="1">
      <c r="A901" s="207"/>
      <c r="B901" s="206"/>
      <c r="C901" s="206"/>
      <c r="D901" s="206"/>
      <c r="E901" s="206"/>
      <c r="F901" s="206"/>
      <c r="G901" s="206"/>
      <c r="H901" s="206"/>
      <c r="I901" s="206"/>
      <c r="J901" s="208"/>
      <c r="K901" s="209"/>
      <c r="L901" s="206"/>
      <c r="M901" s="206"/>
      <c r="N901" s="206"/>
      <c r="O901" s="206"/>
      <c r="P901" s="206"/>
      <c r="Q901" s="206"/>
      <c r="R901" s="206"/>
      <c r="S901" s="206"/>
      <c r="T901" s="206"/>
      <c r="U901" s="206"/>
      <c r="V901" s="206"/>
      <c r="W901" s="206"/>
      <c r="X901" s="206"/>
      <c r="Y901" s="206"/>
      <c r="Z901" s="206"/>
    </row>
    <row r="902" spans="1:26" ht="12.75" hidden="1" customHeight="1">
      <c r="A902" s="207"/>
      <c r="B902" s="206"/>
      <c r="C902" s="206"/>
      <c r="D902" s="206"/>
      <c r="E902" s="206"/>
      <c r="F902" s="206"/>
      <c r="G902" s="206"/>
      <c r="H902" s="206"/>
      <c r="I902" s="206"/>
      <c r="J902" s="208"/>
      <c r="K902" s="209"/>
      <c r="L902" s="206"/>
      <c r="M902" s="206"/>
      <c r="N902" s="206"/>
      <c r="O902" s="206"/>
      <c r="P902" s="206"/>
      <c r="Q902" s="206"/>
      <c r="R902" s="206"/>
      <c r="S902" s="206"/>
      <c r="T902" s="206"/>
      <c r="U902" s="206"/>
      <c r="V902" s="206"/>
      <c r="W902" s="206"/>
      <c r="X902" s="206"/>
      <c r="Y902" s="206"/>
      <c r="Z902" s="206"/>
    </row>
    <row r="903" spans="1:26" ht="12.75" hidden="1" customHeight="1">
      <c r="A903" s="207"/>
      <c r="B903" s="206"/>
      <c r="C903" s="206"/>
      <c r="D903" s="206"/>
      <c r="E903" s="206"/>
      <c r="F903" s="206"/>
      <c r="G903" s="206"/>
      <c r="H903" s="206"/>
      <c r="I903" s="206"/>
      <c r="J903" s="208"/>
      <c r="K903" s="209"/>
      <c r="L903" s="206"/>
      <c r="M903" s="206"/>
      <c r="N903" s="206"/>
      <c r="O903" s="206"/>
      <c r="P903" s="206"/>
      <c r="Q903" s="206"/>
      <c r="R903" s="206"/>
      <c r="S903" s="206"/>
      <c r="T903" s="206"/>
      <c r="U903" s="206"/>
      <c r="V903" s="206"/>
      <c r="W903" s="206"/>
      <c r="X903" s="206"/>
      <c r="Y903" s="206"/>
      <c r="Z903" s="206"/>
    </row>
    <row r="904" spans="1:26" ht="12.75" hidden="1" customHeight="1">
      <c r="A904" s="207"/>
      <c r="B904" s="206"/>
      <c r="C904" s="206"/>
      <c r="D904" s="206"/>
      <c r="E904" s="206"/>
      <c r="F904" s="206"/>
      <c r="G904" s="206"/>
      <c r="H904" s="206"/>
      <c r="I904" s="206"/>
      <c r="J904" s="208"/>
      <c r="K904" s="209"/>
      <c r="L904" s="206"/>
      <c r="M904" s="206"/>
      <c r="N904" s="206"/>
      <c r="O904" s="206"/>
      <c r="P904" s="206"/>
      <c r="Q904" s="206"/>
      <c r="R904" s="206"/>
      <c r="S904" s="206"/>
      <c r="T904" s="206"/>
      <c r="U904" s="206"/>
      <c r="V904" s="206"/>
      <c r="W904" s="206"/>
      <c r="X904" s="206"/>
      <c r="Y904" s="206"/>
      <c r="Z904" s="206"/>
    </row>
    <row r="905" spans="1:26" ht="12.75" hidden="1" customHeight="1">
      <c r="A905" s="207"/>
      <c r="B905" s="206"/>
      <c r="C905" s="206"/>
      <c r="D905" s="206"/>
      <c r="E905" s="206"/>
      <c r="F905" s="206"/>
      <c r="G905" s="206"/>
      <c r="H905" s="206"/>
      <c r="I905" s="206"/>
      <c r="J905" s="208"/>
      <c r="K905" s="209"/>
      <c r="L905" s="206"/>
      <c r="M905" s="206"/>
      <c r="N905" s="206"/>
      <c r="O905" s="206"/>
      <c r="P905" s="206"/>
      <c r="Q905" s="206"/>
      <c r="R905" s="206"/>
      <c r="S905" s="206"/>
      <c r="T905" s="206"/>
      <c r="U905" s="206"/>
      <c r="V905" s="206"/>
      <c r="W905" s="206"/>
      <c r="X905" s="206"/>
      <c r="Y905" s="206"/>
      <c r="Z905" s="206"/>
    </row>
    <row r="906" spans="1:26" ht="12.75" hidden="1" customHeight="1">
      <c r="A906" s="207"/>
      <c r="B906" s="206"/>
      <c r="C906" s="206"/>
      <c r="D906" s="206"/>
      <c r="E906" s="206"/>
      <c r="F906" s="206"/>
      <c r="G906" s="206"/>
      <c r="H906" s="206"/>
      <c r="I906" s="206"/>
      <c r="J906" s="208"/>
      <c r="K906" s="209"/>
      <c r="L906" s="206"/>
      <c r="M906" s="206"/>
      <c r="N906" s="206"/>
      <c r="O906" s="206"/>
      <c r="P906" s="206"/>
      <c r="Q906" s="206"/>
      <c r="R906" s="206"/>
      <c r="S906" s="206"/>
      <c r="T906" s="206"/>
      <c r="U906" s="206"/>
      <c r="V906" s="206"/>
      <c r="W906" s="206"/>
      <c r="X906" s="206"/>
      <c r="Y906" s="206"/>
      <c r="Z906" s="206"/>
    </row>
    <row r="907" spans="1:26" ht="12.75" hidden="1" customHeight="1">
      <c r="A907" s="207"/>
      <c r="B907" s="206"/>
      <c r="C907" s="206"/>
      <c r="D907" s="206"/>
      <c r="E907" s="206"/>
      <c r="F907" s="206"/>
      <c r="G907" s="206"/>
      <c r="H907" s="206"/>
      <c r="I907" s="206"/>
      <c r="J907" s="208"/>
      <c r="K907" s="209"/>
      <c r="L907" s="206"/>
      <c r="M907" s="206"/>
      <c r="N907" s="206"/>
      <c r="O907" s="206"/>
      <c r="P907" s="206"/>
      <c r="Q907" s="206"/>
      <c r="R907" s="206"/>
      <c r="S907" s="206"/>
      <c r="T907" s="206"/>
      <c r="U907" s="206"/>
      <c r="V907" s="206"/>
      <c r="W907" s="206"/>
      <c r="X907" s="206"/>
      <c r="Y907" s="206"/>
      <c r="Z907" s="206"/>
    </row>
    <row r="908" spans="1:26" ht="12.75" hidden="1" customHeight="1">
      <c r="A908" s="207"/>
      <c r="B908" s="206"/>
      <c r="C908" s="206"/>
      <c r="D908" s="206"/>
      <c r="E908" s="206"/>
      <c r="F908" s="206"/>
      <c r="G908" s="206"/>
      <c r="H908" s="206"/>
      <c r="I908" s="206"/>
      <c r="J908" s="208"/>
      <c r="K908" s="209"/>
      <c r="L908" s="206"/>
      <c r="M908" s="206"/>
      <c r="N908" s="206"/>
      <c r="O908" s="206"/>
      <c r="P908" s="206"/>
      <c r="Q908" s="206"/>
      <c r="R908" s="206"/>
      <c r="S908" s="206"/>
      <c r="T908" s="206"/>
      <c r="U908" s="206"/>
      <c r="V908" s="206"/>
      <c r="W908" s="206"/>
      <c r="X908" s="206"/>
      <c r="Y908" s="206"/>
      <c r="Z908" s="206"/>
    </row>
    <row r="909" spans="1:26" ht="12.75" hidden="1" customHeight="1">
      <c r="A909" s="207"/>
      <c r="B909" s="206"/>
      <c r="C909" s="206"/>
      <c r="D909" s="206"/>
      <c r="E909" s="206"/>
      <c r="F909" s="206"/>
      <c r="G909" s="206"/>
      <c r="H909" s="206"/>
      <c r="I909" s="206"/>
      <c r="J909" s="208"/>
      <c r="K909" s="209"/>
      <c r="L909" s="206"/>
      <c r="M909" s="206"/>
      <c r="N909" s="206"/>
      <c r="O909" s="206"/>
      <c r="P909" s="206"/>
      <c r="Q909" s="206"/>
      <c r="R909" s="206"/>
      <c r="S909" s="206"/>
      <c r="T909" s="206"/>
      <c r="U909" s="206"/>
      <c r="V909" s="206"/>
      <c r="W909" s="206"/>
      <c r="X909" s="206"/>
      <c r="Y909" s="206"/>
      <c r="Z909" s="206"/>
    </row>
    <row r="910" spans="1:26" ht="12.75" hidden="1" customHeight="1">
      <c r="A910" s="207"/>
      <c r="B910" s="206"/>
      <c r="C910" s="206"/>
      <c r="D910" s="206"/>
      <c r="E910" s="206"/>
      <c r="F910" s="206"/>
      <c r="G910" s="206"/>
      <c r="H910" s="206"/>
      <c r="I910" s="206"/>
      <c r="J910" s="208"/>
      <c r="K910" s="209"/>
      <c r="L910" s="206"/>
      <c r="M910" s="206"/>
      <c r="N910" s="206"/>
      <c r="O910" s="206"/>
      <c r="P910" s="206"/>
      <c r="Q910" s="206"/>
      <c r="R910" s="206"/>
      <c r="S910" s="206"/>
      <c r="T910" s="206"/>
      <c r="U910" s="206"/>
      <c r="V910" s="206"/>
      <c r="W910" s="206"/>
      <c r="X910" s="206"/>
      <c r="Y910" s="206"/>
      <c r="Z910" s="206"/>
    </row>
    <row r="911" spans="1:26" ht="12.75" hidden="1" customHeight="1">
      <c r="A911" s="207"/>
      <c r="B911" s="206"/>
      <c r="C911" s="206"/>
      <c r="D911" s="206"/>
      <c r="E911" s="206"/>
      <c r="F911" s="206"/>
      <c r="G911" s="206"/>
      <c r="H911" s="206"/>
      <c r="I911" s="206"/>
      <c r="J911" s="208"/>
      <c r="K911" s="209"/>
      <c r="L911" s="206"/>
      <c r="M911" s="206"/>
      <c r="N911" s="206"/>
      <c r="O911" s="206"/>
      <c r="P911" s="206"/>
      <c r="Q911" s="206"/>
      <c r="R911" s="206"/>
      <c r="S911" s="206"/>
      <c r="T911" s="206"/>
      <c r="U911" s="206"/>
      <c r="V911" s="206"/>
      <c r="W911" s="206"/>
      <c r="X911" s="206"/>
      <c r="Y911" s="206"/>
      <c r="Z911" s="206"/>
    </row>
    <row r="912" spans="1:26" ht="12.75" hidden="1" customHeight="1">
      <c r="A912" s="207"/>
      <c r="B912" s="206"/>
      <c r="C912" s="206"/>
      <c r="D912" s="206"/>
      <c r="E912" s="206"/>
      <c r="F912" s="206"/>
      <c r="G912" s="206"/>
      <c r="H912" s="206"/>
      <c r="I912" s="206"/>
      <c r="J912" s="208"/>
      <c r="K912" s="209"/>
      <c r="L912" s="206"/>
      <c r="M912" s="206"/>
      <c r="N912" s="206"/>
      <c r="O912" s="206"/>
      <c r="P912" s="206"/>
      <c r="Q912" s="206"/>
      <c r="R912" s="206"/>
      <c r="S912" s="206"/>
      <c r="T912" s="206"/>
      <c r="U912" s="206"/>
      <c r="V912" s="206"/>
      <c r="W912" s="206"/>
      <c r="X912" s="206"/>
      <c r="Y912" s="206"/>
      <c r="Z912" s="206"/>
    </row>
    <row r="913" spans="1:26" ht="12.75" hidden="1" customHeight="1">
      <c r="A913" s="207"/>
      <c r="B913" s="206"/>
      <c r="C913" s="206"/>
      <c r="D913" s="206"/>
      <c r="E913" s="206"/>
      <c r="F913" s="206"/>
      <c r="G913" s="206"/>
      <c r="H913" s="206"/>
      <c r="I913" s="206"/>
      <c r="J913" s="208"/>
      <c r="K913" s="209"/>
      <c r="L913" s="206"/>
      <c r="M913" s="206"/>
      <c r="N913" s="206"/>
      <c r="O913" s="206"/>
      <c r="P913" s="206"/>
      <c r="Q913" s="206"/>
      <c r="R913" s="206"/>
      <c r="S913" s="206"/>
      <c r="T913" s="206"/>
      <c r="U913" s="206"/>
      <c r="V913" s="206"/>
      <c r="W913" s="206"/>
      <c r="X913" s="206"/>
      <c r="Y913" s="206"/>
      <c r="Z913" s="206"/>
    </row>
    <row r="914" spans="1:26" ht="12.75" hidden="1" customHeight="1">
      <c r="A914" s="207"/>
      <c r="B914" s="206"/>
      <c r="C914" s="206"/>
      <c r="D914" s="206"/>
      <c r="E914" s="206"/>
      <c r="F914" s="206"/>
      <c r="G914" s="206"/>
      <c r="H914" s="206"/>
      <c r="I914" s="206"/>
      <c r="J914" s="208"/>
      <c r="K914" s="209"/>
      <c r="L914" s="206"/>
      <c r="M914" s="206"/>
      <c r="N914" s="206"/>
      <c r="O914" s="206"/>
      <c r="P914" s="206"/>
      <c r="Q914" s="206"/>
      <c r="R914" s="206"/>
      <c r="S914" s="206"/>
      <c r="T914" s="206"/>
      <c r="U914" s="206"/>
      <c r="V914" s="206"/>
      <c r="W914" s="206"/>
      <c r="X914" s="206"/>
      <c r="Y914" s="206"/>
      <c r="Z914" s="206"/>
    </row>
    <row r="915" spans="1:26" ht="12.75" hidden="1" customHeight="1">
      <c r="A915" s="207"/>
      <c r="B915" s="206"/>
      <c r="C915" s="206"/>
      <c r="D915" s="206"/>
      <c r="E915" s="206"/>
      <c r="F915" s="206"/>
      <c r="G915" s="206"/>
      <c r="H915" s="206"/>
      <c r="I915" s="206"/>
      <c r="J915" s="208"/>
      <c r="K915" s="209"/>
      <c r="L915" s="206"/>
      <c r="M915" s="206"/>
      <c r="N915" s="206"/>
      <c r="O915" s="206"/>
      <c r="P915" s="206"/>
      <c r="Q915" s="206"/>
      <c r="R915" s="206"/>
      <c r="S915" s="206"/>
      <c r="T915" s="206"/>
      <c r="U915" s="206"/>
      <c r="V915" s="206"/>
      <c r="W915" s="206"/>
      <c r="X915" s="206"/>
      <c r="Y915" s="206"/>
      <c r="Z915" s="206"/>
    </row>
    <row r="916" spans="1:26" ht="12.75" hidden="1" customHeight="1">
      <c r="A916" s="207"/>
      <c r="B916" s="206"/>
      <c r="C916" s="206"/>
      <c r="D916" s="206"/>
      <c r="E916" s="206"/>
      <c r="F916" s="206"/>
      <c r="G916" s="206"/>
      <c r="H916" s="206"/>
      <c r="I916" s="206"/>
      <c r="J916" s="208"/>
      <c r="K916" s="209"/>
      <c r="L916" s="206"/>
      <c r="M916" s="206"/>
      <c r="N916" s="206"/>
      <c r="O916" s="206"/>
      <c r="P916" s="206"/>
      <c r="Q916" s="206"/>
      <c r="R916" s="206"/>
      <c r="S916" s="206"/>
      <c r="T916" s="206"/>
      <c r="U916" s="206"/>
      <c r="V916" s="206"/>
      <c r="W916" s="206"/>
      <c r="X916" s="206"/>
      <c r="Y916" s="206"/>
      <c r="Z916" s="206"/>
    </row>
    <row r="917" spans="1:26" ht="12.75" hidden="1" customHeight="1">
      <c r="A917" s="207"/>
      <c r="B917" s="206"/>
      <c r="C917" s="206"/>
      <c r="D917" s="206"/>
      <c r="E917" s="206"/>
      <c r="F917" s="206"/>
      <c r="G917" s="206"/>
      <c r="H917" s="206"/>
      <c r="I917" s="206"/>
      <c r="J917" s="208"/>
      <c r="K917" s="209"/>
      <c r="L917" s="206"/>
      <c r="M917" s="206"/>
      <c r="N917" s="206"/>
      <c r="O917" s="206"/>
      <c r="P917" s="206"/>
      <c r="Q917" s="206"/>
      <c r="R917" s="206"/>
      <c r="S917" s="206"/>
      <c r="T917" s="206"/>
      <c r="U917" s="206"/>
      <c r="V917" s="206"/>
      <c r="W917" s="206"/>
      <c r="X917" s="206"/>
      <c r="Y917" s="206"/>
      <c r="Z917" s="206"/>
    </row>
    <row r="918" spans="1:26" ht="12.75" hidden="1" customHeight="1">
      <c r="A918" s="207"/>
      <c r="B918" s="206"/>
      <c r="C918" s="206"/>
      <c r="D918" s="206"/>
      <c r="E918" s="206"/>
      <c r="F918" s="206"/>
      <c r="G918" s="206"/>
      <c r="H918" s="206"/>
      <c r="I918" s="206"/>
      <c r="J918" s="208"/>
      <c r="K918" s="209"/>
      <c r="L918" s="206"/>
      <c r="M918" s="206"/>
      <c r="N918" s="206"/>
      <c r="O918" s="206"/>
      <c r="P918" s="206"/>
      <c r="Q918" s="206"/>
      <c r="R918" s="206"/>
      <c r="S918" s="206"/>
      <c r="T918" s="206"/>
      <c r="U918" s="206"/>
      <c r="V918" s="206"/>
      <c r="W918" s="206"/>
      <c r="X918" s="206"/>
      <c r="Y918" s="206"/>
      <c r="Z918" s="206"/>
    </row>
    <row r="919" spans="1:26" ht="12.75" hidden="1" customHeight="1">
      <c r="A919" s="207"/>
      <c r="B919" s="206"/>
      <c r="C919" s="206"/>
      <c r="D919" s="206"/>
      <c r="E919" s="206"/>
      <c r="F919" s="206"/>
      <c r="G919" s="206"/>
      <c r="H919" s="206"/>
      <c r="I919" s="206"/>
      <c r="J919" s="208"/>
      <c r="K919" s="209"/>
      <c r="L919" s="206"/>
      <c r="M919" s="206"/>
      <c r="N919" s="206"/>
      <c r="O919" s="206"/>
      <c r="P919" s="206"/>
      <c r="Q919" s="206"/>
      <c r="R919" s="206"/>
      <c r="S919" s="206"/>
      <c r="T919" s="206"/>
      <c r="U919" s="206"/>
      <c r="V919" s="206"/>
      <c r="W919" s="206"/>
      <c r="X919" s="206"/>
      <c r="Y919" s="206"/>
      <c r="Z919" s="206"/>
    </row>
    <row r="920" spans="1:26" ht="12.75" hidden="1" customHeight="1">
      <c r="A920" s="207"/>
      <c r="B920" s="206"/>
      <c r="C920" s="206"/>
      <c r="D920" s="206"/>
      <c r="E920" s="206"/>
      <c r="F920" s="206"/>
      <c r="G920" s="206"/>
      <c r="H920" s="206"/>
      <c r="I920" s="206"/>
      <c r="J920" s="208"/>
      <c r="K920" s="209"/>
      <c r="L920" s="206"/>
      <c r="M920" s="206"/>
      <c r="N920" s="206"/>
      <c r="O920" s="206"/>
      <c r="P920" s="206"/>
      <c r="Q920" s="206"/>
      <c r="R920" s="206"/>
      <c r="S920" s="206"/>
      <c r="T920" s="206"/>
      <c r="U920" s="206"/>
      <c r="V920" s="206"/>
      <c r="W920" s="206"/>
      <c r="X920" s="206"/>
      <c r="Y920" s="206"/>
      <c r="Z920" s="206"/>
    </row>
    <row r="921" spans="1:26" ht="12.75" hidden="1" customHeight="1">
      <c r="A921" s="207"/>
      <c r="B921" s="206"/>
      <c r="C921" s="206"/>
      <c r="D921" s="206"/>
      <c r="E921" s="206"/>
      <c r="F921" s="206"/>
      <c r="G921" s="206"/>
      <c r="H921" s="206"/>
      <c r="I921" s="206"/>
      <c r="J921" s="208"/>
      <c r="K921" s="209"/>
      <c r="L921" s="206"/>
      <c r="M921" s="206"/>
      <c r="N921" s="206"/>
      <c r="O921" s="206"/>
      <c r="P921" s="206"/>
      <c r="Q921" s="206"/>
      <c r="R921" s="206"/>
      <c r="S921" s="206"/>
      <c r="T921" s="206"/>
      <c r="U921" s="206"/>
      <c r="V921" s="206"/>
      <c r="W921" s="206"/>
      <c r="X921" s="206"/>
      <c r="Y921" s="206"/>
      <c r="Z921" s="206"/>
    </row>
    <row r="922" spans="1:26" ht="12.75" hidden="1" customHeight="1">
      <c r="A922" s="207"/>
      <c r="B922" s="206"/>
      <c r="C922" s="206"/>
      <c r="D922" s="206"/>
      <c r="E922" s="206"/>
      <c r="F922" s="206"/>
      <c r="G922" s="206"/>
      <c r="H922" s="206"/>
      <c r="I922" s="206"/>
      <c r="J922" s="208"/>
      <c r="K922" s="209"/>
      <c r="L922" s="206"/>
      <c r="M922" s="206"/>
      <c r="N922" s="206"/>
      <c r="O922" s="206"/>
      <c r="P922" s="206"/>
      <c r="Q922" s="206"/>
      <c r="R922" s="206"/>
      <c r="S922" s="206"/>
      <c r="T922" s="206"/>
      <c r="U922" s="206"/>
      <c r="V922" s="206"/>
      <c r="W922" s="206"/>
      <c r="X922" s="206"/>
      <c r="Y922" s="206"/>
      <c r="Z922" s="206"/>
    </row>
    <row r="923" spans="1:26" ht="12.75" hidden="1" customHeight="1">
      <c r="A923" s="207"/>
      <c r="B923" s="206"/>
      <c r="C923" s="206"/>
      <c r="D923" s="206"/>
      <c r="E923" s="206"/>
      <c r="F923" s="206"/>
      <c r="G923" s="206"/>
      <c r="H923" s="206"/>
      <c r="I923" s="206"/>
      <c r="J923" s="208"/>
      <c r="K923" s="209"/>
      <c r="L923" s="206"/>
      <c r="M923" s="206"/>
      <c r="N923" s="206"/>
      <c r="O923" s="206"/>
      <c r="P923" s="206"/>
      <c r="Q923" s="206"/>
      <c r="R923" s="206"/>
      <c r="S923" s="206"/>
      <c r="T923" s="206"/>
      <c r="U923" s="206"/>
      <c r="V923" s="206"/>
      <c r="W923" s="206"/>
      <c r="X923" s="206"/>
      <c r="Y923" s="206"/>
      <c r="Z923" s="206"/>
    </row>
    <row r="924" spans="1:26" ht="12.75" hidden="1" customHeight="1">
      <c r="A924" s="207"/>
      <c r="B924" s="206"/>
      <c r="C924" s="206"/>
      <c r="D924" s="206"/>
      <c r="E924" s="206"/>
      <c r="F924" s="206"/>
      <c r="G924" s="206"/>
      <c r="H924" s="206"/>
      <c r="I924" s="206"/>
      <c r="J924" s="208"/>
      <c r="K924" s="209"/>
      <c r="L924" s="206"/>
      <c r="M924" s="206"/>
      <c r="N924" s="206"/>
      <c r="O924" s="206"/>
      <c r="P924" s="206"/>
      <c r="Q924" s="206"/>
      <c r="R924" s="206"/>
      <c r="S924" s="206"/>
      <c r="T924" s="206"/>
      <c r="U924" s="206"/>
      <c r="V924" s="206"/>
      <c r="W924" s="206"/>
      <c r="X924" s="206"/>
      <c r="Y924" s="206"/>
      <c r="Z924" s="206"/>
    </row>
    <row r="925" spans="1:26" ht="12.75" hidden="1" customHeight="1">
      <c r="A925" s="207"/>
      <c r="B925" s="206"/>
      <c r="C925" s="206"/>
      <c r="D925" s="206"/>
      <c r="E925" s="206"/>
      <c r="F925" s="206"/>
      <c r="G925" s="206"/>
      <c r="H925" s="206"/>
      <c r="I925" s="206"/>
      <c r="J925" s="208"/>
      <c r="K925" s="209"/>
      <c r="L925" s="206"/>
      <c r="M925" s="206"/>
      <c r="N925" s="206"/>
      <c r="O925" s="206"/>
      <c r="P925" s="206"/>
      <c r="Q925" s="206"/>
      <c r="R925" s="206"/>
      <c r="S925" s="206"/>
      <c r="T925" s="206"/>
      <c r="U925" s="206"/>
      <c r="V925" s="206"/>
      <c r="W925" s="206"/>
      <c r="X925" s="206"/>
      <c r="Y925" s="206"/>
      <c r="Z925" s="206"/>
    </row>
    <row r="926" spans="1:26" ht="12.75" hidden="1" customHeight="1">
      <c r="A926" s="207"/>
      <c r="B926" s="206"/>
      <c r="C926" s="206"/>
      <c r="D926" s="206"/>
      <c r="E926" s="206"/>
      <c r="F926" s="206"/>
      <c r="G926" s="206"/>
      <c r="H926" s="206"/>
      <c r="I926" s="206"/>
      <c r="J926" s="208"/>
      <c r="K926" s="209"/>
      <c r="L926" s="206"/>
      <c r="M926" s="206"/>
      <c r="N926" s="206"/>
      <c r="O926" s="206"/>
      <c r="P926" s="206"/>
      <c r="Q926" s="206"/>
      <c r="R926" s="206"/>
      <c r="S926" s="206"/>
      <c r="T926" s="206"/>
      <c r="U926" s="206"/>
      <c r="V926" s="206"/>
      <c r="W926" s="206"/>
      <c r="X926" s="206"/>
      <c r="Y926" s="206"/>
      <c r="Z926" s="206"/>
    </row>
    <row r="927" spans="1:26" ht="12.75" hidden="1" customHeight="1">
      <c r="A927" s="207"/>
      <c r="B927" s="206"/>
      <c r="C927" s="206"/>
      <c r="D927" s="206"/>
      <c r="E927" s="206"/>
      <c r="F927" s="206"/>
      <c r="G927" s="206"/>
      <c r="H927" s="206"/>
      <c r="I927" s="206"/>
      <c r="J927" s="208"/>
      <c r="K927" s="209"/>
      <c r="L927" s="206"/>
      <c r="M927" s="206"/>
      <c r="N927" s="206"/>
      <c r="O927" s="206"/>
      <c r="P927" s="206"/>
      <c r="Q927" s="206"/>
      <c r="R927" s="206"/>
      <c r="S927" s="206"/>
      <c r="T927" s="206"/>
      <c r="U927" s="206"/>
      <c r="V927" s="206"/>
      <c r="W927" s="206"/>
      <c r="X927" s="206"/>
      <c r="Y927" s="206"/>
      <c r="Z927" s="206"/>
    </row>
    <row r="928" spans="1:26" ht="12.75" hidden="1" customHeight="1">
      <c r="A928" s="207"/>
      <c r="B928" s="206"/>
      <c r="C928" s="206"/>
      <c r="D928" s="206"/>
      <c r="E928" s="206"/>
      <c r="F928" s="206"/>
      <c r="G928" s="206"/>
      <c r="H928" s="206"/>
      <c r="I928" s="206"/>
      <c r="J928" s="208"/>
      <c r="K928" s="209"/>
      <c r="L928" s="206"/>
      <c r="M928" s="206"/>
      <c r="N928" s="206"/>
      <c r="O928" s="206"/>
      <c r="P928" s="206"/>
      <c r="Q928" s="206"/>
      <c r="R928" s="206"/>
      <c r="S928" s="206"/>
      <c r="T928" s="206"/>
      <c r="U928" s="206"/>
      <c r="V928" s="206"/>
      <c r="W928" s="206"/>
      <c r="X928" s="206"/>
      <c r="Y928" s="206"/>
      <c r="Z928" s="206"/>
    </row>
    <row r="929" spans="1:26" ht="12.75" hidden="1" customHeight="1">
      <c r="A929" s="207"/>
      <c r="B929" s="206"/>
      <c r="C929" s="206"/>
      <c r="D929" s="206"/>
      <c r="E929" s="206"/>
      <c r="F929" s="206"/>
      <c r="G929" s="206"/>
      <c r="H929" s="206"/>
      <c r="I929" s="206"/>
      <c r="J929" s="208"/>
      <c r="K929" s="209"/>
      <c r="L929" s="206"/>
      <c r="M929" s="206"/>
      <c r="N929" s="206"/>
      <c r="O929" s="206"/>
      <c r="P929" s="206"/>
      <c r="Q929" s="206"/>
      <c r="R929" s="206"/>
      <c r="S929" s="206"/>
      <c r="T929" s="206"/>
      <c r="U929" s="206"/>
      <c r="V929" s="206"/>
      <c r="W929" s="206"/>
      <c r="X929" s="206"/>
      <c r="Y929" s="206"/>
      <c r="Z929" s="206"/>
    </row>
    <row r="930" spans="1:26" ht="12.75" hidden="1" customHeight="1">
      <c r="A930" s="207"/>
      <c r="B930" s="206"/>
      <c r="C930" s="206"/>
      <c r="D930" s="206"/>
      <c r="E930" s="206"/>
      <c r="F930" s="206"/>
      <c r="G930" s="206"/>
      <c r="H930" s="206"/>
      <c r="I930" s="206"/>
      <c r="J930" s="208"/>
      <c r="K930" s="209"/>
      <c r="L930" s="206"/>
      <c r="M930" s="206"/>
      <c r="N930" s="206"/>
      <c r="O930" s="206"/>
      <c r="P930" s="206"/>
      <c r="Q930" s="206"/>
      <c r="R930" s="206"/>
      <c r="S930" s="206"/>
      <c r="T930" s="206"/>
      <c r="U930" s="206"/>
      <c r="V930" s="206"/>
      <c r="W930" s="206"/>
      <c r="X930" s="206"/>
      <c r="Y930" s="206"/>
      <c r="Z930" s="206"/>
    </row>
    <row r="931" spans="1:26" ht="12.75" hidden="1" customHeight="1">
      <c r="A931" s="207"/>
      <c r="B931" s="206"/>
      <c r="C931" s="206"/>
      <c r="D931" s="206"/>
      <c r="E931" s="206"/>
      <c r="F931" s="206"/>
      <c r="G931" s="206"/>
      <c r="H931" s="206"/>
      <c r="I931" s="206"/>
      <c r="J931" s="208"/>
      <c r="K931" s="209"/>
      <c r="L931" s="206"/>
      <c r="M931" s="206"/>
      <c r="N931" s="206"/>
      <c r="O931" s="206"/>
      <c r="P931" s="206"/>
      <c r="Q931" s="206"/>
      <c r="R931" s="206"/>
      <c r="S931" s="206"/>
      <c r="T931" s="206"/>
      <c r="U931" s="206"/>
      <c r="V931" s="206"/>
      <c r="W931" s="206"/>
      <c r="X931" s="206"/>
      <c r="Y931" s="206"/>
      <c r="Z931" s="206"/>
    </row>
    <row r="932" spans="1:26" ht="12.75" hidden="1" customHeight="1">
      <c r="A932" s="207"/>
      <c r="B932" s="206"/>
      <c r="C932" s="206"/>
      <c r="D932" s="206"/>
      <c r="E932" s="206"/>
      <c r="F932" s="206"/>
      <c r="G932" s="206"/>
      <c r="H932" s="206"/>
      <c r="I932" s="206"/>
      <c r="J932" s="208"/>
      <c r="K932" s="209"/>
      <c r="L932" s="206"/>
      <c r="M932" s="206"/>
      <c r="N932" s="206"/>
      <c r="O932" s="206"/>
      <c r="P932" s="206"/>
      <c r="Q932" s="206"/>
      <c r="R932" s="206"/>
      <c r="S932" s="206"/>
      <c r="T932" s="206"/>
      <c r="U932" s="206"/>
      <c r="V932" s="206"/>
      <c r="W932" s="206"/>
      <c r="X932" s="206"/>
      <c r="Y932" s="206"/>
      <c r="Z932" s="206"/>
    </row>
    <row r="933" spans="1:26" ht="12.75" hidden="1" customHeight="1">
      <c r="A933" s="207"/>
      <c r="B933" s="206"/>
      <c r="C933" s="206"/>
      <c r="D933" s="206"/>
      <c r="E933" s="206"/>
      <c r="F933" s="206"/>
      <c r="G933" s="206"/>
      <c r="H933" s="206"/>
      <c r="I933" s="206"/>
      <c r="J933" s="208"/>
      <c r="K933" s="209"/>
      <c r="L933" s="206"/>
      <c r="M933" s="206"/>
      <c r="N933" s="206"/>
      <c r="O933" s="206"/>
      <c r="P933" s="206"/>
      <c r="Q933" s="206"/>
      <c r="R933" s="206"/>
      <c r="S933" s="206"/>
      <c r="T933" s="206"/>
      <c r="U933" s="206"/>
      <c r="V933" s="206"/>
      <c r="W933" s="206"/>
      <c r="X933" s="206"/>
      <c r="Y933" s="206"/>
      <c r="Z933" s="206"/>
    </row>
    <row r="934" spans="1:26" ht="12.75" hidden="1" customHeight="1">
      <c r="A934" s="207"/>
      <c r="B934" s="206"/>
      <c r="C934" s="206"/>
      <c r="D934" s="206"/>
      <c r="E934" s="206"/>
      <c r="F934" s="206"/>
      <c r="G934" s="206"/>
      <c r="H934" s="206"/>
      <c r="I934" s="206"/>
      <c r="J934" s="208"/>
      <c r="K934" s="209"/>
      <c r="L934" s="206"/>
      <c r="M934" s="206"/>
      <c r="N934" s="206"/>
      <c r="O934" s="206"/>
      <c r="P934" s="206"/>
      <c r="Q934" s="206"/>
      <c r="R934" s="206"/>
      <c r="S934" s="206"/>
      <c r="T934" s="206"/>
      <c r="U934" s="206"/>
      <c r="V934" s="206"/>
      <c r="W934" s="206"/>
      <c r="X934" s="206"/>
      <c r="Y934" s="206"/>
      <c r="Z934" s="206"/>
    </row>
    <row r="935" spans="1:26" ht="12.75" hidden="1" customHeight="1">
      <c r="A935" s="207"/>
      <c r="B935" s="206"/>
      <c r="C935" s="206"/>
      <c r="D935" s="206"/>
      <c r="E935" s="206"/>
      <c r="F935" s="206"/>
      <c r="G935" s="206"/>
      <c r="H935" s="206"/>
      <c r="I935" s="206"/>
      <c r="J935" s="208"/>
      <c r="K935" s="209"/>
      <c r="L935" s="206"/>
      <c r="M935" s="206"/>
      <c r="N935" s="206"/>
      <c r="O935" s="206"/>
      <c r="P935" s="206"/>
      <c r="Q935" s="206"/>
      <c r="R935" s="206"/>
      <c r="S935" s="206"/>
      <c r="T935" s="206"/>
      <c r="U935" s="206"/>
      <c r="V935" s="206"/>
      <c r="W935" s="206"/>
      <c r="X935" s="206"/>
      <c r="Y935" s="206"/>
      <c r="Z935" s="206"/>
    </row>
    <row r="936" spans="1:26" ht="12.75" hidden="1" customHeight="1">
      <c r="A936" s="207"/>
      <c r="B936" s="206"/>
      <c r="C936" s="206"/>
      <c r="D936" s="206"/>
      <c r="E936" s="206"/>
      <c r="F936" s="206"/>
      <c r="G936" s="206"/>
      <c r="H936" s="206"/>
      <c r="I936" s="206"/>
      <c r="J936" s="208"/>
      <c r="K936" s="209"/>
      <c r="L936" s="206"/>
      <c r="M936" s="206"/>
      <c r="N936" s="206"/>
      <c r="O936" s="206"/>
      <c r="P936" s="206"/>
      <c r="Q936" s="206"/>
      <c r="R936" s="206"/>
      <c r="S936" s="206"/>
      <c r="T936" s="206"/>
      <c r="U936" s="206"/>
      <c r="V936" s="206"/>
      <c r="W936" s="206"/>
      <c r="X936" s="206"/>
      <c r="Y936" s="206"/>
      <c r="Z936" s="206"/>
    </row>
    <row r="937" spans="1:26" ht="12.75" hidden="1" customHeight="1">
      <c r="A937" s="207"/>
      <c r="B937" s="206"/>
      <c r="C937" s="206"/>
      <c r="D937" s="206"/>
      <c r="E937" s="206"/>
      <c r="F937" s="206"/>
      <c r="G937" s="206"/>
      <c r="H937" s="206"/>
      <c r="I937" s="206"/>
      <c r="J937" s="208"/>
      <c r="K937" s="209"/>
      <c r="L937" s="206"/>
      <c r="M937" s="206"/>
      <c r="N937" s="206"/>
      <c r="O937" s="206"/>
      <c r="P937" s="206"/>
      <c r="Q937" s="206"/>
      <c r="R937" s="206"/>
      <c r="S937" s="206"/>
      <c r="T937" s="206"/>
      <c r="U937" s="206"/>
      <c r="V937" s="206"/>
      <c r="W937" s="206"/>
      <c r="X937" s="206"/>
      <c r="Y937" s="206"/>
      <c r="Z937" s="206"/>
    </row>
    <row r="938" spans="1:26" ht="12.75" hidden="1" customHeight="1">
      <c r="A938" s="207"/>
      <c r="B938" s="206"/>
      <c r="C938" s="206"/>
      <c r="D938" s="206"/>
      <c r="E938" s="206"/>
      <c r="F938" s="206"/>
      <c r="G938" s="206"/>
      <c r="H938" s="206"/>
      <c r="I938" s="206"/>
      <c r="J938" s="208"/>
      <c r="K938" s="209"/>
      <c r="L938" s="206"/>
      <c r="M938" s="206"/>
      <c r="N938" s="206"/>
      <c r="O938" s="206"/>
      <c r="P938" s="206"/>
      <c r="Q938" s="206"/>
      <c r="R938" s="206"/>
      <c r="S938" s="206"/>
      <c r="T938" s="206"/>
      <c r="U938" s="206"/>
      <c r="V938" s="206"/>
      <c r="W938" s="206"/>
      <c r="X938" s="206"/>
      <c r="Y938" s="206"/>
      <c r="Z938" s="206"/>
    </row>
    <row r="939" spans="1:26" ht="12.75" hidden="1" customHeight="1">
      <c r="A939" s="207"/>
      <c r="B939" s="206"/>
      <c r="C939" s="206"/>
      <c r="D939" s="206"/>
      <c r="E939" s="206"/>
      <c r="F939" s="206"/>
      <c r="G939" s="206"/>
      <c r="H939" s="206"/>
      <c r="I939" s="206"/>
      <c r="J939" s="208"/>
      <c r="K939" s="209"/>
      <c r="L939" s="206"/>
      <c r="M939" s="206"/>
      <c r="N939" s="206"/>
      <c r="O939" s="206"/>
      <c r="P939" s="206"/>
      <c r="Q939" s="206"/>
      <c r="R939" s="206"/>
      <c r="S939" s="206"/>
      <c r="T939" s="206"/>
      <c r="U939" s="206"/>
      <c r="V939" s="206"/>
      <c r="W939" s="206"/>
      <c r="X939" s="206"/>
      <c r="Y939" s="206"/>
      <c r="Z939" s="206"/>
    </row>
    <row r="940" spans="1:26" ht="12.75" hidden="1" customHeight="1">
      <c r="A940" s="207"/>
      <c r="B940" s="206"/>
      <c r="C940" s="206"/>
      <c r="D940" s="206"/>
      <c r="E940" s="206"/>
      <c r="F940" s="206"/>
      <c r="G940" s="206"/>
      <c r="H940" s="206"/>
      <c r="I940" s="206"/>
      <c r="J940" s="208"/>
      <c r="K940" s="209"/>
      <c r="L940" s="206"/>
      <c r="M940" s="206"/>
      <c r="N940" s="206"/>
      <c r="O940" s="206"/>
      <c r="P940" s="206"/>
      <c r="Q940" s="206"/>
      <c r="R940" s="206"/>
      <c r="S940" s="206"/>
      <c r="T940" s="206"/>
      <c r="U940" s="206"/>
      <c r="V940" s="206"/>
      <c r="W940" s="206"/>
      <c r="X940" s="206"/>
      <c r="Y940" s="206"/>
      <c r="Z940" s="206"/>
    </row>
    <row r="941" spans="1:26" ht="12.75" hidden="1" customHeight="1">
      <c r="A941" s="207"/>
      <c r="B941" s="206"/>
      <c r="C941" s="206"/>
      <c r="D941" s="206"/>
      <c r="E941" s="206"/>
      <c r="F941" s="206"/>
      <c r="G941" s="206"/>
      <c r="H941" s="206"/>
      <c r="I941" s="206"/>
      <c r="J941" s="208"/>
      <c r="K941" s="209"/>
      <c r="L941" s="206"/>
      <c r="M941" s="206"/>
      <c r="N941" s="206"/>
      <c r="O941" s="206"/>
      <c r="P941" s="206"/>
      <c r="Q941" s="206"/>
      <c r="R941" s="206"/>
      <c r="S941" s="206"/>
      <c r="T941" s="206"/>
      <c r="U941" s="206"/>
      <c r="V941" s="206"/>
      <c r="W941" s="206"/>
      <c r="X941" s="206"/>
      <c r="Y941" s="206"/>
      <c r="Z941" s="206"/>
    </row>
    <row r="942" spans="1:26" ht="12.75" hidden="1" customHeight="1">
      <c r="A942" s="207"/>
      <c r="B942" s="206"/>
      <c r="C942" s="206"/>
      <c r="D942" s="206"/>
      <c r="E942" s="206"/>
      <c r="F942" s="206"/>
      <c r="G942" s="206"/>
      <c r="H942" s="206"/>
      <c r="I942" s="206"/>
      <c r="J942" s="208"/>
      <c r="K942" s="209"/>
      <c r="L942" s="206"/>
      <c r="M942" s="206"/>
      <c r="N942" s="206"/>
      <c r="O942" s="206"/>
      <c r="P942" s="206"/>
      <c r="Q942" s="206"/>
      <c r="R942" s="206"/>
      <c r="S942" s="206"/>
      <c r="T942" s="206"/>
      <c r="U942" s="206"/>
      <c r="V942" s="206"/>
      <c r="W942" s="206"/>
      <c r="X942" s="206"/>
      <c r="Y942" s="206"/>
      <c r="Z942" s="206"/>
    </row>
    <row r="943" spans="1:26" ht="12.75" hidden="1" customHeight="1">
      <c r="A943" s="207"/>
      <c r="B943" s="206"/>
      <c r="C943" s="206"/>
      <c r="D943" s="206"/>
      <c r="E943" s="206"/>
      <c r="F943" s="206"/>
      <c r="G943" s="206"/>
      <c r="H943" s="206"/>
      <c r="I943" s="206"/>
      <c r="J943" s="208"/>
      <c r="K943" s="209"/>
      <c r="L943" s="206"/>
      <c r="M943" s="206"/>
      <c r="N943" s="206"/>
      <c r="O943" s="206"/>
      <c r="P943" s="206"/>
      <c r="Q943" s="206"/>
      <c r="R943" s="206"/>
      <c r="S943" s="206"/>
      <c r="T943" s="206"/>
      <c r="U943" s="206"/>
      <c r="V943" s="206"/>
      <c r="W943" s="206"/>
      <c r="X943" s="206"/>
      <c r="Y943" s="206"/>
      <c r="Z943" s="206"/>
    </row>
    <row r="944" spans="1:26" ht="12.75" hidden="1" customHeight="1">
      <c r="A944" s="207"/>
      <c r="B944" s="206"/>
      <c r="C944" s="206"/>
      <c r="D944" s="206"/>
      <c r="E944" s="206"/>
      <c r="F944" s="206"/>
      <c r="G944" s="206"/>
      <c r="H944" s="206"/>
      <c r="I944" s="206"/>
      <c r="J944" s="208"/>
      <c r="K944" s="209"/>
      <c r="L944" s="206"/>
      <c r="M944" s="206"/>
      <c r="N944" s="206"/>
      <c r="O944" s="206"/>
      <c r="P944" s="206"/>
      <c r="Q944" s="206"/>
      <c r="R944" s="206"/>
      <c r="S944" s="206"/>
      <c r="T944" s="206"/>
      <c r="U944" s="206"/>
      <c r="V944" s="206"/>
      <c r="W944" s="206"/>
      <c r="X944" s="206"/>
      <c r="Y944" s="206"/>
      <c r="Z944" s="206"/>
    </row>
    <row r="945" spans="1:26" ht="12.75" hidden="1" customHeight="1">
      <c r="A945" s="207"/>
      <c r="B945" s="206"/>
      <c r="C945" s="206"/>
      <c r="D945" s="206"/>
      <c r="E945" s="206"/>
      <c r="F945" s="206"/>
      <c r="G945" s="206"/>
      <c r="H945" s="206"/>
      <c r="I945" s="206"/>
      <c r="J945" s="208"/>
      <c r="K945" s="209"/>
      <c r="L945" s="206"/>
      <c r="M945" s="206"/>
      <c r="N945" s="206"/>
      <c r="O945" s="206"/>
      <c r="P945" s="206"/>
      <c r="Q945" s="206"/>
      <c r="R945" s="206"/>
      <c r="S945" s="206"/>
      <c r="T945" s="206"/>
      <c r="U945" s="206"/>
      <c r="V945" s="206"/>
      <c r="W945" s="206"/>
      <c r="X945" s="206"/>
      <c r="Y945" s="206"/>
      <c r="Z945" s="206"/>
    </row>
    <row r="946" spans="1:26" ht="12.75" hidden="1" customHeight="1">
      <c r="A946" s="207"/>
      <c r="B946" s="206"/>
      <c r="C946" s="206"/>
      <c r="D946" s="206"/>
      <c r="E946" s="206"/>
      <c r="F946" s="206"/>
      <c r="G946" s="206"/>
      <c r="H946" s="206"/>
      <c r="I946" s="206"/>
      <c r="J946" s="208"/>
      <c r="K946" s="209"/>
      <c r="L946" s="206"/>
      <c r="M946" s="206"/>
      <c r="N946" s="206"/>
      <c r="O946" s="206"/>
      <c r="P946" s="206"/>
      <c r="Q946" s="206"/>
      <c r="R946" s="206"/>
      <c r="S946" s="206"/>
      <c r="T946" s="206"/>
      <c r="U946" s="206"/>
      <c r="V946" s="206"/>
      <c r="W946" s="206"/>
      <c r="X946" s="206"/>
      <c r="Y946" s="206"/>
      <c r="Z946" s="206"/>
    </row>
    <row r="947" spans="1:26" ht="12.75" hidden="1" customHeight="1">
      <c r="A947" s="207"/>
      <c r="B947" s="206"/>
      <c r="C947" s="206"/>
      <c r="D947" s="206"/>
      <c r="E947" s="206"/>
      <c r="F947" s="206"/>
      <c r="G947" s="206"/>
      <c r="H947" s="206"/>
      <c r="I947" s="206"/>
      <c r="J947" s="208"/>
      <c r="K947" s="209"/>
      <c r="L947" s="206"/>
      <c r="M947" s="206"/>
      <c r="N947" s="206"/>
      <c r="O947" s="206"/>
      <c r="P947" s="206"/>
      <c r="Q947" s="206"/>
      <c r="R947" s="206"/>
      <c r="S947" s="206"/>
      <c r="T947" s="206"/>
      <c r="U947" s="206"/>
      <c r="V947" s="206"/>
      <c r="W947" s="206"/>
      <c r="X947" s="206"/>
      <c r="Y947" s="206"/>
      <c r="Z947" s="206"/>
    </row>
    <row r="948" spans="1:26" ht="12.75" hidden="1" customHeight="1">
      <c r="A948" s="207"/>
      <c r="B948" s="206"/>
      <c r="C948" s="206"/>
      <c r="D948" s="206"/>
      <c r="E948" s="206"/>
      <c r="F948" s="206"/>
      <c r="G948" s="206"/>
      <c r="H948" s="206"/>
      <c r="I948" s="206"/>
      <c r="J948" s="208"/>
      <c r="K948" s="209"/>
      <c r="L948" s="206"/>
      <c r="M948" s="206"/>
      <c r="N948" s="206"/>
      <c r="O948" s="206"/>
      <c r="P948" s="206"/>
      <c r="Q948" s="206"/>
      <c r="R948" s="206"/>
      <c r="S948" s="206"/>
      <c r="T948" s="206"/>
      <c r="U948" s="206"/>
      <c r="V948" s="206"/>
      <c r="W948" s="206"/>
      <c r="X948" s="206"/>
      <c r="Y948" s="206"/>
      <c r="Z948" s="206"/>
    </row>
    <row r="949" spans="1:26" ht="12.75" hidden="1" customHeight="1">
      <c r="A949" s="207"/>
      <c r="B949" s="206"/>
      <c r="C949" s="206"/>
      <c r="D949" s="206"/>
      <c r="E949" s="206"/>
      <c r="F949" s="206"/>
      <c r="G949" s="206"/>
      <c r="H949" s="206"/>
      <c r="I949" s="206"/>
      <c r="J949" s="208"/>
      <c r="K949" s="209"/>
      <c r="L949" s="206"/>
      <c r="M949" s="206"/>
      <c r="N949" s="206"/>
      <c r="O949" s="206"/>
      <c r="P949" s="206"/>
      <c r="Q949" s="206"/>
      <c r="R949" s="206"/>
      <c r="S949" s="206"/>
      <c r="T949" s="206"/>
      <c r="U949" s="206"/>
      <c r="V949" s="206"/>
      <c r="W949" s="206"/>
      <c r="X949" s="206"/>
      <c r="Y949" s="206"/>
      <c r="Z949" s="206"/>
    </row>
    <row r="950" spans="1:26" ht="12.75" hidden="1" customHeight="1">
      <c r="A950" s="207"/>
      <c r="B950" s="206"/>
      <c r="C950" s="206"/>
      <c r="D950" s="206"/>
      <c r="E950" s="206"/>
      <c r="F950" s="206"/>
      <c r="G950" s="206"/>
      <c r="H950" s="206"/>
      <c r="I950" s="206"/>
      <c r="J950" s="208"/>
      <c r="K950" s="209"/>
      <c r="L950" s="206"/>
      <c r="M950" s="206"/>
      <c r="N950" s="206"/>
      <c r="O950" s="206"/>
      <c r="P950" s="206"/>
      <c r="Q950" s="206"/>
      <c r="R950" s="206"/>
      <c r="S950" s="206"/>
      <c r="T950" s="206"/>
      <c r="U950" s="206"/>
      <c r="V950" s="206"/>
      <c r="W950" s="206"/>
      <c r="X950" s="206"/>
      <c r="Y950" s="206"/>
      <c r="Z950" s="206"/>
    </row>
    <row r="951" spans="1:26" ht="12.75" hidden="1" customHeight="1">
      <c r="A951" s="207"/>
      <c r="B951" s="206"/>
      <c r="C951" s="206"/>
      <c r="D951" s="206"/>
      <c r="E951" s="206"/>
      <c r="F951" s="206"/>
      <c r="G951" s="206"/>
      <c r="H951" s="206"/>
      <c r="I951" s="206"/>
      <c r="J951" s="208"/>
      <c r="K951" s="209"/>
      <c r="L951" s="206"/>
      <c r="M951" s="206"/>
      <c r="N951" s="206"/>
      <c r="O951" s="206"/>
      <c r="P951" s="206"/>
      <c r="Q951" s="206"/>
      <c r="R951" s="206"/>
      <c r="S951" s="206"/>
      <c r="T951" s="206"/>
      <c r="U951" s="206"/>
      <c r="V951" s="206"/>
      <c r="W951" s="206"/>
      <c r="X951" s="206"/>
      <c r="Y951" s="206"/>
      <c r="Z951" s="206"/>
    </row>
    <row r="952" spans="1:26" ht="12.75" hidden="1" customHeight="1">
      <c r="A952" s="207"/>
      <c r="B952" s="206"/>
      <c r="C952" s="206"/>
      <c r="D952" s="206"/>
      <c r="E952" s="206"/>
      <c r="F952" s="206"/>
      <c r="G952" s="206"/>
      <c r="H952" s="206"/>
      <c r="I952" s="206"/>
      <c r="J952" s="208"/>
      <c r="K952" s="209"/>
      <c r="L952" s="206"/>
      <c r="M952" s="206"/>
      <c r="N952" s="206"/>
      <c r="O952" s="206"/>
      <c r="P952" s="206"/>
      <c r="Q952" s="206"/>
      <c r="R952" s="206"/>
      <c r="S952" s="206"/>
      <c r="T952" s="206"/>
      <c r="U952" s="206"/>
      <c r="V952" s="206"/>
      <c r="W952" s="206"/>
      <c r="X952" s="206"/>
      <c r="Y952" s="206"/>
      <c r="Z952" s="206"/>
    </row>
    <row r="953" spans="1:26" ht="12.75" hidden="1" customHeight="1">
      <c r="A953" s="207"/>
      <c r="B953" s="206"/>
      <c r="C953" s="206"/>
      <c r="D953" s="206"/>
      <c r="E953" s="206"/>
      <c r="F953" s="206"/>
      <c r="G953" s="206"/>
      <c r="H953" s="206"/>
      <c r="I953" s="206"/>
      <c r="J953" s="208"/>
      <c r="K953" s="209"/>
      <c r="L953" s="206"/>
      <c r="M953" s="206"/>
      <c r="N953" s="206"/>
      <c r="O953" s="206"/>
      <c r="P953" s="206"/>
      <c r="Q953" s="206"/>
      <c r="R953" s="206"/>
      <c r="S953" s="206"/>
      <c r="T953" s="206"/>
      <c r="U953" s="206"/>
      <c r="V953" s="206"/>
      <c r="W953" s="206"/>
      <c r="X953" s="206"/>
      <c r="Y953" s="206"/>
      <c r="Z953" s="206"/>
    </row>
    <row r="954" spans="1:26" ht="12.75" hidden="1" customHeight="1">
      <c r="A954" s="207"/>
      <c r="B954" s="206"/>
      <c r="C954" s="206"/>
      <c r="D954" s="206"/>
      <c r="E954" s="206"/>
      <c r="F954" s="206"/>
      <c r="G954" s="206"/>
      <c r="H954" s="206"/>
      <c r="I954" s="206"/>
      <c r="J954" s="208"/>
      <c r="K954" s="209"/>
      <c r="L954" s="206"/>
      <c r="M954" s="206"/>
      <c r="N954" s="206"/>
      <c r="O954" s="206"/>
      <c r="P954" s="206"/>
      <c r="Q954" s="206"/>
      <c r="R954" s="206"/>
      <c r="S954" s="206"/>
      <c r="T954" s="206"/>
      <c r="U954" s="206"/>
      <c r="V954" s="206"/>
      <c r="W954" s="206"/>
      <c r="X954" s="206"/>
      <c r="Y954" s="206"/>
      <c r="Z954" s="206"/>
    </row>
    <row r="955" spans="1:26" ht="12.75" hidden="1" customHeight="1">
      <c r="A955" s="207"/>
      <c r="B955" s="206"/>
      <c r="C955" s="206"/>
      <c r="D955" s="206"/>
      <c r="E955" s="206"/>
      <c r="F955" s="206"/>
      <c r="G955" s="206"/>
      <c r="H955" s="206"/>
      <c r="I955" s="206"/>
      <c r="J955" s="208"/>
      <c r="K955" s="209"/>
      <c r="L955" s="206"/>
      <c r="M955" s="206"/>
      <c r="N955" s="206"/>
      <c r="O955" s="206"/>
      <c r="P955" s="206"/>
      <c r="Q955" s="206"/>
      <c r="R955" s="206"/>
      <c r="S955" s="206"/>
      <c r="T955" s="206"/>
      <c r="U955" s="206"/>
      <c r="V955" s="206"/>
      <c r="W955" s="206"/>
      <c r="X955" s="206"/>
      <c r="Y955" s="206"/>
      <c r="Z955" s="206"/>
    </row>
    <row r="956" spans="1:26" ht="12.75" hidden="1" customHeight="1">
      <c r="A956" s="207"/>
      <c r="B956" s="206"/>
      <c r="C956" s="206"/>
      <c r="D956" s="206"/>
      <c r="E956" s="206"/>
      <c r="F956" s="206"/>
      <c r="G956" s="206"/>
      <c r="H956" s="206"/>
      <c r="I956" s="206"/>
      <c r="J956" s="208"/>
      <c r="K956" s="209"/>
      <c r="L956" s="206"/>
      <c r="M956" s="206"/>
      <c r="N956" s="206"/>
      <c r="O956" s="206"/>
      <c r="P956" s="206"/>
      <c r="Q956" s="206"/>
      <c r="R956" s="206"/>
      <c r="S956" s="206"/>
      <c r="T956" s="206"/>
      <c r="U956" s="206"/>
      <c r="V956" s="206"/>
      <c r="W956" s="206"/>
      <c r="X956" s="206"/>
      <c r="Y956" s="206"/>
      <c r="Z956" s="206"/>
    </row>
    <row r="957" spans="1:26" ht="12.75" hidden="1" customHeight="1">
      <c r="A957" s="207"/>
      <c r="B957" s="206"/>
      <c r="C957" s="206"/>
      <c r="D957" s="206"/>
      <c r="E957" s="206"/>
      <c r="F957" s="206"/>
      <c r="G957" s="206"/>
      <c r="H957" s="206"/>
      <c r="I957" s="206"/>
      <c r="J957" s="208"/>
      <c r="K957" s="209"/>
      <c r="L957" s="206"/>
      <c r="M957" s="206"/>
      <c r="N957" s="206"/>
      <c r="O957" s="206"/>
      <c r="P957" s="206"/>
      <c r="Q957" s="206"/>
      <c r="R957" s="206"/>
      <c r="S957" s="206"/>
      <c r="T957" s="206"/>
      <c r="U957" s="206"/>
      <c r="V957" s="206"/>
      <c r="W957" s="206"/>
      <c r="X957" s="206"/>
      <c r="Y957" s="206"/>
      <c r="Z957" s="206"/>
    </row>
    <row r="958" spans="1:26" ht="12.75" hidden="1" customHeight="1">
      <c r="A958" s="207"/>
      <c r="B958" s="206"/>
      <c r="C958" s="206"/>
      <c r="D958" s="206"/>
      <c r="E958" s="206"/>
      <c r="F958" s="206"/>
      <c r="G958" s="206"/>
      <c r="H958" s="206"/>
      <c r="I958" s="206"/>
      <c r="J958" s="208"/>
      <c r="K958" s="209"/>
      <c r="L958" s="206"/>
      <c r="M958" s="206"/>
      <c r="N958" s="206"/>
      <c r="O958" s="206"/>
      <c r="P958" s="206"/>
      <c r="Q958" s="206"/>
      <c r="R958" s="206"/>
      <c r="S958" s="206"/>
      <c r="T958" s="206"/>
      <c r="U958" s="206"/>
      <c r="V958" s="206"/>
      <c r="W958" s="206"/>
      <c r="X958" s="206"/>
      <c r="Y958" s="206"/>
      <c r="Z958" s="206"/>
    </row>
    <row r="959" spans="1:26" ht="12.75" hidden="1" customHeight="1">
      <c r="A959" s="207"/>
      <c r="B959" s="206"/>
      <c r="C959" s="206"/>
      <c r="D959" s="206"/>
      <c r="E959" s="206"/>
      <c r="F959" s="206"/>
      <c r="G959" s="206"/>
      <c r="H959" s="206"/>
      <c r="I959" s="206"/>
      <c r="J959" s="208"/>
      <c r="K959" s="209"/>
      <c r="L959" s="206"/>
      <c r="M959" s="206"/>
      <c r="N959" s="206"/>
      <c r="O959" s="206"/>
      <c r="P959" s="206"/>
      <c r="Q959" s="206"/>
      <c r="R959" s="206"/>
      <c r="S959" s="206"/>
      <c r="T959" s="206"/>
      <c r="U959" s="206"/>
      <c r="V959" s="206"/>
      <c r="W959" s="206"/>
      <c r="X959" s="206"/>
      <c r="Y959" s="206"/>
      <c r="Z959" s="206"/>
    </row>
    <row r="960" spans="1:26" ht="12.75" hidden="1" customHeight="1">
      <c r="A960" s="207"/>
      <c r="B960" s="206"/>
      <c r="C960" s="206"/>
      <c r="D960" s="206"/>
      <c r="E960" s="206"/>
      <c r="F960" s="206"/>
      <c r="G960" s="206"/>
      <c r="H960" s="206"/>
      <c r="I960" s="206"/>
      <c r="J960" s="208"/>
      <c r="K960" s="209"/>
      <c r="L960" s="206"/>
      <c r="M960" s="206"/>
      <c r="N960" s="206"/>
      <c r="O960" s="206"/>
      <c r="P960" s="206"/>
      <c r="Q960" s="206"/>
      <c r="R960" s="206"/>
      <c r="S960" s="206"/>
      <c r="T960" s="206"/>
      <c r="U960" s="206"/>
      <c r="V960" s="206"/>
      <c r="W960" s="206"/>
      <c r="X960" s="206"/>
      <c r="Y960" s="206"/>
      <c r="Z960" s="206"/>
    </row>
    <row r="961" spans="1:26" ht="12.75" hidden="1" customHeight="1">
      <c r="A961" s="207"/>
      <c r="B961" s="206"/>
      <c r="C961" s="206"/>
      <c r="D961" s="206"/>
      <c r="E961" s="206"/>
      <c r="F961" s="206"/>
      <c r="G961" s="206"/>
      <c r="H961" s="206"/>
      <c r="I961" s="206"/>
      <c r="J961" s="208"/>
      <c r="K961" s="209"/>
      <c r="L961" s="206"/>
      <c r="M961" s="206"/>
      <c r="N961" s="206"/>
      <c r="O961" s="206"/>
      <c r="P961" s="206"/>
      <c r="Q961" s="206"/>
      <c r="R961" s="206"/>
      <c r="S961" s="206"/>
      <c r="T961" s="206"/>
      <c r="U961" s="206"/>
      <c r="V961" s="206"/>
      <c r="W961" s="206"/>
      <c r="X961" s="206"/>
      <c r="Y961" s="206"/>
      <c r="Z961" s="206"/>
    </row>
    <row r="962" spans="1:26" ht="12.75" hidden="1" customHeight="1">
      <c r="A962" s="207"/>
      <c r="B962" s="206"/>
      <c r="C962" s="206"/>
      <c r="D962" s="206"/>
      <c r="E962" s="206"/>
      <c r="F962" s="206"/>
      <c r="G962" s="206"/>
      <c r="H962" s="206"/>
      <c r="I962" s="206"/>
      <c r="J962" s="208"/>
      <c r="K962" s="209"/>
      <c r="L962" s="206"/>
      <c r="M962" s="206"/>
      <c r="N962" s="206"/>
      <c r="O962" s="206"/>
      <c r="P962" s="206"/>
      <c r="Q962" s="206"/>
      <c r="R962" s="206"/>
      <c r="S962" s="206"/>
      <c r="T962" s="206"/>
      <c r="U962" s="206"/>
      <c r="V962" s="206"/>
      <c r="W962" s="206"/>
      <c r="X962" s="206"/>
      <c r="Y962" s="206"/>
      <c r="Z962" s="206"/>
    </row>
    <row r="963" spans="1:26" ht="12.75" hidden="1" customHeight="1">
      <c r="A963" s="207"/>
      <c r="B963" s="206"/>
      <c r="C963" s="206"/>
      <c r="D963" s="206"/>
      <c r="E963" s="206"/>
      <c r="F963" s="206"/>
      <c r="G963" s="206"/>
      <c r="H963" s="206"/>
      <c r="I963" s="206"/>
      <c r="J963" s="208"/>
      <c r="K963" s="209"/>
      <c r="L963" s="206"/>
      <c r="M963" s="206"/>
      <c r="N963" s="206"/>
      <c r="O963" s="206"/>
      <c r="P963" s="206"/>
      <c r="Q963" s="206"/>
      <c r="R963" s="206"/>
      <c r="S963" s="206"/>
      <c r="T963" s="206"/>
      <c r="U963" s="206"/>
      <c r="V963" s="206"/>
      <c r="W963" s="206"/>
      <c r="X963" s="206"/>
      <c r="Y963" s="206"/>
      <c r="Z963" s="206"/>
    </row>
    <row r="964" spans="1:26" ht="12.75" hidden="1" customHeight="1">
      <c r="A964" s="207"/>
      <c r="B964" s="206"/>
      <c r="C964" s="206"/>
      <c r="D964" s="206"/>
      <c r="E964" s="206"/>
      <c r="F964" s="206"/>
      <c r="G964" s="206"/>
      <c r="H964" s="206"/>
      <c r="I964" s="206"/>
      <c r="J964" s="208"/>
      <c r="K964" s="209"/>
      <c r="L964" s="206"/>
      <c r="M964" s="206"/>
      <c r="N964" s="206"/>
      <c r="O964" s="206"/>
      <c r="P964" s="206"/>
      <c r="Q964" s="206"/>
      <c r="R964" s="206"/>
      <c r="S964" s="206"/>
      <c r="T964" s="206"/>
      <c r="U964" s="206"/>
      <c r="V964" s="206"/>
      <c r="W964" s="206"/>
      <c r="X964" s="206"/>
      <c r="Y964" s="206"/>
      <c r="Z964" s="206"/>
    </row>
    <row r="965" spans="1:26" ht="12.75" hidden="1" customHeight="1">
      <c r="A965" s="207"/>
      <c r="B965" s="206"/>
      <c r="C965" s="206"/>
      <c r="D965" s="206"/>
      <c r="E965" s="206"/>
      <c r="F965" s="206"/>
      <c r="G965" s="206"/>
      <c r="H965" s="206"/>
      <c r="I965" s="206"/>
      <c r="J965" s="208"/>
      <c r="K965" s="209"/>
      <c r="L965" s="206"/>
      <c r="M965" s="206"/>
      <c r="N965" s="206"/>
      <c r="O965" s="206"/>
      <c r="P965" s="206"/>
      <c r="Q965" s="206"/>
      <c r="R965" s="206"/>
      <c r="S965" s="206"/>
      <c r="T965" s="206"/>
      <c r="U965" s="206"/>
      <c r="V965" s="206"/>
      <c r="W965" s="206"/>
      <c r="X965" s="206"/>
      <c r="Y965" s="206"/>
      <c r="Z965" s="206"/>
    </row>
    <row r="966" spans="1:26" ht="12.75" hidden="1" customHeight="1">
      <c r="A966" s="207"/>
      <c r="B966" s="206"/>
      <c r="C966" s="206"/>
      <c r="D966" s="206"/>
      <c r="E966" s="206"/>
      <c r="F966" s="206"/>
      <c r="G966" s="206"/>
      <c r="H966" s="206"/>
      <c r="I966" s="206"/>
      <c r="J966" s="208"/>
      <c r="K966" s="209"/>
      <c r="L966" s="206"/>
      <c r="M966" s="206"/>
      <c r="N966" s="206"/>
      <c r="O966" s="206"/>
      <c r="P966" s="206"/>
      <c r="Q966" s="206"/>
      <c r="R966" s="206"/>
      <c r="S966" s="206"/>
      <c r="T966" s="206"/>
      <c r="U966" s="206"/>
      <c r="V966" s="206"/>
      <c r="W966" s="206"/>
      <c r="X966" s="206"/>
      <c r="Y966" s="206"/>
      <c r="Z966" s="206"/>
    </row>
    <row r="967" spans="1:26" ht="12.75" hidden="1" customHeight="1">
      <c r="A967" s="207"/>
      <c r="B967" s="206"/>
      <c r="C967" s="206"/>
      <c r="D967" s="206"/>
      <c r="E967" s="206"/>
      <c r="F967" s="206"/>
      <c r="G967" s="206"/>
      <c r="H967" s="206"/>
      <c r="I967" s="206"/>
      <c r="J967" s="208"/>
      <c r="K967" s="209"/>
      <c r="L967" s="206"/>
      <c r="M967" s="206"/>
      <c r="N967" s="206"/>
      <c r="O967" s="206"/>
      <c r="P967" s="206"/>
      <c r="Q967" s="206"/>
      <c r="R967" s="206"/>
      <c r="S967" s="206"/>
      <c r="T967" s="206"/>
      <c r="U967" s="206"/>
      <c r="V967" s="206"/>
      <c r="W967" s="206"/>
      <c r="X967" s="206"/>
      <c r="Y967" s="206"/>
      <c r="Z967" s="206"/>
    </row>
    <row r="968" spans="1:26" ht="12.75" hidden="1" customHeight="1">
      <c r="A968" s="207"/>
      <c r="B968" s="206"/>
      <c r="C968" s="206"/>
      <c r="D968" s="206"/>
      <c r="E968" s="206"/>
      <c r="F968" s="206"/>
      <c r="G968" s="206"/>
      <c r="H968" s="206"/>
      <c r="I968" s="206"/>
      <c r="J968" s="208"/>
      <c r="K968" s="209"/>
      <c r="L968" s="206"/>
      <c r="M968" s="206"/>
      <c r="N968" s="206"/>
      <c r="O968" s="206"/>
      <c r="P968" s="206"/>
      <c r="Q968" s="206"/>
      <c r="R968" s="206"/>
      <c r="S968" s="206"/>
      <c r="T968" s="206"/>
      <c r="U968" s="206"/>
      <c r="V968" s="206"/>
      <c r="W968" s="206"/>
      <c r="X968" s="206"/>
      <c r="Y968" s="206"/>
      <c r="Z968" s="206"/>
    </row>
    <row r="969" spans="1:26" ht="12.75" hidden="1" customHeight="1">
      <c r="A969" s="207"/>
      <c r="B969" s="206"/>
      <c r="C969" s="206"/>
      <c r="D969" s="206"/>
      <c r="E969" s="206"/>
      <c r="F969" s="206"/>
      <c r="G969" s="206"/>
      <c r="H969" s="206"/>
      <c r="I969" s="206"/>
      <c r="J969" s="208"/>
      <c r="K969" s="209"/>
      <c r="L969" s="206"/>
      <c r="M969" s="206"/>
      <c r="N969" s="206"/>
      <c r="O969" s="206"/>
      <c r="P969" s="206"/>
      <c r="Q969" s="206"/>
      <c r="R969" s="206"/>
      <c r="S969" s="206"/>
      <c r="T969" s="206"/>
      <c r="U969" s="206"/>
      <c r="V969" s="206"/>
      <c r="W969" s="206"/>
      <c r="X969" s="206"/>
      <c r="Y969" s="206"/>
      <c r="Z969" s="206"/>
    </row>
    <row r="970" spans="1:26" ht="12.75" hidden="1" customHeight="1">
      <c r="A970" s="207"/>
      <c r="B970" s="206"/>
      <c r="C970" s="206"/>
      <c r="D970" s="206"/>
      <c r="E970" s="206"/>
      <c r="F970" s="206"/>
      <c r="G970" s="206"/>
      <c r="H970" s="206"/>
      <c r="I970" s="206"/>
      <c r="J970" s="208"/>
      <c r="K970" s="209"/>
      <c r="L970" s="206"/>
      <c r="M970" s="206"/>
      <c r="N970" s="206"/>
      <c r="O970" s="206"/>
      <c r="P970" s="206"/>
      <c r="Q970" s="206"/>
      <c r="R970" s="206"/>
      <c r="S970" s="206"/>
      <c r="T970" s="206"/>
      <c r="U970" s="206"/>
      <c r="V970" s="206"/>
      <c r="W970" s="206"/>
      <c r="X970" s="206"/>
      <c r="Y970" s="206"/>
      <c r="Z970" s="206"/>
    </row>
    <row r="971" spans="1:26" ht="12.75" hidden="1" customHeight="1">
      <c r="A971" s="207"/>
      <c r="B971" s="206"/>
      <c r="C971" s="206"/>
      <c r="D971" s="206"/>
      <c r="E971" s="206"/>
      <c r="F971" s="206"/>
      <c r="G971" s="206"/>
      <c r="H971" s="206"/>
      <c r="I971" s="206"/>
      <c r="J971" s="208"/>
      <c r="K971" s="209"/>
      <c r="L971" s="206"/>
      <c r="M971" s="206"/>
      <c r="N971" s="206"/>
      <c r="O971" s="206"/>
      <c r="P971" s="206"/>
      <c r="Q971" s="206"/>
      <c r="R971" s="206"/>
      <c r="S971" s="206"/>
      <c r="T971" s="206"/>
      <c r="U971" s="206"/>
      <c r="V971" s="206"/>
      <c r="W971" s="206"/>
      <c r="X971" s="206"/>
      <c r="Y971" s="206"/>
      <c r="Z971" s="206"/>
    </row>
    <row r="972" spans="1:26" ht="12.75" hidden="1" customHeight="1">
      <c r="A972" s="207"/>
      <c r="B972" s="206"/>
      <c r="C972" s="206"/>
      <c r="D972" s="206"/>
      <c r="E972" s="206"/>
      <c r="F972" s="206"/>
      <c r="G972" s="206"/>
      <c r="H972" s="206"/>
      <c r="I972" s="206"/>
      <c r="J972" s="208"/>
      <c r="K972" s="209"/>
      <c r="L972" s="206"/>
      <c r="M972" s="206"/>
      <c r="N972" s="206"/>
      <c r="O972" s="206"/>
      <c r="P972" s="206"/>
      <c r="Q972" s="206"/>
      <c r="R972" s="206"/>
      <c r="S972" s="206"/>
      <c r="T972" s="206"/>
      <c r="U972" s="206"/>
      <c r="V972" s="206"/>
      <c r="W972" s="206"/>
      <c r="X972" s="206"/>
      <c r="Y972" s="206"/>
      <c r="Z972" s="206"/>
    </row>
    <row r="973" spans="1:26" ht="12.75" hidden="1" customHeight="1">
      <c r="A973" s="207"/>
      <c r="B973" s="206"/>
      <c r="C973" s="206"/>
      <c r="D973" s="206"/>
      <c r="E973" s="206"/>
      <c r="F973" s="206"/>
      <c r="G973" s="206"/>
      <c r="H973" s="206"/>
      <c r="I973" s="206"/>
      <c r="J973" s="208"/>
      <c r="K973" s="209"/>
      <c r="L973" s="206"/>
      <c r="M973" s="206"/>
      <c r="N973" s="206"/>
      <c r="O973" s="206"/>
      <c r="P973" s="206"/>
      <c r="Q973" s="206"/>
      <c r="R973" s="206"/>
      <c r="S973" s="206"/>
      <c r="T973" s="206"/>
      <c r="U973" s="206"/>
      <c r="V973" s="206"/>
      <c r="W973" s="206"/>
      <c r="X973" s="206"/>
      <c r="Y973" s="206"/>
      <c r="Z973" s="206"/>
    </row>
    <row r="974" spans="1:26" ht="12.75" hidden="1" customHeight="1">
      <c r="A974" s="207"/>
      <c r="B974" s="206"/>
      <c r="C974" s="206"/>
      <c r="D974" s="206"/>
      <c r="E974" s="206"/>
      <c r="F974" s="206"/>
      <c r="G974" s="206"/>
      <c r="H974" s="206"/>
      <c r="I974" s="206"/>
      <c r="J974" s="208"/>
      <c r="K974" s="209"/>
      <c r="L974" s="206"/>
      <c r="M974" s="206"/>
      <c r="N974" s="206"/>
      <c r="O974" s="206"/>
      <c r="P974" s="206"/>
      <c r="Q974" s="206"/>
      <c r="R974" s="206"/>
      <c r="S974" s="206"/>
      <c r="T974" s="206"/>
      <c r="U974" s="206"/>
      <c r="V974" s="206"/>
      <c r="W974" s="206"/>
      <c r="X974" s="206"/>
      <c r="Y974" s="206"/>
      <c r="Z974" s="206"/>
    </row>
    <row r="975" spans="1:26" ht="12.75" hidden="1" customHeight="1">
      <c r="A975" s="207"/>
      <c r="B975" s="206"/>
      <c r="C975" s="206"/>
      <c r="D975" s="206"/>
      <c r="E975" s="206"/>
      <c r="F975" s="206"/>
      <c r="G975" s="206"/>
      <c r="H975" s="206"/>
      <c r="I975" s="206"/>
      <c r="J975" s="208"/>
      <c r="K975" s="209"/>
      <c r="L975" s="206"/>
      <c r="M975" s="206"/>
      <c r="N975" s="206"/>
      <c r="O975" s="206"/>
      <c r="P975" s="206"/>
      <c r="Q975" s="206"/>
      <c r="R975" s="206"/>
      <c r="S975" s="206"/>
      <c r="T975" s="206"/>
      <c r="U975" s="206"/>
      <c r="V975" s="206"/>
      <c r="W975" s="206"/>
      <c r="X975" s="206"/>
      <c r="Y975" s="206"/>
      <c r="Z975" s="206"/>
    </row>
    <row r="976" spans="1:26" ht="12.75" hidden="1" customHeight="1">
      <c r="A976" s="207"/>
      <c r="B976" s="206"/>
      <c r="C976" s="206"/>
      <c r="D976" s="206"/>
      <c r="E976" s="206"/>
      <c r="F976" s="206"/>
      <c r="G976" s="206"/>
      <c r="H976" s="206"/>
      <c r="I976" s="206"/>
      <c r="J976" s="208"/>
      <c r="K976" s="209"/>
      <c r="L976" s="206"/>
      <c r="M976" s="206"/>
      <c r="N976" s="206"/>
      <c r="O976" s="206"/>
      <c r="P976" s="206"/>
      <c r="Q976" s="206"/>
      <c r="R976" s="206"/>
      <c r="S976" s="206"/>
      <c r="T976" s="206"/>
      <c r="U976" s="206"/>
      <c r="V976" s="206"/>
      <c r="W976" s="206"/>
      <c r="X976" s="206"/>
      <c r="Y976" s="206"/>
      <c r="Z976" s="206"/>
    </row>
    <row r="977" spans="1:26" ht="12.75" hidden="1" customHeight="1">
      <c r="A977" s="207"/>
      <c r="B977" s="206"/>
      <c r="C977" s="206"/>
      <c r="D977" s="206"/>
      <c r="E977" s="206"/>
      <c r="F977" s="206"/>
      <c r="G977" s="206"/>
      <c r="H977" s="206"/>
      <c r="I977" s="206"/>
      <c r="J977" s="208"/>
      <c r="K977" s="209"/>
      <c r="L977" s="206"/>
      <c r="M977" s="206"/>
      <c r="N977" s="206"/>
      <c r="O977" s="206"/>
      <c r="P977" s="206"/>
      <c r="Q977" s="206"/>
      <c r="R977" s="206"/>
      <c r="S977" s="206"/>
      <c r="T977" s="206"/>
      <c r="U977" s="206"/>
      <c r="V977" s="206"/>
      <c r="W977" s="206"/>
      <c r="X977" s="206"/>
      <c r="Y977" s="206"/>
      <c r="Z977" s="206"/>
    </row>
    <row r="978" spans="1:26" ht="12.75" hidden="1" customHeight="1">
      <c r="A978" s="207"/>
      <c r="B978" s="206"/>
      <c r="C978" s="206"/>
      <c r="D978" s="206"/>
      <c r="E978" s="206"/>
      <c r="F978" s="206"/>
      <c r="G978" s="206"/>
      <c r="H978" s="206"/>
      <c r="I978" s="206"/>
      <c r="J978" s="208"/>
      <c r="K978" s="209"/>
      <c r="L978" s="206"/>
      <c r="M978" s="206"/>
      <c r="N978" s="206"/>
      <c r="O978" s="206"/>
      <c r="P978" s="206"/>
      <c r="Q978" s="206"/>
      <c r="R978" s="206"/>
      <c r="S978" s="206"/>
      <c r="T978" s="206"/>
      <c r="U978" s="206"/>
      <c r="V978" s="206"/>
      <c r="W978" s="206"/>
      <c r="X978" s="206"/>
      <c r="Y978" s="206"/>
      <c r="Z978" s="206"/>
    </row>
    <row r="979" spans="1:26" ht="12.75" hidden="1" customHeight="1">
      <c r="A979" s="207"/>
      <c r="B979" s="206"/>
      <c r="C979" s="206"/>
      <c r="D979" s="206"/>
      <c r="E979" s="206"/>
      <c r="F979" s="206"/>
      <c r="G979" s="206"/>
      <c r="H979" s="206"/>
      <c r="I979" s="206"/>
      <c r="J979" s="208"/>
      <c r="K979" s="209"/>
      <c r="L979" s="206"/>
      <c r="M979" s="206"/>
      <c r="N979" s="206"/>
      <c r="O979" s="206"/>
      <c r="P979" s="206"/>
      <c r="Q979" s="206"/>
      <c r="R979" s="206"/>
      <c r="S979" s="206"/>
      <c r="T979" s="206"/>
      <c r="U979" s="206"/>
      <c r="V979" s="206"/>
      <c r="W979" s="206"/>
      <c r="X979" s="206"/>
      <c r="Y979" s="206"/>
      <c r="Z979" s="206"/>
    </row>
    <row r="980" spans="1:26" ht="12.75" hidden="1" customHeight="1">
      <c r="A980" s="207"/>
      <c r="B980" s="206"/>
      <c r="C980" s="206"/>
      <c r="D980" s="206"/>
      <c r="E980" s="206"/>
      <c r="F980" s="206"/>
      <c r="G980" s="206"/>
      <c r="H980" s="206"/>
      <c r="I980" s="206"/>
      <c r="J980" s="208"/>
      <c r="K980" s="209"/>
      <c r="L980" s="206"/>
      <c r="M980" s="206"/>
      <c r="N980" s="206"/>
      <c r="O980" s="206"/>
      <c r="P980" s="206"/>
      <c r="Q980" s="206"/>
      <c r="R980" s="206"/>
      <c r="S980" s="206"/>
      <c r="T980" s="206"/>
      <c r="U980" s="206"/>
      <c r="V980" s="206"/>
      <c r="W980" s="206"/>
      <c r="X980" s="206"/>
      <c r="Y980" s="206"/>
      <c r="Z980" s="206"/>
    </row>
    <row r="981" spans="1:26" ht="12.75" hidden="1" customHeight="1">
      <c r="A981" s="207"/>
      <c r="B981" s="206"/>
      <c r="C981" s="206"/>
      <c r="D981" s="206"/>
      <c r="E981" s="206"/>
      <c r="F981" s="206"/>
      <c r="G981" s="206"/>
      <c r="H981" s="206"/>
      <c r="I981" s="206"/>
      <c r="J981" s="208"/>
      <c r="K981" s="209"/>
      <c r="L981" s="206"/>
      <c r="M981" s="206"/>
      <c r="N981" s="206"/>
      <c r="O981" s="206"/>
      <c r="P981" s="206"/>
      <c r="Q981" s="206"/>
      <c r="R981" s="206"/>
      <c r="S981" s="206"/>
      <c r="T981" s="206"/>
      <c r="U981" s="206"/>
      <c r="V981" s="206"/>
      <c r="W981" s="206"/>
      <c r="X981" s="206"/>
      <c r="Y981" s="206"/>
      <c r="Z981" s="206"/>
    </row>
    <row r="982" spans="1:26" ht="12.75" hidden="1" customHeight="1">
      <c r="A982" s="207"/>
      <c r="B982" s="206"/>
      <c r="C982" s="206"/>
      <c r="D982" s="206"/>
      <c r="E982" s="206"/>
      <c r="F982" s="206"/>
      <c r="G982" s="206"/>
      <c r="H982" s="206"/>
      <c r="I982" s="206"/>
      <c r="J982" s="208"/>
      <c r="K982" s="209"/>
      <c r="L982" s="206"/>
      <c r="M982" s="206"/>
      <c r="N982" s="206"/>
      <c r="O982" s="206"/>
      <c r="P982" s="206"/>
      <c r="Q982" s="206"/>
      <c r="R982" s="206"/>
      <c r="S982" s="206"/>
      <c r="T982" s="206"/>
      <c r="U982" s="206"/>
      <c r="V982" s="206"/>
      <c r="W982" s="206"/>
      <c r="X982" s="206"/>
      <c r="Y982" s="206"/>
      <c r="Z982" s="206"/>
    </row>
    <row r="983" spans="1:26" ht="12.75" hidden="1" customHeight="1">
      <c r="A983" s="207"/>
      <c r="B983" s="206"/>
      <c r="C983" s="206"/>
      <c r="D983" s="206"/>
      <c r="E983" s="206"/>
      <c r="F983" s="206"/>
      <c r="G983" s="206"/>
      <c r="H983" s="206"/>
      <c r="I983" s="206"/>
      <c r="J983" s="208"/>
      <c r="K983" s="209"/>
      <c r="L983" s="206"/>
      <c r="M983" s="206"/>
      <c r="N983" s="206"/>
      <c r="O983" s="206"/>
      <c r="P983" s="206"/>
      <c r="Q983" s="206"/>
      <c r="R983" s="206"/>
      <c r="S983" s="206"/>
      <c r="T983" s="206"/>
      <c r="U983" s="206"/>
      <c r="V983" s="206"/>
      <c r="W983" s="206"/>
      <c r="X983" s="206"/>
      <c r="Y983" s="206"/>
      <c r="Z983" s="206"/>
    </row>
    <row r="984" spans="1:26" ht="12.75" hidden="1" customHeight="1">
      <c r="A984" s="207"/>
      <c r="B984" s="206"/>
      <c r="C984" s="206"/>
      <c r="D984" s="206"/>
      <c r="E984" s="206"/>
      <c r="F984" s="206"/>
      <c r="G984" s="206"/>
      <c r="H984" s="206"/>
      <c r="I984" s="206"/>
      <c r="J984" s="208"/>
      <c r="K984" s="209"/>
      <c r="L984" s="206"/>
      <c r="M984" s="206"/>
      <c r="N984" s="206"/>
      <c r="O984" s="206"/>
      <c r="P984" s="206"/>
      <c r="Q984" s="206"/>
      <c r="R984" s="206"/>
      <c r="S984" s="206"/>
      <c r="T984" s="206"/>
      <c r="U984" s="206"/>
      <c r="V984" s="206"/>
      <c r="W984" s="206"/>
      <c r="X984" s="206"/>
      <c r="Y984" s="206"/>
      <c r="Z984" s="206"/>
    </row>
    <row r="985" spans="1:26" ht="12.75" hidden="1" customHeight="1">
      <c r="A985" s="207"/>
      <c r="B985" s="206"/>
      <c r="C985" s="206"/>
      <c r="D985" s="206"/>
      <c r="E985" s="206"/>
      <c r="F985" s="206"/>
      <c r="G985" s="206"/>
      <c r="H985" s="206"/>
      <c r="I985" s="206"/>
      <c r="J985" s="208"/>
      <c r="K985" s="209"/>
      <c r="L985" s="206"/>
      <c r="M985" s="206"/>
      <c r="N985" s="206"/>
      <c r="O985" s="206"/>
      <c r="P985" s="206"/>
      <c r="Q985" s="206"/>
      <c r="R985" s="206"/>
      <c r="S985" s="206"/>
      <c r="T985" s="206"/>
      <c r="U985" s="206"/>
      <c r="V985" s="206"/>
      <c r="W985" s="206"/>
      <c r="X985" s="206"/>
      <c r="Y985" s="206"/>
      <c r="Z985" s="206"/>
    </row>
    <row r="986" spans="1:26" ht="12.75" hidden="1" customHeight="1">
      <c r="A986" s="207"/>
      <c r="B986" s="206"/>
      <c r="C986" s="206"/>
      <c r="D986" s="206"/>
      <c r="E986" s="206"/>
      <c r="F986" s="206"/>
      <c r="G986" s="206"/>
      <c r="H986" s="206"/>
      <c r="I986" s="206"/>
      <c r="J986" s="208"/>
      <c r="K986" s="209"/>
      <c r="L986" s="206"/>
      <c r="M986" s="206"/>
      <c r="N986" s="206"/>
      <c r="O986" s="206"/>
      <c r="P986" s="206"/>
      <c r="Q986" s="206"/>
      <c r="R986" s="206"/>
      <c r="S986" s="206"/>
      <c r="T986" s="206"/>
      <c r="U986" s="206"/>
      <c r="V986" s="206"/>
      <c r="W986" s="206"/>
      <c r="X986" s="206"/>
      <c r="Y986" s="206"/>
      <c r="Z986" s="206"/>
    </row>
    <row r="987" spans="1:26" ht="12.75" hidden="1" customHeight="1">
      <c r="A987" s="207"/>
      <c r="B987" s="206"/>
      <c r="C987" s="206"/>
      <c r="D987" s="206"/>
      <c r="E987" s="206"/>
      <c r="F987" s="206"/>
      <c r="G987" s="206"/>
      <c r="H987" s="206"/>
      <c r="I987" s="206"/>
      <c r="J987" s="208"/>
      <c r="K987" s="209"/>
      <c r="L987" s="206"/>
      <c r="M987" s="206"/>
      <c r="N987" s="206"/>
      <c r="O987" s="206"/>
      <c r="P987" s="206"/>
      <c r="Q987" s="206"/>
      <c r="R987" s="206"/>
      <c r="S987" s="206"/>
      <c r="T987" s="206"/>
      <c r="U987" s="206"/>
      <c r="V987" s="206"/>
      <c r="W987" s="206"/>
      <c r="X987" s="206"/>
      <c r="Y987" s="206"/>
      <c r="Z987" s="206"/>
    </row>
    <row r="988" spans="1:26" ht="12.75" hidden="1" customHeight="1">
      <c r="A988" s="207"/>
      <c r="B988" s="206"/>
      <c r="C988" s="206"/>
      <c r="D988" s="206"/>
      <c r="E988" s="206"/>
      <c r="F988" s="206"/>
      <c r="G988" s="206"/>
      <c r="H988" s="206"/>
      <c r="I988" s="206"/>
      <c r="J988" s="208"/>
      <c r="K988" s="209"/>
      <c r="L988" s="206"/>
      <c r="M988" s="206"/>
      <c r="N988" s="206"/>
      <c r="O988" s="206"/>
      <c r="P988" s="206"/>
      <c r="Q988" s="206"/>
      <c r="R988" s="206"/>
      <c r="S988" s="206"/>
      <c r="T988" s="206"/>
      <c r="U988" s="206"/>
      <c r="V988" s="206"/>
      <c r="W988" s="206"/>
      <c r="X988" s="206"/>
      <c r="Y988" s="206"/>
      <c r="Z988" s="206"/>
    </row>
    <row r="989" spans="1:26" ht="12.75" hidden="1" customHeight="1">
      <c r="A989" s="207"/>
      <c r="B989" s="206"/>
      <c r="C989" s="206"/>
      <c r="D989" s="206"/>
      <c r="E989" s="206"/>
      <c r="F989" s="206"/>
      <c r="G989" s="206"/>
      <c r="H989" s="206"/>
      <c r="I989" s="206"/>
      <c r="J989" s="208"/>
      <c r="K989" s="209"/>
      <c r="L989" s="206"/>
      <c r="M989" s="206"/>
      <c r="N989" s="206"/>
      <c r="O989" s="206"/>
      <c r="P989" s="206"/>
      <c r="Q989" s="206"/>
      <c r="R989" s="206"/>
      <c r="S989" s="206"/>
      <c r="T989" s="206"/>
      <c r="U989" s="206"/>
      <c r="V989" s="206"/>
      <c r="W989" s="206"/>
      <c r="X989" s="206"/>
      <c r="Y989" s="206"/>
      <c r="Z989" s="206"/>
    </row>
    <row r="990" spans="1:26" ht="12.75" hidden="1" customHeight="1">
      <c r="A990" s="207"/>
      <c r="B990" s="206"/>
      <c r="C990" s="206"/>
      <c r="D990" s="206"/>
      <c r="E990" s="206"/>
      <c r="F990" s="206"/>
      <c r="G990" s="206"/>
      <c r="H990" s="206"/>
      <c r="I990" s="206"/>
      <c r="J990" s="208"/>
      <c r="K990" s="209"/>
      <c r="L990" s="206"/>
      <c r="M990" s="206"/>
      <c r="N990" s="206"/>
      <c r="O990" s="206"/>
      <c r="P990" s="206"/>
      <c r="Q990" s="206"/>
      <c r="R990" s="206"/>
      <c r="S990" s="206"/>
      <c r="T990" s="206"/>
      <c r="U990" s="206"/>
      <c r="V990" s="206"/>
      <c r="W990" s="206"/>
      <c r="X990" s="206"/>
      <c r="Y990" s="206"/>
      <c r="Z990" s="206"/>
    </row>
    <row r="991" spans="1:26" ht="12.75" hidden="1" customHeight="1">
      <c r="A991" s="207"/>
      <c r="B991" s="206"/>
      <c r="C991" s="206"/>
      <c r="D991" s="206"/>
      <c r="E991" s="206"/>
      <c r="F991" s="206"/>
      <c r="G991" s="206"/>
      <c r="H991" s="206"/>
      <c r="I991" s="206"/>
      <c r="J991" s="208"/>
      <c r="K991" s="209"/>
      <c r="L991" s="206"/>
      <c r="M991" s="206"/>
      <c r="N991" s="206"/>
      <c r="O991" s="206"/>
      <c r="P991" s="206"/>
      <c r="Q991" s="206"/>
      <c r="R991" s="206"/>
      <c r="S991" s="206"/>
      <c r="T991" s="206"/>
      <c r="U991" s="206"/>
      <c r="V991" s="206"/>
      <c r="W991" s="206"/>
      <c r="X991" s="206"/>
      <c r="Y991" s="206"/>
      <c r="Z991" s="206"/>
    </row>
    <row r="992" spans="1:26" ht="12.75" hidden="1" customHeight="1">
      <c r="A992" s="207"/>
      <c r="B992" s="206"/>
      <c r="C992" s="206"/>
      <c r="D992" s="206"/>
      <c r="E992" s="206"/>
      <c r="F992" s="206"/>
      <c r="G992" s="206"/>
      <c r="H992" s="206"/>
      <c r="I992" s="206"/>
      <c r="J992" s="208"/>
      <c r="K992" s="209"/>
      <c r="L992" s="206"/>
      <c r="M992" s="206"/>
      <c r="N992" s="206"/>
      <c r="O992" s="206"/>
      <c r="P992" s="206"/>
      <c r="Q992" s="206"/>
      <c r="R992" s="206"/>
      <c r="S992" s="206"/>
      <c r="T992" s="206"/>
      <c r="U992" s="206"/>
      <c r="V992" s="206"/>
      <c r="W992" s="206"/>
      <c r="X992" s="206"/>
      <c r="Y992" s="206"/>
      <c r="Z992" s="206"/>
    </row>
    <row r="993" spans="1:26" ht="12.75" hidden="1" customHeight="1">
      <c r="A993" s="207"/>
      <c r="B993" s="206"/>
      <c r="C993" s="206"/>
      <c r="D993" s="206"/>
      <c r="E993" s="206"/>
      <c r="F993" s="206"/>
      <c r="G993" s="206"/>
      <c r="H993" s="206"/>
      <c r="I993" s="206"/>
      <c r="J993" s="208"/>
      <c r="K993" s="209"/>
      <c r="L993" s="206"/>
      <c r="M993" s="206"/>
      <c r="N993" s="206"/>
      <c r="O993" s="206"/>
      <c r="P993" s="206"/>
      <c r="Q993" s="206"/>
      <c r="R993" s="206"/>
      <c r="S993" s="206"/>
      <c r="T993" s="206"/>
      <c r="U993" s="206"/>
      <c r="V993" s="206"/>
      <c r="W993" s="206"/>
      <c r="X993" s="206"/>
      <c r="Y993" s="206"/>
      <c r="Z993" s="206"/>
    </row>
    <row r="994" spans="1:26" ht="12.75" hidden="1" customHeight="1">
      <c r="A994" s="207"/>
      <c r="B994" s="206"/>
      <c r="C994" s="206"/>
      <c r="D994" s="206"/>
      <c r="E994" s="206"/>
      <c r="F994" s="206"/>
      <c r="G994" s="206"/>
      <c r="H994" s="206"/>
      <c r="I994" s="206"/>
      <c r="J994" s="208"/>
      <c r="K994" s="209"/>
      <c r="L994" s="206"/>
      <c r="M994" s="206"/>
      <c r="N994" s="206"/>
      <c r="O994" s="206"/>
      <c r="P994" s="206"/>
      <c r="Q994" s="206"/>
      <c r="R994" s="206"/>
      <c r="S994" s="206"/>
      <c r="T994" s="206"/>
      <c r="U994" s="206"/>
      <c r="V994" s="206"/>
      <c r="W994" s="206"/>
      <c r="X994" s="206"/>
      <c r="Y994" s="206"/>
      <c r="Z994" s="206"/>
    </row>
    <row r="995" spans="1:26" ht="12.75" hidden="1" customHeight="1">
      <c r="A995" s="207"/>
      <c r="B995" s="206"/>
      <c r="C995" s="206"/>
      <c r="D995" s="206"/>
      <c r="E995" s="206"/>
      <c r="F995" s="206"/>
      <c r="G995" s="206"/>
      <c r="H995" s="206"/>
      <c r="I995" s="206"/>
      <c r="J995" s="208"/>
      <c r="K995" s="209"/>
      <c r="L995" s="206"/>
      <c r="M995" s="206"/>
      <c r="N995" s="206"/>
      <c r="O995" s="206"/>
      <c r="P995" s="206"/>
      <c r="Q995" s="206"/>
      <c r="R995" s="206"/>
      <c r="S995" s="206"/>
      <c r="T995" s="206"/>
      <c r="U995" s="206"/>
      <c r="V995" s="206"/>
      <c r="W995" s="206"/>
      <c r="X995" s="206"/>
      <c r="Y995" s="206"/>
      <c r="Z995" s="206"/>
    </row>
    <row r="996" spans="1:26" ht="12.75" hidden="1" customHeight="1">
      <c r="A996" s="207"/>
      <c r="B996" s="206"/>
      <c r="C996" s="206"/>
      <c r="D996" s="206"/>
      <c r="E996" s="206"/>
      <c r="F996" s="206"/>
      <c r="G996" s="206"/>
      <c r="H996" s="206"/>
      <c r="I996" s="206"/>
      <c r="J996" s="208"/>
      <c r="K996" s="209"/>
      <c r="L996" s="206"/>
      <c r="M996" s="206"/>
      <c r="N996" s="206"/>
      <c r="O996" s="206"/>
      <c r="P996" s="206"/>
      <c r="Q996" s="206"/>
      <c r="R996" s="206"/>
      <c r="S996" s="206"/>
      <c r="T996" s="206"/>
      <c r="U996" s="206"/>
      <c r="V996" s="206"/>
      <c r="W996" s="206"/>
      <c r="X996" s="206"/>
      <c r="Y996" s="206"/>
      <c r="Z996" s="206"/>
    </row>
    <row r="997" spans="1:26" ht="12.75" hidden="1" customHeight="1">
      <c r="A997" s="207"/>
      <c r="B997" s="206"/>
      <c r="C997" s="206"/>
      <c r="D997" s="206"/>
      <c r="E997" s="206"/>
      <c r="F997" s="206"/>
      <c r="G997" s="206"/>
      <c r="H997" s="206"/>
      <c r="I997" s="206"/>
      <c r="J997" s="208"/>
      <c r="K997" s="209"/>
      <c r="L997" s="206"/>
      <c r="M997" s="206"/>
      <c r="N997" s="206"/>
      <c r="O997" s="206"/>
      <c r="P997" s="206"/>
      <c r="Q997" s="206"/>
      <c r="R997" s="206"/>
      <c r="S997" s="206"/>
      <c r="T997" s="206"/>
      <c r="U997" s="206"/>
      <c r="V997" s="206"/>
      <c r="W997" s="206"/>
      <c r="X997" s="206"/>
      <c r="Y997" s="206"/>
      <c r="Z997" s="206"/>
    </row>
    <row r="998" spans="1:26" ht="12.75" hidden="1" customHeight="1">
      <c r="A998" s="207"/>
      <c r="B998" s="206"/>
      <c r="C998" s="206"/>
      <c r="D998" s="206"/>
      <c r="E998" s="206"/>
      <c r="F998" s="206"/>
      <c r="G998" s="206"/>
      <c r="H998" s="206"/>
      <c r="I998" s="206"/>
      <c r="J998" s="208"/>
      <c r="K998" s="209"/>
      <c r="L998" s="206"/>
      <c r="M998" s="206"/>
      <c r="N998" s="206"/>
      <c r="O998" s="206"/>
      <c r="P998" s="206"/>
      <c r="Q998" s="206"/>
      <c r="R998" s="206"/>
      <c r="S998" s="206"/>
      <c r="T998" s="206"/>
      <c r="U998" s="206"/>
      <c r="V998" s="206"/>
      <c r="W998" s="206"/>
      <c r="X998" s="206"/>
      <c r="Y998" s="206"/>
      <c r="Z998" s="206"/>
    </row>
    <row r="999" spans="1:26" ht="12.75" hidden="1" customHeight="1">
      <c r="A999" s="207"/>
      <c r="B999" s="206"/>
      <c r="C999" s="206"/>
      <c r="D999" s="206"/>
      <c r="E999" s="206"/>
      <c r="F999" s="206"/>
      <c r="G999" s="206"/>
      <c r="H999" s="206"/>
      <c r="I999" s="206"/>
      <c r="J999" s="208"/>
      <c r="K999" s="209"/>
      <c r="L999" s="206"/>
      <c r="M999" s="206"/>
      <c r="N999" s="206"/>
      <c r="O999" s="206"/>
      <c r="P999" s="206"/>
      <c r="Q999" s="206"/>
      <c r="R999" s="206"/>
      <c r="S999" s="206"/>
      <c r="T999" s="206"/>
      <c r="U999" s="206"/>
      <c r="V999" s="206"/>
      <c r="W999" s="206"/>
      <c r="X999" s="206"/>
      <c r="Y999" s="206"/>
      <c r="Z999" s="206"/>
    </row>
    <row r="1000" spans="1:26" ht="12.75" hidden="1" customHeight="1">
      <c r="A1000" s="207"/>
      <c r="B1000" s="206"/>
      <c r="C1000" s="206"/>
      <c r="D1000" s="206"/>
      <c r="E1000" s="206"/>
      <c r="F1000" s="206"/>
      <c r="G1000" s="206"/>
      <c r="H1000" s="206"/>
      <c r="I1000" s="206"/>
      <c r="J1000" s="208"/>
      <c r="K1000" s="209"/>
      <c r="L1000" s="206"/>
      <c r="M1000" s="206"/>
      <c r="N1000" s="206"/>
      <c r="O1000" s="206"/>
      <c r="P1000" s="206"/>
      <c r="Q1000" s="206"/>
      <c r="R1000" s="206"/>
      <c r="S1000" s="206"/>
      <c r="T1000" s="206"/>
      <c r="U1000" s="206"/>
      <c r="V1000" s="206"/>
      <c r="W1000" s="206"/>
      <c r="X1000" s="206"/>
      <c r="Y1000" s="206"/>
      <c r="Z1000" s="206"/>
    </row>
  </sheetData>
  <mergeCells count="16">
    <mergeCell ref="A22:A25"/>
    <mergeCell ref="U22:U25"/>
    <mergeCell ref="A27:U27"/>
    <mergeCell ref="A10:A13"/>
    <mergeCell ref="U10:U13"/>
    <mergeCell ref="A14:A17"/>
    <mergeCell ref="U14:U17"/>
    <mergeCell ref="A18:A21"/>
    <mergeCell ref="U18:U21"/>
    <mergeCell ref="A6:A9"/>
    <mergeCell ref="U6:U9"/>
    <mergeCell ref="A1:U1"/>
    <mergeCell ref="A2:U2"/>
    <mergeCell ref="T3:U3"/>
    <mergeCell ref="A4:B4"/>
    <mergeCell ref="T4:U4"/>
  </mergeCells>
  <conditionalFormatting sqref="V5:V11 Y5:Z11 V12:Z25">
    <cfRule type="expression" dxfId="19" priority="1">
      <formula>MOD(ROW(),3)=1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72E6F-4C18-4E62-99CF-B4A55D5D7BBA}">
  <sheetPr codeName="Sheet6"/>
  <dimension ref="A1:Z1000"/>
  <sheetViews>
    <sheetView workbookViewId="0">
      <selection activeCell="S5" sqref="S5:T5"/>
    </sheetView>
  </sheetViews>
  <sheetFormatPr defaultColWidth="0" defaultRowHeight="14.5" zeroHeight="1"/>
  <cols>
    <col min="1" max="1" width="8.7265625" style="43" customWidth="1"/>
    <col min="2" max="2" width="16.26953125" style="43" customWidth="1"/>
    <col min="3" max="3" width="13.7265625" style="43" customWidth="1"/>
    <col min="4" max="6" width="10.453125" style="43" hidden="1" customWidth="1"/>
    <col min="7" max="7" width="14.453125" style="43" hidden="1" customWidth="1"/>
    <col min="8" max="8" width="10.1796875" style="43" hidden="1" customWidth="1"/>
    <col min="9" max="9" width="10.81640625" style="43" hidden="1" customWidth="1"/>
    <col min="10" max="11" width="9.26953125" style="43" hidden="1" customWidth="1"/>
    <col min="12" max="18" width="10.453125" style="43" customWidth="1"/>
    <col min="19" max="19" width="13.453125" style="43" customWidth="1"/>
    <col min="20" max="20" width="24.54296875" style="43" customWidth="1"/>
    <col min="21" max="26" width="8.7265625" style="43" hidden="1" customWidth="1"/>
    <col min="27" max="16384" width="14.453125" style="43" hidden="1"/>
  </cols>
  <sheetData>
    <row r="1" spans="1:26" ht="28.5" customHeight="1">
      <c r="A1" s="1150" t="s">
        <v>326</v>
      </c>
      <c r="B1" s="1151"/>
      <c r="C1" s="1151"/>
      <c r="D1" s="1151"/>
      <c r="E1" s="1151"/>
      <c r="F1" s="1151"/>
      <c r="G1" s="1151"/>
      <c r="H1" s="1151"/>
      <c r="I1" s="1151"/>
      <c r="J1" s="1151"/>
      <c r="K1" s="1151"/>
      <c r="L1" s="1151"/>
      <c r="M1" s="1151"/>
      <c r="N1" s="1151"/>
      <c r="O1" s="1151"/>
      <c r="P1" s="1151"/>
      <c r="Q1" s="1151"/>
      <c r="R1" s="1151"/>
      <c r="S1" s="1151"/>
      <c r="T1" s="1152"/>
      <c r="U1" s="213"/>
      <c r="V1" s="213"/>
      <c r="W1" s="213"/>
      <c r="X1" s="213"/>
      <c r="Y1" s="213"/>
      <c r="Z1" s="213"/>
    </row>
    <row r="2" spans="1:26" ht="24" customHeight="1">
      <c r="A2" s="1153" t="s">
        <v>327</v>
      </c>
      <c r="B2" s="1154"/>
      <c r="C2" s="1154"/>
      <c r="D2" s="1154"/>
      <c r="E2" s="1154"/>
      <c r="F2" s="1154"/>
      <c r="G2" s="1154"/>
      <c r="H2" s="1154"/>
      <c r="I2" s="1154"/>
      <c r="J2" s="1154"/>
      <c r="K2" s="1154"/>
      <c r="L2" s="1154"/>
      <c r="M2" s="1154"/>
      <c r="N2" s="1154"/>
      <c r="O2" s="1154"/>
      <c r="P2" s="1154"/>
      <c r="Q2" s="1154"/>
      <c r="R2" s="1154"/>
      <c r="S2" s="1154"/>
      <c r="T2" s="1155"/>
      <c r="U2" s="213"/>
      <c r="V2" s="213"/>
      <c r="W2" s="213"/>
      <c r="X2" s="213"/>
      <c r="Y2" s="213"/>
      <c r="Z2" s="213"/>
    </row>
    <row r="3" spans="1:26" ht="18" customHeight="1">
      <c r="A3" s="214"/>
      <c r="B3" s="179"/>
      <c r="C3" s="179"/>
      <c r="D3" s="215"/>
      <c r="E3" s="215"/>
      <c r="F3" s="215"/>
      <c r="G3" s="215"/>
      <c r="H3" s="215"/>
      <c r="I3" s="215"/>
      <c r="J3" s="215"/>
      <c r="K3" s="215"/>
      <c r="L3" s="215"/>
      <c r="M3" s="216"/>
      <c r="N3" s="216"/>
      <c r="O3" s="216"/>
      <c r="P3" s="216"/>
      <c r="Q3" s="1156" t="s">
        <v>268</v>
      </c>
      <c r="R3" s="1163"/>
      <c r="S3" s="1163"/>
      <c r="T3" s="1157"/>
      <c r="U3" s="213"/>
      <c r="V3" s="213"/>
      <c r="W3" s="213"/>
      <c r="X3" s="213"/>
      <c r="Y3" s="213"/>
      <c r="Z3" s="213"/>
    </row>
    <row r="4" spans="1:26" ht="41.25" customHeight="1">
      <c r="A4" s="217" t="s">
        <v>54</v>
      </c>
      <c r="B4" s="181" t="s">
        <v>186</v>
      </c>
      <c r="C4" s="181" t="s">
        <v>328</v>
      </c>
      <c r="D4" s="218">
        <v>2010</v>
      </c>
      <c r="E4" s="181">
        <v>2011</v>
      </c>
      <c r="F4" s="181">
        <v>2012</v>
      </c>
      <c r="G4" s="181">
        <v>2013</v>
      </c>
      <c r="H4" s="181">
        <v>2014</v>
      </c>
      <c r="I4" s="181">
        <v>2015</v>
      </c>
      <c r="J4" s="181">
        <v>2016</v>
      </c>
      <c r="K4" s="181">
        <v>2017</v>
      </c>
      <c r="L4" s="181">
        <v>2018</v>
      </c>
      <c r="M4" s="181">
        <v>2019</v>
      </c>
      <c r="N4" s="181">
        <v>2020</v>
      </c>
      <c r="O4" s="181">
        <v>2021</v>
      </c>
      <c r="P4" s="181">
        <v>2022</v>
      </c>
      <c r="Q4" s="181">
        <v>2023</v>
      </c>
      <c r="R4" s="181">
        <v>2024</v>
      </c>
      <c r="S4" s="182" t="s">
        <v>329</v>
      </c>
      <c r="T4" s="181" t="s">
        <v>197</v>
      </c>
      <c r="U4" s="219"/>
      <c r="V4" s="219"/>
      <c r="W4" s="219"/>
      <c r="X4" s="219"/>
      <c r="Y4" s="219"/>
      <c r="Z4" s="219"/>
    </row>
    <row r="5" spans="1:26" ht="21.75" customHeight="1">
      <c r="A5" s="220"/>
      <c r="B5" s="1175" t="s">
        <v>330</v>
      </c>
      <c r="C5" s="1176"/>
      <c r="D5" s="221"/>
      <c r="E5" s="222"/>
      <c r="F5" s="222"/>
      <c r="G5" s="222"/>
      <c r="H5" s="222"/>
      <c r="I5" s="222"/>
      <c r="J5" s="222"/>
      <c r="K5" s="222"/>
      <c r="L5" s="378"/>
      <c r="M5" s="378"/>
      <c r="N5" s="378"/>
      <c r="O5" s="378"/>
      <c r="P5" s="378"/>
      <c r="Q5" s="378"/>
      <c r="R5" s="378"/>
      <c r="S5" s="1177" t="s">
        <v>331</v>
      </c>
      <c r="T5" s="1178"/>
      <c r="U5" s="223"/>
      <c r="V5" s="223"/>
      <c r="W5" s="223"/>
      <c r="X5" s="223"/>
      <c r="Y5" s="223"/>
      <c r="Z5" s="223"/>
    </row>
    <row r="6" spans="1:26" ht="17.25" customHeight="1">
      <c r="A6" s="1170">
        <v>1</v>
      </c>
      <c r="B6" s="1171" t="s">
        <v>260</v>
      </c>
      <c r="C6" s="225" t="s">
        <v>264</v>
      </c>
      <c r="D6" s="226">
        <v>9257</v>
      </c>
      <c r="E6" s="227">
        <v>9297</v>
      </c>
      <c r="F6" s="227">
        <v>9567</v>
      </c>
      <c r="G6" s="227">
        <v>9604</v>
      </c>
      <c r="H6" s="227">
        <v>9729</v>
      </c>
      <c r="I6" s="227">
        <v>0</v>
      </c>
      <c r="J6" s="227">
        <v>0</v>
      </c>
      <c r="K6" s="227">
        <v>0</v>
      </c>
      <c r="L6" s="342">
        <v>0</v>
      </c>
      <c r="M6" s="342">
        <v>97.11999999999999</v>
      </c>
      <c r="N6" s="342">
        <v>97.11999999999999</v>
      </c>
      <c r="O6" s="342">
        <v>921</v>
      </c>
      <c r="P6" s="342">
        <v>920.96</v>
      </c>
      <c r="Q6" s="342">
        <v>1024.6500000000001</v>
      </c>
      <c r="R6" s="342">
        <v>1024.6500000000001</v>
      </c>
      <c r="S6" s="228" t="s">
        <v>274</v>
      </c>
      <c r="T6" s="1172" t="s">
        <v>69</v>
      </c>
      <c r="U6" s="213"/>
      <c r="V6" s="213"/>
      <c r="W6" s="213"/>
      <c r="X6" s="213"/>
      <c r="Y6" s="213"/>
      <c r="Z6" s="213"/>
    </row>
    <row r="7" spans="1:26" ht="17.25" customHeight="1">
      <c r="A7" s="1148"/>
      <c r="B7" s="1148"/>
      <c r="C7" s="229" t="s">
        <v>276</v>
      </c>
      <c r="D7" s="230">
        <v>9730</v>
      </c>
      <c r="E7" s="231">
        <v>9728</v>
      </c>
      <c r="F7" s="231">
        <v>9554</v>
      </c>
      <c r="G7" s="231">
        <v>9554</v>
      </c>
      <c r="H7" s="231">
        <v>9670</v>
      </c>
      <c r="I7" s="231">
        <v>1149</v>
      </c>
      <c r="J7" s="231">
        <v>1149</v>
      </c>
      <c r="K7" s="231">
        <v>1149</v>
      </c>
      <c r="L7" s="379">
        <v>1149</v>
      </c>
      <c r="M7" s="379">
        <v>1078</v>
      </c>
      <c r="N7" s="379">
        <v>1078</v>
      </c>
      <c r="O7" s="379">
        <v>901</v>
      </c>
      <c r="P7" s="379">
        <v>2442.7399999999998</v>
      </c>
      <c r="Q7" s="379">
        <v>2368.94</v>
      </c>
      <c r="R7" s="379">
        <v>2368.94</v>
      </c>
      <c r="S7" s="232" t="s">
        <v>277</v>
      </c>
      <c r="T7" s="1173"/>
      <c r="U7" s="213"/>
      <c r="V7" s="213"/>
      <c r="W7" s="213"/>
      <c r="X7" s="213"/>
      <c r="Y7" s="213"/>
      <c r="Z7" s="213"/>
    </row>
    <row r="8" spans="1:26" ht="17.25" customHeight="1">
      <c r="A8" s="1148"/>
      <c r="B8" s="1148"/>
      <c r="C8" s="225" t="s">
        <v>278</v>
      </c>
      <c r="D8" s="226">
        <v>3029</v>
      </c>
      <c r="E8" s="227">
        <v>3029</v>
      </c>
      <c r="F8" s="227">
        <v>3034</v>
      </c>
      <c r="G8" s="227">
        <v>3049</v>
      </c>
      <c r="H8" s="227">
        <v>3068</v>
      </c>
      <c r="I8" s="227">
        <v>432</v>
      </c>
      <c r="J8" s="227">
        <v>432</v>
      </c>
      <c r="K8" s="227">
        <v>432</v>
      </c>
      <c r="L8" s="342">
        <v>432</v>
      </c>
      <c r="M8" s="342">
        <v>432</v>
      </c>
      <c r="N8" s="342">
        <v>432</v>
      </c>
      <c r="O8" s="342">
        <v>425</v>
      </c>
      <c r="P8" s="342">
        <v>778.17</v>
      </c>
      <c r="Q8" s="342">
        <v>778.17</v>
      </c>
      <c r="R8" s="342">
        <v>778.17</v>
      </c>
      <c r="S8" s="228" t="s">
        <v>279</v>
      </c>
      <c r="T8" s="1173"/>
      <c r="U8" s="213"/>
      <c r="V8" s="213"/>
      <c r="W8" s="213"/>
      <c r="X8" s="213"/>
      <c r="Y8" s="213"/>
      <c r="Z8" s="213"/>
    </row>
    <row r="9" spans="1:26" ht="17.25" customHeight="1">
      <c r="A9" s="1149"/>
      <c r="B9" s="1149"/>
      <c r="C9" s="233" t="s">
        <v>152</v>
      </c>
      <c r="D9" s="234">
        <v>22016</v>
      </c>
      <c r="E9" s="235">
        <v>22054</v>
      </c>
      <c r="F9" s="235">
        <v>22155</v>
      </c>
      <c r="G9" s="235">
        <f>SUM(G6:G8)</f>
        <v>22207</v>
      </c>
      <c r="H9" s="235">
        <v>22468</v>
      </c>
      <c r="I9" s="235">
        <f t="shared" ref="I9:R9" si="0">SUM(I6:I8)</f>
        <v>1581</v>
      </c>
      <c r="J9" s="235">
        <f t="shared" si="0"/>
        <v>1581</v>
      </c>
      <c r="K9" s="235">
        <f t="shared" si="0"/>
        <v>1581</v>
      </c>
      <c r="L9" s="380">
        <f t="shared" si="0"/>
        <v>1581</v>
      </c>
      <c r="M9" s="380">
        <f t="shared" si="0"/>
        <v>1607.12</v>
      </c>
      <c r="N9" s="380">
        <f t="shared" si="0"/>
        <v>1607.12</v>
      </c>
      <c r="O9" s="380">
        <f t="shared" si="0"/>
        <v>2247</v>
      </c>
      <c r="P9" s="380">
        <f t="shared" si="0"/>
        <v>4141.87</v>
      </c>
      <c r="Q9" s="380">
        <f t="shared" si="0"/>
        <v>4171.76</v>
      </c>
      <c r="R9" s="380">
        <f t="shared" si="0"/>
        <v>4171.76</v>
      </c>
      <c r="S9" s="236" t="s">
        <v>150</v>
      </c>
      <c r="T9" s="1174"/>
      <c r="U9" s="237"/>
      <c r="V9" s="237"/>
      <c r="W9" s="237"/>
      <c r="X9" s="237"/>
      <c r="Y9" s="237"/>
      <c r="Z9" s="237"/>
    </row>
    <row r="10" spans="1:26" ht="17.25" customHeight="1">
      <c r="A10" s="1179">
        <v>2</v>
      </c>
      <c r="B10" s="1180" t="s">
        <v>234</v>
      </c>
      <c r="C10" s="225" t="s">
        <v>264</v>
      </c>
      <c r="D10" s="226">
        <v>0</v>
      </c>
      <c r="E10" s="227">
        <v>0</v>
      </c>
      <c r="F10" s="227">
        <v>0</v>
      </c>
      <c r="G10" s="227">
        <v>0</v>
      </c>
      <c r="H10" s="227">
        <v>0</v>
      </c>
      <c r="I10" s="227">
        <v>0</v>
      </c>
      <c r="J10" s="227">
        <v>0</v>
      </c>
      <c r="K10" s="227">
        <v>0</v>
      </c>
      <c r="L10" s="342">
        <v>0</v>
      </c>
      <c r="M10" s="342">
        <v>0</v>
      </c>
      <c r="N10" s="342">
        <v>0</v>
      </c>
      <c r="O10" s="342">
        <v>0</v>
      </c>
      <c r="P10" s="342">
        <v>0</v>
      </c>
      <c r="Q10" s="342">
        <v>0</v>
      </c>
      <c r="R10" s="342">
        <v>0</v>
      </c>
      <c r="S10" s="228" t="s">
        <v>274</v>
      </c>
      <c r="T10" s="1181" t="s">
        <v>73</v>
      </c>
      <c r="U10" s="213"/>
      <c r="V10" s="213"/>
      <c r="W10" s="213"/>
      <c r="X10" s="213"/>
      <c r="Y10" s="213"/>
      <c r="Z10" s="213"/>
    </row>
    <row r="11" spans="1:26" ht="17.25" customHeight="1">
      <c r="A11" s="1148"/>
      <c r="B11" s="1148"/>
      <c r="C11" s="229" t="s">
        <v>276</v>
      </c>
      <c r="D11" s="230">
        <v>3</v>
      </c>
      <c r="E11" s="231">
        <v>3</v>
      </c>
      <c r="F11" s="231">
        <v>3</v>
      </c>
      <c r="G11" s="231">
        <v>3</v>
      </c>
      <c r="H11" s="231">
        <v>4</v>
      </c>
      <c r="I11" s="231">
        <v>4</v>
      </c>
      <c r="J11" s="231">
        <v>14</v>
      </c>
      <c r="K11" s="231">
        <v>14</v>
      </c>
      <c r="L11" s="379">
        <v>14</v>
      </c>
      <c r="M11" s="379">
        <v>14</v>
      </c>
      <c r="N11" s="379">
        <v>14</v>
      </c>
      <c r="O11" s="379">
        <v>14</v>
      </c>
      <c r="P11" s="379">
        <v>14.490000000000002</v>
      </c>
      <c r="Q11" s="379">
        <v>14.490000000000002</v>
      </c>
      <c r="R11" s="379">
        <v>14.490000000000002</v>
      </c>
      <c r="S11" s="232" t="s">
        <v>277</v>
      </c>
      <c r="T11" s="1173"/>
      <c r="U11" s="213"/>
      <c r="V11" s="213"/>
      <c r="W11" s="213"/>
      <c r="X11" s="213"/>
      <c r="Y11" s="213"/>
      <c r="Z11" s="213"/>
    </row>
    <row r="12" spans="1:26" ht="17.25" customHeight="1">
      <c r="A12" s="1148"/>
      <c r="B12" s="1148"/>
      <c r="C12" s="225" t="s">
        <v>278</v>
      </c>
      <c r="D12" s="226">
        <v>0</v>
      </c>
      <c r="E12" s="227">
        <v>0</v>
      </c>
      <c r="F12" s="227">
        <v>0</v>
      </c>
      <c r="G12" s="227">
        <v>0</v>
      </c>
      <c r="H12" s="227">
        <v>0</v>
      </c>
      <c r="I12" s="227">
        <v>0</v>
      </c>
      <c r="J12" s="227">
        <v>0</v>
      </c>
      <c r="K12" s="227">
        <v>0</v>
      </c>
      <c r="L12" s="342">
        <v>0</v>
      </c>
      <c r="M12" s="342">
        <v>0</v>
      </c>
      <c r="N12" s="342">
        <v>0</v>
      </c>
      <c r="O12" s="342">
        <v>0</v>
      </c>
      <c r="P12" s="342">
        <v>0</v>
      </c>
      <c r="Q12" s="342">
        <v>0</v>
      </c>
      <c r="R12" s="342">
        <v>0</v>
      </c>
      <c r="S12" s="228" t="s">
        <v>279</v>
      </c>
      <c r="T12" s="1173"/>
      <c r="U12" s="213"/>
      <c r="V12" s="213"/>
      <c r="W12" s="213"/>
      <c r="X12" s="213"/>
      <c r="Y12" s="213"/>
      <c r="Z12" s="213"/>
    </row>
    <row r="13" spans="1:26" ht="17.25" customHeight="1">
      <c r="A13" s="1149"/>
      <c r="B13" s="1149"/>
      <c r="C13" s="233" t="s">
        <v>152</v>
      </c>
      <c r="D13" s="234">
        <v>3</v>
      </c>
      <c r="E13" s="235">
        <v>3</v>
      </c>
      <c r="F13" s="235">
        <v>3</v>
      </c>
      <c r="G13" s="235">
        <f t="shared" ref="G13:R13" si="1">SUM(G10:G12)</f>
        <v>3</v>
      </c>
      <c r="H13" s="235">
        <f t="shared" si="1"/>
        <v>4</v>
      </c>
      <c r="I13" s="235">
        <f t="shared" si="1"/>
        <v>4</v>
      </c>
      <c r="J13" s="235">
        <f t="shared" si="1"/>
        <v>14</v>
      </c>
      <c r="K13" s="235">
        <f t="shared" si="1"/>
        <v>14</v>
      </c>
      <c r="L13" s="380">
        <f t="shared" si="1"/>
        <v>14</v>
      </c>
      <c r="M13" s="380">
        <f t="shared" si="1"/>
        <v>14</v>
      </c>
      <c r="N13" s="380">
        <f t="shared" si="1"/>
        <v>14</v>
      </c>
      <c r="O13" s="380">
        <f t="shared" si="1"/>
        <v>14</v>
      </c>
      <c r="P13" s="380">
        <f t="shared" si="1"/>
        <v>14.490000000000002</v>
      </c>
      <c r="Q13" s="380">
        <f t="shared" si="1"/>
        <v>14.490000000000002</v>
      </c>
      <c r="R13" s="380">
        <f t="shared" si="1"/>
        <v>14.490000000000002</v>
      </c>
      <c r="S13" s="236" t="s">
        <v>150</v>
      </c>
      <c r="T13" s="1174"/>
      <c r="U13" s="237"/>
      <c r="V13" s="237"/>
      <c r="W13" s="237"/>
      <c r="X13" s="237"/>
      <c r="Y13" s="237"/>
      <c r="Z13" s="237"/>
    </row>
    <row r="14" spans="1:26" ht="17.25" customHeight="1">
      <c r="A14" s="1170">
        <v>3</v>
      </c>
      <c r="B14" s="1171" t="s">
        <v>216</v>
      </c>
      <c r="C14" s="225" t="s">
        <v>264</v>
      </c>
      <c r="D14" s="226">
        <v>39633</v>
      </c>
      <c r="E14" s="227">
        <v>39761</v>
      </c>
      <c r="F14" s="227">
        <v>40163</v>
      </c>
      <c r="G14" s="227">
        <v>41155</v>
      </c>
      <c r="H14" s="227">
        <v>41377</v>
      </c>
      <c r="I14" s="227">
        <v>41463</v>
      </c>
      <c r="J14" s="227">
        <v>42323</v>
      </c>
      <c r="K14" s="227">
        <v>44341</v>
      </c>
      <c r="L14" s="342">
        <v>45563</v>
      </c>
      <c r="M14" s="342">
        <v>48032</v>
      </c>
      <c r="N14" s="342">
        <v>49469</v>
      </c>
      <c r="O14" s="342">
        <v>52046</v>
      </c>
      <c r="P14" s="342">
        <v>53245.020000000004</v>
      </c>
      <c r="Q14" s="342">
        <v>55749.179999999993</v>
      </c>
      <c r="R14" s="342">
        <v>59877</v>
      </c>
      <c r="S14" s="228" t="s">
        <v>274</v>
      </c>
      <c r="T14" s="1172" t="s">
        <v>92</v>
      </c>
      <c r="U14" s="213"/>
      <c r="V14" s="213"/>
      <c r="W14" s="213"/>
      <c r="X14" s="213"/>
      <c r="Y14" s="213"/>
      <c r="Z14" s="213"/>
    </row>
    <row r="15" spans="1:26" ht="17.25" customHeight="1">
      <c r="A15" s="1148"/>
      <c r="B15" s="1148"/>
      <c r="C15" s="229" t="s">
        <v>276</v>
      </c>
      <c r="D15" s="230">
        <v>30992</v>
      </c>
      <c r="E15" s="231">
        <v>32592</v>
      </c>
      <c r="F15" s="231">
        <v>33609</v>
      </c>
      <c r="G15" s="231">
        <v>32986</v>
      </c>
      <c r="H15" s="231">
        <v>32780</v>
      </c>
      <c r="I15" s="231">
        <v>33026</v>
      </c>
      <c r="J15" s="231">
        <v>32301</v>
      </c>
      <c r="K15" s="231">
        <v>31876</v>
      </c>
      <c r="L15" s="379">
        <v>31439</v>
      </c>
      <c r="M15" s="379">
        <v>30400.129999999997</v>
      </c>
      <c r="N15" s="379">
        <v>30284</v>
      </c>
      <c r="O15" s="379">
        <v>28882</v>
      </c>
      <c r="P15" s="379">
        <v>28259.67</v>
      </c>
      <c r="Q15" s="379">
        <v>26994.01</v>
      </c>
      <c r="R15" s="379">
        <v>27135</v>
      </c>
      <c r="S15" s="232" t="s">
        <v>277</v>
      </c>
      <c r="T15" s="1173"/>
      <c r="U15" s="213"/>
      <c r="V15" s="213"/>
      <c r="W15" s="213"/>
      <c r="X15" s="213"/>
      <c r="Y15" s="213"/>
      <c r="Z15" s="213"/>
    </row>
    <row r="16" spans="1:26" ht="17.25" customHeight="1">
      <c r="A16" s="1148"/>
      <c r="B16" s="1148"/>
      <c r="C16" s="225" t="s">
        <v>278</v>
      </c>
      <c r="D16" s="226">
        <v>6338</v>
      </c>
      <c r="E16" s="227">
        <v>6584</v>
      </c>
      <c r="F16" s="227">
        <v>6584</v>
      </c>
      <c r="G16" s="227">
        <v>6559</v>
      </c>
      <c r="H16" s="227">
        <v>6559</v>
      </c>
      <c r="I16" s="227">
        <v>6559</v>
      </c>
      <c r="J16" s="227">
        <v>6548</v>
      </c>
      <c r="K16" s="227">
        <v>6223</v>
      </c>
      <c r="L16" s="342">
        <v>6150</v>
      </c>
      <c r="M16" s="342">
        <v>6074</v>
      </c>
      <c r="N16" s="342">
        <v>5850</v>
      </c>
      <c r="O16" s="342">
        <v>5288</v>
      </c>
      <c r="P16" s="342">
        <v>5155.41</v>
      </c>
      <c r="Q16" s="342">
        <v>5094.91</v>
      </c>
      <c r="R16" s="342">
        <v>4799</v>
      </c>
      <c r="S16" s="228" t="s">
        <v>279</v>
      </c>
      <c r="T16" s="1173"/>
      <c r="U16" s="213"/>
      <c r="V16" s="213"/>
      <c r="W16" s="213"/>
      <c r="X16" s="213"/>
      <c r="Y16" s="213"/>
      <c r="Z16" s="213"/>
    </row>
    <row r="17" spans="1:26" ht="17.25" customHeight="1">
      <c r="A17" s="1149"/>
      <c r="B17" s="1149"/>
      <c r="C17" s="233" t="s">
        <v>152</v>
      </c>
      <c r="D17" s="234">
        <v>76964</v>
      </c>
      <c r="E17" s="235">
        <v>78937</v>
      </c>
      <c r="F17" s="235">
        <v>80356</v>
      </c>
      <c r="G17" s="235">
        <v>80701</v>
      </c>
      <c r="H17" s="235">
        <f>SUM(H14:H16)</f>
        <v>80716</v>
      </c>
      <c r="I17" s="235">
        <v>81049</v>
      </c>
      <c r="J17" s="235">
        <f t="shared" ref="J17:Q17" si="2">SUM(J14:J16)</f>
        <v>81172</v>
      </c>
      <c r="K17" s="235">
        <f t="shared" si="2"/>
        <v>82440</v>
      </c>
      <c r="L17" s="380">
        <f t="shared" si="2"/>
        <v>83152</v>
      </c>
      <c r="M17" s="380">
        <f t="shared" si="2"/>
        <v>84506.13</v>
      </c>
      <c r="N17" s="380">
        <f t="shared" si="2"/>
        <v>85603</v>
      </c>
      <c r="O17" s="380">
        <f t="shared" si="2"/>
        <v>86216</v>
      </c>
      <c r="P17" s="380">
        <f t="shared" si="2"/>
        <v>86660.1</v>
      </c>
      <c r="Q17" s="380">
        <f t="shared" si="2"/>
        <v>87838.099999999991</v>
      </c>
      <c r="R17" s="380">
        <f>SUM(R14:R16)+1</f>
        <v>91812</v>
      </c>
      <c r="S17" s="236" t="s">
        <v>150</v>
      </c>
      <c r="T17" s="1174"/>
      <c r="U17" s="237"/>
      <c r="V17" s="237"/>
      <c r="W17" s="237"/>
      <c r="X17" s="237"/>
      <c r="Y17" s="237"/>
      <c r="Z17" s="237"/>
    </row>
    <row r="18" spans="1:26" ht="17.25" customHeight="1">
      <c r="A18" s="1179">
        <v>4</v>
      </c>
      <c r="B18" s="1180" t="s">
        <v>208</v>
      </c>
      <c r="C18" s="225" t="s">
        <v>264</v>
      </c>
      <c r="D18" s="226">
        <v>0</v>
      </c>
      <c r="E18" s="227">
        <v>0</v>
      </c>
      <c r="F18" s="227">
        <v>0</v>
      </c>
      <c r="G18" s="227">
        <v>0</v>
      </c>
      <c r="H18" s="227">
        <v>0</v>
      </c>
      <c r="I18" s="227">
        <v>0</v>
      </c>
      <c r="J18" s="227">
        <v>0</v>
      </c>
      <c r="K18" s="227">
        <v>0</v>
      </c>
      <c r="L18" s="342">
        <v>161</v>
      </c>
      <c r="M18" s="342">
        <v>309.52999999999997</v>
      </c>
      <c r="N18" s="342">
        <v>310</v>
      </c>
      <c r="O18" s="342">
        <v>310</v>
      </c>
      <c r="P18" s="342">
        <v>309.52999999999997</v>
      </c>
      <c r="Q18" s="342">
        <v>309.52999999999997</v>
      </c>
      <c r="R18" s="342">
        <v>2346</v>
      </c>
      <c r="S18" s="228" t="s">
        <v>274</v>
      </c>
      <c r="T18" s="1181" t="s">
        <v>75</v>
      </c>
      <c r="U18" s="213"/>
      <c r="V18" s="213"/>
      <c r="W18" s="213"/>
      <c r="X18" s="213"/>
      <c r="Y18" s="213"/>
      <c r="Z18" s="213"/>
    </row>
    <row r="19" spans="1:26" ht="17.25" customHeight="1">
      <c r="A19" s="1148"/>
      <c r="B19" s="1148"/>
      <c r="C19" s="229" t="s">
        <v>276</v>
      </c>
      <c r="D19" s="230">
        <v>0</v>
      </c>
      <c r="E19" s="231">
        <v>0</v>
      </c>
      <c r="F19" s="231">
        <v>0</v>
      </c>
      <c r="G19" s="231">
        <v>0</v>
      </c>
      <c r="H19" s="231">
        <v>0</v>
      </c>
      <c r="I19" s="231">
        <v>0</v>
      </c>
      <c r="J19" s="231">
        <v>0</v>
      </c>
      <c r="K19" s="231">
        <v>0</v>
      </c>
      <c r="L19" s="379">
        <v>813</v>
      </c>
      <c r="M19" s="379">
        <v>1513</v>
      </c>
      <c r="N19" s="379">
        <v>2431</v>
      </c>
      <c r="O19" s="379">
        <v>3143</v>
      </c>
      <c r="P19" s="379">
        <v>4079.69</v>
      </c>
      <c r="Q19" s="379">
        <v>5040.18</v>
      </c>
      <c r="R19" s="379">
        <v>3015</v>
      </c>
      <c r="S19" s="232" t="s">
        <v>277</v>
      </c>
      <c r="T19" s="1173"/>
      <c r="U19" s="213"/>
      <c r="V19" s="213"/>
      <c r="W19" s="213"/>
      <c r="X19" s="213"/>
      <c r="Y19" s="213"/>
      <c r="Z19" s="213"/>
    </row>
    <row r="20" spans="1:26" ht="17.25" customHeight="1">
      <c r="A20" s="1148"/>
      <c r="B20" s="1148"/>
      <c r="C20" s="225" t="s">
        <v>278</v>
      </c>
      <c r="D20" s="226">
        <v>160</v>
      </c>
      <c r="E20" s="227">
        <v>160</v>
      </c>
      <c r="F20" s="227">
        <v>160</v>
      </c>
      <c r="G20" s="227">
        <v>160</v>
      </c>
      <c r="H20" s="227">
        <v>160</v>
      </c>
      <c r="I20" s="227">
        <v>160</v>
      </c>
      <c r="J20" s="227">
        <v>160</v>
      </c>
      <c r="K20" s="227">
        <v>1354</v>
      </c>
      <c r="L20" s="342">
        <v>392</v>
      </c>
      <c r="M20" s="342">
        <v>11</v>
      </c>
      <c r="N20" s="342">
        <v>11</v>
      </c>
      <c r="O20" s="342">
        <v>11</v>
      </c>
      <c r="P20" s="342">
        <v>47.96</v>
      </c>
      <c r="Q20" s="342">
        <v>47.96</v>
      </c>
      <c r="R20" s="342">
        <v>37</v>
      </c>
      <c r="S20" s="228" t="s">
        <v>279</v>
      </c>
      <c r="T20" s="1173"/>
      <c r="U20" s="213"/>
      <c r="V20" s="213"/>
      <c r="W20" s="213"/>
      <c r="X20" s="213"/>
      <c r="Y20" s="213"/>
      <c r="Z20" s="213"/>
    </row>
    <row r="21" spans="1:26" ht="17.25" customHeight="1">
      <c r="A21" s="1149"/>
      <c r="B21" s="1149"/>
      <c r="C21" s="233" t="s">
        <v>152</v>
      </c>
      <c r="D21" s="234">
        <v>160</v>
      </c>
      <c r="E21" s="235">
        <v>160</v>
      </c>
      <c r="F21" s="235">
        <v>160</v>
      </c>
      <c r="G21" s="235">
        <f t="shared" ref="G21:K21" si="3">SUM(G18:G20)</f>
        <v>160</v>
      </c>
      <c r="H21" s="235">
        <f t="shared" si="3"/>
        <v>160</v>
      </c>
      <c r="I21" s="235">
        <f t="shared" si="3"/>
        <v>160</v>
      </c>
      <c r="J21" s="235">
        <f t="shared" si="3"/>
        <v>160</v>
      </c>
      <c r="K21" s="235">
        <f t="shared" si="3"/>
        <v>1354</v>
      </c>
      <c r="L21" s="380">
        <f t="shared" ref="L21:M21" si="4">SUM(L18:L20)+1</f>
        <v>1367</v>
      </c>
      <c r="M21" s="380">
        <f t="shared" si="4"/>
        <v>1834.53</v>
      </c>
      <c r="N21" s="380">
        <f t="shared" ref="N21:R21" si="5">SUM(N18:N20)</f>
        <v>2752</v>
      </c>
      <c r="O21" s="380">
        <f t="shared" si="5"/>
        <v>3464</v>
      </c>
      <c r="P21" s="380">
        <f t="shared" si="5"/>
        <v>4437.18</v>
      </c>
      <c r="Q21" s="380">
        <f t="shared" si="5"/>
        <v>5397.67</v>
      </c>
      <c r="R21" s="380">
        <f t="shared" si="5"/>
        <v>5398</v>
      </c>
      <c r="S21" s="236" t="s">
        <v>150</v>
      </c>
      <c r="T21" s="1174"/>
      <c r="U21" s="237"/>
      <c r="V21" s="237"/>
      <c r="W21" s="237"/>
      <c r="X21" s="237"/>
      <c r="Y21" s="237"/>
      <c r="Z21" s="237"/>
    </row>
    <row r="22" spans="1:26" ht="17.25" customHeight="1">
      <c r="A22" s="1170">
        <v>5</v>
      </c>
      <c r="B22" s="1171" t="s">
        <v>265</v>
      </c>
      <c r="C22" s="225" t="s">
        <v>264</v>
      </c>
      <c r="D22" s="226">
        <v>8505</v>
      </c>
      <c r="E22" s="227">
        <v>8871</v>
      </c>
      <c r="F22" s="227">
        <v>9309</v>
      </c>
      <c r="G22" s="227">
        <v>9818</v>
      </c>
      <c r="H22" s="227">
        <v>10411</v>
      </c>
      <c r="I22" s="227">
        <v>10411</v>
      </c>
      <c r="J22" s="227">
        <v>10918</v>
      </c>
      <c r="K22" s="227">
        <v>11269</v>
      </c>
      <c r="L22" s="342">
        <v>11958</v>
      </c>
      <c r="M22" s="342">
        <v>12182</v>
      </c>
      <c r="N22" s="342">
        <v>12597</v>
      </c>
      <c r="O22" s="342">
        <v>13479</v>
      </c>
      <c r="P22" s="342">
        <v>14051.66</v>
      </c>
      <c r="Q22" s="342">
        <v>15279.27</v>
      </c>
      <c r="R22" s="342">
        <v>15425</v>
      </c>
      <c r="S22" s="228" t="s">
        <v>274</v>
      </c>
      <c r="T22" s="1172" t="s">
        <v>332</v>
      </c>
      <c r="U22" s="213"/>
      <c r="V22" s="213"/>
      <c r="W22" s="213"/>
      <c r="X22" s="213"/>
      <c r="Y22" s="213"/>
      <c r="Z22" s="213"/>
    </row>
    <row r="23" spans="1:26" ht="17.25" customHeight="1">
      <c r="A23" s="1148"/>
      <c r="B23" s="1148"/>
      <c r="C23" s="229" t="s">
        <v>276</v>
      </c>
      <c r="D23" s="230">
        <v>11267</v>
      </c>
      <c r="E23" s="231">
        <v>12192</v>
      </c>
      <c r="F23" s="231">
        <v>12291</v>
      </c>
      <c r="G23" s="231">
        <v>12355</v>
      </c>
      <c r="H23" s="231">
        <v>12382</v>
      </c>
      <c r="I23" s="231">
        <v>12784</v>
      </c>
      <c r="J23" s="231">
        <v>12696</v>
      </c>
      <c r="K23" s="231">
        <v>12760</v>
      </c>
      <c r="L23" s="379">
        <v>12154</v>
      </c>
      <c r="M23" s="379">
        <v>12736</v>
      </c>
      <c r="N23" s="379">
        <v>12888</v>
      </c>
      <c r="O23" s="379">
        <v>13060</v>
      </c>
      <c r="P23" s="379">
        <v>12722.970000000001</v>
      </c>
      <c r="Q23" s="379">
        <v>12456.929999999998</v>
      </c>
      <c r="R23" s="379">
        <v>12379</v>
      </c>
      <c r="S23" s="232" t="s">
        <v>277</v>
      </c>
      <c r="T23" s="1173"/>
      <c r="U23" s="213"/>
      <c r="V23" s="213"/>
      <c r="W23" s="213"/>
      <c r="X23" s="213"/>
      <c r="Y23" s="213"/>
      <c r="Z23" s="213"/>
    </row>
    <row r="24" spans="1:26" ht="17.25" customHeight="1">
      <c r="A24" s="1148"/>
      <c r="B24" s="1148"/>
      <c r="C24" s="225" t="s">
        <v>278</v>
      </c>
      <c r="D24" s="226">
        <v>2216</v>
      </c>
      <c r="E24" s="227">
        <v>2063</v>
      </c>
      <c r="F24" s="227">
        <v>2777</v>
      </c>
      <c r="G24" s="227">
        <v>2889</v>
      </c>
      <c r="H24" s="227">
        <v>2879</v>
      </c>
      <c r="I24" s="227">
        <v>3341</v>
      </c>
      <c r="J24" s="227">
        <v>3293</v>
      </c>
      <c r="K24" s="227">
        <v>3645</v>
      </c>
      <c r="L24" s="342">
        <v>3875</v>
      </c>
      <c r="M24" s="342">
        <v>3875</v>
      </c>
      <c r="N24" s="342">
        <v>3799</v>
      </c>
      <c r="O24" s="342">
        <v>3678</v>
      </c>
      <c r="P24" s="342">
        <v>4142.1000000000004</v>
      </c>
      <c r="Q24" s="342">
        <v>4482.33</v>
      </c>
      <c r="R24" s="342">
        <v>5011</v>
      </c>
      <c r="S24" s="228" t="s">
        <v>279</v>
      </c>
      <c r="T24" s="1173"/>
      <c r="U24" s="213"/>
      <c r="V24" s="213"/>
      <c r="W24" s="213"/>
      <c r="X24" s="213"/>
      <c r="Y24" s="213"/>
      <c r="Z24" s="213"/>
    </row>
    <row r="25" spans="1:26" ht="17.25" customHeight="1">
      <c r="A25" s="1149"/>
      <c r="B25" s="1149"/>
      <c r="C25" s="233" t="s">
        <v>152</v>
      </c>
      <c r="D25" s="234">
        <v>21988</v>
      </c>
      <c r="E25" s="235">
        <v>23126</v>
      </c>
      <c r="F25" s="235">
        <v>24377</v>
      </c>
      <c r="G25" s="235">
        <v>25061</v>
      </c>
      <c r="H25" s="235">
        <v>25673</v>
      </c>
      <c r="I25" s="235">
        <f t="shared" ref="I25:J25" si="6">SUM(I22:I24)</f>
        <v>26536</v>
      </c>
      <c r="J25" s="235">
        <f t="shared" si="6"/>
        <v>26907</v>
      </c>
      <c r="K25" s="235">
        <v>27673</v>
      </c>
      <c r="L25" s="380">
        <f t="shared" ref="L25:R25" si="7">SUM(L22:L24)</f>
        <v>27987</v>
      </c>
      <c r="M25" s="380">
        <f t="shared" si="7"/>
        <v>28793</v>
      </c>
      <c r="N25" s="380">
        <f t="shared" si="7"/>
        <v>29284</v>
      </c>
      <c r="O25" s="380">
        <f t="shared" si="7"/>
        <v>30217</v>
      </c>
      <c r="P25" s="380">
        <f t="shared" si="7"/>
        <v>30916.730000000003</v>
      </c>
      <c r="Q25" s="380">
        <f t="shared" si="7"/>
        <v>32218.53</v>
      </c>
      <c r="R25" s="380">
        <f t="shared" si="7"/>
        <v>32815</v>
      </c>
      <c r="S25" s="236" t="s">
        <v>150</v>
      </c>
      <c r="T25" s="1174"/>
      <c r="U25" s="237"/>
      <c r="V25" s="237"/>
      <c r="W25" s="237"/>
      <c r="X25" s="237"/>
      <c r="Y25" s="237"/>
      <c r="Z25" s="237"/>
    </row>
    <row r="26" spans="1:26" ht="17.25" customHeight="1">
      <c r="A26" s="1182">
        <v>6</v>
      </c>
      <c r="B26" s="1183" t="s">
        <v>333</v>
      </c>
      <c r="C26" s="238" t="s">
        <v>264</v>
      </c>
      <c r="D26" s="239">
        <v>12441</v>
      </c>
      <c r="E26" s="240">
        <v>12879</v>
      </c>
      <c r="F26" s="240">
        <v>13988</v>
      </c>
      <c r="G26" s="240">
        <v>14779</v>
      </c>
      <c r="H26" s="240">
        <v>16052</v>
      </c>
      <c r="I26" s="240">
        <v>18237</v>
      </c>
      <c r="J26" s="240">
        <v>19136</v>
      </c>
      <c r="K26" s="240">
        <v>19997</v>
      </c>
      <c r="L26" s="381">
        <v>20428</v>
      </c>
      <c r="M26" s="381">
        <v>21446</v>
      </c>
      <c r="N26" s="381">
        <v>24985</v>
      </c>
      <c r="O26" s="381">
        <v>31562</v>
      </c>
      <c r="P26" s="381">
        <v>32053.420000000006</v>
      </c>
      <c r="Q26" s="381">
        <v>37236.350000000006</v>
      </c>
      <c r="R26" s="381">
        <v>40078</v>
      </c>
      <c r="S26" s="241" t="s">
        <v>274</v>
      </c>
      <c r="T26" s="1184" t="s">
        <v>334</v>
      </c>
      <c r="U26" s="213"/>
      <c r="V26" s="213"/>
      <c r="W26" s="213"/>
      <c r="X26" s="213"/>
      <c r="Y26" s="213"/>
      <c r="Z26" s="213"/>
    </row>
    <row r="27" spans="1:26" ht="17.25" customHeight="1">
      <c r="A27" s="1148"/>
      <c r="B27" s="1148"/>
      <c r="C27" s="229" t="s">
        <v>276</v>
      </c>
      <c r="D27" s="230">
        <v>30230</v>
      </c>
      <c r="E27" s="231">
        <v>32390</v>
      </c>
      <c r="F27" s="231">
        <v>33448</v>
      </c>
      <c r="G27" s="231">
        <v>34107</v>
      </c>
      <c r="H27" s="231">
        <v>33253</v>
      </c>
      <c r="I27" s="231">
        <v>34390</v>
      </c>
      <c r="J27" s="231">
        <v>34614</v>
      </c>
      <c r="K27" s="231">
        <v>34462</v>
      </c>
      <c r="L27" s="379">
        <v>34576</v>
      </c>
      <c r="M27" s="379">
        <v>36260</v>
      </c>
      <c r="N27" s="379">
        <v>42368</v>
      </c>
      <c r="O27" s="379">
        <v>40425</v>
      </c>
      <c r="P27" s="379">
        <v>40701.35</v>
      </c>
      <c r="Q27" s="379">
        <v>42293.969999999994</v>
      </c>
      <c r="R27" s="379">
        <v>41093</v>
      </c>
      <c r="S27" s="232" t="s">
        <v>277</v>
      </c>
      <c r="T27" s="1173"/>
      <c r="U27" s="213"/>
      <c r="V27" s="213"/>
      <c r="W27" s="213"/>
      <c r="X27" s="213"/>
      <c r="Y27" s="213"/>
      <c r="Z27" s="213"/>
    </row>
    <row r="28" spans="1:26" ht="17.25" customHeight="1">
      <c r="A28" s="1148"/>
      <c r="B28" s="1148"/>
      <c r="C28" s="225" t="s">
        <v>278</v>
      </c>
      <c r="D28" s="226">
        <v>4011</v>
      </c>
      <c r="E28" s="227">
        <v>4011</v>
      </c>
      <c r="F28" s="227">
        <v>3410</v>
      </c>
      <c r="G28" s="227">
        <v>3283</v>
      </c>
      <c r="H28" s="227">
        <v>3228</v>
      </c>
      <c r="I28" s="227">
        <v>2285</v>
      </c>
      <c r="J28" s="227">
        <v>2287</v>
      </c>
      <c r="K28" s="227">
        <v>2202</v>
      </c>
      <c r="L28" s="342">
        <v>2202</v>
      </c>
      <c r="M28" s="342">
        <v>2202</v>
      </c>
      <c r="N28" s="342">
        <v>2079</v>
      </c>
      <c r="O28" s="342">
        <v>1437</v>
      </c>
      <c r="P28" s="342">
        <v>1436.99</v>
      </c>
      <c r="Q28" s="342">
        <v>1243.5500000000002</v>
      </c>
      <c r="R28" s="342">
        <v>1495</v>
      </c>
      <c r="S28" s="228" t="s">
        <v>279</v>
      </c>
      <c r="T28" s="1173"/>
      <c r="U28" s="213"/>
      <c r="V28" s="213"/>
      <c r="W28" s="213"/>
      <c r="X28" s="213"/>
      <c r="Y28" s="213"/>
      <c r="Z28" s="213"/>
    </row>
    <row r="29" spans="1:26" ht="17.25" customHeight="1">
      <c r="A29" s="1149"/>
      <c r="B29" s="1149"/>
      <c r="C29" s="233" t="s">
        <v>152</v>
      </c>
      <c r="D29" s="234">
        <v>46682</v>
      </c>
      <c r="E29" s="235">
        <v>49280</v>
      </c>
      <c r="F29" s="235">
        <v>50846</v>
      </c>
      <c r="G29" s="235">
        <f t="shared" ref="G29:I29" si="8">SUM(G26:G28)</f>
        <v>52169</v>
      </c>
      <c r="H29" s="235">
        <f t="shared" si="8"/>
        <v>52533</v>
      </c>
      <c r="I29" s="235">
        <f t="shared" si="8"/>
        <v>54912</v>
      </c>
      <c r="J29" s="235">
        <v>56036</v>
      </c>
      <c r="K29" s="235">
        <f t="shared" ref="K29:R29" si="9">SUM(K26:K28)</f>
        <v>56661</v>
      </c>
      <c r="L29" s="380">
        <f t="shared" si="9"/>
        <v>57206</v>
      </c>
      <c r="M29" s="380">
        <f t="shared" si="9"/>
        <v>59908</v>
      </c>
      <c r="N29" s="380">
        <f t="shared" si="9"/>
        <v>69432</v>
      </c>
      <c r="O29" s="380">
        <f t="shared" si="9"/>
        <v>73424</v>
      </c>
      <c r="P29" s="380">
        <f t="shared" si="9"/>
        <v>74191.760000000009</v>
      </c>
      <c r="Q29" s="380">
        <f t="shared" si="9"/>
        <v>80773.87000000001</v>
      </c>
      <c r="R29" s="380">
        <f t="shared" si="9"/>
        <v>82666</v>
      </c>
      <c r="S29" s="236" t="s">
        <v>150</v>
      </c>
      <c r="T29" s="1174"/>
      <c r="U29" s="237"/>
      <c r="V29" s="237"/>
      <c r="W29" s="237"/>
      <c r="X29" s="237"/>
      <c r="Y29" s="237"/>
      <c r="Z29" s="237"/>
    </row>
    <row r="30" spans="1:26" ht="17.25" customHeight="1">
      <c r="A30" s="1170">
        <v>7</v>
      </c>
      <c r="B30" s="1171" t="s">
        <v>220</v>
      </c>
      <c r="C30" s="225" t="s">
        <v>264</v>
      </c>
      <c r="D30" s="226">
        <v>5360</v>
      </c>
      <c r="E30" s="227">
        <v>5490</v>
      </c>
      <c r="F30" s="227">
        <v>5667</v>
      </c>
      <c r="G30" s="227">
        <v>5667</v>
      </c>
      <c r="H30" s="227">
        <v>5667</v>
      </c>
      <c r="I30" s="227">
        <v>5953</v>
      </c>
      <c r="J30" s="227">
        <v>6208</v>
      </c>
      <c r="K30" s="227">
        <v>7038</v>
      </c>
      <c r="L30" s="342">
        <v>7178</v>
      </c>
      <c r="M30" s="342">
        <v>7573</v>
      </c>
      <c r="N30" s="342">
        <v>7624</v>
      </c>
      <c r="O30" s="342">
        <v>7770</v>
      </c>
      <c r="P30" s="342">
        <v>7983.64</v>
      </c>
      <c r="Q30" s="342">
        <v>8064.76</v>
      </c>
      <c r="R30" s="342">
        <v>8163</v>
      </c>
      <c r="S30" s="228" t="s">
        <v>274</v>
      </c>
      <c r="T30" s="1172" t="s">
        <v>100</v>
      </c>
      <c r="U30" s="213"/>
      <c r="V30" s="213"/>
      <c r="W30" s="213"/>
      <c r="X30" s="213"/>
      <c r="Y30" s="213"/>
      <c r="Z30" s="213"/>
    </row>
    <row r="31" spans="1:26" ht="17.25" customHeight="1">
      <c r="A31" s="1148"/>
      <c r="B31" s="1148"/>
      <c r="C31" s="229" t="s">
        <v>276</v>
      </c>
      <c r="D31" s="230">
        <v>2984</v>
      </c>
      <c r="E31" s="231">
        <v>3094</v>
      </c>
      <c r="F31" s="231">
        <v>3104</v>
      </c>
      <c r="G31" s="231">
        <v>3186</v>
      </c>
      <c r="H31" s="231">
        <v>3186</v>
      </c>
      <c r="I31" s="231">
        <v>3190</v>
      </c>
      <c r="J31" s="231">
        <v>3151</v>
      </c>
      <c r="K31" s="231">
        <v>3158</v>
      </c>
      <c r="L31" s="379">
        <v>3074</v>
      </c>
      <c r="M31" s="379">
        <v>3257</v>
      </c>
      <c r="N31" s="379">
        <v>3257</v>
      </c>
      <c r="O31" s="379">
        <v>3320</v>
      </c>
      <c r="P31" s="379">
        <v>3390.4800000000005</v>
      </c>
      <c r="Q31" s="379">
        <v>3424.6500000000005</v>
      </c>
      <c r="R31" s="379">
        <v>3372</v>
      </c>
      <c r="S31" s="232" t="s">
        <v>277</v>
      </c>
      <c r="T31" s="1173"/>
      <c r="U31" s="213"/>
      <c r="V31" s="213"/>
      <c r="W31" s="213"/>
      <c r="X31" s="213"/>
      <c r="Y31" s="213"/>
      <c r="Z31" s="213"/>
    </row>
    <row r="32" spans="1:26" ht="17.25" customHeight="1">
      <c r="A32" s="1148"/>
      <c r="B32" s="1148"/>
      <c r="C32" s="225" t="s">
        <v>278</v>
      </c>
      <c r="D32" s="226">
        <v>1965</v>
      </c>
      <c r="E32" s="227">
        <v>1950</v>
      </c>
      <c r="F32" s="227">
        <v>2110</v>
      </c>
      <c r="G32" s="227">
        <v>2110</v>
      </c>
      <c r="H32" s="227">
        <v>2110</v>
      </c>
      <c r="I32" s="227">
        <v>2110</v>
      </c>
      <c r="J32" s="227">
        <v>2077</v>
      </c>
      <c r="K32" s="227">
        <v>2063</v>
      </c>
      <c r="L32" s="342">
        <v>2048</v>
      </c>
      <c r="M32" s="342">
        <v>1847</v>
      </c>
      <c r="N32" s="342">
        <v>1847</v>
      </c>
      <c r="O32" s="342">
        <v>1847</v>
      </c>
      <c r="P32" s="342">
        <v>1846.59</v>
      </c>
      <c r="Q32" s="342">
        <v>1846.59</v>
      </c>
      <c r="R32" s="342">
        <v>1817</v>
      </c>
      <c r="S32" s="228" t="s">
        <v>279</v>
      </c>
      <c r="T32" s="1173"/>
      <c r="U32" s="213"/>
      <c r="V32" s="213"/>
      <c r="W32" s="213"/>
      <c r="X32" s="213"/>
      <c r="Y32" s="213"/>
      <c r="Z32" s="213"/>
    </row>
    <row r="33" spans="1:26" ht="17.25" customHeight="1">
      <c r="A33" s="1149"/>
      <c r="B33" s="1149"/>
      <c r="C33" s="233" t="s">
        <v>152</v>
      </c>
      <c r="D33" s="234">
        <v>10308</v>
      </c>
      <c r="E33" s="235">
        <v>10534</v>
      </c>
      <c r="F33" s="235">
        <v>10882</v>
      </c>
      <c r="G33" s="235">
        <v>10964</v>
      </c>
      <c r="H33" s="235">
        <v>10964</v>
      </c>
      <c r="I33" s="235">
        <f t="shared" ref="I33:K33" si="10">SUM(I30:I32)</f>
        <v>11253</v>
      </c>
      <c r="J33" s="235">
        <f t="shared" si="10"/>
        <v>11436</v>
      </c>
      <c r="K33" s="235">
        <f t="shared" si="10"/>
        <v>12259</v>
      </c>
      <c r="L33" s="380">
        <f t="shared" ref="L33:M33" si="11">SUM(L30:L32)-1</f>
        <v>12299</v>
      </c>
      <c r="M33" s="380">
        <f t="shared" si="11"/>
        <v>12676</v>
      </c>
      <c r="N33" s="380">
        <f t="shared" ref="N33:R33" si="12">SUM(N30:N32)</f>
        <v>12728</v>
      </c>
      <c r="O33" s="380">
        <f t="shared" si="12"/>
        <v>12937</v>
      </c>
      <c r="P33" s="380">
        <f t="shared" si="12"/>
        <v>13220.710000000001</v>
      </c>
      <c r="Q33" s="380">
        <f t="shared" si="12"/>
        <v>13336</v>
      </c>
      <c r="R33" s="380">
        <f t="shared" si="12"/>
        <v>13352</v>
      </c>
      <c r="S33" s="236" t="s">
        <v>150</v>
      </c>
      <c r="T33" s="1174"/>
      <c r="U33" s="237"/>
      <c r="V33" s="237"/>
      <c r="W33" s="237"/>
      <c r="X33" s="237"/>
      <c r="Y33" s="237"/>
      <c r="Z33" s="237"/>
    </row>
    <row r="34" spans="1:26" ht="17.25" customHeight="1">
      <c r="A34" s="1179">
        <v>8</v>
      </c>
      <c r="B34" s="1180" t="s">
        <v>221</v>
      </c>
      <c r="C34" s="225" t="s">
        <v>264</v>
      </c>
      <c r="D34" s="226">
        <v>21507</v>
      </c>
      <c r="E34" s="227">
        <v>24492</v>
      </c>
      <c r="F34" s="227">
        <v>25548</v>
      </c>
      <c r="G34" s="227">
        <v>27284</v>
      </c>
      <c r="H34" s="227">
        <v>27791</v>
      </c>
      <c r="I34" s="227">
        <v>30747</v>
      </c>
      <c r="J34" s="227">
        <v>34295</v>
      </c>
      <c r="K34" s="227">
        <v>34810</v>
      </c>
      <c r="L34" s="342">
        <v>37391</v>
      </c>
      <c r="M34" s="342">
        <v>39654</v>
      </c>
      <c r="N34" s="342">
        <v>40872</v>
      </c>
      <c r="O34" s="342">
        <v>43326</v>
      </c>
      <c r="P34" s="342">
        <v>48572.58</v>
      </c>
      <c r="Q34" s="342">
        <v>52046.19</v>
      </c>
      <c r="R34" s="342">
        <v>53799</v>
      </c>
      <c r="S34" s="228" t="s">
        <v>274</v>
      </c>
      <c r="T34" s="1181" t="s">
        <v>110</v>
      </c>
      <c r="U34" s="213"/>
      <c r="V34" s="213"/>
      <c r="W34" s="213"/>
      <c r="X34" s="213"/>
      <c r="Y34" s="213"/>
      <c r="Z34" s="213"/>
    </row>
    <row r="35" spans="1:26" ht="17.25" customHeight="1">
      <c r="A35" s="1148"/>
      <c r="B35" s="1148"/>
      <c r="C35" s="229" t="s">
        <v>276</v>
      </c>
      <c r="D35" s="230">
        <v>32074</v>
      </c>
      <c r="E35" s="231">
        <v>33987</v>
      </c>
      <c r="F35" s="231">
        <v>36466</v>
      </c>
      <c r="G35" s="231">
        <v>37110</v>
      </c>
      <c r="H35" s="231">
        <v>37873</v>
      </c>
      <c r="I35" s="231">
        <v>36545</v>
      </c>
      <c r="J35" s="231">
        <v>33284</v>
      </c>
      <c r="K35" s="231">
        <v>34060</v>
      </c>
      <c r="L35" s="379">
        <v>34165</v>
      </c>
      <c r="M35" s="379">
        <v>33473</v>
      </c>
      <c r="N35" s="379">
        <v>36067</v>
      </c>
      <c r="O35" s="379">
        <v>35222</v>
      </c>
      <c r="P35" s="379">
        <v>34080.42</v>
      </c>
      <c r="Q35" s="379">
        <v>37536.32</v>
      </c>
      <c r="R35" s="379">
        <v>39053</v>
      </c>
      <c r="S35" s="232" t="s">
        <v>277</v>
      </c>
      <c r="T35" s="1173"/>
      <c r="U35" s="213"/>
      <c r="V35" s="213"/>
      <c r="W35" s="213"/>
      <c r="X35" s="213"/>
      <c r="Y35" s="213"/>
      <c r="Z35" s="213"/>
    </row>
    <row r="36" spans="1:26" ht="17.25" customHeight="1">
      <c r="A36" s="1148"/>
      <c r="B36" s="1148"/>
      <c r="C36" s="225" t="s">
        <v>278</v>
      </c>
      <c r="D36" s="226">
        <v>12726</v>
      </c>
      <c r="E36" s="227">
        <v>10680</v>
      </c>
      <c r="F36" s="227">
        <v>9434</v>
      </c>
      <c r="G36" s="227">
        <v>9316</v>
      </c>
      <c r="H36" s="227">
        <v>9408</v>
      </c>
      <c r="I36" s="227">
        <v>8507</v>
      </c>
      <c r="J36" s="227">
        <v>8318</v>
      </c>
      <c r="K36" s="227">
        <v>8415</v>
      </c>
      <c r="L36" s="342">
        <v>7739</v>
      </c>
      <c r="M36" s="342">
        <v>7713</v>
      </c>
      <c r="N36" s="342">
        <v>7713</v>
      </c>
      <c r="O36" s="342">
        <v>6330</v>
      </c>
      <c r="P36" s="342">
        <v>5451.5999999999995</v>
      </c>
      <c r="Q36" s="342">
        <v>4936.08</v>
      </c>
      <c r="R36" s="342">
        <v>6351</v>
      </c>
      <c r="S36" s="228" t="s">
        <v>279</v>
      </c>
      <c r="T36" s="1173"/>
      <c r="U36" s="213"/>
      <c r="V36" s="213"/>
      <c r="W36" s="213"/>
      <c r="X36" s="213"/>
      <c r="Y36" s="213"/>
      <c r="Z36" s="213"/>
    </row>
    <row r="37" spans="1:26" ht="17.25" customHeight="1">
      <c r="A37" s="1149"/>
      <c r="B37" s="1149"/>
      <c r="C37" s="233" t="s">
        <v>152</v>
      </c>
      <c r="D37" s="234">
        <v>66307</v>
      </c>
      <c r="E37" s="235">
        <v>69159</v>
      </c>
      <c r="F37" s="235">
        <v>71447</v>
      </c>
      <c r="G37" s="235">
        <f>SUM(G34:G36)</f>
        <v>73710</v>
      </c>
      <c r="H37" s="235">
        <v>75073</v>
      </c>
      <c r="I37" s="235">
        <f>SUM(I34:I36)</f>
        <v>75799</v>
      </c>
      <c r="J37" s="235">
        <v>75896</v>
      </c>
      <c r="K37" s="235">
        <f t="shared" ref="K37:Q37" si="13">SUM(K34:K36)</f>
        <v>77285</v>
      </c>
      <c r="L37" s="380">
        <f t="shared" si="13"/>
        <v>79295</v>
      </c>
      <c r="M37" s="380">
        <f t="shared" si="13"/>
        <v>80840</v>
      </c>
      <c r="N37" s="380">
        <f t="shared" si="13"/>
        <v>84652</v>
      </c>
      <c r="O37" s="380">
        <f t="shared" si="13"/>
        <v>84878</v>
      </c>
      <c r="P37" s="380">
        <f t="shared" si="13"/>
        <v>88104.6</v>
      </c>
      <c r="Q37" s="380">
        <f t="shared" si="13"/>
        <v>94518.590000000011</v>
      </c>
      <c r="R37" s="380">
        <f>SUM(R34:R36)+1</f>
        <v>99204</v>
      </c>
      <c r="S37" s="236" t="s">
        <v>150</v>
      </c>
      <c r="T37" s="1174"/>
      <c r="U37" s="237"/>
      <c r="V37" s="237"/>
      <c r="W37" s="237"/>
      <c r="X37" s="237"/>
      <c r="Y37" s="237"/>
      <c r="Z37" s="237"/>
    </row>
    <row r="38" spans="1:26" ht="17.25" customHeight="1">
      <c r="A38" s="1170">
        <v>9</v>
      </c>
      <c r="B38" s="1171" t="s">
        <v>335</v>
      </c>
      <c r="C38" s="225" t="s">
        <v>264</v>
      </c>
      <c r="D38" s="226">
        <v>0</v>
      </c>
      <c r="E38" s="227">
        <v>0</v>
      </c>
      <c r="F38" s="227">
        <v>0</v>
      </c>
      <c r="G38" s="227">
        <v>0</v>
      </c>
      <c r="H38" s="227">
        <v>0</v>
      </c>
      <c r="I38" s="227">
        <v>0</v>
      </c>
      <c r="J38" s="227">
        <v>0</v>
      </c>
      <c r="K38" s="227">
        <v>0</v>
      </c>
      <c r="L38" s="342">
        <v>0</v>
      </c>
      <c r="M38" s="342">
        <v>0</v>
      </c>
      <c r="N38" s="342">
        <v>0</v>
      </c>
      <c r="O38" s="342">
        <v>0</v>
      </c>
      <c r="P38" s="342">
        <v>0</v>
      </c>
      <c r="Q38" s="342">
        <v>0</v>
      </c>
      <c r="R38" s="342">
        <v>0</v>
      </c>
      <c r="S38" s="228" t="s">
        <v>274</v>
      </c>
      <c r="T38" s="1172" t="s">
        <v>116</v>
      </c>
      <c r="U38" s="213"/>
      <c r="V38" s="213"/>
      <c r="W38" s="213"/>
      <c r="X38" s="213"/>
      <c r="Y38" s="213"/>
      <c r="Z38" s="213"/>
    </row>
    <row r="39" spans="1:26" ht="17.25" customHeight="1">
      <c r="A39" s="1148"/>
      <c r="B39" s="1148"/>
      <c r="C39" s="229" t="s">
        <v>276</v>
      </c>
      <c r="D39" s="230">
        <v>58</v>
      </c>
      <c r="E39" s="231">
        <v>58</v>
      </c>
      <c r="F39" s="231">
        <v>58</v>
      </c>
      <c r="G39" s="231">
        <v>58</v>
      </c>
      <c r="H39" s="231">
        <v>58</v>
      </c>
      <c r="I39" s="231">
        <v>58</v>
      </c>
      <c r="J39" s="231">
        <v>58</v>
      </c>
      <c r="K39" s="231">
        <v>58</v>
      </c>
      <c r="L39" s="379">
        <v>58</v>
      </c>
      <c r="M39" s="379">
        <v>58</v>
      </c>
      <c r="N39" s="379">
        <v>58</v>
      </c>
      <c r="O39" s="379">
        <v>58</v>
      </c>
      <c r="P39" s="379">
        <v>58.25</v>
      </c>
      <c r="Q39" s="379">
        <v>58.25</v>
      </c>
      <c r="R39" s="379">
        <v>58.25</v>
      </c>
      <c r="S39" s="232" t="s">
        <v>277</v>
      </c>
      <c r="T39" s="1173"/>
      <c r="U39" s="213"/>
      <c r="V39" s="213"/>
      <c r="W39" s="213"/>
      <c r="X39" s="213"/>
      <c r="Y39" s="213"/>
      <c r="Z39" s="213"/>
    </row>
    <row r="40" spans="1:26" ht="17.25" customHeight="1">
      <c r="A40" s="1148"/>
      <c r="B40" s="1148"/>
      <c r="C40" s="225" t="s">
        <v>278</v>
      </c>
      <c r="D40" s="226">
        <v>43</v>
      </c>
      <c r="E40" s="227">
        <v>43</v>
      </c>
      <c r="F40" s="227">
        <v>43</v>
      </c>
      <c r="G40" s="227">
        <v>43</v>
      </c>
      <c r="H40" s="227">
        <v>43</v>
      </c>
      <c r="I40" s="227">
        <v>43</v>
      </c>
      <c r="J40" s="227">
        <v>43</v>
      </c>
      <c r="K40" s="227">
        <v>43</v>
      </c>
      <c r="L40" s="342">
        <v>43</v>
      </c>
      <c r="M40" s="342">
        <v>43</v>
      </c>
      <c r="N40" s="342">
        <v>43</v>
      </c>
      <c r="O40" s="342">
        <v>43</v>
      </c>
      <c r="P40" s="342">
        <v>42.98</v>
      </c>
      <c r="Q40" s="342">
        <v>42.98</v>
      </c>
      <c r="R40" s="342">
        <v>42.98</v>
      </c>
      <c r="S40" s="228" t="s">
        <v>279</v>
      </c>
      <c r="T40" s="1173"/>
      <c r="U40" s="213"/>
      <c r="V40" s="213"/>
      <c r="W40" s="213"/>
      <c r="X40" s="213"/>
      <c r="Y40" s="213"/>
      <c r="Z40" s="213"/>
    </row>
    <row r="41" spans="1:26" ht="17.25" customHeight="1">
      <c r="A41" s="1149"/>
      <c r="B41" s="1149"/>
      <c r="C41" s="233" t="s">
        <v>152</v>
      </c>
      <c r="D41" s="234">
        <v>101</v>
      </c>
      <c r="E41" s="235">
        <v>101</v>
      </c>
      <c r="F41" s="235">
        <v>101</v>
      </c>
      <c r="G41" s="235">
        <v>101</v>
      </c>
      <c r="H41" s="235">
        <v>101</v>
      </c>
      <c r="I41" s="235">
        <v>101</v>
      </c>
      <c r="J41" s="235">
        <v>101</v>
      </c>
      <c r="K41" s="235">
        <v>101</v>
      </c>
      <c r="L41" s="380">
        <f t="shared" ref="L41:R41" si="14">SUM(L38:L40)</f>
        <v>101</v>
      </c>
      <c r="M41" s="380">
        <f t="shared" si="14"/>
        <v>101</v>
      </c>
      <c r="N41" s="380">
        <f t="shared" si="14"/>
        <v>101</v>
      </c>
      <c r="O41" s="380">
        <f t="shared" si="14"/>
        <v>101</v>
      </c>
      <c r="P41" s="380">
        <f t="shared" si="14"/>
        <v>101.22999999999999</v>
      </c>
      <c r="Q41" s="380">
        <f t="shared" si="14"/>
        <v>101.22999999999999</v>
      </c>
      <c r="R41" s="380">
        <f t="shared" si="14"/>
        <v>101.22999999999999</v>
      </c>
      <c r="S41" s="236" t="s">
        <v>150</v>
      </c>
      <c r="T41" s="1174"/>
      <c r="U41" s="237"/>
      <c r="V41" s="237"/>
      <c r="W41" s="237"/>
      <c r="X41" s="237"/>
      <c r="Y41" s="237"/>
      <c r="Z41" s="237"/>
    </row>
    <row r="42" spans="1:26" ht="17.25" customHeight="1">
      <c r="A42" s="1179">
        <v>10</v>
      </c>
      <c r="B42" s="1180" t="s">
        <v>336</v>
      </c>
      <c r="C42" s="225" t="s">
        <v>264</v>
      </c>
      <c r="D42" s="226">
        <v>866</v>
      </c>
      <c r="E42" s="227">
        <v>866</v>
      </c>
      <c r="F42" s="227">
        <v>884</v>
      </c>
      <c r="G42" s="227">
        <v>884</v>
      </c>
      <c r="H42" s="227">
        <v>884</v>
      </c>
      <c r="I42" s="227">
        <v>884</v>
      </c>
      <c r="J42" s="227">
        <v>884</v>
      </c>
      <c r="K42" s="227">
        <v>884</v>
      </c>
      <c r="L42" s="342">
        <v>884</v>
      </c>
      <c r="M42" s="342">
        <v>884</v>
      </c>
      <c r="N42" s="342">
        <v>884</v>
      </c>
      <c r="O42" s="342">
        <v>884</v>
      </c>
      <c r="P42" s="342">
        <v>884.04</v>
      </c>
      <c r="Q42" s="342">
        <v>884.04</v>
      </c>
      <c r="R42" s="342">
        <v>884.04</v>
      </c>
      <c r="S42" s="228" t="s">
        <v>274</v>
      </c>
      <c r="T42" s="1181" t="s">
        <v>337</v>
      </c>
      <c r="U42" s="213"/>
      <c r="V42" s="213"/>
      <c r="W42" s="213"/>
      <c r="X42" s="213"/>
      <c r="Y42" s="213"/>
      <c r="Z42" s="213"/>
    </row>
    <row r="43" spans="1:26" ht="17.25" customHeight="1">
      <c r="A43" s="1148"/>
      <c r="B43" s="1148"/>
      <c r="C43" s="229" t="s">
        <v>276</v>
      </c>
      <c r="D43" s="230">
        <v>196</v>
      </c>
      <c r="E43" s="231">
        <v>196</v>
      </c>
      <c r="F43" s="231">
        <v>178</v>
      </c>
      <c r="G43" s="231">
        <v>178</v>
      </c>
      <c r="H43" s="231">
        <v>178</v>
      </c>
      <c r="I43" s="231">
        <v>178</v>
      </c>
      <c r="J43" s="231">
        <v>178</v>
      </c>
      <c r="K43" s="231">
        <v>178</v>
      </c>
      <c r="L43" s="379">
        <v>178</v>
      </c>
      <c r="M43" s="379">
        <v>178</v>
      </c>
      <c r="N43" s="379">
        <v>178</v>
      </c>
      <c r="O43" s="379">
        <v>178</v>
      </c>
      <c r="P43" s="379">
        <v>177.76</v>
      </c>
      <c r="Q43" s="379">
        <v>177.76</v>
      </c>
      <c r="R43" s="379">
        <v>177.76</v>
      </c>
      <c r="S43" s="232" t="s">
        <v>277</v>
      </c>
      <c r="T43" s="1173"/>
      <c r="U43" s="213"/>
      <c r="V43" s="213"/>
      <c r="W43" s="213"/>
      <c r="X43" s="213"/>
      <c r="Y43" s="213"/>
      <c r="Z43" s="213"/>
    </row>
    <row r="44" spans="1:26" ht="17.25" customHeight="1">
      <c r="A44" s="1148"/>
      <c r="B44" s="1148"/>
      <c r="C44" s="225" t="s">
        <v>278</v>
      </c>
      <c r="D44" s="226">
        <v>0</v>
      </c>
      <c r="E44" s="227">
        <v>0</v>
      </c>
      <c r="F44" s="227">
        <v>0</v>
      </c>
      <c r="G44" s="227">
        <v>0</v>
      </c>
      <c r="H44" s="227">
        <v>0</v>
      </c>
      <c r="I44" s="227">
        <v>0</v>
      </c>
      <c r="J44" s="227">
        <v>0</v>
      </c>
      <c r="K44" s="227">
        <v>0</v>
      </c>
      <c r="L44" s="342">
        <v>0</v>
      </c>
      <c r="M44" s="342">
        <v>0</v>
      </c>
      <c r="N44" s="342"/>
      <c r="O44" s="342">
        <v>0</v>
      </c>
      <c r="P44" s="342">
        <v>0</v>
      </c>
      <c r="Q44" s="342">
        <v>0</v>
      </c>
      <c r="R44" s="342">
        <v>0</v>
      </c>
      <c r="S44" s="228" t="s">
        <v>279</v>
      </c>
      <c r="T44" s="1173"/>
      <c r="U44" s="213"/>
      <c r="V44" s="213"/>
      <c r="W44" s="213"/>
      <c r="X44" s="213"/>
      <c r="Y44" s="213"/>
      <c r="Z44" s="213"/>
    </row>
    <row r="45" spans="1:26" ht="17.25" customHeight="1">
      <c r="A45" s="1149"/>
      <c r="B45" s="1149"/>
      <c r="C45" s="233" t="s">
        <v>152</v>
      </c>
      <c r="D45" s="234">
        <v>1062</v>
      </c>
      <c r="E45" s="235">
        <v>1062</v>
      </c>
      <c r="F45" s="235">
        <v>1062</v>
      </c>
      <c r="G45" s="235">
        <v>1062</v>
      </c>
      <c r="H45" s="235">
        <v>1062</v>
      </c>
      <c r="I45" s="235">
        <v>1062</v>
      </c>
      <c r="J45" s="235">
        <v>1062</v>
      </c>
      <c r="K45" s="235">
        <v>1062</v>
      </c>
      <c r="L45" s="380">
        <f t="shared" ref="L45:R45" si="15">SUM(L42:L44)</f>
        <v>1062</v>
      </c>
      <c r="M45" s="380">
        <f t="shared" si="15"/>
        <v>1062</v>
      </c>
      <c r="N45" s="380">
        <f t="shared" si="15"/>
        <v>1062</v>
      </c>
      <c r="O45" s="380">
        <f t="shared" si="15"/>
        <v>1062</v>
      </c>
      <c r="P45" s="380">
        <f t="shared" si="15"/>
        <v>1061.8</v>
      </c>
      <c r="Q45" s="380">
        <f t="shared" si="15"/>
        <v>1061.8</v>
      </c>
      <c r="R45" s="380">
        <f t="shared" si="15"/>
        <v>1061.8</v>
      </c>
      <c r="S45" s="236" t="s">
        <v>150</v>
      </c>
      <c r="T45" s="1174"/>
      <c r="U45" s="237"/>
      <c r="V45" s="237"/>
      <c r="W45" s="237"/>
      <c r="X45" s="237"/>
      <c r="Y45" s="237"/>
      <c r="Z45" s="237"/>
    </row>
    <row r="46" spans="1:26" ht="17.25" customHeight="1">
      <c r="A46" s="1185">
        <v>11</v>
      </c>
      <c r="B46" s="1186" t="s">
        <v>320</v>
      </c>
      <c r="C46" s="238" t="s">
        <v>264</v>
      </c>
      <c r="D46" s="239">
        <v>11753</v>
      </c>
      <c r="E46" s="240">
        <v>11753</v>
      </c>
      <c r="F46" s="240">
        <v>12425</v>
      </c>
      <c r="G46" s="240">
        <v>13396</v>
      </c>
      <c r="H46" s="240">
        <v>13403</v>
      </c>
      <c r="I46" s="240">
        <v>13518</v>
      </c>
      <c r="J46" s="240">
        <v>13602</v>
      </c>
      <c r="K46" s="240">
        <v>13723</v>
      </c>
      <c r="L46" s="381">
        <v>14156</v>
      </c>
      <c r="M46" s="381">
        <v>14219</v>
      </c>
      <c r="N46" s="381">
        <v>15189</v>
      </c>
      <c r="O46" s="381">
        <v>15199</v>
      </c>
      <c r="P46" s="381">
        <v>17233.879999999997</v>
      </c>
      <c r="Q46" s="381">
        <v>17459.34</v>
      </c>
      <c r="R46" s="381">
        <v>18752</v>
      </c>
      <c r="S46" s="241" t="s">
        <v>274</v>
      </c>
      <c r="T46" s="1187" t="s">
        <v>128</v>
      </c>
      <c r="U46" s="213"/>
      <c r="V46" s="213"/>
      <c r="W46" s="213"/>
      <c r="X46" s="213"/>
      <c r="Y46" s="213"/>
      <c r="Z46" s="213"/>
    </row>
    <row r="47" spans="1:26" ht="17.25" customHeight="1">
      <c r="A47" s="1148"/>
      <c r="B47" s="1148"/>
      <c r="C47" s="229" t="s">
        <v>276</v>
      </c>
      <c r="D47" s="230">
        <v>13030</v>
      </c>
      <c r="E47" s="231">
        <v>13132</v>
      </c>
      <c r="F47" s="231">
        <v>13358</v>
      </c>
      <c r="G47" s="231">
        <v>12995</v>
      </c>
      <c r="H47" s="231">
        <v>13022</v>
      </c>
      <c r="I47" s="231">
        <v>13010</v>
      </c>
      <c r="J47" s="231">
        <v>13021</v>
      </c>
      <c r="K47" s="231">
        <v>12954</v>
      </c>
      <c r="L47" s="379">
        <v>12869</v>
      </c>
      <c r="M47" s="379">
        <v>12847</v>
      </c>
      <c r="N47" s="379">
        <v>13125</v>
      </c>
      <c r="O47" s="379">
        <v>13296</v>
      </c>
      <c r="P47" s="379">
        <v>12858.84</v>
      </c>
      <c r="Q47" s="379">
        <v>12698.82</v>
      </c>
      <c r="R47" s="379">
        <v>11433</v>
      </c>
      <c r="S47" s="232" t="s">
        <v>277</v>
      </c>
      <c r="T47" s="1173"/>
      <c r="U47" s="213"/>
      <c r="V47" s="213"/>
      <c r="W47" s="213"/>
      <c r="X47" s="213"/>
      <c r="Y47" s="213"/>
      <c r="Z47" s="213"/>
    </row>
    <row r="48" spans="1:26" ht="17.25" customHeight="1">
      <c r="A48" s="1148"/>
      <c r="B48" s="1148"/>
      <c r="C48" s="225" t="s">
        <v>278</v>
      </c>
      <c r="D48" s="226">
        <v>5071</v>
      </c>
      <c r="E48" s="227">
        <v>5071</v>
      </c>
      <c r="F48" s="227">
        <v>4832</v>
      </c>
      <c r="G48" s="227">
        <v>4892</v>
      </c>
      <c r="H48" s="227">
        <v>4893</v>
      </c>
      <c r="I48" s="227">
        <v>4907</v>
      </c>
      <c r="J48" s="227">
        <v>4907</v>
      </c>
      <c r="K48" s="227">
        <v>4990</v>
      </c>
      <c r="L48" s="342">
        <v>4643</v>
      </c>
      <c r="M48" s="342">
        <v>4624</v>
      </c>
      <c r="N48" s="342">
        <v>4623</v>
      </c>
      <c r="O48" s="342">
        <v>4597</v>
      </c>
      <c r="P48" s="342">
        <v>3778.5300000000007</v>
      </c>
      <c r="Q48" s="342">
        <v>3775.12</v>
      </c>
      <c r="R48" s="342">
        <v>3773</v>
      </c>
      <c r="S48" s="228" t="s">
        <v>279</v>
      </c>
      <c r="T48" s="1173"/>
      <c r="U48" s="213"/>
      <c r="V48" s="213"/>
      <c r="W48" s="213"/>
      <c r="X48" s="213"/>
      <c r="Y48" s="213"/>
      <c r="Z48" s="213"/>
    </row>
    <row r="49" spans="1:26" ht="17.25" customHeight="1">
      <c r="A49" s="1149"/>
      <c r="B49" s="1149"/>
      <c r="C49" s="233" t="s">
        <v>152</v>
      </c>
      <c r="D49" s="234">
        <v>29853</v>
      </c>
      <c r="E49" s="235">
        <v>29956</v>
      </c>
      <c r="F49" s="235">
        <v>30615</v>
      </c>
      <c r="G49" s="235">
        <v>31283</v>
      </c>
      <c r="H49" s="235">
        <v>31318</v>
      </c>
      <c r="I49" s="235">
        <v>31435</v>
      </c>
      <c r="J49" s="235">
        <v>31529</v>
      </c>
      <c r="K49" s="235">
        <f>K46+K47+K48</f>
        <v>31667</v>
      </c>
      <c r="L49" s="380">
        <f t="shared" ref="L49:M49" si="16">SUM(L46:L48)-1</f>
        <v>31667</v>
      </c>
      <c r="M49" s="380">
        <f t="shared" si="16"/>
        <v>31689</v>
      </c>
      <c r="N49" s="380">
        <f t="shared" ref="N49:R49" si="17">SUM(N46:N48)</f>
        <v>32937</v>
      </c>
      <c r="O49" s="380">
        <f t="shared" si="17"/>
        <v>33092</v>
      </c>
      <c r="P49" s="380">
        <f t="shared" si="17"/>
        <v>33871.25</v>
      </c>
      <c r="Q49" s="380">
        <f t="shared" si="17"/>
        <v>33933.279999999999</v>
      </c>
      <c r="R49" s="380">
        <f t="shared" si="17"/>
        <v>33958</v>
      </c>
      <c r="S49" s="236" t="s">
        <v>150</v>
      </c>
      <c r="T49" s="1174"/>
      <c r="U49" s="237"/>
      <c r="V49" s="237"/>
      <c r="W49" s="237"/>
      <c r="X49" s="237"/>
      <c r="Y49" s="237"/>
      <c r="Z49" s="237"/>
    </row>
    <row r="50" spans="1:26" ht="17.25" customHeight="1">
      <c r="A50" s="1179">
        <v>12</v>
      </c>
      <c r="B50" s="1180" t="s">
        <v>227</v>
      </c>
      <c r="C50" s="225" t="s">
        <v>264</v>
      </c>
      <c r="D50" s="226"/>
      <c r="E50" s="227"/>
      <c r="F50" s="227"/>
      <c r="G50" s="227"/>
      <c r="H50" s="227"/>
      <c r="I50" s="227">
        <v>9807</v>
      </c>
      <c r="J50" s="227">
        <v>10128</v>
      </c>
      <c r="K50" s="227">
        <v>10402</v>
      </c>
      <c r="L50" s="342">
        <v>10475</v>
      </c>
      <c r="M50" s="342">
        <v>10622</v>
      </c>
      <c r="N50" s="342">
        <v>10841</v>
      </c>
      <c r="O50" s="342">
        <v>11089</v>
      </c>
      <c r="P50" s="342">
        <v>11256.779999999999</v>
      </c>
      <c r="Q50" s="342">
        <v>11256.779999999999</v>
      </c>
      <c r="R50" s="342">
        <v>11256.779999999999</v>
      </c>
      <c r="S50" s="228" t="s">
        <v>274</v>
      </c>
      <c r="T50" s="1181" t="s">
        <v>120</v>
      </c>
      <c r="U50" s="213"/>
      <c r="V50" s="213"/>
      <c r="W50" s="213"/>
      <c r="X50" s="213"/>
      <c r="Y50" s="213"/>
      <c r="Z50" s="213"/>
    </row>
    <row r="51" spans="1:26" ht="17.25" customHeight="1">
      <c r="A51" s="1148"/>
      <c r="B51" s="1148"/>
      <c r="C51" s="229" t="s">
        <v>276</v>
      </c>
      <c r="D51" s="230"/>
      <c r="E51" s="231"/>
      <c r="F51" s="231"/>
      <c r="G51" s="231"/>
      <c r="H51" s="231"/>
      <c r="I51" s="231">
        <v>8808</v>
      </c>
      <c r="J51" s="231">
        <v>8586</v>
      </c>
      <c r="K51" s="231">
        <v>8542</v>
      </c>
      <c r="L51" s="379">
        <v>8576</v>
      </c>
      <c r="M51" s="379">
        <v>8565</v>
      </c>
      <c r="N51" s="379">
        <v>8521</v>
      </c>
      <c r="O51" s="379">
        <v>8328</v>
      </c>
      <c r="P51" s="379">
        <v>8344.35</v>
      </c>
      <c r="Q51" s="379">
        <v>8496.57</v>
      </c>
      <c r="R51" s="379">
        <v>8496.57</v>
      </c>
      <c r="S51" s="232" t="s">
        <v>277</v>
      </c>
      <c r="T51" s="1173"/>
      <c r="U51" s="213"/>
      <c r="V51" s="213"/>
      <c r="W51" s="213"/>
      <c r="X51" s="213"/>
      <c r="Y51" s="213"/>
      <c r="Z51" s="213"/>
    </row>
    <row r="52" spans="1:26" ht="17.25" customHeight="1">
      <c r="A52" s="1148"/>
      <c r="B52" s="1148"/>
      <c r="C52" s="225" t="s">
        <v>278</v>
      </c>
      <c r="D52" s="226"/>
      <c r="E52" s="227"/>
      <c r="F52" s="227"/>
      <c r="G52" s="227"/>
      <c r="H52" s="227"/>
      <c r="I52" s="227">
        <v>2597</v>
      </c>
      <c r="J52" s="227">
        <v>2700</v>
      </c>
      <c r="K52" s="227">
        <v>2520</v>
      </c>
      <c r="L52" s="342">
        <v>2651</v>
      </c>
      <c r="M52" s="342">
        <v>2652</v>
      </c>
      <c r="N52" s="342">
        <v>2863</v>
      </c>
      <c r="O52" s="342">
        <v>3433</v>
      </c>
      <c r="P52" s="342">
        <v>3433.07</v>
      </c>
      <c r="Q52" s="342">
        <v>3433.07</v>
      </c>
      <c r="R52" s="342">
        <v>3452</v>
      </c>
      <c r="S52" s="228" t="s">
        <v>279</v>
      </c>
      <c r="T52" s="1173"/>
      <c r="U52" s="213"/>
      <c r="V52" s="213"/>
      <c r="W52" s="213"/>
      <c r="X52" s="213"/>
      <c r="Y52" s="213"/>
      <c r="Z52" s="213"/>
    </row>
    <row r="53" spans="1:26" ht="17.25" customHeight="1">
      <c r="A53" s="1149"/>
      <c r="B53" s="1149"/>
      <c r="C53" s="233" t="s">
        <v>152</v>
      </c>
      <c r="D53" s="234"/>
      <c r="E53" s="235"/>
      <c r="F53" s="235"/>
      <c r="G53" s="235"/>
      <c r="H53" s="235"/>
      <c r="I53" s="235">
        <v>21211</v>
      </c>
      <c r="J53" s="235">
        <v>21415</v>
      </c>
      <c r="K53" s="235">
        <f>K50+K51+K52</f>
        <v>21464</v>
      </c>
      <c r="L53" s="380">
        <f t="shared" ref="L53:Q53" si="18">SUM(L50:L52)</f>
        <v>21702</v>
      </c>
      <c r="M53" s="380">
        <f t="shared" si="18"/>
        <v>21839</v>
      </c>
      <c r="N53" s="380">
        <f t="shared" si="18"/>
        <v>22225</v>
      </c>
      <c r="O53" s="380">
        <f t="shared" si="18"/>
        <v>22850</v>
      </c>
      <c r="P53" s="380">
        <f t="shared" si="18"/>
        <v>23034.199999999997</v>
      </c>
      <c r="Q53" s="380">
        <f t="shared" si="18"/>
        <v>23186.42</v>
      </c>
      <c r="R53" s="380">
        <f>SUM(R50:R52)+1</f>
        <v>23206.35</v>
      </c>
      <c r="S53" s="236" t="s">
        <v>150</v>
      </c>
      <c r="T53" s="1174"/>
      <c r="U53" s="237"/>
      <c r="V53" s="237"/>
      <c r="W53" s="237"/>
      <c r="X53" s="237"/>
      <c r="Y53" s="237"/>
      <c r="Z53" s="237"/>
    </row>
    <row r="54" spans="1:26" ht="17.25" customHeight="1">
      <c r="A54" s="1188" t="s">
        <v>338</v>
      </c>
      <c r="B54" s="1152"/>
      <c r="C54" s="242" t="s">
        <v>264</v>
      </c>
      <c r="D54" s="243">
        <f t="shared" ref="D54:Q56" si="19">D6+D10+D14+D18+D22+D26+D30+D34+D38+D42+D46+D50</f>
        <v>109322</v>
      </c>
      <c r="E54" s="244">
        <f t="shared" si="19"/>
        <v>113409</v>
      </c>
      <c r="F54" s="244">
        <f t="shared" si="19"/>
        <v>117551</v>
      </c>
      <c r="G54" s="244">
        <f t="shared" si="19"/>
        <v>122587</v>
      </c>
      <c r="H54" s="244">
        <f t="shared" si="19"/>
        <v>125314</v>
      </c>
      <c r="I54" s="244">
        <f t="shared" si="19"/>
        <v>131020</v>
      </c>
      <c r="J54" s="244">
        <f t="shared" si="19"/>
        <v>137494</v>
      </c>
      <c r="K54" s="244">
        <f t="shared" si="19"/>
        <v>142464</v>
      </c>
      <c r="L54" s="382">
        <f t="shared" si="19"/>
        <v>148194</v>
      </c>
      <c r="M54" s="382">
        <f t="shared" si="19"/>
        <v>155018.65</v>
      </c>
      <c r="N54" s="382">
        <f t="shared" si="19"/>
        <v>162868.12</v>
      </c>
      <c r="O54" s="382">
        <f t="shared" si="19"/>
        <v>176586</v>
      </c>
      <c r="P54" s="382">
        <f t="shared" si="19"/>
        <v>186511.51</v>
      </c>
      <c r="Q54" s="346">
        <f t="shared" si="19"/>
        <v>199310.09</v>
      </c>
      <c r="R54" s="346">
        <f>R6+R10+R14+R18+R22+R26+R30+R34+R38+R42+R46+R50+2</f>
        <v>211607.47</v>
      </c>
      <c r="S54" s="246" t="s">
        <v>274</v>
      </c>
      <c r="T54" s="1161" t="s">
        <v>339</v>
      </c>
      <c r="U54" s="237"/>
      <c r="V54" s="237"/>
      <c r="W54" s="237"/>
      <c r="X54" s="237"/>
      <c r="Y54" s="237"/>
      <c r="Z54" s="237"/>
    </row>
    <row r="55" spans="1:26" ht="17.25" customHeight="1">
      <c r="A55" s="1189"/>
      <c r="B55" s="1155"/>
      <c r="C55" s="233" t="s">
        <v>276</v>
      </c>
      <c r="D55" s="235">
        <f t="shared" si="19"/>
        <v>130564</v>
      </c>
      <c r="E55" s="235">
        <f t="shared" si="19"/>
        <v>137372</v>
      </c>
      <c r="F55" s="235">
        <f t="shared" si="19"/>
        <v>142069</v>
      </c>
      <c r="G55" s="235">
        <f t="shared" si="19"/>
        <v>142532</v>
      </c>
      <c r="H55" s="235">
        <f t="shared" si="19"/>
        <v>142406</v>
      </c>
      <c r="I55" s="235">
        <f t="shared" si="19"/>
        <v>143142</v>
      </c>
      <c r="J55" s="235">
        <f t="shared" si="19"/>
        <v>139052</v>
      </c>
      <c r="K55" s="235">
        <f t="shared" si="19"/>
        <v>139211</v>
      </c>
      <c r="L55" s="380">
        <f t="shared" si="19"/>
        <v>139065</v>
      </c>
      <c r="M55" s="380">
        <f t="shared" si="19"/>
        <v>140379.13</v>
      </c>
      <c r="N55" s="380">
        <f t="shared" si="19"/>
        <v>150269</v>
      </c>
      <c r="O55" s="380">
        <f t="shared" si="19"/>
        <v>146827</v>
      </c>
      <c r="P55" s="380">
        <f t="shared" si="19"/>
        <v>147131.01</v>
      </c>
      <c r="Q55" s="380">
        <f t="shared" si="19"/>
        <v>151560.88999999998</v>
      </c>
      <c r="R55" s="380">
        <f>R7+R11+R15+R19+R23+R27+R31+R35+R39+R43+R47+R51-1</f>
        <v>148595.01</v>
      </c>
      <c r="S55" s="236" t="s">
        <v>277</v>
      </c>
      <c r="T55" s="1173"/>
      <c r="U55" s="237"/>
      <c r="V55" s="237"/>
      <c r="W55" s="237"/>
      <c r="X55" s="237"/>
      <c r="Y55" s="237"/>
      <c r="Z55" s="237"/>
    </row>
    <row r="56" spans="1:26" ht="17.25" customHeight="1">
      <c r="A56" s="1189"/>
      <c r="B56" s="1155"/>
      <c r="C56" s="247" t="s">
        <v>278</v>
      </c>
      <c r="D56" s="245">
        <f t="shared" si="19"/>
        <v>35559</v>
      </c>
      <c r="E56" s="245">
        <f t="shared" si="19"/>
        <v>33591</v>
      </c>
      <c r="F56" s="245">
        <f t="shared" si="19"/>
        <v>32384</v>
      </c>
      <c r="G56" s="245">
        <f t="shared" si="19"/>
        <v>32301</v>
      </c>
      <c r="H56" s="245">
        <f t="shared" si="19"/>
        <v>32348</v>
      </c>
      <c r="I56" s="245">
        <f t="shared" si="19"/>
        <v>30941</v>
      </c>
      <c r="J56" s="245">
        <f t="shared" si="19"/>
        <v>30765</v>
      </c>
      <c r="K56" s="245">
        <f t="shared" si="19"/>
        <v>31887</v>
      </c>
      <c r="L56" s="346">
        <f t="shared" si="19"/>
        <v>30175</v>
      </c>
      <c r="M56" s="346">
        <f t="shared" si="19"/>
        <v>29473</v>
      </c>
      <c r="N56" s="346">
        <v>29259</v>
      </c>
      <c r="O56" s="346">
        <f t="shared" si="19"/>
        <v>27089</v>
      </c>
      <c r="P56" s="346">
        <f t="shared" si="19"/>
        <v>26113.4</v>
      </c>
      <c r="Q56" s="346">
        <f t="shared" si="19"/>
        <v>25680.759999999995</v>
      </c>
      <c r="R56" s="346">
        <f>R8+R12+R16+R20+R24+R28+R32+R36+R40+R44+R48+R52+1</f>
        <v>27557.149999999998</v>
      </c>
      <c r="S56" s="246" t="s">
        <v>279</v>
      </c>
      <c r="T56" s="1173"/>
      <c r="U56" s="237"/>
      <c r="V56" s="237"/>
      <c r="W56" s="237"/>
      <c r="X56" s="237"/>
      <c r="Y56" s="237"/>
      <c r="Z56" s="237"/>
    </row>
    <row r="57" spans="1:26" ht="17.25" customHeight="1">
      <c r="A57" s="1190"/>
      <c r="B57" s="1157"/>
      <c r="C57" s="248" t="s">
        <v>152</v>
      </c>
      <c r="D57" s="249">
        <f t="shared" ref="D57:Q57" si="20">SUM(D54:D56)</f>
        <v>275445</v>
      </c>
      <c r="E57" s="250">
        <f t="shared" si="20"/>
        <v>284372</v>
      </c>
      <c r="F57" s="250">
        <f t="shared" si="20"/>
        <v>292004</v>
      </c>
      <c r="G57" s="250">
        <f t="shared" si="20"/>
        <v>297420</v>
      </c>
      <c r="H57" s="250">
        <f t="shared" si="20"/>
        <v>300068</v>
      </c>
      <c r="I57" s="250">
        <f t="shared" si="20"/>
        <v>305103</v>
      </c>
      <c r="J57" s="250">
        <f t="shared" si="20"/>
        <v>307311</v>
      </c>
      <c r="K57" s="250">
        <f t="shared" si="20"/>
        <v>313562</v>
      </c>
      <c r="L57" s="383">
        <f t="shared" si="20"/>
        <v>317434</v>
      </c>
      <c r="M57" s="383">
        <f t="shared" si="20"/>
        <v>324870.78000000003</v>
      </c>
      <c r="N57" s="383">
        <f t="shared" si="20"/>
        <v>342396.12</v>
      </c>
      <c r="O57" s="383">
        <f t="shared" si="20"/>
        <v>350502</v>
      </c>
      <c r="P57" s="383">
        <f t="shared" si="20"/>
        <v>359755.92000000004</v>
      </c>
      <c r="Q57" s="380">
        <f t="shared" si="20"/>
        <v>376551.74</v>
      </c>
      <c r="R57" s="380">
        <f>SUM(R54:R56)-1</f>
        <v>387758.63</v>
      </c>
      <c r="S57" s="236" t="s">
        <v>150</v>
      </c>
      <c r="T57" s="1174"/>
      <c r="U57" s="237"/>
      <c r="V57" s="237"/>
      <c r="W57" s="237"/>
      <c r="X57" s="237"/>
      <c r="Y57" s="237"/>
      <c r="Z57" s="237"/>
    </row>
    <row r="58" spans="1:26" ht="17.25" customHeight="1">
      <c r="A58" s="251" t="s">
        <v>340</v>
      </c>
      <c r="B58" s="222"/>
      <c r="C58" s="252"/>
      <c r="D58" s="253"/>
      <c r="E58" s="254"/>
      <c r="F58" s="254"/>
      <c r="G58" s="254"/>
      <c r="H58" s="254"/>
      <c r="I58" s="254"/>
      <c r="J58" s="254"/>
      <c r="K58" s="254"/>
      <c r="L58" s="378"/>
      <c r="M58" s="378"/>
      <c r="N58" s="378"/>
      <c r="O58" s="378"/>
      <c r="P58" s="378"/>
      <c r="Q58" s="378"/>
      <c r="R58" s="378"/>
      <c r="S58" s="255"/>
      <c r="T58" s="269" t="s">
        <v>341</v>
      </c>
      <c r="U58" s="213"/>
      <c r="V58" s="213"/>
      <c r="W58" s="213"/>
      <c r="X58" s="213"/>
      <c r="Y58" s="213"/>
      <c r="Z58" s="213"/>
    </row>
    <row r="59" spans="1:26" ht="17.25" customHeight="1">
      <c r="A59" s="1179">
        <v>1</v>
      </c>
      <c r="B59" s="1180" t="s">
        <v>342</v>
      </c>
      <c r="C59" s="225" t="s">
        <v>264</v>
      </c>
      <c r="D59" s="226">
        <v>31</v>
      </c>
      <c r="E59" s="227">
        <v>31</v>
      </c>
      <c r="F59" s="227">
        <v>31</v>
      </c>
      <c r="G59" s="227">
        <v>31</v>
      </c>
      <c r="H59" s="227">
        <v>31</v>
      </c>
      <c r="I59" s="227">
        <v>31</v>
      </c>
      <c r="J59" s="227">
        <v>31</v>
      </c>
      <c r="K59" s="227">
        <v>31</v>
      </c>
      <c r="L59" s="342">
        <v>31</v>
      </c>
      <c r="M59" s="342">
        <v>31</v>
      </c>
      <c r="N59" s="342">
        <v>31</v>
      </c>
      <c r="O59" s="342">
        <v>31</v>
      </c>
      <c r="P59" s="342">
        <v>31.23</v>
      </c>
      <c r="Q59" s="342">
        <v>31.23</v>
      </c>
      <c r="R59" s="342">
        <v>31</v>
      </c>
      <c r="S59" s="228" t="s">
        <v>274</v>
      </c>
      <c r="T59" s="1164" t="s">
        <v>343</v>
      </c>
      <c r="U59" s="213"/>
      <c r="V59" s="213"/>
      <c r="W59" s="213"/>
      <c r="X59" s="213"/>
      <c r="Y59" s="213"/>
      <c r="Z59" s="213"/>
    </row>
    <row r="60" spans="1:26" ht="17.25" customHeight="1">
      <c r="A60" s="1148"/>
      <c r="B60" s="1148"/>
      <c r="C60" s="229" t="s">
        <v>276</v>
      </c>
      <c r="D60" s="230">
        <v>40</v>
      </c>
      <c r="E60" s="231">
        <v>40</v>
      </c>
      <c r="F60" s="231">
        <v>40</v>
      </c>
      <c r="G60" s="231">
        <v>40</v>
      </c>
      <c r="H60" s="231">
        <v>40</v>
      </c>
      <c r="I60" s="231">
        <v>40</v>
      </c>
      <c r="J60" s="231">
        <v>40</v>
      </c>
      <c r="K60" s="231">
        <v>40</v>
      </c>
      <c r="L60" s="379">
        <v>40</v>
      </c>
      <c r="M60" s="379">
        <v>40</v>
      </c>
      <c r="N60" s="379">
        <v>40</v>
      </c>
      <c r="O60" s="379">
        <v>40</v>
      </c>
      <c r="P60" s="379">
        <v>40.11</v>
      </c>
      <c r="Q60" s="379">
        <v>40.11</v>
      </c>
      <c r="R60" s="379">
        <v>40.11</v>
      </c>
      <c r="S60" s="232" t="s">
        <v>277</v>
      </c>
      <c r="T60" s="1148"/>
      <c r="U60" s="213"/>
      <c r="V60" s="213"/>
      <c r="W60" s="213"/>
      <c r="X60" s="213"/>
      <c r="Y60" s="213"/>
      <c r="Z60" s="213"/>
    </row>
    <row r="61" spans="1:26" ht="17.25" customHeight="1">
      <c r="A61" s="1148"/>
      <c r="B61" s="1148"/>
      <c r="C61" s="225" t="s">
        <v>278</v>
      </c>
      <c r="D61" s="226">
        <v>19</v>
      </c>
      <c r="E61" s="227">
        <v>19</v>
      </c>
      <c r="F61" s="227">
        <v>19</v>
      </c>
      <c r="G61" s="227">
        <v>19</v>
      </c>
      <c r="H61" s="227">
        <v>19</v>
      </c>
      <c r="I61" s="227">
        <v>19</v>
      </c>
      <c r="J61" s="227">
        <v>19</v>
      </c>
      <c r="K61" s="227">
        <v>19</v>
      </c>
      <c r="L61" s="342">
        <v>19</v>
      </c>
      <c r="M61" s="342">
        <v>19</v>
      </c>
      <c r="N61" s="342">
        <v>19</v>
      </c>
      <c r="O61" s="342">
        <v>19</v>
      </c>
      <c r="P61" s="342">
        <v>18.89</v>
      </c>
      <c r="Q61" s="342">
        <v>18.89</v>
      </c>
      <c r="R61" s="342">
        <v>19</v>
      </c>
      <c r="S61" s="228" t="s">
        <v>279</v>
      </c>
      <c r="T61" s="1148"/>
      <c r="U61" s="213"/>
      <c r="V61" s="213"/>
      <c r="W61" s="213"/>
      <c r="X61" s="213"/>
      <c r="Y61" s="213"/>
      <c r="Z61" s="213"/>
    </row>
    <row r="62" spans="1:26" ht="17.25" customHeight="1">
      <c r="A62" s="1149"/>
      <c r="B62" s="1149"/>
      <c r="C62" s="233" t="s">
        <v>152</v>
      </c>
      <c r="D62" s="234">
        <v>90</v>
      </c>
      <c r="E62" s="235">
        <v>90</v>
      </c>
      <c r="F62" s="235">
        <v>90</v>
      </c>
      <c r="G62" s="235">
        <v>90</v>
      </c>
      <c r="H62" s="235">
        <v>90</v>
      </c>
      <c r="I62" s="235">
        <v>90</v>
      </c>
      <c r="J62" s="235">
        <v>90</v>
      </c>
      <c r="K62" s="235">
        <v>90</v>
      </c>
      <c r="L62" s="380">
        <f t="shared" ref="L62:R62" si="21">SUM(L59:L61)</f>
        <v>90</v>
      </c>
      <c r="M62" s="380">
        <f t="shared" si="21"/>
        <v>90</v>
      </c>
      <c r="N62" s="380">
        <f t="shared" si="21"/>
        <v>90</v>
      </c>
      <c r="O62" s="380">
        <f t="shared" si="21"/>
        <v>90</v>
      </c>
      <c r="P62" s="380">
        <f t="shared" si="21"/>
        <v>90.23</v>
      </c>
      <c r="Q62" s="380">
        <f t="shared" si="21"/>
        <v>90.23</v>
      </c>
      <c r="R62" s="380">
        <f t="shared" si="21"/>
        <v>90.11</v>
      </c>
      <c r="S62" s="236" t="s">
        <v>150</v>
      </c>
      <c r="T62" s="1149"/>
      <c r="U62" s="237"/>
      <c r="V62" s="237"/>
      <c r="W62" s="237"/>
      <c r="X62" s="237"/>
      <c r="Y62" s="237"/>
      <c r="Z62" s="237"/>
    </row>
    <row r="63" spans="1:26" ht="17.25" customHeight="1">
      <c r="A63" s="1170">
        <v>2</v>
      </c>
      <c r="B63" s="1171" t="s">
        <v>344</v>
      </c>
      <c r="C63" s="225" t="s">
        <v>264</v>
      </c>
      <c r="D63" s="226">
        <v>349</v>
      </c>
      <c r="E63" s="227">
        <v>465</v>
      </c>
      <c r="F63" s="227">
        <v>465</v>
      </c>
      <c r="G63" s="227">
        <v>465</v>
      </c>
      <c r="H63" s="227">
        <v>465</v>
      </c>
      <c r="I63" s="227">
        <v>465</v>
      </c>
      <c r="J63" s="227">
        <v>465</v>
      </c>
      <c r="K63" s="227">
        <v>465</v>
      </c>
      <c r="L63" s="342">
        <v>465</v>
      </c>
      <c r="M63" s="342">
        <v>464.78000000000003</v>
      </c>
      <c r="N63" s="342">
        <v>465</v>
      </c>
      <c r="O63" s="342">
        <v>465</v>
      </c>
      <c r="P63" s="342">
        <v>464.78000000000003</v>
      </c>
      <c r="Q63" s="342">
        <v>464.78000000000003</v>
      </c>
      <c r="R63" s="342">
        <v>465</v>
      </c>
      <c r="S63" s="228" t="s">
        <v>274</v>
      </c>
      <c r="T63" s="1171" t="s">
        <v>73</v>
      </c>
      <c r="U63" s="213"/>
      <c r="V63" s="213"/>
      <c r="W63" s="213"/>
      <c r="X63" s="213"/>
      <c r="Y63" s="213"/>
      <c r="Z63" s="213"/>
    </row>
    <row r="64" spans="1:26" ht="17.25" customHeight="1">
      <c r="A64" s="1148"/>
      <c r="B64" s="1148"/>
      <c r="C64" s="229" t="s">
        <v>276</v>
      </c>
      <c r="D64" s="230">
        <v>33</v>
      </c>
      <c r="E64" s="231">
        <v>43</v>
      </c>
      <c r="F64" s="231">
        <v>43</v>
      </c>
      <c r="G64" s="231">
        <v>43</v>
      </c>
      <c r="H64" s="231">
        <v>43</v>
      </c>
      <c r="I64" s="231">
        <v>43</v>
      </c>
      <c r="J64" s="231">
        <v>43</v>
      </c>
      <c r="K64" s="231">
        <v>43</v>
      </c>
      <c r="L64" s="379">
        <v>43</v>
      </c>
      <c r="M64" s="379">
        <v>42.72</v>
      </c>
      <c r="N64" s="379">
        <v>43</v>
      </c>
      <c r="O64" s="379">
        <v>43</v>
      </c>
      <c r="P64" s="379">
        <v>42.72</v>
      </c>
      <c r="Q64" s="379">
        <v>42.72</v>
      </c>
      <c r="R64" s="379">
        <v>42.72</v>
      </c>
      <c r="S64" s="232" t="s">
        <v>277</v>
      </c>
      <c r="T64" s="1148"/>
      <c r="U64" s="213"/>
      <c r="V64" s="213"/>
      <c r="W64" s="213"/>
      <c r="X64" s="213"/>
      <c r="Y64" s="213"/>
      <c r="Z64" s="213"/>
    </row>
    <row r="65" spans="1:26" ht="17.25" customHeight="1">
      <c r="A65" s="1148"/>
      <c r="B65" s="1148"/>
      <c r="C65" s="225" t="s">
        <v>278</v>
      </c>
      <c r="D65" s="226">
        <v>3</v>
      </c>
      <c r="E65" s="227">
        <v>3</v>
      </c>
      <c r="F65" s="227">
        <v>3</v>
      </c>
      <c r="G65" s="227">
        <v>3</v>
      </c>
      <c r="H65" s="227">
        <v>3</v>
      </c>
      <c r="I65" s="227">
        <v>3</v>
      </c>
      <c r="J65" s="227">
        <v>3</v>
      </c>
      <c r="K65" s="227">
        <v>3</v>
      </c>
      <c r="L65" s="342">
        <v>3</v>
      </c>
      <c r="M65" s="342">
        <v>3.02</v>
      </c>
      <c r="N65" s="342">
        <v>3</v>
      </c>
      <c r="O65" s="342">
        <v>3</v>
      </c>
      <c r="P65" s="342">
        <v>3.02</v>
      </c>
      <c r="Q65" s="342">
        <v>3.02</v>
      </c>
      <c r="R65" s="342">
        <v>3</v>
      </c>
      <c r="S65" s="228" t="s">
        <v>279</v>
      </c>
      <c r="T65" s="1148"/>
      <c r="U65" s="213"/>
      <c r="V65" s="213"/>
      <c r="W65" s="213"/>
      <c r="X65" s="213"/>
      <c r="Y65" s="213"/>
      <c r="Z65" s="213"/>
    </row>
    <row r="66" spans="1:26" ht="17.25" customHeight="1">
      <c r="A66" s="1149"/>
      <c r="B66" s="1149"/>
      <c r="C66" s="233" t="s">
        <v>152</v>
      </c>
      <c r="D66" s="234">
        <v>385</v>
      </c>
      <c r="E66" s="235">
        <v>511</v>
      </c>
      <c r="F66" s="235">
        <v>511</v>
      </c>
      <c r="G66" s="235">
        <v>511</v>
      </c>
      <c r="H66" s="235">
        <v>511</v>
      </c>
      <c r="I66" s="235">
        <v>511</v>
      </c>
      <c r="J66" s="235">
        <v>511</v>
      </c>
      <c r="K66" s="235">
        <v>511</v>
      </c>
      <c r="L66" s="380">
        <f t="shared" ref="L66:R66" si="22">SUM(L63:L65)</f>
        <v>511</v>
      </c>
      <c r="M66" s="380">
        <f t="shared" si="22"/>
        <v>510.52</v>
      </c>
      <c r="N66" s="380">
        <f t="shared" si="22"/>
        <v>511</v>
      </c>
      <c r="O66" s="380">
        <f t="shared" si="22"/>
        <v>511</v>
      </c>
      <c r="P66" s="380">
        <f t="shared" si="22"/>
        <v>510.52</v>
      </c>
      <c r="Q66" s="380">
        <f t="shared" si="22"/>
        <v>510.52</v>
      </c>
      <c r="R66" s="380">
        <f t="shared" si="22"/>
        <v>510.72</v>
      </c>
      <c r="S66" s="236" t="s">
        <v>150</v>
      </c>
      <c r="T66" s="1149"/>
      <c r="U66" s="237"/>
      <c r="V66" s="237"/>
      <c r="W66" s="237"/>
      <c r="X66" s="237"/>
      <c r="Y66" s="237"/>
      <c r="Z66" s="237"/>
    </row>
    <row r="67" spans="1:26" ht="17.25" customHeight="1">
      <c r="A67" s="1182">
        <v>3</v>
      </c>
      <c r="B67" s="1183" t="s">
        <v>345</v>
      </c>
      <c r="C67" s="238" t="s">
        <v>264</v>
      </c>
      <c r="D67" s="239">
        <v>89</v>
      </c>
      <c r="E67" s="240">
        <v>89</v>
      </c>
      <c r="F67" s="240">
        <v>89</v>
      </c>
      <c r="G67" s="240">
        <v>89</v>
      </c>
      <c r="H67" s="240">
        <v>89</v>
      </c>
      <c r="I67" s="240">
        <v>89</v>
      </c>
      <c r="J67" s="240">
        <v>89</v>
      </c>
      <c r="K67" s="240">
        <v>89</v>
      </c>
      <c r="L67" s="381">
        <v>89</v>
      </c>
      <c r="M67" s="381">
        <v>89</v>
      </c>
      <c r="N67" s="381">
        <v>89</v>
      </c>
      <c r="O67" s="381">
        <v>89</v>
      </c>
      <c r="P67" s="381">
        <v>89.04</v>
      </c>
      <c r="Q67" s="381">
        <v>89.04</v>
      </c>
      <c r="R67" s="381">
        <v>96</v>
      </c>
      <c r="S67" s="241" t="s">
        <v>274</v>
      </c>
      <c r="T67" s="1183" t="s">
        <v>346</v>
      </c>
      <c r="U67" s="213"/>
      <c r="V67" s="213"/>
      <c r="W67" s="213"/>
      <c r="X67" s="213"/>
      <c r="Y67" s="213"/>
      <c r="Z67" s="213"/>
    </row>
    <row r="68" spans="1:26" ht="17.25" customHeight="1">
      <c r="A68" s="1148"/>
      <c r="B68" s="1148"/>
      <c r="C68" s="229" t="s">
        <v>276</v>
      </c>
      <c r="D68" s="230">
        <v>17</v>
      </c>
      <c r="E68" s="231">
        <v>17</v>
      </c>
      <c r="F68" s="231">
        <v>17</v>
      </c>
      <c r="G68" s="231">
        <v>17</v>
      </c>
      <c r="H68" s="231">
        <v>17</v>
      </c>
      <c r="I68" s="231">
        <v>17</v>
      </c>
      <c r="J68" s="231">
        <v>17</v>
      </c>
      <c r="K68" s="231">
        <v>17</v>
      </c>
      <c r="L68" s="379">
        <v>17</v>
      </c>
      <c r="M68" s="379">
        <v>17</v>
      </c>
      <c r="N68" s="379">
        <v>17</v>
      </c>
      <c r="O68" s="379">
        <v>17</v>
      </c>
      <c r="P68" s="379">
        <v>16.510000000000002</v>
      </c>
      <c r="Q68" s="379">
        <v>16.510000000000002</v>
      </c>
      <c r="R68" s="379">
        <v>16.510000000000002</v>
      </c>
      <c r="S68" s="232" t="s">
        <v>277</v>
      </c>
      <c r="T68" s="1148"/>
      <c r="U68" s="213"/>
      <c r="V68" s="213"/>
      <c r="W68" s="213"/>
      <c r="X68" s="213"/>
      <c r="Y68" s="213"/>
      <c r="Z68" s="213"/>
    </row>
    <row r="69" spans="1:26" ht="17.25" customHeight="1">
      <c r="A69" s="1148"/>
      <c r="B69" s="1148"/>
      <c r="C69" s="225" t="s">
        <v>278</v>
      </c>
      <c r="D69" s="226">
        <v>471</v>
      </c>
      <c r="E69" s="227">
        <v>471</v>
      </c>
      <c r="F69" s="227">
        <v>471</v>
      </c>
      <c r="G69" s="227">
        <v>471</v>
      </c>
      <c r="H69" s="227">
        <v>471</v>
      </c>
      <c r="I69" s="227">
        <v>471</v>
      </c>
      <c r="J69" s="227">
        <v>471</v>
      </c>
      <c r="K69" s="227">
        <v>471</v>
      </c>
      <c r="L69" s="342">
        <v>471</v>
      </c>
      <c r="M69" s="342">
        <v>471</v>
      </c>
      <c r="N69" s="342">
        <v>471</v>
      </c>
      <c r="O69" s="342">
        <v>471</v>
      </c>
      <c r="P69" s="342">
        <v>470.93000000000006</v>
      </c>
      <c r="Q69" s="342">
        <v>470.93000000000006</v>
      </c>
      <c r="R69" s="342">
        <v>470.93</v>
      </c>
      <c r="S69" s="228" t="s">
        <v>279</v>
      </c>
      <c r="T69" s="1148"/>
      <c r="U69" s="213"/>
      <c r="V69" s="213"/>
      <c r="W69" s="213"/>
      <c r="X69" s="213"/>
      <c r="Y69" s="213"/>
      <c r="Z69" s="213"/>
    </row>
    <row r="70" spans="1:26" ht="17.25" customHeight="1">
      <c r="A70" s="1149"/>
      <c r="B70" s="1149"/>
      <c r="C70" s="233" t="s">
        <v>152</v>
      </c>
      <c r="D70" s="234">
        <v>576</v>
      </c>
      <c r="E70" s="235">
        <v>576</v>
      </c>
      <c r="F70" s="235">
        <v>576</v>
      </c>
      <c r="G70" s="235">
        <v>576</v>
      </c>
      <c r="H70" s="235">
        <v>576</v>
      </c>
      <c r="I70" s="235">
        <v>576</v>
      </c>
      <c r="J70" s="235">
        <v>576</v>
      </c>
      <c r="K70" s="235">
        <v>576</v>
      </c>
      <c r="L70" s="380">
        <f t="shared" ref="L70:M70" si="23">SUM(L67:L69)-1</f>
        <v>576</v>
      </c>
      <c r="M70" s="380">
        <f t="shared" si="23"/>
        <v>576</v>
      </c>
      <c r="N70" s="380">
        <f t="shared" ref="N70:R70" si="24">SUM(N67:N69)</f>
        <v>577</v>
      </c>
      <c r="O70" s="380">
        <f t="shared" si="24"/>
        <v>577</v>
      </c>
      <c r="P70" s="380">
        <f t="shared" si="24"/>
        <v>576.48</v>
      </c>
      <c r="Q70" s="380">
        <f t="shared" si="24"/>
        <v>576.48</v>
      </c>
      <c r="R70" s="380">
        <f t="shared" si="24"/>
        <v>583.44000000000005</v>
      </c>
      <c r="S70" s="236" t="s">
        <v>150</v>
      </c>
      <c r="T70" s="1149"/>
      <c r="U70" s="237"/>
      <c r="V70" s="237"/>
      <c r="W70" s="237"/>
      <c r="X70" s="237"/>
      <c r="Y70" s="237"/>
      <c r="Z70" s="237"/>
    </row>
    <row r="71" spans="1:26" ht="17.25" customHeight="1">
      <c r="A71" s="1170">
        <v>4</v>
      </c>
      <c r="B71" s="1171" t="s">
        <v>347</v>
      </c>
      <c r="C71" s="225" t="s">
        <v>264</v>
      </c>
      <c r="D71" s="226">
        <v>9</v>
      </c>
      <c r="E71" s="227">
        <v>9</v>
      </c>
      <c r="F71" s="227">
        <v>9</v>
      </c>
      <c r="G71" s="227">
        <v>9</v>
      </c>
      <c r="H71" s="227">
        <v>9</v>
      </c>
      <c r="I71" s="227">
        <v>9</v>
      </c>
      <c r="J71" s="227">
        <v>9</v>
      </c>
      <c r="K71" s="227">
        <v>9</v>
      </c>
      <c r="L71" s="342">
        <v>9</v>
      </c>
      <c r="M71" s="342">
        <v>9</v>
      </c>
      <c r="N71" s="342">
        <v>9</v>
      </c>
      <c r="O71" s="342">
        <v>9</v>
      </c>
      <c r="P71" s="342">
        <v>8.76</v>
      </c>
      <c r="Q71" s="342">
        <v>8.76</v>
      </c>
      <c r="R71" s="342">
        <v>9</v>
      </c>
      <c r="S71" s="228" t="s">
        <v>274</v>
      </c>
      <c r="T71" s="1171" t="s">
        <v>348</v>
      </c>
      <c r="U71" s="213"/>
      <c r="V71" s="213"/>
      <c r="W71" s="213"/>
      <c r="X71" s="213"/>
      <c r="Y71" s="213"/>
      <c r="Z71" s="213"/>
    </row>
    <row r="72" spans="1:26" ht="17.25" customHeight="1">
      <c r="A72" s="1148"/>
      <c r="B72" s="1148"/>
      <c r="C72" s="229" t="s">
        <v>276</v>
      </c>
      <c r="D72" s="230">
        <v>0</v>
      </c>
      <c r="E72" s="231">
        <v>0</v>
      </c>
      <c r="F72" s="231">
        <v>0</v>
      </c>
      <c r="G72" s="231">
        <v>0</v>
      </c>
      <c r="H72" s="231">
        <v>0</v>
      </c>
      <c r="I72" s="231">
        <v>0</v>
      </c>
      <c r="J72" s="231">
        <v>0</v>
      </c>
      <c r="K72" s="231">
        <v>0</v>
      </c>
      <c r="L72" s="379">
        <v>0</v>
      </c>
      <c r="M72" s="379">
        <v>22</v>
      </c>
      <c r="N72" s="379">
        <v>22</v>
      </c>
      <c r="O72" s="379">
        <v>22</v>
      </c>
      <c r="P72" s="379">
        <v>21.83</v>
      </c>
      <c r="Q72" s="379">
        <v>21.83</v>
      </c>
      <c r="R72" s="379">
        <v>21.83</v>
      </c>
      <c r="S72" s="232" t="s">
        <v>277</v>
      </c>
      <c r="T72" s="1148"/>
      <c r="U72" s="213"/>
      <c r="V72" s="213"/>
      <c r="W72" s="213"/>
      <c r="X72" s="213"/>
      <c r="Y72" s="213"/>
      <c r="Z72" s="213"/>
    </row>
    <row r="73" spans="1:26" ht="17.25" customHeight="1">
      <c r="A73" s="1148"/>
      <c r="B73" s="1148"/>
      <c r="C73" s="225" t="s">
        <v>278</v>
      </c>
      <c r="D73" s="226">
        <v>307</v>
      </c>
      <c r="E73" s="227">
        <v>307</v>
      </c>
      <c r="F73" s="227">
        <v>307</v>
      </c>
      <c r="G73" s="227">
        <v>307</v>
      </c>
      <c r="H73" s="227">
        <v>307</v>
      </c>
      <c r="I73" s="227">
        <v>307</v>
      </c>
      <c r="J73" s="227">
        <v>307</v>
      </c>
      <c r="K73" s="227">
        <v>402</v>
      </c>
      <c r="L73" s="342">
        <v>402</v>
      </c>
      <c r="M73" s="342">
        <v>415</v>
      </c>
      <c r="N73" s="342">
        <v>415</v>
      </c>
      <c r="O73" s="342">
        <v>416</v>
      </c>
      <c r="P73" s="342">
        <v>447.72</v>
      </c>
      <c r="Q73" s="342">
        <v>447.72</v>
      </c>
      <c r="R73" s="342">
        <v>448</v>
      </c>
      <c r="S73" s="228" t="s">
        <v>279</v>
      </c>
      <c r="T73" s="1148"/>
      <c r="U73" s="213"/>
      <c r="V73" s="213"/>
      <c r="W73" s="213"/>
      <c r="X73" s="213"/>
      <c r="Y73" s="213"/>
      <c r="Z73" s="213"/>
    </row>
    <row r="74" spans="1:26" ht="17.25" customHeight="1">
      <c r="A74" s="1149"/>
      <c r="B74" s="1149"/>
      <c r="C74" s="233" t="s">
        <v>152</v>
      </c>
      <c r="D74" s="234">
        <v>315</v>
      </c>
      <c r="E74" s="235">
        <v>315</v>
      </c>
      <c r="F74" s="235">
        <v>315</v>
      </c>
      <c r="G74" s="235">
        <v>315</v>
      </c>
      <c r="H74" s="235">
        <v>315</v>
      </c>
      <c r="I74" s="235">
        <v>315</v>
      </c>
      <c r="J74" s="235">
        <v>315</v>
      </c>
      <c r="K74" s="235">
        <v>410</v>
      </c>
      <c r="L74" s="380">
        <f t="shared" ref="L74:M74" si="25">SUM(L71:L73)-1</f>
        <v>410</v>
      </c>
      <c r="M74" s="380">
        <f t="shared" si="25"/>
        <v>445</v>
      </c>
      <c r="N74" s="380">
        <f t="shared" ref="N74:R74" si="26">SUM(N71:N73)</f>
        <v>446</v>
      </c>
      <c r="O74" s="380">
        <f t="shared" si="26"/>
        <v>447</v>
      </c>
      <c r="P74" s="380">
        <f t="shared" si="26"/>
        <v>478.31</v>
      </c>
      <c r="Q74" s="380">
        <f t="shared" si="26"/>
        <v>478.31</v>
      </c>
      <c r="R74" s="380">
        <f t="shared" si="26"/>
        <v>478.83</v>
      </c>
      <c r="S74" s="236" t="s">
        <v>150</v>
      </c>
      <c r="T74" s="1149"/>
      <c r="U74" s="237"/>
      <c r="V74" s="237"/>
      <c r="W74" s="237"/>
      <c r="X74" s="237"/>
      <c r="Y74" s="237"/>
      <c r="Z74" s="237"/>
    </row>
    <row r="75" spans="1:26" ht="17.25" customHeight="1">
      <c r="A75" s="1192" t="s">
        <v>349</v>
      </c>
      <c r="B75" s="1152"/>
      <c r="C75" s="225" t="s">
        <v>264</v>
      </c>
      <c r="D75" s="226">
        <f t="shared" ref="D75:R77" si="27">D59+D63+D67+D71</f>
        <v>478</v>
      </c>
      <c r="E75" s="227">
        <f t="shared" si="27"/>
        <v>594</v>
      </c>
      <c r="F75" s="227">
        <f t="shared" si="27"/>
        <v>594</v>
      </c>
      <c r="G75" s="227">
        <f t="shared" si="27"/>
        <v>594</v>
      </c>
      <c r="H75" s="227">
        <f t="shared" si="27"/>
        <v>594</v>
      </c>
      <c r="I75" s="227">
        <f t="shared" si="27"/>
        <v>594</v>
      </c>
      <c r="J75" s="227">
        <f t="shared" si="27"/>
        <v>594</v>
      </c>
      <c r="K75" s="227">
        <f t="shared" si="27"/>
        <v>594</v>
      </c>
      <c r="L75" s="342">
        <f t="shared" si="27"/>
        <v>594</v>
      </c>
      <c r="M75" s="342">
        <f t="shared" si="27"/>
        <v>593.78</v>
      </c>
      <c r="N75" s="342">
        <f t="shared" si="27"/>
        <v>594</v>
      </c>
      <c r="O75" s="342">
        <f t="shared" si="27"/>
        <v>594</v>
      </c>
      <c r="P75" s="342">
        <f t="shared" si="27"/>
        <v>593.81000000000006</v>
      </c>
      <c r="Q75" s="342">
        <f t="shared" si="27"/>
        <v>593.81000000000006</v>
      </c>
      <c r="R75" s="342">
        <f>R59+R63+R67+R71-1</f>
        <v>600</v>
      </c>
      <c r="S75" s="228" t="s">
        <v>274</v>
      </c>
      <c r="T75" s="1193" t="s">
        <v>350</v>
      </c>
      <c r="U75" s="237"/>
      <c r="V75" s="237"/>
      <c r="W75" s="237"/>
      <c r="X75" s="237"/>
      <c r="Y75" s="237"/>
      <c r="Z75" s="237"/>
    </row>
    <row r="76" spans="1:26" ht="17.25" customHeight="1">
      <c r="A76" s="1189"/>
      <c r="B76" s="1155"/>
      <c r="C76" s="229" t="s">
        <v>276</v>
      </c>
      <c r="D76" s="230">
        <f t="shared" si="27"/>
        <v>90</v>
      </c>
      <c r="E76" s="231">
        <f t="shared" si="27"/>
        <v>100</v>
      </c>
      <c r="F76" s="231">
        <f t="shared" si="27"/>
        <v>100</v>
      </c>
      <c r="G76" s="231">
        <f t="shared" si="27"/>
        <v>100</v>
      </c>
      <c r="H76" s="231">
        <f t="shared" si="27"/>
        <v>100</v>
      </c>
      <c r="I76" s="231">
        <f t="shared" si="27"/>
        <v>100</v>
      </c>
      <c r="J76" s="231">
        <f t="shared" si="27"/>
        <v>100</v>
      </c>
      <c r="K76" s="231">
        <f t="shared" si="27"/>
        <v>100</v>
      </c>
      <c r="L76" s="379">
        <f t="shared" si="27"/>
        <v>100</v>
      </c>
      <c r="M76" s="379">
        <f t="shared" si="27"/>
        <v>121.72</v>
      </c>
      <c r="N76" s="379">
        <f t="shared" si="27"/>
        <v>122</v>
      </c>
      <c r="O76" s="379">
        <f t="shared" si="27"/>
        <v>122</v>
      </c>
      <c r="P76" s="379">
        <f t="shared" si="27"/>
        <v>121.17</v>
      </c>
      <c r="Q76" s="379">
        <f t="shared" si="27"/>
        <v>121.17</v>
      </c>
      <c r="R76" s="379">
        <f t="shared" si="27"/>
        <v>121.17</v>
      </c>
      <c r="S76" s="232" t="s">
        <v>277</v>
      </c>
      <c r="T76" s="1148"/>
      <c r="U76" s="237"/>
      <c r="V76" s="237"/>
      <c r="W76" s="237"/>
      <c r="X76" s="237"/>
      <c r="Y76" s="237"/>
      <c r="Z76" s="237"/>
    </row>
    <row r="77" spans="1:26" ht="17.25" customHeight="1">
      <c r="A77" s="1189"/>
      <c r="B77" s="1155"/>
      <c r="C77" s="225" t="s">
        <v>278</v>
      </c>
      <c r="D77" s="226">
        <f t="shared" si="27"/>
        <v>800</v>
      </c>
      <c r="E77" s="227">
        <f t="shared" si="27"/>
        <v>800</v>
      </c>
      <c r="F77" s="227">
        <f t="shared" si="27"/>
        <v>800</v>
      </c>
      <c r="G77" s="227">
        <f t="shared" si="27"/>
        <v>800</v>
      </c>
      <c r="H77" s="227">
        <f t="shared" si="27"/>
        <v>800</v>
      </c>
      <c r="I77" s="227">
        <f t="shared" si="27"/>
        <v>800</v>
      </c>
      <c r="J77" s="227">
        <f t="shared" si="27"/>
        <v>800</v>
      </c>
      <c r="K77" s="227">
        <f t="shared" si="27"/>
        <v>895</v>
      </c>
      <c r="L77" s="342">
        <f t="shared" si="27"/>
        <v>895</v>
      </c>
      <c r="M77" s="342">
        <f t="shared" si="27"/>
        <v>908.02</v>
      </c>
      <c r="N77" s="342">
        <f t="shared" si="27"/>
        <v>908</v>
      </c>
      <c r="O77" s="342">
        <f t="shared" si="27"/>
        <v>909</v>
      </c>
      <c r="P77" s="342">
        <f t="shared" si="27"/>
        <v>940.56000000000017</v>
      </c>
      <c r="Q77" s="342">
        <f t="shared" si="27"/>
        <v>940.56000000000017</v>
      </c>
      <c r="R77" s="342">
        <f t="shared" si="27"/>
        <v>940.93000000000006</v>
      </c>
      <c r="S77" s="228" t="s">
        <v>279</v>
      </c>
      <c r="T77" s="1148"/>
      <c r="U77" s="237"/>
      <c r="V77" s="237"/>
      <c r="W77" s="237"/>
      <c r="X77" s="237"/>
      <c r="Y77" s="237"/>
      <c r="Z77" s="237"/>
    </row>
    <row r="78" spans="1:26" ht="17.25" customHeight="1">
      <c r="A78" s="1190"/>
      <c r="B78" s="1157"/>
      <c r="C78" s="233" t="s">
        <v>152</v>
      </c>
      <c r="D78" s="234">
        <f t="shared" ref="D78:R78" si="28">SUM(D75:D77)</f>
        <v>1368</v>
      </c>
      <c r="E78" s="235">
        <f t="shared" si="28"/>
        <v>1494</v>
      </c>
      <c r="F78" s="235">
        <f t="shared" si="28"/>
        <v>1494</v>
      </c>
      <c r="G78" s="235">
        <f t="shared" si="28"/>
        <v>1494</v>
      </c>
      <c r="H78" s="235">
        <f t="shared" si="28"/>
        <v>1494</v>
      </c>
      <c r="I78" s="235">
        <f t="shared" si="28"/>
        <v>1494</v>
      </c>
      <c r="J78" s="235">
        <f t="shared" si="28"/>
        <v>1494</v>
      </c>
      <c r="K78" s="235">
        <f t="shared" si="28"/>
        <v>1589</v>
      </c>
      <c r="L78" s="380">
        <f t="shared" si="28"/>
        <v>1589</v>
      </c>
      <c r="M78" s="380">
        <f t="shared" si="28"/>
        <v>1623.52</v>
      </c>
      <c r="N78" s="380">
        <f t="shared" si="28"/>
        <v>1624</v>
      </c>
      <c r="O78" s="380">
        <f t="shared" si="28"/>
        <v>1625</v>
      </c>
      <c r="P78" s="380">
        <f t="shared" si="28"/>
        <v>1655.5400000000002</v>
      </c>
      <c r="Q78" s="380">
        <f t="shared" si="28"/>
        <v>1655.5400000000002</v>
      </c>
      <c r="R78" s="380">
        <f t="shared" si="28"/>
        <v>1662.1</v>
      </c>
      <c r="S78" s="236" t="s">
        <v>150</v>
      </c>
      <c r="T78" s="1149"/>
      <c r="U78" s="237"/>
      <c r="V78" s="237"/>
      <c r="W78" s="237"/>
      <c r="X78" s="237"/>
      <c r="Y78" s="237"/>
      <c r="Z78" s="237"/>
    </row>
    <row r="79" spans="1:26" ht="17.25" customHeight="1">
      <c r="A79" s="1188" t="s">
        <v>351</v>
      </c>
      <c r="B79" s="1152"/>
      <c r="C79" s="247" t="s">
        <v>264</v>
      </c>
      <c r="D79" s="256">
        <f t="shared" ref="D79:R81" si="29">D54+D75</f>
        <v>109800</v>
      </c>
      <c r="E79" s="245">
        <f t="shared" si="29"/>
        <v>114003</v>
      </c>
      <c r="F79" s="245">
        <f t="shared" si="29"/>
        <v>118145</v>
      </c>
      <c r="G79" s="245">
        <f t="shared" si="29"/>
        <v>123181</v>
      </c>
      <c r="H79" s="245">
        <f t="shared" si="29"/>
        <v>125908</v>
      </c>
      <c r="I79" s="245">
        <f t="shared" si="29"/>
        <v>131614</v>
      </c>
      <c r="J79" s="245">
        <f t="shared" si="29"/>
        <v>138088</v>
      </c>
      <c r="K79" s="245">
        <f t="shared" si="29"/>
        <v>143058</v>
      </c>
      <c r="L79" s="346">
        <f t="shared" si="29"/>
        <v>148788</v>
      </c>
      <c r="M79" s="346">
        <f t="shared" si="29"/>
        <v>155612.43</v>
      </c>
      <c r="N79" s="346">
        <f t="shared" si="29"/>
        <v>163462.12</v>
      </c>
      <c r="O79" s="346">
        <f t="shared" si="29"/>
        <v>177180</v>
      </c>
      <c r="P79" s="346">
        <f t="shared" si="29"/>
        <v>187105.32</v>
      </c>
      <c r="Q79" s="346">
        <f t="shared" si="29"/>
        <v>199903.9</v>
      </c>
      <c r="R79" s="346">
        <f t="shared" si="29"/>
        <v>212207.47</v>
      </c>
      <c r="S79" s="257" t="s">
        <v>274</v>
      </c>
      <c r="T79" s="1194" t="s">
        <v>352</v>
      </c>
      <c r="U79" s="237"/>
      <c r="V79" s="237"/>
      <c r="W79" s="237"/>
      <c r="X79" s="237"/>
      <c r="Y79" s="237"/>
      <c r="Z79" s="237"/>
    </row>
    <row r="80" spans="1:26" ht="17.25" customHeight="1">
      <c r="A80" s="1189"/>
      <c r="B80" s="1155"/>
      <c r="C80" s="233" t="s">
        <v>276</v>
      </c>
      <c r="D80" s="234">
        <f t="shared" si="29"/>
        <v>130654</v>
      </c>
      <c r="E80" s="235">
        <f t="shared" si="29"/>
        <v>137472</v>
      </c>
      <c r="F80" s="235">
        <f t="shared" si="29"/>
        <v>142169</v>
      </c>
      <c r="G80" s="235">
        <f t="shared" si="29"/>
        <v>142632</v>
      </c>
      <c r="H80" s="235">
        <f t="shared" si="29"/>
        <v>142506</v>
      </c>
      <c r="I80" s="235">
        <f t="shared" si="29"/>
        <v>143242</v>
      </c>
      <c r="J80" s="235">
        <f t="shared" si="29"/>
        <v>139152</v>
      </c>
      <c r="K80" s="235">
        <f t="shared" si="29"/>
        <v>139311</v>
      </c>
      <c r="L80" s="380">
        <f t="shared" si="29"/>
        <v>139165</v>
      </c>
      <c r="M80" s="380">
        <f t="shared" si="29"/>
        <v>140500.85</v>
      </c>
      <c r="N80" s="380">
        <f t="shared" si="29"/>
        <v>150391</v>
      </c>
      <c r="O80" s="380">
        <f t="shared" si="29"/>
        <v>146949</v>
      </c>
      <c r="P80" s="380">
        <f t="shared" si="29"/>
        <v>147252.18000000002</v>
      </c>
      <c r="Q80" s="380">
        <f t="shared" si="29"/>
        <v>151682.06</v>
      </c>
      <c r="R80" s="380">
        <f>R55+R76+1</f>
        <v>148717.18000000002</v>
      </c>
      <c r="S80" s="258" t="s">
        <v>277</v>
      </c>
      <c r="T80" s="1148"/>
      <c r="U80" s="237"/>
      <c r="V80" s="237"/>
      <c r="W80" s="237"/>
      <c r="X80" s="237"/>
      <c r="Y80" s="237"/>
      <c r="Z80" s="237"/>
    </row>
    <row r="81" spans="1:26" ht="17.25" customHeight="1">
      <c r="A81" s="1189"/>
      <c r="B81" s="1155"/>
      <c r="C81" s="247" t="s">
        <v>278</v>
      </c>
      <c r="D81" s="256">
        <f t="shared" si="29"/>
        <v>36359</v>
      </c>
      <c r="E81" s="245">
        <f t="shared" si="29"/>
        <v>34391</v>
      </c>
      <c r="F81" s="245">
        <f t="shared" si="29"/>
        <v>33184</v>
      </c>
      <c r="G81" s="245">
        <f t="shared" si="29"/>
        <v>33101</v>
      </c>
      <c r="H81" s="245">
        <f t="shared" si="29"/>
        <v>33148</v>
      </c>
      <c r="I81" s="245">
        <f t="shared" si="29"/>
        <v>31741</v>
      </c>
      <c r="J81" s="245">
        <f t="shared" si="29"/>
        <v>31565</v>
      </c>
      <c r="K81" s="245">
        <f t="shared" si="29"/>
        <v>32782</v>
      </c>
      <c r="L81" s="346">
        <f t="shared" si="29"/>
        <v>31070</v>
      </c>
      <c r="M81" s="346">
        <f t="shared" si="29"/>
        <v>30381.02</v>
      </c>
      <c r="N81" s="346">
        <f t="shared" si="29"/>
        <v>30167</v>
      </c>
      <c r="O81" s="346">
        <f t="shared" si="29"/>
        <v>27998</v>
      </c>
      <c r="P81" s="346">
        <f t="shared" si="29"/>
        <v>27053.960000000003</v>
      </c>
      <c r="Q81" s="346">
        <f t="shared" si="29"/>
        <v>26621.319999999996</v>
      </c>
      <c r="R81" s="346">
        <f t="shared" si="29"/>
        <v>28498.079999999998</v>
      </c>
      <c r="S81" s="257" t="s">
        <v>279</v>
      </c>
      <c r="T81" s="1148"/>
      <c r="U81" s="237"/>
      <c r="V81" s="237"/>
      <c r="W81" s="237"/>
      <c r="X81" s="237"/>
      <c r="Y81" s="237"/>
      <c r="Z81" s="237"/>
    </row>
    <row r="82" spans="1:26" ht="17.25" customHeight="1">
      <c r="A82" s="1190"/>
      <c r="B82" s="1157"/>
      <c r="C82" s="233" t="s">
        <v>152</v>
      </c>
      <c r="D82" s="234">
        <f t="shared" ref="D82:Q82" si="30">SUM(D79:D81)</f>
        <v>276813</v>
      </c>
      <c r="E82" s="235">
        <f t="shared" si="30"/>
        <v>285866</v>
      </c>
      <c r="F82" s="235">
        <f t="shared" si="30"/>
        <v>293498</v>
      </c>
      <c r="G82" s="235">
        <f t="shared" si="30"/>
        <v>298914</v>
      </c>
      <c r="H82" s="235">
        <f t="shared" si="30"/>
        <v>301562</v>
      </c>
      <c r="I82" s="235">
        <f t="shared" si="30"/>
        <v>306597</v>
      </c>
      <c r="J82" s="235">
        <f t="shared" si="30"/>
        <v>308805</v>
      </c>
      <c r="K82" s="235">
        <f t="shared" si="30"/>
        <v>315151</v>
      </c>
      <c r="L82" s="380">
        <f t="shared" si="30"/>
        <v>319023</v>
      </c>
      <c r="M82" s="380">
        <f t="shared" si="30"/>
        <v>326494.30000000005</v>
      </c>
      <c r="N82" s="380">
        <f t="shared" si="30"/>
        <v>344020.12</v>
      </c>
      <c r="O82" s="380">
        <f t="shared" si="30"/>
        <v>352127</v>
      </c>
      <c r="P82" s="380">
        <f t="shared" si="30"/>
        <v>361411.46</v>
      </c>
      <c r="Q82" s="380">
        <f t="shared" si="30"/>
        <v>378207.27999999997</v>
      </c>
      <c r="R82" s="380">
        <f>SUM(R79:R81)-2</f>
        <v>389420.73000000004</v>
      </c>
      <c r="S82" s="258" t="s">
        <v>150</v>
      </c>
      <c r="T82" s="1149"/>
      <c r="U82" s="237"/>
      <c r="V82" s="237"/>
      <c r="W82" s="237"/>
      <c r="X82" s="237"/>
      <c r="Y82" s="237"/>
      <c r="Z82" s="237"/>
    </row>
    <row r="83" spans="1:26" ht="20.25" customHeight="1">
      <c r="A83" s="202" t="s">
        <v>353</v>
      </c>
      <c r="B83" s="204"/>
      <c r="C83" s="204"/>
      <c r="D83" s="204"/>
      <c r="E83" s="204"/>
      <c r="F83" s="204"/>
      <c r="G83" s="204"/>
      <c r="H83" s="204"/>
      <c r="I83" s="204"/>
      <c r="J83" s="204"/>
      <c r="K83" s="204"/>
      <c r="L83" s="259"/>
      <c r="M83" s="260"/>
      <c r="N83" s="260"/>
      <c r="O83" s="260"/>
      <c r="P83" s="260"/>
      <c r="Q83" s="260"/>
      <c r="R83" s="260"/>
      <c r="S83" s="260"/>
      <c r="T83" s="261"/>
      <c r="U83" s="213"/>
      <c r="V83" s="213"/>
      <c r="W83" s="213"/>
      <c r="X83" s="213"/>
      <c r="Y83" s="213"/>
      <c r="Z83" s="213"/>
    </row>
    <row r="84" spans="1:26" ht="28.5" customHeight="1">
      <c r="A84" s="1191" t="s">
        <v>354</v>
      </c>
      <c r="B84" s="1154"/>
      <c r="C84" s="1154"/>
      <c r="D84" s="1154"/>
      <c r="E84" s="1154"/>
      <c r="F84" s="1154"/>
      <c r="G84" s="1154"/>
      <c r="H84" s="1154"/>
      <c r="I84" s="1154"/>
      <c r="J84" s="1154"/>
      <c r="K84" s="1154"/>
      <c r="L84" s="1154"/>
      <c r="M84" s="1154"/>
      <c r="N84" s="1154"/>
      <c r="O84" s="1154"/>
      <c r="P84" s="1154"/>
      <c r="Q84" s="1154"/>
      <c r="R84" s="1154"/>
      <c r="S84" s="1154"/>
      <c r="T84" s="1155"/>
      <c r="U84" s="213"/>
      <c r="V84" s="213"/>
      <c r="W84" s="213"/>
      <c r="X84" s="213"/>
      <c r="Y84" s="213"/>
      <c r="Z84" s="213"/>
    </row>
    <row r="85" spans="1:26" ht="20.25" customHeight="1">
      <c r="A85" s="262" t="s">
        <v>355</v>
      </c>
      <c r="B85" s="263"/>
      <c r="C85" s="263"/>
      <c r="D85" s="263"/>
      <c r="E85" s="263"/>
      <c r="F85" s="263"/>
      <c r="G85" s="263"/>
      <c r="H85" s="263"/>
      <c r="I85" s="263"/>
      <c r="J85" s="263"/>
      <c r="K85" s="263"/>
      <c r="L85" s="263"/>
      <c r="M85" s="263"/>
      <c r="N85" s="264"/>
      <c r="O85" s="263"/>
      <c r="P85" s="263"/>
      <c r="Q85" s="263"/>
      <c r="R85" s="263"/>
      <c r="S85" s="263"/>
      <c r="T85" s="265"/>
      <c r="U85" s="213"/>
      <c r="V85" s="213"/>
      <c r="W85" s="213"/>
      <c r="X85" s="213"/>
      <c r="Y85" s="213"/>
      <c r="Z85" s="213"/>
    </row>
    <row r="86" spans="1:26" ht="15.75" hidden="1" customHeight="1">
      <c r="A86" s="266"/>
      <c r="B86" s="213"/>
      <c r="C86" s="213"/>
      <c r="D86" s="213"/>
      <c r="E86" s="213"/>
      <c r="F86" s="213"/>
      <c r="G86" s="213"/>
      <c r="H86" s="213"/>
      <c r="I86" s="213"/>
      <c r="J86" s="213"/>
      <c r="K86" s="213"/>
      <c r="L86" s="267"/>
      <c r="M86" s="267"/>
      <c r="N86" s="267"/>
      <c r="O86" s="267"/>
      <c r="P86" s="267"/>
      <c r="Q86" s="267"/>
      <c r="R86" s="267"/>
      <c r="S86" s="267"/>
      <c r="T86" s="223"/>
      <c r="U86" s="213"/>
      <c r="V86" s="213"/>
      <c r="W86" s="213"/>
      <c r="X86" s="213"/>
      <c r="Y86" s="213"/>
      <c r="Z86" s="213"/>
    </row>
    <row r="87" spans="1:26" ht="15.75" hidden="1" customHeight="1">
      <c r="A87" s="268"/>
      <c r="B87" s="213"/>
      <c r="C87" s="213"/>
      <c r="D87" s="213"/>
      <c r="E87" s="213"/>
      <c r="F87" s="213"/>
      <c r="G87" s="213"/>
      <c r="H87" s="213"/>
      <c r="I87" s="213"/>
      <c r="J87" s="213"/>
      <c r="K87" s="213"/>
      <c r="L87" s="213"/>
      <c r="M87" s="267"/>
      <c r="N87" s="267"/>
      <c r="O87" s="267"/>
      <c r="P87" s="267"/>
      <c r="Q87" s="267"/>
      <c r="R87" s="267"/>
      <c r="S87" s="267"/>
      <c r="T87" s="223"/>
      <c r="U87" s="213"/>
      <c r="V87" s="213"/>
      <c r="W87" s="213"/>
      <c r="X87" s="213"/>
      <c r="Y87" s="213"/>
      <c r="Z87" s="213"/>
    </row>
    <row r="88" spans="1:26" ht="15.75" hidden="1" customHeight="1">
      <c r="A88" s="268"/>
      <c r="B88" s="213"/>
      <c r="C88" s="213"/>
      <c r="D88" s="213"/>
      <c r="E88" s="213"/>
      <c r="F88" s="213"/>
      <c r="G88" s="213"/>
      <c r="H88" s="213"/>
      <c r="I88" s="213"/>
      <c r="J88" s="213"/>
      <c r="K88" s="213"/>
      <c r="L88" s="213"/>
      <c r="M88" s="267"/>
      <c r="N88" s="267"/>
      <c r="O88" s="267"/>
      <c r="P88" s="267"/>
      <c r="Q88" s="267"/>
      <c r="R88" s="267"/>
      <c r="S88" s="267"/>
      <c r="T88" s="223"/>
      <c r="U88" s="213"/>
      <c r="V88" s="213"/>
      <c r="W88" s="213"/>
      <c r="X88" s="213"/>
      <c r="Y88" s="213"/>
      <c r="Z88" s="213"/>
    </row>
    <row r="89" spans="1:26" ht="15.75" hidden="1" customHeight="1">
      <c r="A89" s="268"/>
      <c r="B89" s="213"/>
      <c r="C89" s="213"/>
      <c r="D89" s="213"/>
      <c r="E89" s="213"/>
      <c r="F89" s="213"/>
      <c r="G89" s="213"/>
      <c r="H89" s="213"/>
      <c r="I89" s="213"/>
      <c r="J89" s="213"/>
      <c r="K89" s="213"/>
      <c r="L89" s="213"/>
      <c r="M89" s="267"/>
      <c r="N89" s="267"/>
      <c r="O89" s="267"/>
      <c r="P89" s="267"/>
      <c r="Q89" s="267"/>
      <c r="R89" s="267"/>
      <c r="S89" s="267"/>
      <c r="T89" s="223"/>
      <c r="U89" s="213"/>
      <c r="V89" s="213"/>
      <c r="W89" s="213"/>
      <c r="X89" s="213"/>
      <c r="Y89" s="213"/>
      <c r="Z89" s="213"/>
    </row>
    <row r="90" spans="1:26" ht="15.75" hidden="1" customHeight="1">
      <c r="A90" s="268"/>
      <c r="B90" s="213"/>
      <c r="C90" s="213"/>
      <c r="D90" s="213"/>
      <c r="E90" s="213"/>
      <c r="F90" s="213"/>
      <c r="G90" s="213"/>
      <c r="H90" s="213"/>
      <c r="I90" s="213"/>
      <c r="J90" s="213"/>
      <c r="K90" s="213"/>
      <c r="L90" s="213"/>
      <c r="M90" s="267"/>
      <c r="N90" s="267"/>
      <c r="O90" s="267"/>
      <c r="P90" s="267"/>
      <c r="Q90" s="267"/>
      <c r="R90" s="267"/>
      <c r="S90" s="267"/>
      <c r="T90" s="223"/>
      <c r="U90" s="213"/>
      <c r="V90" s="213"/>
      <c r="W90" s="213"/>
      <c r="X90" s="213"/>
      <c r="Y90" s="213"/>
      <c r="Z90" s="213"/>
    </row>
    <row r="91" spans="1:26" ht="15.75" hidden="1" customHeight="1">
      <c r="A91" s="268"/>
      <c r="B91" s="213"/>
      <c r="C91" s="213"/>
      <c r="D91" s="213"/>
      <c r="E91" s="213"/>
      <c r="F91" s="213"/>
      <c r="G91" s="213"/>
      <c r="H91" s="213"/>
      <c r="I91" s="213"/>
      <c r="J91" s="213"/>
      <c r="K91" s="213"/>
      <c r="L91" s="213"/>
      <c r="M91" s="267"/>
      <c r="N91" s="267"/>
      <c r="O91" s="267"/>
      <c r="P91" s="267"/>
      <c r="Q91" s="267"/>
      <c r="R91" s="267"/>
      <c r="S91" s="267"/>
      <c r="T91" s="223"/>
      <c r="U91" s="213"/>
      <c r="V91" s="213"/>
      <c r="W91" s="213"/>
      <c r="X91" s="213"/>
      <c r="Y91" s="213"/>
      <c r="Z91" s="213"/>
    </row>
    <row r="92" spans="1:26" ht="15.75" hidden="1" customHeight="1">
      <c r="A92" s="268"/>
      <c r="B92" s="213"/>
      <c r="C92" s="213"/>
      <c r="D92" s="213"/>
      <c r="E92" s="213"/>
      <c r="F92" s="213"/>
      <c r="G92" s="213"/>
      <c r="H92" s="213"/>
      <c r="I92" s="213"/>
      <c r="J92" s="213"/>
      <c r="K92" s="213"/>
      <c r="L92" s="213"/>
      <c r="M92" s="267"/>
      <c r="N92" s="267"/>
      <c r="O92" s="267"/>
      <c r="P92" s="267"/>
      <c r="Q92" s="267"/>
      <c r="R92" s="267"/>
      <c r="S92" s="267"/>
      <c r="T92" s="223"/>
      <c r="U92" s="213"/>
      <c r="V92" s="213"/>
      <c r="W92" s="213"/>
      <c r="X92" s="213"/>
      <c r="Y92" s="213"/>
      <c r="Z92" s="213"/>
    </row>
    <row r="93" spans="1:26" ht="15.75" hidden="1" customHeight="1">
      <c r="A93" s="268"/>
      <c r="B93" s="213"/>
      <c r="C93" s="213"/>
      <c r="D93" s="213"/>
      <c r="E93" s="213"/>
      <c r="F93" s="213"/>
      <c r="G93" s="213"/>
      <c r="H93" s="213"/>
      <c r="I93" s="213"/>
      <c r="J93" s="213"/>
      <c r="K93" s="213"/>
      <c r="L93" s="213"/>
      <c r="M93" s="267"/>
      <c r="N93" s="267"/>
      <c r="O93" s="267"/>
      <c r="P93" s="267"/>
      <c r="Q93" s="267"/>
      <c r="R93" s="267"/>
      <c r="S93" s="267"/>
      <c r="T93" s="223"/>
      <c r="U93" s="213"/>
      <c r="V93" s="213"/>
      <c r="W93" s="213"/>
      <c r="X93" s="213"/>
      <c r="Y93" s="213"/>
      <c r="Z93" s="213"/>
    </row>
    <row r="94" spans="1:26" ht="15.75" hidden="1" customHeight="1">
      <c r="A94" s="268"/>
      <c r="B94" s="213"/>
      <c r="C94" s="213"/>
      <c r="D94" s="213"/>
      <c r="E94" s="213"/>
      <c r="F94" s="213"/>
      <c r="G94" s="213"/>
      <c r="H94" s="213"/>
      <c r="I94" s="213"/>
      <c r="J94" s="213"/>
      <c r="K94" s="213"/>
      <c r="L94" s="213"/>
      <c r="M94" s="267"/>
      <c r="N94" s="267"/>
      <c r="O94" s="267"/>
      <c r="P94" s="267"/>
      <c r="Q94" s="267"/>
      <c r="R94" s="267"/>
      <c r="S94" s="267"/>
      <c r="T94" s="223"/>
      <c r="U94" s="213"/>
      <c r="V94" s="213"/>
      <c r="W94" s="213"/>
      <c r="X94" s="213"/>
      <c r="Y94" s="213"/>
      <c r="Z94" s="213"/>
    </row>
    <row r="95" spans="1:26" ht="15.75" hidden="1" customHeight="1">
      <c r="A95" s="268"/>
      <c r="B95" s="213"/>
      <c r="C95" s="213"/>
      <c r="D95" s="213"/>
      <c r="E95" s="213"/>
      <c r="F95" s="213"/>
      <c r="G95" s="213"/>
      <c r="H95" s="213"/>
      <c r="I95" s="213"/>
      <c r="J95" s="213"/>
      <c r="K95" s="213"/>
      <c r="L95" s="213"/>
      <c r="M95" s="267"/>
      <c r="N95" s="267"/>
      <c r="O95" s="267"/>
      <c r="P95" s="267"/>
      <c r="Q95" s="267"/>
      <c r="R95" s="267"/>
      <c r="S95" s="267"/>
      <c r="T95" s="223"/>
      <c r="U95" s="213"/>
      <c r="V95" s="213"/>
      <c r="W95" s="213"/>
      <c r="X95" s="213"/>
      <c r="Y95" s="213"/>
      <c r="Z95" s="213"/>
    </row>
    <row r="96" spans="1:26" ht="15.75" hidden="1" customHeight="1">
      <c r="A96" s="268"/>
      <c r="B96" s="213"/>
      <c r="C96" s="213"/>
      <c r="D96" s="213"/>
      <c r="E96" s="213"/>
      <c r="F96" s="213"/>
      <c r="G96" s="213"/>
      <c r="H96" s="213"/>
      <c r="I96" s="213"/>
      <c r="J96" s="213"/>
      <c r="K96" s="213"/>
      <c r="L96" s="213"/>
      <c r="M96" s="267"/>
      <c r="N96" s="267"/>
      <c r="O96" s="267"/>
      <c r="P96" s="267"/>
      <c r="Q96" s="267"/>
      <c r="R96" s="267"/>
      <c r="S96" s="267"/>
      <c r="T96" s="223"/>
      <c r="U96" s="213"/>
      <c r="V96" s="213"/>
      <c r="W96" s="213"/>
      <c r="X96" s="213"/>
      <c r="Y96" s="213"/>
      <c r="Z96" s="213"/>
    </row>
    <row r="97" spans="1:26" ht="15.75" hidden="1" customHeight="1">
      <c r="A97" s="268"/>
      <c r="B97" s="213"/>
      <c r="C97" s="213"/>
      <c r="D97" s="213"/>
      <c r="E97" s="213"/>
      <c r="F97" s="213"/>
      <c r="G97" s="213"/>
      <c r="H97" s="213"/>
      <c r="I97" s="213"/>
      <c r="J97" s="213"/>
      <c r="K97" s="213"/>
      <c r="L97" s="213"/>
      <c r="M97" s="267"/>
      <c r="N97" s="267"/>
      <c r="O97" s="267"/>
      <c r="P97" s="267"/>
      <c r="Q97" s="267"/>
      <c r="R97" s="267"/>
      <c r="S97" s="267"/>
      <c r="T97" s="223"/>
      <c r="U97" s="213"/>
      <c r="V97" s="213"/>
      <c r="W97" s="213"/>
      <c r="X97" s="213"/>
      <c r="Y97" s="213"/>
      <c r="Z97" s="213"/>
    </row>
    <row r="98" spans="1:26" ht="15.75" hidden="1" customHeight="1">
      <c r="A98" s="268"/>
      <c r="B98" s="213"/>
      <c r="C98" s="213"/>
      <c r="D98" s="213"/>
      <c r="E98" s="213"/>
      <c r="F98" s="213"/>
      <c r="G98" s="213"/>
      <c r="H98" s="213"/>
      <c r="I98" s="213"/>
      <c r="J98" s="213"/>
      <c r="K98" s="213"/>
      <c r="L98" s="213"/>
      <c r="M98" s="267"/>
      <c r="N98" s="267"/>
      <c r="O98" s="267"/>
      <c r="P98" s="267"/>
      <c r="Q98" s="267"/>
      <c r="R98" s="267"/>
      <c r="S98" s="267"/>
      <c r="T98" s="223"/>
      <c r="U98" s="213"/>
      <c r="V98" s="213"/>
      <c r="W98" s="213"/>
      <c r="X98" s="213"/>
      <c r="Y98" s="213"/>
      <c r="Z98" s="213"/>
    </row>
    <row r="99" spans="1:26" ht="15.75" hidden="1" customHeight="1">
      <c r="A99" s="268"/>
      <c r="B99" s="213"/>
      <c r="C99" s="213"/>
      <c r="D99" s="213"/>
      <c r="E99" s="213"/>
      <c r="F99" s="213"/>
      <c r="G99" s="213"/>
      <c r="H99" s="213"/>
      <c r="I99" s="213"/>
      <c r="J99" s="213"/>
      <c r="K99" s="213"/>
      <c r="L99" s="213"/>
      <c r="M99" s="267"/>
      <c r="N99" s="267"/>
      <c r="O99" s="267"/>
      <c r="P99" s="267"/>
      <c r="Q99" s="267"/>
      <c r="R99" s="267"/>
      <c r="S99" s="267"/>
      <c r="T99" s="223"/>
      <c r="U99" s="213"/>
      <c r="V99" s="213"/>
      <c r="W99" s="213"/>
      <c r="X99" s="213"/>
      <c r="Y99" s="213"/>
      <c r="Z99" s="213"/>
    </row>
    <row r="100" spans="1:26" ht="15.75" hidden="1" customHeight="1">
      <c r="A100" s="268"/>
      <c r="B100" s="213"/>
      <c r="C100" s="213"/>
      <c r="D100" s="213"/>
      <c r="E100" s="213"/>
      <c r="F100" s="213"/>
      <c r="G100" s="213"/>
      <c r="H100" s="213"/>
      <c r="I100" s="213"/>
      <c r="J100" s="213"/>
      <c r="K100" s="213"/>
      <c r="L100" s="213"/>
      <c r="M100" s="267"/>
      <c r="N100" s="267"/>
      <c r="O100" s="267"/>
      <c r="P100" s="267"/>
      <c r="Q100" s="267"/>
      <c r="R100" s="267"/>
      <c r="S100" s="267"/>
      <c r="T100" s="223"/>
      <c r="U100" s="213"/>
      <c r="V100" s="213"/>
      <c r="W100" s="213"/>
      <c r="X100" s="213"/>
      <c r="Y100" s="213"/>
      <c r="Z100" s="213"/>
    </row>
    <row r="101" spans="1:26" ht="15.75" hidden="1" customHeight="1">
      <c r="A101" s="268"/>
      <c r="B101" s="213"/>
      <c r="C101" s="213"/>
      <c r="D101" s="213"/>
      <c r="E101" s="213"/>
      <c r="F101" s="213"/>
      <c r="G101" s="213"/>
      <c r="H101" s="213"/>
      <c r="I101" s="213"/>
      <c r="J101" s="213"/>
      <c r="K101" s="213"/>
      <c r="L101" s="213"/>
      <c r="M101" s="267"/>
      <c r="N101" s="267"/>
      <c r="O101" s="267"/>
      <c r="P101" s="267"/>
      <c r="Q101" s="267"/>
      <c r="R101" s="267"/>
      <c r="S101" s="267"/>
      <c r="T101" s="223"/>
      <c r="U101" s="213"/>
      <c r="V101" s="213"/>
      <c r="W101" s="213"/>
      <c r="X101" s="213"/>
      <c r="Y101" s="213"/>
      <c r="Z101" s="213"/>
    </row>
    <row r="102" spans="1:26" ht="15.75" hidden="1" customHeight="1">
      <c r="A102" s="268"/>
      <c r="B102" s="213"/>
      <c r="C102" s="213"/>
      <c r="D102" s="213"/>
      <c r="E102" s="213"/>
      <c r="F102" s="213"/>
      <c r="G102" s="213"/>
      <c r="H102" s="213"/>
      <c r="I102" s="213"/>
      <c r="J102" s="213"/>
      <c r="K102" s="213"/>
      <c r="L102" s="213"/>
      <c r="M102" s="267"/>
      <c r="N102" s="267"/>
      <c r="O102" s="267"/>
      <c r="P102" s="267"/>
      <c r="Q102" s="267"/>
      <c r="R102" s="267"/>
      <c r="S102" s="267"/>
      <c r="T102" s="223"/>
      <c r="U102" s="213"/>
      <c r="V102" s="213"/>
      <c r="W102" s="213"/>
      <c r="X102" s="213"/>
      <c r="Y102" s="213"/>
      <c r="Z102" s="213"/>
    </row>
    <row r="103" spans="1:26" ht="15.75" hidden="1" customHeight="1">
      <c r="A103" s="268"/>
      <c r="B103" s="213"/>
      <c r="C103" s="213"/>
      <c r="D103" s="213"/>
      <c r="E103" s="213"/>
      <c r="F103" s="213"/>
      <c r="G103" s="213"/>
      <c r="H103" s="213"/>
      <c r="I103" s="213"/>
      <c r="J103" s="213"/>
      <c r="K103" s="213"/>
      <c r="L103" s="213"/>
      <c r="M103" s="267"/>
      <c r="N103" s="267"/>
      <c r="O103" s="267"/>
      <c r="P103" s="267"/>
      <c r="Q103" s="267"/>
      <c r="R103" s="267"/>
      <c r="S103" s="267"/>
      <c r="T103" s="223"/>
      <c r="U103" s="213"/>
      <c r="V103" s="213"/>
      <c r="W103" s="213"/>
      <c r="X103" s="213"/>
      <c r="Y103" s="213"/>
      <c r="Z103" s="213"/>
    </row>
    <row r="104" spans="1:26" ht="15.75" hidden="1" customHeight="1">
      <c r="A104" s="268"/>
      <c r="B104" s="213"/>
      <c r="C104" s="213"/>
      <c r="D104" s="213"/>
      <c r="E104" s="213"/>
      <c r="F104" s="213"/>
      <c r="G104" s="213"/>
      <c r="H104" s="213"/>
      <c r="I104" s="213"/>
      <c r="J104" s="213"/>
      <c r="K104" s="213"/>
      <c r="L104" s="213"/>
      <c r="M104" s="267"/>
      <c r="N104" s="267"/>
      <c r="O104" s="267"/>
      <c r="P104" s="267"/>
      <c r="Q104" s="267"/>
      <c r="R104" s="267"/>
      <c r="S104" s="267"/>
      <c r="T104" s="223"/>
      <c r="U104" s="213"/>
      <c r="V104" s="213"/>
      <c r="W104" s="213"/>
      <c r="X104" s="213"/>
      <c r="Y104" s="213"/>
      <c r="Z104" s="213"/>
    </row>
    <row r="105" spans="1:26" ht="15.75" hidden="1" customHeight="1">
      <c r="A105" s="268"/>
      <c r="B105" s="213"/>
      <c r="C105" s="213"/>
      <c r="D105" s="213"/>
      <c r="E105" s="213"/>
      <c r="F105" s="213"/>
      <c r="G105" s="213"/>
      <c r="H105" s="213"/>
      <c r="I105" s="213"/>
      <c r="J105" s="213"/>
      <c r="K105" s="213"/>
      <c r="L105" s="213"/>
      <c r="M105" s="267"/>
      <c r="N105" s="267"/>
      <c r="O105" s="267"/>
      <c r="P105" s="267"/>
      <c r="Q105" s="267"/>
      <c r="R105" s="267"/>
      <c r="S105" s="267"/>
      <c r="T105" s="223"/>
      <c r="U105" s="213"/>
      <c r="V105" s="213"/>
      <c r="W105" s="213"/>
      <c r="X105" s="213"/>
      <c r="Y105" s="213"/>
      <c r="Z105" s="213"/>
    </row>
    <row r="106" spans="1:26" ht="15.75" hidden="1" customHeight="1">
      <c r="A106" s="268"/>
      <c r="B106" s="213"/>
      <c r="C106" s="213"/>
      <c r="D106" s="213"/>
      <c r="E106" s="213"/>
      <c r="F106" s="213"/>
      <c r="G106" s="213"/>
      <c r="H106" s="213"/>
      <c r="I106" s="213"/>
      <c r="J106" s="213"/>
      <c r="K106" s="213"/>
      <c r="L106" s="213"/>
      <c r="M106" s="267"/>
      <c r="N106" s="267"/>
      <c r="O106" s="267"/>
      <c r="P106" s="267"/>
      <c r="Q106" s="267"/>
      <c r="R106" s="267"/>
      <c r="S106" s="267"/>
      <c r="T106" s="223"/>
      <c r="U106" s="213"/>
      <c r="V106" s="213"/>
      <c r="W106" s="213"/>
      <c r="X106" s="213"/>
      <c r="Y106" s="213"/>
      <c r="Z106" s="213"/>
    </row>
    <row r="107" spans="1:26" ht="15.75" hidden="1" customHeight="1">
      <c r="A107" s="268"/>
      <c r="B107" s="213"/>
      <c r="C107" s="213"/>
      <c r="D107" s="213"/>
      <c r="E107" s="213"/>
      <c r="F107" s="213"/>
      <c r="G107" s="213"/>
      <c r="H107" s="213"/>
      <c r="I107" s="213"/>
      <c r="J107" s="213"/>
      <c r="K107" s="213"/>
      <c r="L107" s="213"/>
      <c r="M107" s="267"/>
      <c r="N107" s="267"/>
      <c r="O107" s="267"/>
      <c r="P107" s="267"/>
      <c r="Q107" s="267"/>
      <c r="R107" s="267"/>
      <c r="S107" s="267"/>
      <c r="T107" s="223"/>
      <c r="U107" s="213"/>
      <c r="V107" s="213"/>
      <c r="W107" s="213"/>
      <c r="X107" s="213"/>
      <c r="Y107" s="213"/>
      <c r="Z107" s="213"/>
    </row>
    <row r="108" spans="1:26" ht="15.75" hidden="1" customHeight="1">
      <c r="A108" s="268"/>
      <c r="B108" s="213"/>
      <c r="C108" s="213"/>
      <c r="D108" s="213"/>
      <c r="E108" s="213"/>
      <c r="F108" s="213"/>
      <c r="G108" s="213"/>
      <c r="H108" s="213"/>
      <c r="I108" s="213"/>
      <c r="J108" s="213"/>
      <c r="K108" s="213"/>
      <c r="L108" s="213"/>
      <c r="M108" s="267"/>
      <c r="N108" s="267"/>
      <c r="O108" s="267"/>
      <c r="P108" s="267"/>
      <c r="Q108" s="267"/>
      <c r="R108" s="267"/>
      <c r="S108" s="267"/>
      <c r="T108" s="223"/>
      <c r="U108" s="213"/>
      <c r="V108" s="213"/>
      <c r="W108" s="213"/>
      <c r="X108" s="213"/>
      <c r="Y108" s="213"/>
      <c r="Z108" s="213"/>
    </row>
    <row r="109" spans="1:26" ht="15.75" hidden="1" customHeight="1">
      <c r="A109" s="268"/>
      <c r="B109" s="213"/>
      <c r="C109" s="213"/>
      <c r="D109" s="213"/>
      <c r="E109" s="213"/>
      <c r="F109" s="213"/>
      <c r="G109" s="213"/>
      <c r="H109" s="213"/>
      <c r="I109" s="213"/>
      <c r="J109" s="213"/>
      <c r="K109" s="213"/>
      <c r="L109" s="213"/>
      <c r="M109" s="267"/>
      <c r="N109" s="267"/>
      <c r="O109" s="267"/>
      <c r="P109" s="267"/>
      <c r="Q109" s="267"/>
      <c r="R109" s="267"/>
      <c r="S109" s="267"/>
      <c r="T109" s="223"/>
      <c r="U109" s="213"/>
      <c r="V109" s="213"/>
      <c r="W109" s="213"/>
      <c r="X109" s="213"/>
      <c r="Y109" s="213"/>
      <c r="Z109" s="213"/>
    </row>
    <row r="110" spans="1:26" ht="15.75" hidden="1" customHeight="1">
      <c r="A110" s="268"/>
      <c r="B110" s="213"/>
      <c r="C110" s="213"/>
      <c r="D110" s="213"/>
      <c r="E110" s="213"/>
      <c r="F110" s="213"/>
      <c r="G110" s="213"/>
      <c r="H110" s="213"/>
      <c r="I110" s="213"/>
      <c r="J110" s="213"/>
      <c r="K110" s="213"/>
      <c r="L110" s="213"/>
      <c r="M110" s="267"/>
      <c r="N110" s="267"/>
      <c r="O110" s="267"/>
      <c r="P110" s="267"/>
      <c r="Q110" s="267"/>
      <c r="R110" s="267"/>
      <c r="S110" s="267"/>
      <c r="T110" s="223"/>
      <c r="U110" s="213"/>
      <c r="V110" s="213"/>
      <c r="W110" s="213"/>
      <c r="X110" s="213"/>
      <c r="Y110" s="213"/>
      <c r="Z110" s="213"/>
    </row>
    <row r="111" spans="1:26" ht="15.75" hidden="1" customHeight="1">
      <c r="A111" s="268"/>
      <c r="B111" s="213"/>
      <c r="C111" s="213"/>
      <c r="D111" s="213"/>
      <c r="E111" s="213"/>
      <c r="F111" s="213"/>
      <c r="G111" s="213"/>
      <c r="H111" s="213"/>
      <c r="I111" s="213"/>
      <c r="J111" s="213"/>
      <c r="K111" s="213"/>
      <c r="L111" s="213"/>
      <c r="M111" s="267"/>
      <c r="N111" s="267"/>
      <c r="O111" s="267"/>
      <c r="P111" s="267"/>
      <c r="Q111" s="267"/>
      <c r="R111" s="267"/>
      <c r="S111" s="267"/>
      <c r="T111" s="223"/>
      <c r="U111" s="213"/>
      <c r="V111" s="213"/>
      <c r="W111" s="213"/>
      <c r="X111" s="213"/>
      <c r="Y111" s="213"/>
      <c r="Z111" s="213"/>
    </row>
    <row r="112" spans="1:26" ht="15.75" hidden="1" customHeight="1">
      <c r="A112" s="268"/>
      <c r="B112" s="213"/>
      <c r="C112" s="213"/>
      <c r="D112" s="213"/>
      <c r="E112" s="213"/>
      <c r="F112" s="213"/>
      <c r="G112" s="213"/>
      <c r="H112" s="213"/>
      <c r="I112" s="213"/>
      <c r="J112" s="213"/>
      <c r="K112" s="213"/>
      <c r="L112" s="213"/>
      <c r="M112" s="267"/>
      <c r="N112" s="267"/>
      <c r="O112" s="267"/>
      <c r="P112" s="267"/>
      <c r="Q112" s="267"/>
      <c r="R112" s="267"/>
      <c r="S112" s="267"/>
      <c r="T112" s="223"/>
      <c r="U112" s="213"/>
      <c r="V112" s="213"/>
      <c r="W112" s="213"/>
      <c r="X112" s="213"/>
      <c r="Y112" s="213"/>
      <c r="Z112" s="213"/>
    </row>
    <row r="113" spans="1:26" ht="15.75" hidden="1" customHeight="1">
      <c r="A113" s="268"/>
      <c r="B113" s="213"/>
      <c r="C113" s="213"/>
      <c r="D113" s="213"/>
      <c r="E113" s="213"/>
      <c r="F113" s="213"/>
      <c r="G113" s="213"/>
      <c r="H113" s="213"/>
      <c r="I113" s="213"/>
      <c r="J113" s="213"/>
      <c r="K113" s="213"/>
      <c r="L113" s="213"/>
      <c r="M113" s="267"/>
      <c r="N113" s="267"/>
      <c r="O113" s="267"/>
      <c r="P113" s="267"/>
      <c r="Q113" s="267"/>
      <c r="R113" s="267"/>
      <c r="S113" s="267"/>
      <c r="T113" s="223"/>
      <c r="U113" s="213"/>
      <c r="V113" s="213"/>
      <c r="W113" s="213"/>
      <c r="X113" s="213"/>
      <c r="Y113" s="213"/>
      <c r="Z113" s="213"/>
    </row>
    <row r="114" spans="1:26" ht="15.75" hidden="1" customHeight="1">
      <c r="A114" s="268"/>
      <c r="B114" s="213"/>
      <c r="C114" s="213"/>
      <c r="D114" s="213"/>
      <c r="E114" s="213"/>
      <c r="F114" s="213"/>
      <c r="G114" s="213"/>
      <c r="H114" s="213"/>
      <c r="I114" s="213"/>
      <c r="J114" s="213"/>
      <c r="K114" s="213"/>
      <c r="L114" s="213"/>
      <c r="M114" s="267"/>
      <c r="N114" s="267"/>
      <c r="O114" s="267"/>
      <c r="P114" s="267"/>
      <c r="Q114" s="267"/>
      <c r="R114" s="267"/>
      <c r="S114" s="267"/>
      <c r="T114" s="223"/>
      <c r="U114" s="213"/>
      <c r="V114" s="213"/>
      <c r="W114" s="213"/>
      <c r="X114" s="213"/>
      <c r="Y114" s="213"/>
      <c r="Z114" s="213"/>
    </row>
    <row r="115" spans="1:26" ht="15.75" hidden="1" customHeight="1">
      <c r="A115" s="268"/>
      <c r="B115" s="213"/>
      <c r="C115" s="213"/>
      <c r="D115" s="213"/>
      <c r="E115" s="213"/>
      <c r="F115" s="213"/>
      <c r="G115" s="213"/>
      <c r="H115" s="213"/>
      <c r="I115" s="213"/>
      <c r="J115" s="213"/>
      <c r="K115" s="213"/>
      <c r="L115" s="213"/>
      <c r="M115" s="267"/>
      <c r="N115" s="267"/>
      <c r="O115" s="267"/>
      <c r="P115" s="267"/>
      <c r="Q115" s="267"/>
      <c r="R115" s="267"/>
      <c r="S115" s="267"/>
      <c r="T115" s="223"/>
      <c r="U115" s="213"/>
      <c r="V115" s="213"/>
      <c r="W115" s="213"/>
      <c r="X115" s="213"/>
      <c r="Y115" s="213"/>
      <c r="Z115" s="213"/>
    </row>
    <row r="116" spans="1:26" ht="15.75" hidden="1" customHeight="1">
      <c r="A116" s="268"/>
      <c r="B116" s="213"/>
      <c r="C116" s="213"/>
      <c r="D116" s="213"/>
      <c r="E116" s="213"/>
      <c r="F116" s="213"/>
      <c r="G116" s="213"/>
      <c r="H116" s="213"/>
      <c r="I116" s="213"/>
      <c r="J116" s="213"/>
      <c r="K116" s="213"/>
      <c r="L116" s="213"/>
      <c r="M116" s="267"/>
      <c r="N116" s="267"/>
      <c r="O116" s="267"/>
      <c r="P116" s="267"/>
      <c r="Q116" s="267"/>
      <c r="R116" s="267"/>
      <c r="S116" s="267"/>
      <c r="T116" s="223"/>
      <c r="U116" s="213"/>
      <c r="V116" s="213"/>
      <c r="W116" s="213"/>
      <c r="X116" s="213"/>
      <c r="Y116" s="213"/>
      <c r="Z116" s="213"/>
    </row>
    <row r="117" spans="1:26" ht="15.75" hidden="1" customHeight="1">
      <c r="A117" s="268"/>
      <c r="B117" s="213"/>
      <c r="C117" s="213"/>
      <c r="D117" s="213"/>
      <c r="E117" s="213"/>
      <c r="F117" s="213"/>
      <c r="G117" s="213"/>
      <c r="H117" s="213"/>
      <c r="I117" s="213"/>
      <c r="J117" s="213"/>
      <c r="K117" s="213"/>
      <c r="L117" s="213"/>
      <c r="M117" s="267"/>
      <c r="N117" s="267"/>
      <c r="O117" s="267"/>
      <c r="P117" s="267"/>
      <c r="Q117" s="267"/>
      <c r="R117" s="267"/>
      <c r="S117" s="267"/>
      <c r="T117" s="223"/>
      <c r="U117" s="213"/>
      <c r="V117" s="213"/>
      <c r="W117" s="213"/>
      <c r="X117" s="213"/>
      <c r="Y117" s="213"/>
      <c r="Z117" s="213"/>
    </row>
    <row r="118" spans="1:26" ht="15.75" hidden="1" customHeight="1">
      <c r="A118" s="268"/>
      <c r="B118" s="213"/>
      <c r="C118" s="213"/>
      <c r="D118" s="213"/>
      <c r="E118" s="213"/>
      <c r="F118" s="213"/>
      <c r="G118" s="213"/>
      <c r="H118" s="213"/>
      <c r="I118" s="213"/>
      <c r="J118" s="213"/>
      <c r="K118" s="213"/>
      <c r="L118" s="213"/>
      <c r="M118" s="267"/>
      <c r="N118" s="267"/>
      <c r="O118" s="267"/>
      <c r="P118" s="267"/>
      <c r="Q118" s="267"/>
      <c r="R118" s="267"/>
      <c r="S118" s="267"/>
      <c r="T118" s="223"/>
      <c r="U118" s="213"/>
      <c r="V118" s="213"/>
      <c r="W118" s="213"/>
      <c r="X118" s="213"/>
      <c r="Y118" s="213"/>
      <c r="Z118" s="213"/>
    </row>
    <row r="119" spans="1:26" ht="15.75" hidden="1" customHeight="1">
      <c r="A119" s="268"/>
      <c r="B119" s="213"/>
      <c r="C119" s="213"/>
      <c r="D119" s="213"/>
      <c r="E119" s="213"/>
      <c r="F119" s="213"/>
      <c r="G119" s="213"/>
      <c r="H119" s="213"/>
      <c r="I119" s="213"/>
      <c r="J119" s="213"/>
      <c r="K119" s="213"/>
      <c r="L119" s="213"/>
      <c r="M119" s="267"/>
      <c r="N119" s="267"/>
      <c r="O119" s="267"/>
      <c r="P119" s="267"/>
      <c r="Q119" s="267"/>
      <c r="R119" s="267"/>
      <c r="S119" s="267"/>
      <c r="T119" s="223"/>
      <c r="U119" s="213"/>
      <c r="V119" s="213"/>
      <c r="W119" s="213"/>
      <c r="X119" s="213"/>
      <c r="Y119" s="213"/>
      <c r="Z119" s="213"/>
    </row>
    <row r="120" spans="1:26" ht="15.75" hidden="1" customHeight="1">
      <c r="A120" s="268"/>
      <c r="B120" s="213"/>
      <c r="C120" s="213"/>
      <c r="D120" s="213"/>
      <c r="E120" s="213"/>
      <c r="F120" s="213"/>
      <c r="G120" s="213"/>
      <c r="H120" s="213"/>
      <c r="I120" s="213"/>
      <c r="J120" s="213"/>
      <c r="K120" s="213"/>
      <c r="L120" s="213"/>
      <c r="M120" s="267"/>
      <c r="N120" s="267"/>
      <c r="O120" s="267"/>
      <c r="P120" s="267"/>
      <c r="Q120" s="267"/>
      <c r="R120" s="267"/>
      <c r="S120" s="267"/>
      <c r="T120" s="223"/>
      <c r="U120" s="213"/>
      <c r="V120" s="213"/>
      <c r="W120" s="213"/>
      <c r="X120" s="213"/>
      <c r="Y120" s="213"/>
      <c r="Z120" s="213"/>
    </row>
    <row r="121" spans="1:26" ht="15.75" hidden="1" customHeight="1">
      <c r="A121" s="268"/>
      <c r="B121" s="213"/>
      <c r="C121" s="213"/>
      <c r="D121" s="213"/>
      <c r="E121" s="213"/>
      <c r="F121" s="213"/>
      <c r="G121" s="213"/>
      <c r="H121" s="213"/>
      <c r="I121" s="213"/>
      <c r="J121" s="213"/>
      <c r="K121" s="213"/>
      <c r="L121" s="213"/>
      <c r="M121" s="267"/>
      <c r="N121" s="267"/>
      <c r="O121" s="267"/>
      <c r="P121" s="267"/>
      <c r="Q121" s="267"/>
      <c r="R121" s="267"/>
      <c r="S121" s="267"/>
      <c r="T121" s="223"/>
      <c r="U121" s="213"/>
      <c r="V121" s="213"/>
      <c r="W121" s="213"/>
      <c r="X121" s="213"/>
      <c r="Y121" s="213"/>
      <c r="Z121" s="213"/>
    </row>
    <row r="122" spans="1:26" ht="15.75" hidden="1" customHeight="1">
      <c r="A122" s="268"/>
      <c r="B122" s="213"/>
      <c r="C122" s="213"/>
      <c r="D122" s="213"/>
      <c r="E122" s="213"/>
      <c r="F122" s="213"/>
      <c r="G122" s="213"/>
      <c r="H122" s="213"/>
      <c r="I122" s="213"/>
      <c r="J122" s="213"/>
      <c r="K122" s="213"/>
      <c r="L122" s="213"/>
      <c r="M122" s="267"/>
      <c r="N122" s="267"/>
      <c r="O122" s="267"/>
      <c r="P122" s="267"/>
      <c r="Q122" s="267"/>
      <c r="R122" s="267"/>
      <c r="S122" s="267"/>
      <c r="T122" s="223"/>
      <c r="U122" s="213"/>
      <c r="V122" s="213"/>
      <c r="W122" s="213"/>
      <c r="X122" s="213"/>
      <c r="Y122" s="213"/>
      <c r="Z122" s="213"/>
    </row>
    <row r="123" spans="1:26" ht="15.75" hidden="1" customHeight="1">
      <c r="A123" s="268"/>
      <c r="B123" s="213"/>
      <c r="C123" s="213"/>
      <c r="D123" s="213"/>
      <c r="E123" s="213"/>
      <c r="F123" s="213"/>
      <c r="G123" s="213"/>
      <c r="H123" s="213"/>
      <c r="I123" s="213"/>
      <c r="J123" s="213"/>
      <c r="K123" s="213"/>
      <c r="L123" s="213"/>
      <c r="M123" s="267"/>
      <c r="N123" s="267"/>
      <c r="O123" s="267"/>
      <c r="P123" s="267"/>
      <c r="Q123" s="267"/>
      <c r="R123" s="267"/>
      <c r="S123" s="267"/>
      <c r="T123" s="223"/>
      <c r="U123" s="213"/>
      <c r="V123" s="213"/>
      <c r="W123" s="213"/>
      <c r="X123" s="213"/>
      <c r="Y123" s="213"/>
      <c r="Z123" s="213"/>
    </row>
    <row r="124" spans="1:26" ht="15.75" hidden="1" customHeight="1">
      <c r="A124" s="268"/>
      <c r="B124" s="213"/>
      <c r="C124" s="213"/>
      <c r="D124" s="213"/>
      <c r="E124" s="213"/>
      <c r="F124" s="213"/>
      <c r="G124" s="213"/>
      <c r="H124" s="213"/>
      <c r="I124" s="213"/>
      <c r="J124" s="213"/>
      <c r="K124" s="213"/>
      <c r="L124" s="213"/>
      <c r="M124" s="267"/>
      <c r="N124" s="267"/>
      <c r="O124" s="267"/>
      <c r="P124" s="267"/>
      <c r="Q124" s="267"/>
      <c r="R124" s="267"/>
      <c r="S124" s="267"/>
      <c r="T124" s="223"/>
      <c r="U124" s="213"/>
      <c r="V124" s="213"/>
      <c r="W124" s="213"/>
      <c r="X124" s="213"/>
      <c r="Y124" s="213"/>
      <c r="Z124" s="213"/>
    </row>
    <row r="125" spans="1:26" ht="15.75" hidden="1" customHeight="1">
      <c r="A125" s="268"/>
      <c r="B125" s="213"/>
      <c r="C125" s="213"/>
      <c r="D125" s="213"/>
      <c r="E125" s="213"/>
      <c r="F125" s="213"/>
      <c r="G125" s="213"/>
      <c r="H125" s="213"/>
      <c r="I125" s="213"/>
      <c r="J125" s="213"/>
      <c r="K125" s="213"/>
      <c r="L125" s="213"/>
      <c r="M125" s="267"/>
      <c r="N125" s="267"/>
      <c r="O125" s="267"/>
      <c r="P125" s="267"/>
      <c r="Q125" s="267"/>
      <c r="R125" s="267"/>
      <c r="S125" s="267"/>
      <c r="T125" s="223"/>
      <c r="U125" s="213"/>
      <c r="V125" s="213"/>
      <c r="W125" s="213"/>
      <c r="X125" s="213"/>
      <c r="Y125" s="213"/>
      <c r="Z125" s="213"/>
    </row>
    <row r="126" spans="1:26" ht="15.75" hidden="1" customHeight="1">
      <c r="A126" s="268"/>
      <c r="B126" s="213"/>
      <c r="C126" s="213"/>
      <c r="D126" s="213"/>
      <c r="E126" s="213"/>
      <c r="F126" s="213"/>
      <c r="G126" s="213"/>
      <c r="H126" s="213"/>
      <c r="I126" s="213"/>
      <c r="J126" s="213"/>
      <c r="K126" s="213"/>
      <c r="L126" s="213"/>
      <c r="M126" s="267"/>
      <c r="N126" s="267"/>
      <c r="O126" s="267"/>
      <c r="P126" s="267"/>
      <c r="Q126" s="267"/>
      <c r="R126" s="267"/>
      <c r="S126" s="267"/>
      <c r="T126" s="223"/>
      <c r="U126" s="213"/>
      <c r="V126" s="213"/>
      <c r="W126" s="213"/>
      <c r="X126" s="213"/>
      <c r="Y126" s="213"/>
      <c r="Z126" s="213"/>
    </row>
    <row r="127" spans="1:26" ht="15.75" hidden="1" customHeight="1">
      <c r="A127" s="268"/>
      <c r="B127" s="213"/>
      <c r="C127" s="213"/>
      <c r="D127" s="213"/>
      <c r="E127" s="213"/>
      <c r="F127" s="213"/>
      <c r="G127" s="213"/>
      <c r="H127" s="213"/>
      <c r="I127" s="213"/>
      <c r="J127" s="213"/>
      <c r="K127" s="213"/>
      <c r="L127" s="213"/>
      <c r="M127" s="267"/>
      <c r="N127" s="267"/>
      <c r="O127" s="267"/>
      <c r="P127" s="267"/>
      <c r="Q127" s="267"/>
      <c r="R127" s="267"/>
      <c r="S127" s="267"/>
      <c r="T127" s="223"/>
      <c r="U127" s="213"/>
      <c r="V127" s="213"/>
      <c r="W127" s="213"/>
      <c r="X127" s="213"/>
      <c r="Y127" s="213"/>
      <c r="Z127" s="213"/>
    </row>
    <row r="128" spans="1:26" ht="15.75" hidden="1" customHeight="1">
      <c r="A128" s="268"/>
      <c r="B128" s="213"/>
      <c r="C128" s="213"/>
      <c r="D128" s="213"/>
      <c r="E128" s="213"/>
      <c r="F128" s="213"/>
      <c r="G128" s="213"/>
      <c r="H128" s="213"/>
      <c r="I128" s="213"/>
      <c r="J128" s="213"/>
      <c r="K128" s="213"/>
      <c r="L128" s="213"/>
      <c r="M128" s="267"/>
      <c r="N128" s="267"/>
      <c r="O128" s="267"/>
      <c r="P128" s="267"/>
      <c r="Q128" s="267"/>
      <c r="R128" s="267"/>
      <c r="S128" s="267"/>
      <c r="T128" s="223"/>
      <c r="U128" s="213"/>
      <c r="V128" s="213"/>
      <c r="W128" s="213"/>
      <c r="X128" s="213"/>
      <c r="Y128" s="213"/>
      <c r="Z128" s="213"/>
    </row>
    <row r="129" spans="1:26" ht="15.75" hidden="1" customHeight="1">
      <c r="A129" s="268"/>
      <c r="B129" s="213"/>
      <c r="C129" s="213"/>
      <c r="D129" s="213"/>
      <c r="E129" s="213"/>
      <c r="F129" s="213"/>
      <c r="G129" s="213"/>
      <c r="H129" s="213"/>
      <c r="I129" s="213"/>
      <c r="J129" s="213"/>
      <c r="K129" s="213"/>
      <c r="L129" s="213"/>
      <c r="M129" s="267"/>
      <c r="N129" s="267"/>
      <c r="O129" s="267"/>
      <c r="P129" s="267"/>
      <c r="Q129" s="267"/>
      <c r="R129" s="267"/>
      <c r="S129" s="267"/>
      <c r="T129" s="223"/>
      <c r="U129" s="213"/>
      <c r="V129" s="213"/>
      <c r="W129" s="213"/>
      <c r="X129" s="213"/>
      <c r="Y129" s="213"/>
      <c r="Z129" s="213"/>
    </row>
    <row r="130" spans="1:26" ht="15.75" hidden="1" customHeight="1">
      <c r="A130" s="268"/>
      <c r="B130" s="213"/>
      <c r="C130" s="213"/>
      <c r="D130" s="213"/>
      <c r="E130" s="213"/>
      <c r="F130" s="213"/>
      <c r="G130" s="213"/>
      <c r="H130" s="213"/>
      <c r="I130" s="213"/>
      <c r="J130" s="213"/>
      <c r="K130" s="213"/>
      <c r="L130" s="213"/>
      <c r="M130" s="267"/>
      <c r="N130" s="267"/>
      <c r="O130" s="267"/>
      <c r="P130" s="267"/>
      <c r="Q130" s="267"/>
      <c r="R130" s="267"/>
      <c r="S130" s="267"/>
      <c r="T130" s="223"/>
      <c r="U130" s="213"/>
      <c r="V130" s="213"/>
      <c r="W130" s="213"/>
      <c r="X130" s="213"/>
      <c r="Y130" s="213"/>
      <c r="Z130" s="213"/>
    </row>
    <row r="131" spans="1:26" ht="15.75" hidden="1" customHeight="1">
      <c r="A131" s="268"/>
      <c r="B131" s="213"/>
      <c r="C131" s="213"/>
      <c r="D131" s="213"/>
      <c r="E131" s="213"/>
      <c r="F131" s="213"/>
      <c r="G131" s="213"/>
      <c r="H131" s="213"/>
      <c r="I131" s="213"/>
      <c r="J131" s="213"/>
      <c r="K131" s="213"/>
      <c r="L131" s="213"/>
      <c r="M131" s="267"/>
      <c r="N131" s="267"/>
      <c r="O131" s="267"/>
      <c r="P131" s="267"/>
      <c r="Q131" s="267"/>
      <c r="R131" s="267"/>
      <c r="S131" s="267"/>
      <c r="T131" s="223"/>
      <c r="U131" s="213"/>
      <c r="V131" s="213"/>
      <c r="W131" s="213"/>
      <c r="X131" s="213"/>
      <c r="Y131" s="213"/>
      <c r="Z131" s="213"/>
    </row>
    <row r="132" spans="1:26" ht="15.75" hidden="1" customHeight="1">
      <c r="A132" s="268"/>
      <c r="B132" s="213"/>
      <c r="C132" s="213"/>
      <c r="D132" s="213"/>
      <c r="E132" s="213"/>
      <c r="F132" s="213"/>
      <c r="G132" s="213"/>
      <c r="H132" s="213"/>
      <c r="I132" s="213"/>
      <c r="J132" s="213"/>
      <c r="K132" s="213"/>
      <c r="L132" s="213"/>
      <c r="M132" s="267"/>
      <c r="N132" s="267"/>
      <c r="O132" s="267"/>
      <c r="P132" s="267"/>
      <c r="Q132" s="267"/>
      <c r="R132" s="267"/>
      <c r="S132" s="267"/>
      <c r="T132" s="223"/>
      <c r="U132" s="213"/>
      <c r="V132" s="213"/>
      <c r="W132" s="213"/>
      <c r="X132" s="213"/>
      <c r="Y132" s="213"/>
      <c r="Z132" s="213"/>
    </row>
    <row r="133" spans="1:26" ht="15.75" hidden="1" customHeight="1">
      <c r="A133" s="268"/>
      <c r="B133" s="213"/>
      <c r="C133" s="213"/>
      <c r="D133" s="213"/>
      <c r="E133" s="213"/>
      <c r="F133" s="213"/>
      <c r="G133" s="213"/>
      <c r="H133" s="213"/>
      <c r="I133" s="213"/>
      <c r="J133" s="213"/>
      <c r="K133" s="213"/>
      <c r="L133" s="213"/>
      <c r="M133" s="267"/>
      <c r="N133" s="267"/>
      <c r="O133" s="267"/>
      <c r="P133" s="267"/>
      <c r="Q133" s="267"/>
      <c r="R133" s="267"/>
      <c r="S133" s="267"/>
      <c r="T133" s="223"/>
      <c r="U133" s="213"/>
      <c r="V133" s="213"/>
      <c r="W133" s="213"/>
      <c r="X133" s="213"/>
      <c r="Y133" s="213"/>
      <c r="Z133" s="213"/>
    </row>
    <row r="134" spans="1:26" ht="15.75" hidden="1" customHeight="1">
      <c r="A134" s="268"/>
      <c r="B134" s="213"/>
      <c r="C134" s="213"/>
      <c r="D134" s="213"/>
      <c r="E134" s="213"/>
      <c r="F134" s="213"/>
      <c r="G134" s="213"/>
      <c r="H134" s="213"/>
      <c r="I134" s="213"/>
      <c r="J134" s="213"/>
      <c r="K134" s="213"/>
      <c r="L134" s="213"/>
      <c r="M134" s="267"/>
      <c r="N134" s="267"/>
      <c r="O134" s="267"/>
      <c r="P134" s="267"/>
      <c r="Q134" s="267"/>
      <c r="R134" s="267"/>
      <c r="S134" s="267"/>
      <c r="T134" s="223"/>
      <c r="U134" s="213"/>
      <c r="V134" s="213"/>
      <c r="W134" s="213"/>
      <c r="X134" s="213"/>
      <c r="Y134" s="213"/>
      <c r="Z134" s="213"/>
    </row>
    <row r="135" spans="1:26" ht="15.75" hidden="1" customHeight="1">
      <c r="A135" s="268"/>
      <c r="B135" s="213"/>
      <c r="C135" s="213"/>
      <c r="D135" s="213"/>
      <c r="E135" s="213"/>
      <c r="F135" s="213"/>
      <c r="G135" s="213"/>
      <c r="H135" s="213"/>
      <c r="I135" s="213"/>
      <c r="J135" s="213"/>
      <c r="K135" s="213"/>
      <c r="L135" s="213"/>
      <c r="M135" s="267"/>
      <c r="N135" s="267"/>
      <c r="O135" s="267"/>
      <c r="P135" s="267"/>
      <c r="Q135" s="267"/>
      <c r="R135" s="267"/>
      <c r="S135" s="267"/>
      <c r="T135" s="223"/>
      <c r="U135" s="213"/>
      <c r="V135" s="213"/>
      <c r="W135" s="213"/>
      <c r="X135" s="213"/>
      <c r="Y135" s="213"/>
      <c r="Z135" s="213"/>
    </row>
    <row r="136" spans="1:26" ht="15.75" hidden="1" customHeight="1">
      <c r="A136" s="268"/>
      <c r="B136" s="213"/>
      <c r="C136" s="213"/>
      <c r="D136" s="213"/>
      <c r="E136" s="213"/>
      <c r="F136" s="213"/>
      <c r="G136" s="213"/>
      <c r="H136" s="213"/>
      <c r="I136" s="213"/>
      <c r="J136" s="213"/>
      <c r="K136" s="213"/>
      <c r="L136" s="213"/>
      <c r="M136" s="267"/>
      <c r="N136" s="267"/>
      <c r="O136" s="267"/>
      <c r="P136" s="267"/>
      <c r="Q136" s="267"/>
      <c r="R136" s="267"/>
      <c r="S136" s="267"/>
      <c r="T136" s="223"/>
      <c r="U136" s="213"/>
      <c r="V136" s="213"/>
      <c r="W136" s="213"/>
      <c r="X136" s="213"/>
      <c r="Y136" s="213"/>
      <c r="Z136" s="213"/>
    </row>
    <row r="137" spans="1:26" ht="15.75" hidden="1" customHeight="1">
      <c r="A137" s="268"/>
      <c r="B137" s="213"/>
      <c r="C137" s="213"/>
      <c r="D137" s="213"/>
      <c r="E137" s="213"/>
      <c r="F137" s="213"/>
      <c r="G137" s="213"/>
      <c r="H137" s="213"/>
      <c r="I137" s="213"/>
      <c r="J137" s="213"/>
      <c r="K137" s="213"/>
      <c r="L137" s="213"/>
      <c r="M137" s="267"/>
      <c r="N137" s="267"/>
      <c r="O137" s="267"/>
      <c r="P137" s="267"/>
      <c r="Q137" s="267"/>
      <c r="R137" s="267"/>
      <c r="S137" s="267"/>
      <c r="T137" s="223"/>
      <c r="U137" s="213"/>
      <c r="V137" s="213"/>
      <c r="W137" s="213"/>
      <c r="X137" s="213"/>
      <c r="Y137" s="213"/>
      <c r="Z137" s="213"/>
    </row>
    <row r="138" spans="1:26" ht="15.75" hidden="1" customHeight="1">
      <c r="A138" s="268"/>
      <c r="B138" s="213"/>
      <c r="C138" s="213"/>
      <c r="D138" s="213"/>
      <c r="E138" s="213"/>
      <c r="F138" s="213"/>
      <c r="G138" s="213"/>
      <c r="H138" s="213"/>
      <c r="I138" s="213"/>
      <c r="J138" s="213"/>
      <c r="K138" s="213"/>
      <c r="L138" s="213"/>
      <c r="M138" s="267"/>
      <c r="N138" s="267"/>
      <c r="O138" s="267"/>
      <c r="P138" s="267"/>
      <c r="Q138" s="267"/>
      <c r="R138" s="267"/>
      <c r="S138" s="267"/>
      <c r="T138" s="223"/>
      <c r="U138" s="213"/>
      <c r="V138" s="213"/>
      <c r="W138" s="213"/>
      <c r="X138" s="213"/>
      <c r="Y138" s="213"/>
      <c r="Z138" s="213"/>
    </row>
    <row r="139" spans="1:26" ht="15.75" hidden="1" customHeight="1">
      <c r="A139" s="268"/>
      <c r="B139" s="213"/>
      <c r="C139" s="213"/>
      <c r="D139" s="213"/>
      <c r="E139" s="213"/>
      <c r="F139" s="213"/>
      <c r="G139" s="213"/>
      <c r="H139" s="213"/>
      <c r="I139" s="213"/>
      <c r="J139" s="213"/>
      <c r="K139" s="213"/>
      <c r="L139" s="213"/>
      <c r="M139" s="267"/>
      <c r="N139" s="267"/>
      <c r="O139" s="267"/>
      <c r="P139" s="267"/>
      <c r="Q139" s="267"/>
      <c r="R139" s="267"/>
      <c r="S139" s="267"/>
      <c r="T139" s="223"/>
      <c r="U139" s="213"/>
      <c r="V139" s="213"/>
      <c r="W139" s="213"/>
      <c r="X139" s="213"/>
      <c r="Y139" s="213"/>
      <c r="Z139" s="213"/>
    </row>
    <row r="140" spans="1:26" ht="15.75" hidden="1" customHeight="1">
      <c r="A140" s="268"/>
      <c r="B140" s="213"/>
      <c r="C140" s="213"/>
      <c r="D140" s="213"/>
      <c r="E140" s="213"/>
      <c r="F140" s="213"/>
      <c r="G140" s="213"/>
      <c r="H140" s="213"/>
      <c r="I140" s="213"/>
      <c r="J140" s="213"/>
      <c r="K140" s="213"/>
      <c r="L140" s="213"/>
      <c r="M140" s="267"/>
      <c r="N140" s="267"/>
      <c r="O140" s="267"/>
      <c r="P140" s="267"/>
      <c r="Q140" s="267"/>
      <c r="R140" s="267"/>
      <c r="S140" s="267"/>
      <c r="T140" s="223"/>
      <c r="U140" s="213"/>
      <c r="V140" s="213"/>
      <c r="W140" s="213"/>
      <c r="X140" s="213"/>
      <c r="Y140" s="213"/>
      <c r="Z140" s="213"/>
    </row>
    <row r="141" spans="1:26" ht="15.75" hidden="1" customHeight="1">
      <c r="A141" s="268"/>
      <c r="B141" s="213"/>
      <c r="C141" s="213"/>
      <c r="D141" s="213"/>
      <c r="E141" s="213"/>
      <c r="F141" s="213"/>
      <c r="G141" s="213"/>
      <c r="H141" s="213"/>
      <c r="I141" s="213"/>
      <c r="J141" s="213"/>
      <c r="K141" s="213"/>
      <c r="L141" s="213"/>
      <c r="M141" s="267"/>
      <c r="N141" s="267"/>
      <c r="O141" s="267"/>
      <c r="P141" s="267"/>
      <c r="Q141" s="267"/>
      <c r="R141" s="267"/>
      <c r="S141" s="267"/>
      <c r="T141" s="223"/>
      <c r="U141" s="213"/>
      <c r="V141" s="213"/>
      <c r="W141" s="213"/>
      <c r="X141" s="213"/>
      <c r="Y141" s="213"/>
      <c r="Z141" s="213"/>
    </row>
    <row r="142" spans="1:26" ht="15.75" hidden="1" customHeight="1">
      <c r="A142" s="268"/>
      <c r="B142" s="213"/>
      <c r="C142" s="213"/>
      <c r="D142" s="213"/>
      <c r="E142" s="213"/>
      <c r="F142" s="213"/>
      <c r="G142" s="213"/>
      <c r="H142" s="213"/>
      <c r="I142" s="213"/>
      <c r="J142" s="213"/>
      <c r="K142" s="213"/>
      <c r="L142" s="213"/>
      <c r="M142" s="267"/>
      <c r="N142" s="267"/>
      <c r="O142" s="267"/>
      <c r="P142" s="267"/>
      <c r="Q142" s="267"/>
      <c r="R142" s="267"/>
      <c r="S142" s="267"/>
      <c r="T142" s="223"/>
      <c r="U142" s="213"/>
      <c r="V142" s="213"/>
      <c r="W142" s="213"/>
      <c r="X142" s="213"/>
      <c r="Y142" s="213"/>
      <c r="Z142" s="213"/>
    </row>
    <row r="143" spans="1:26" ht="15.75" hidden="1" customHeight="1">
      <c r="A143" s="268"/>
      <c r="B143" s="213"/>
      <c r="C143" s="213"/>
      <c r="D143" s="213"/>
      <c r="E143" s="213"/>
      <c r="F143" s="213"/>
      <c r="G143" s="213"/>
      <c r="H143" s="213"/>
      <c r="I143" s="213"/>
      <c r="J143" s="213"/>
      <c r="K143" s="213"/>
      <c r="L143" s="213"/>
      <c r="M143" s="267"/>
      <c r="N143" s="267"/>
      <c r="O143" s="267"/>
      <c r="P143" s="267"/>
      <c r="Q143" s="267"/>
      <c r="R143" s="267"/>
      <c r="S143" s="267"/>
      <c r="T143" s="223"/>
      <c r="U143" s="213"/>
      <c r="V143" s="213"/>
      <c r="W143" s="213"/>
      <c r="X143" s="213"/>
      <c r="Y143" s="213"/>
      <c r="Z143" s="213"/>
    </row>
    <row r="144" spans="1:26" ht="15.75" hidden="1" customHeight="1">
      <c r="A144" s="268"/>
      <c r="B144" s="213"/>
      <c r="C144" s="213"/>
      <c r="D144" s="213"/>
      <c r="E144" s="213"/>
      <c r="F144" s="213"/>
      <c r="G144" s="213"/>
      <c r="H144" s="213"/>
      <c r="I144" s="213"/>
      <c r="J144" s="213"/>
      <c r="K144" s="213"/>
      <c r="L144" s="213"/>
      <c r="M144" s="267"/>
      <c r="N144" s="267"/>
      <c r="O144" s="267"/>
      <c r="P144" s="267"/>
      <c r="Q144" s="267"/>
      <c r="R144" s="267"/>
      <c r="S144" s="267"/>
      <c r="T144" s="223"/>
      <c r="U144" s="213"/>
      <c r="V144" s="213"/>
      <c r="W144" s="213"/>
      <c r="X144" s="213"/>
      <c r="Y144" s="213"/>
      <c r="Z144" s="213"/>
    </row>
    <row r="145" spans="1:26" ht="15.75" hidden="1" customHeight="1">
      <c r="A145" s="268"/>
      <c r="B145" s="213"/>
      <c r="C145" s="213"/>
      <c r="D145" s="213"/>
      <c r="E145" s="213"/>
      <c r="F145" s="213"/>
      <c r="G145" s="213"/>
      <c r="H145" s="213"/>
      <c r="I145" s="213"/>
      <c r="J145" s="213"/>
      <c r="K145" s="213"/>
      <c r="L145" s="213"/>
      <c r="M145" s="267"/>
      <c r="N145" s="267"/>
      <c r="O145" s="267"/>
      <c r="P145" s="267"/>
      <c r="Q145" s="267"/>
      <c r="R145" s="267"/>
      <c r="S145" s="267"/>
      <c r="T145" s="223"/>
      <c r="U145" s="213"/>
      <c r="V145" s="213"/>
      <c r="W145" s="213"/>
      <c r="X145" s="213"/>
      <c r="Y145" s="213"/>
      <c r="Z145" s="213"/>
    </row>
    <row r="146" spans="1:26" ht="15.75" hidden="1" customHeight="1">
      <c r="A146" s="268"/>
      <c r="B146" s="213"/>
      <c r="C146" s="213"/>
      <c r="D146" s="213"/>
      <c r="E146" s="213"/>
      <c r="F146" s="213"/>
      <c r="G146" s="213"/>
      <c r="H146" s="213"/>
      <c r="I146" s="213"/>
      <c r="J146" s="213"/>
      <c r="K146" s="213"/>
      <c r="L146" s="213"/>
      <c r="M146" s="267"/>
      <c r="N146" s="267"/>
      <c r="O146" s="267"/>
      <c r="P146" s="267"/>
      <c r="Q146" s="267"/>
      <c r="R146" s="267"/>
      <c r="S146" s="267"/>
      <c r="T146" s="223"/>
      <c r="U146" s="213"/>
      <c r="V146" s="213"/>
      <c r="W146" s="213"/>
      <c r="X146" s="213"/>
      <c r="Y146" s="213"/>
      <c r="Z146" s="213"/>
    </row>
    <row r="147" spans="1:26" ht="15.75" hidden="1" customHeight="1">
      <c r="A147" s="268"/>
      <c r="B147" s="213"/>
      <c r="C147" s="213"/>
      <c r="D147" s="213"/>
      <c r="E147" s="213"/>
      <c r="F147" s="213"/>
      <c r="G147" s="213"/>
      <c r="H147" s="213"/>
      <c r="I147" s="213"/>
      <c r="J147" s="213"/>
      <c r="K147" s="213"/>
      <c r="L147" s="213"/>
      <c r="M147" s="267"/>
      <c r="N147" s="267"/>
      <c r="O147" s="267"/>
      <c r="P147" s="267"/>
      <c r="Q147" s="267"/>
      <c r="R147" s="267"/>
      <c r="S147" s="267"/>
      <c r="T147" s="223"/>
      <c r="U147" s="213"/>
      <c r="V147" s="213"/>
      <c r="W147" s="213"/>
      <c r="X147" s="213"/>
      <c r="Y147" s="213"/>
      <c r="Z147" s="213"/>
    </row>
    <row r="148" spans="1:26" ht="15.75" hidden="1" customHeight="1">
      <c r="A148" s="268"/>
      <c r="B148" s="213"/>
      <c r="C148" s="213"/>
      <c r="D148" s="213"/>
      <c r="E148" s="213"/>
      <c r="F148" s="213"/>
      <c r="G148" s="213"/>
      <c r="H148" s="213"/>
      <c r="I148" s="213"/>
      <c r="J148" s="213"/>
      <c r="K148" s="213"/>
      <c r="L148" s="213"/>
      <c r="M148" s="267"/>
      <c r="N148" s="267"/>
      <c r="O148" s="267"/>
      <c r="P148" s="267"/>
      <c r="Q148" s="267"/>
      <c r="R148" s="267"/>
      <c r="S148" s="267"/>
      <c r="T148" s="223"/>
      <c r="U148" s="213"/>
      <c r="V148" s="213"/>
      <c r="W148" s="213"/>
      <c r="X148" s="213"/>
      <c r="Y148" s="213"/>
      <c r="Z148" s="213"/>
    </row>
    <row r="149" spans="1:26" ht="15.75" hidden="1" customHeight="1">
      <c r="A149" s="268"/>
      <c r="B149" s="213"/>
      <c r="C149" s="213"/>
      <c r="D149" s="213"/>
      <c r="E149" s="213"/>
      <c r="F149" s="213"/>
      <c r="G149" s="213"/>
      <c r="H149" s="213"/>
      <c r="I149" s="213"/>
      <c r="J149" s="213"/>
      <c r="K149" s="213"/>
      <c r="L149" s="213"/>
      <c r="M149" s="267"/>
      <c r="N149" s="267"/>
      <c r="O149" s="267"/>
      <c r="P149" s="267"/>
      <c r="Q149" s="267"/>
      <c r="R149" s="267"/>
      <c r="S149" s="267"/>
      <c r="T149" s="223"/>
      <c r="U149" s="213"/>
      <c r="V149" s="213"/>
      <c r="W149" s="213"/>
      <c r="X149" s="213"/>
      <c r="Y149" s="213"/>
      <c r="Z149" s="213"/>
    </row>
    <row r="150" spans="1:26" ht="15.75" hidden="1" customHeight="1">
      <c r="A150" s="268"/>
      <c r="B150" s="213"/>
      <c r="C150" s="213"/>
      <c r="D150" s="213"/>
      <c r="E150" s="213"/>
      <c r="F150" s="213"/>
      <c r="G150" s="213"/>
      <c r="H150" s="213"/>
      <c r="I150" s="213"/>
      <c r="J150" s="213"/>
      <c r="K150" s="213"/>
      <c r="L150" s="213"/>
      <c r="M150" s="267"/>
      <c r="N150" s="267"/>
      <c r="O150" s="267"/>
      <c r="P150" s="267"/>
      <c r="Q150" s="267"/>
      <c r="R150" s="267"/>
      <c r="S150" s="267"/>
      <c r="T150" s="223"/>
      <c r="U150" s="213"/>
      <c r="V150" s="213"/>
      <c r="W150" s="213"/>
      <c r="X150" s="213"/>
      <c r="Y150" s="213"/>
      <c r="Z150" s="213"/>
    </row>
    <row r="151" spans="1:26" ht="15.75" hidden="1" customHeight="1">
      <c r="A151" s="268"/>
      <c r="B151" s="213"/>
      <c r="C151" s="213"/>
      <c r="D151" s="213"/>
      <c r="E151" s="213"/>
      <c r="F151" s="213"/>
      <c r="G151" s="213"/>
      <c r="H151" s="213"/>
      <c r="I151" s="213"/>
      <c r="J151" s="213"/>
      <c r="K151" s="213"/>
      <c r="L151" s="213"/>
      <c r="M151" s="267"/>
      <c r="N151" s="267"/>
      <c r="O151" s="267"/>
      <c r="P151" s="267"/>
      <c r="Q151" s="267"/>
      <c r="R151" s="267"/>
      <c r="S151" s="267"/>
      <c r="T151" s="223"/>
      <c r="U151" s="213"/>
      <c r="V151" s="213"/>
      <c r="W151" s="213"/>
      <c r="X151" s="213"/>
      <c r="Y151" s="213"/>
      <c r="Z151" s="213"/>
    </row>
    <row r="152" spans="1:26" ht="15.75" hidden="1" customHeight="1">
      <c r="A152" s="268"/>
      <c r="B152" s="213"/>
      <c r="C152" s="213"/>
      <c r="D152" s="213"/>
      <c r="E152" s="213"/>
      <c r="F152" s="213"/>
      <c r="G152" s="213"/>
      <c r="H152" s="213"/>
      <c r="I152" s="213"/>
      <c r="J152" s="213"/>
      <c r="K152" s="213"/>
      <c r="L152" s="213"/>
      <c r="M152" s="267"/>
      <c r="N152" s="267"/>
      <c r="O152" s="267"/>
      <c r="P152" s="267"/>
      <c r="Q152" s="267"/>
      <c r="R152" s="267"/>
      <c r="S152" s="267"/>
      <c r="T152" s="223"/>
      <c r="U152" s="213"/>
      <c r="V152" s="213"/>
      <c r="W152" s="213"/>
      <c r="X152" s="213"/>
      <c r="Y152" s="213"/>
      <c r="Z152" s="213"/>
    </row>
    <row r="153" spans="1:26" ht="15.75" hidden="1" customHeight="1">
      <c r="A153" s="268"/>
      <c r="B153" s="213"/>
      <c r="C153" s="213"/>
      <c r="D153" s="213"/>
      <c r="E153" s="213"/>
      <c r="F153" s="213"/>
      <c r="G153" s="213"/>
      <c r="H153" s="213"/>
      <c r="I153" s="213"/>
      <c r="J153" s="213"/>
      <c r="K153" s="213"/>
      <c r="L153" s="213"/>
      <c r="M153" s="267"/>
      <c r="N153" s="267"/>
      <c r="O153" s="267"/>
      <c r="P153" s="267"/>
      <c r="Q153" s="267"/>
      <c r="R153" s="267"/>
      <c r="S153" s="267"/>
      <c r="T153" s="223"/>
      <c r="U153" s="213"/>
      <c r="V153" s="213"/>
      <c r="W153" s="213"/>
      <c r="X153" s="213"/>
      <c r="Y153" s="213"/>
      <c r="Z153" s="213"/>
    </row>
    <row r="154" spans="1:26" ht="15.75" hidden="1" customHeight="1">
      <c r="A154" s="268"/>
      <c r="B154" s="213"/>
      <c r="C154" s="213"/>
      <c r="D154" s="213"/>
      <c r="E154" s="213"/>
      <c r="F154" s="213"/>
      <c r="G154" s="213"/>
      <c r="H154" s="213"/>
      <c r="I154" s="213"/>
      <c r="J154" s="213"/>
      <c r="K154" s="213"/>
      <c r="L154" s="213"/>
      <c r="M154" s="267"/>
      <c r="N154" s="267"/>
      <c r="O154" s="267"/>
      <c r="P154" s="267"/>
      <c r="Q154" s="267"/>
      <c r="R154" s="267"/>
      <c r="S154" s="267"/>
      <c r="T154" s="223"/>
      <c r="U154" s="213"/>
      <c r="V154" s="213"/>
      <c r="W154" s="213"/>
      <c r="X154" s="213"/>
      <c r="Y154" s="213"/>
      <c r="Z154" s="213"/>
    </row>
    <row r="155" spans="1:26" ht="15.75" hidden="1" customHeight="1">
      <c r="A155" s="268"/>
      <c r="B155" s="213"/>
      <c r="C155" s="213"/>
      <c r="D155" s="213"/>
      <c r="E155" s="213"/>
      <c r="F155" s="213"/>
      <c r="G155" s="213"/>
      <c r="H155" s="213"/>
      <c r="I155" s="213"/>
      <c r="J155" s="213"/>
      <c r="K155" s="213"/>
      <c r="L155" s="213"/>
      <c r="M155" s="267"/>
      <c r="N155" s="267"/>
      <c r="O155" s="267"/>
      <c r="P155" s="267"/>
      <c r="Q155" s="267"/>
      <c r="R155" s="267"/>
      <c r="S155" s="267"/>
      <c r="T155" s="223"/>
      <c r="U155" s="213"/>
      <c r="V155" s="213"/>
      <c r="W155" s="213"/>
      <c r="X155" s="213"/>
      <c r="Y155" s="213"/>
      <c r="Z155" s="213"/>
    </row>
    <row r="156" spans="1:26" ht="15.75" hidden="1" customHeight="1">
      <c r="A156" s="268"/>
      <c r="B156" s="213"/>
      <c r="C156" s="213"/>
      <c r="D156" s="213"/>
      <c r="E156" s="213"/>
      <c r="F156" s="213"/>
      <c r="G156" s="213"/>
      <c r="H156" s="213"/>
      <c r="I156" s="213"/>
      <c r="J156" s="213"/>
      <c r="K156" s="213"/>
      <c r="L156" s="213"/>
      <c r="M156" s="267"/>
      <c r="N156" s="267"/>
      <c r="O156" s="267"/>
      <c r="P156" s="267"/>
      <c r="Q156" s="267"/>
      <c r="R156" s="267"/>
      <c r="S156" s="267"/>
      <c r="T156" s="223"/>
      <c r="U156" s="213"/>
      <c r="V156" s="213"/>
      <c r="W156" s="213"/>
      <c r="X156" s="213"/>
      <c r="Y156" s="213"/>
      <c r="Z156" s="213"/>
    </row>
    <row r="157" spans="1:26" ht="15.75" hidden="1" customHeight="1">
      <c r="A157" s="268"/>
      <c r="B157" s="213"/>
      <c r="C157" s="213"/>
      <c r="D157" s="213"/>
      <c r="E157" s="213"/>
      <c r="F157" s="213"/>
      <c r="G157" s="213"/>
      <c r="H157" s="213"/>
      <c r="I157" s="213"/>
      <c r="J157" s="213"/>
      <c r="K157" s="213"/>
      <c r="L157" s="213"/>
      <c r="M157" s="267"/>
      <c r="N157" s="267"/>
      <c r="O157" s="267"/>
      <c r="P157" s="267"/>
      <c r="Q157" s="267"/>
      <c r="R157" s="267"/>
      <c r="S157" s="267"/>
      <c r="T157" s="223"/>
      <c r="U157" s="213"/>
      <c r="V157" s="213"/>
      <c r="W157" s="213"/>
      <c r="X157" s="213"/>
      <c r="Y157" s="213"/>
      <c r="Z157" s="213"/>
    </row>
    <row r="158" spans="1:26" ht="15.75" hidden="1" customHeight="1">
      <c r="A158" s="268"/>
      <c r="B158" s="213"/>
      <c r="C158" s="213"/>
      <c r="D158" s="213"/>
      <c r="E158" s="213"/>
      <c r="F158" s="213"/>
      <c r="G158" s="213"/>
      <c r="H158" s="213"/>
      <c r="I158" s="213"/>
      <c r="J158" s="213"/>
      <c r="K158" s="213"/>
      <c r="L158" s="213"/>
      <c r="M158" s="267"/>
      <c r="N158" s="267"/>
      <c r="O158" s="267"/>
      <c r="P158" s="267"/>
      <c r="Q158" s="267"/>
      <c r="R158" s="267"/>
      <c r="S158" s="267"/>
      <c r="T158" s="223"/>
      <c r="U158" s="213"/>
      <c r="V158" s="213"/>
      <c r="W158" s="213"/>
      <c r="X158" s="213"/>
      <c r="Y158" s="213"/>
      <c r="Z158" s="213"/>
    </row>
    <row r="159" spans="1:26" ht="15.75" hidden="1" customHeight="1">
      <c r="A159" s="268"/>
      <c r="B159" s="213"/>
      <c r="C159" s="213"/>
      <c r="D159" s="213"/>
      <c r="E159" s="213"/>
      <c r="F159" s="213"/>
      <c r="G159" s="213"/>
      <c r="H159" s="213"/>
      <c r="I159" s="213"/>
      <c r="J159" s="213"/>
      <c r="K159" s="213"/>
      <c r="L159" s="213"/>
      <c r="M159" s="267"/>
      <c r="N159" s="267"/>
      <c r="O159" s="267"/>
      <c r="P159" s="267"/>
      <c r="Q159" s="267"/>
      <c r="R159" s="267"/>
      <c r="S159" s="267"/>
      <c r="T159" s="223"/>
      <c r="U159" s="213"/>
      <c r="V159" s="213"/>
      <c r="W159" s="213"/>
      <c r="X159" s="213"/>
      <c r="Y159" s="213"/>
      <c r="Z159" s="213"/>
    </row>
    <row r="160" spans="1:26" ht="15.75" hidden="1" customHeight="1">
      <c r="A160" s="268"/>
      <c r="B160" s="213"/>
      <c r="C160" s="213"/>
      <c r="D160" s="213"/>
      <c r="E160" s="213"/>
      <c r="F160" s="213"/>
      <c r="G160" s="213"/>
      <c r="H160" s="213"/>
      <c r="I160" s="213"/>
      <c r="J160" s="213"/>
      <c r="K160" s="213"/>
      <c r="L160" s="213"/>
      <c r="M160" s="267"/>
      <c r="N160" s="267"/>
      <c r="O160" s="267"/>
      <c r="P160" s="267"/>
      <c r="Q160" s="267"/>
      <c r="R160" s="267"/>
      <c r="S160" s="267"/>
      <c r="T160" s="223"/>
      <c r="U160" s="213"/>
      <c r="V160" s="213"/>
      <c r="W160" s="213"/>
      <c r="X160" s="213"/>
      <c r="Y160" s="213"/>
      <c r="Z160" s="213"/>
    </row>
    <row r="161" spans="1:26" ht="15.75" hidden="1" customHeight="1">
      <c r="A161" s="268"/>
      <c r="B161" s="213"/>
      <c r="C161" s="213"/>
      <c r="D161" s="213"/>
      <c r="E161" s="213"/>
      <c r="F161" s="213"/>
      <c r="G161" s="213"/>
      <c r="H161" s="213"/>
      <c r="I161" s="213"/>
      <c r="J161" s="213"/>
      <c r="K161" s="213"/>
      <c r="L161" s="213"/>
      <c r="M161" s="267"/>
      <c r="N161" s="267"/>
      <c r="O161" s="267"/>
      <c r="P161" s="267"/>
      <c r="Q161" s="267"/>
      <c r="R161" s="267"/>
      <c r="S161" s="267"/>
      <c r="T161" s="223"/>
      <c r="U161" s="213"/>
      <c r="V161" s="213"/>
      <c r="W161" s="213"/>
      <c r="X161" s="213"/>
      <c r="Y161" s="213"/>
      <c r="Z161" s="213"/>
    </row>
    <row r="162" spans="1:26" ht="15.75" hidden="1" customHeight="1">
      <c r="A162" s="268"/>
      <c r="B162" s="213"/>
      <c r="C162" s="213"/>
      <c r="D162" s="213"/>
      <c r="E162" s="213"/>
      <c r="F162" s="213"/>
      <c r="G162" s="213"/>
      <c r="H162" s="213"/>
      <c r="I162" s="213"/>
      <c r="J162" s="213"/>
      <c r="K162" s="213"/>
      <c r="L162" s="213"/>
      <c r="M162" s="267"/>
      <c r="N162" s="267"/>
      <c r="O162" s="267"/>
      <c r="P162" s="267"/>
      <c r="Q162" s="267"/>
      <c r="R162" s="267"/>
      <c r="S162" s="267"/>
      <c r="T162" s="223"/>
      <c r="U162" s="213"/>
      <c r="V162" s="213"/>
      <c r="W162" s="213"/>
      <c r="X162" s="213"/>
      <c r="Y162" s="213"/>
      <c r="Z162" s="213"/>
    </row>
    <row r="163" spans="1:26" ht="15.75" hidden="1" customHeight="1">
      <c r="A163" s="268"/>
      <c r="B163" s="213"/>
      <c r="C163" s="213"/>
      <c r="D163" s="213"/>
      <c r="E163" s="213"/>
      <c r="F163" s="213"/>
      <c r="G163" s="213"/>
      <c r="H163" s="213"/>
      <c r="I163" s="213"/>
      <c r="J163" s="213"/>
      <c r="K163" s="213"/>
      <c r="L163" s="213"/>
      <c r="M163" s="267"/>
      <c r="N163" s="267"/>
      <c r="O163" s="267"/>
      <c r="P163" s="267"/>
      <c r="Q163" s="267"/>
      <c r="R163" s="267"/>
      <c r="S163" s="267"/>
      <c r="T163" s="223"/>
      <c r="U163" s="213"/>
      <c r="V163" s="213"/>
      <c r="W163" s="213"/>
      <c r="X163" s="213"/>
      <c r="Y163" s="213"/>
      <c r="Z163" s="213"/>
    </row>
    <row r="164" spans="1:26" ht="15.75" hidden="1" customHeight="1">
      <c r="A164" s="268"/>
      <c r="B164" s="213"/>
      <c r="C164" s="213"/>
      <c r="D164" s="213"/>
      <c r="E164" s="213"/>
      <c r="F164" s="213"/>
      <c r="G164" s="213"/>
      <c r="H164" s="213"/>
      <c r="I164" s="213"/>
      <c r="J164" s="213"/>
      <c r="K164" s="213"/>
      <c r="L164" s="213"/>
      <c r="M164" s="267"/>
      <c r="N164" s="267"/>
      <c r="O164" s="267"/>
      <c r="P164" s="267"/>
      <c r="Q164" s="267"/>
      <c r="R164" s="267"/>
      <c r="S164" s="267"/>
      <c r="T164" s="223"/>
      <c r="U164" s="213"/>
      <c r="V164" s="213"/>
      <c r="W164" s="213"/>
      <c r="X164" s="213"/>
      <c r="Y164" s="213"/>
      <c r="Z164" s="213"/>
    </row>
    <row r="165" spans="1:26" ht="15.75" hidden="1" customHeight="1">
      <c r="A165" s="268"/>
      <c r="B165" s="213"/>
      <c r="C165" s="213"/>
      <c r="D165" s="213"/>
      <c r="E165" s="213"/>
      <c r="F165" s="213"/>
      <c r="G165" s="213"/>
      <c r="H165" s="213"/>
      <c r="I165" s="213"/>
      <c r="J165" s="213"/>
      <c r="K165" s="213"/>
      <c r="L165" s="213"/>
      <c r="M165" s="267"/>
      <c r="N165" s="267"/>
      <c r="O165" s="267"/>
      <c r="P165" s="267"/>
      <c r="Q165" s="267"/>
      <c r="R165" s="267"/>
      <c r="S165" s="267"/>
      <c r="T165" s="223"/>
      <c r="U165" s="213"/>
      <c r="V165" s="213"/>
      <c r="W165" s="213"/>
      <c r="X165" s="213"/>
      <c r="Y165" s="213"/>
      <c r="Z165" s="213"/>
    </row>
    <row r="166" spans="1:26" ht="15.75" hidden="1" customHeight="1">
      <c r="A166" s="268"/>
      <c r="B166" s="213"/>
      <c r="C166" s="213"/>
      <c r="D166" s="213"/>
      <c r="E166" s="213"/>
      <c r="F166" s="213"/>
      <c r="G166" s="213"/>
      <c r="H166" s="213"/>
      <c r="I166" s="213"/>
      <c r="J166" s="213"/>
      <c r="K166" s="213"/>
      <c r="L166" s="213"/>
      <c r="M166" s="267"/>
      <c r="N166" s="267"/>
      <c r="O166" s="267"/>
      <c r="P166" s="267"/>
      <c r="Q166" s="267"/>
      <c r="R166" s="267"/>
      <c r="S166" s="267"/>
      <c r="T166" s="223"/>
      <c r="U166" s="213"/>
      <c r="V166" s="213"/>
      <c r="W166" s="213"/>
      <c r="X166" s="213"/>
      <c r="Y166" s="213"/>
      <c r="Z166" s="213"/>
    </row>
    <row r="167" spans="1:26" ht="15.75" hidden="1" customHeight="1">
      <c r="A167" s="268"/>
      <c r="B167" s="213"/>
      <c r="C167" s="213"/>
      <c r="D167" s="213"/>
      <c r="E167" s="213"/>
      <c r="F167" s="213"/>
      <c r="G167" s="213"/>
      <c r="H167" s="213"/>
      <c r="I167" s="213"/>
      <c r="J167" s="213"/>
      <c r="K167" s="213"/>
      <c r="L167" s="213"/>
      <c r="M167" s="267"/>
      <c r="N167" s="267"/>
      <c r="O167" s="267"/>
      <c r="P167" s="267"/>
      <c r="Q167" s="267"/>
      <c r="R167" s="267"/>
      <c r="S167" s="267"/>
      <c r="T167" s="223"/>
      <c r="U167" s="213"/>
      <c r="V167" s="213"/>
      <c r="W167" s="213"/>
      <c r="X167" s="213"/>
      <c r="Y167" s="213"/>
      <c r="Z167" s="213"/>
    </row>
    <row r="168" spans="1:26" ht="15.75" hidden="1" customHeight="1">
      <c r="A168" s="268"/>
      <c r="B168" s="213"/>
      <c r="C168" s="213"/>
      <c r="D168" s="213"/>
      <c r="E168" s="213"/>
      <c r="F168" s="213"/>
      <c r="G168" s="213"/>
      <c r="H168" s="213"/>
      <c r="I168" s="213"/>
      <c r="J168" s="213"/>
      <c r="K168" s="213"/>
      <c r="L168" s="213"/>
      <c r="M168" s="267"/>
      <c r="N168" s="267"/>
      <c r="O168" s="267"/>
      <c r="P168" s="267"/>
      <c r="Q168" s="267"/>
      <c r="R168" s="267"/>
      <c r="S168" s="267"/>
      <c r="T168" s="223"/>
      <c r="U168" s="213"/>
      <c r="V168" s="213"/>
      <c r="W168" s="213"/>
      <c r="X168" s="213"/>
      <c r="Y168" s="213"/>
      <c r="Z168" s="213"/>
    </row>
    <row r="169" spans="1:26" ht="15.75" hidden="1" customHeight="1">
      <c r="A169" s="268"/>
      <c r="B169" s="213"/>
      <c r="C169" s="213"/>
      <c r="D169" s="213"/>
      <c r="E169" s="213"/>
      <c r="F169" s="213"/>
      <c r="G169" s="213"/>
      <c r="H169" s="213"/>
      <c r="I169" s="213"/>
      <c r="J169" s="213"/>
      <c r="K169" s="213"/>
      <c r="L169" s="213"/>
      <c r="M169" s="267"/>
      <c r="N169" s="267"/>
      <c r="O169" s="267"/>
      <c r="P169" s="267"/>
      <c r="Q169" s="267"/>
      <c r="R169" s="267"/>
      <c r="S169" s="267"/>
      <c r="T169" s="223"/>
      <c r="U169" s="213"/>
      <c r="V169" s="213"/>
      <c r="W169" s="213"/>
      <c r="X169" s="213"/>
      <c r="Y169" s="213"/>
      <c r="Z169" s="213"/>
    </row>
    <row r="170" spans="1:26" ht="15.75" hidden="1" customHeight="1">
      <c r="A170" s="268"/>
      <c r="B170" s="213"/>
      <c r="C170" s="213"/>
      <c r="D170" s="213"/>
      <c r="E170" s="213"/>
      <c r="F170" s="213"/>
      <c r="G170" s="213"/>
      <c r="H170" s="213"/>
      <c r="I170" s="213"/>
      <c r="J170" s="213"/>
      <c r="K170" s="213"/>
      <c r="L170" s="213"/>
      <c r="M170" s="267"/>
      <c r="N170" s="267"/>
      <c r="O170" s="267"/>
      <c r="P170" s="267"/>
      <c r="Q170" s="267"/>
      <c r="R170" s="267"/>
      <c r="S170" s="267"/>
      <c r="T170" s="223"/>
      <c r="U170" s="213"/>
      <c r="V170" s="213"/>
      <c r="W170" s="213"/>
      <c r="X170" s="213"/>
      <c r="Y170" s="213"/>
      <c r="Z170" s="213"/>
    </row>
    <row r="171" spans="1:26" ht="15.75" hidden="1" customHeight="1">
      <c r="A171" s="268"/>
      <c r="B171" s="213"/>
      <c r="C171" s="213"/>
      <c r="D171" s="213"/>
      <c r="E171" s="213"/>
      <c r="F171" s="213"/>
      <c r="G171" s="213"/>
      <c r="H171" s="213"/>
      <c r="I171" s="213"/>
      <c r="J171" s="213"/>
      <c r="K171" s="213"/>
      <c r="L171" s="213"/>
      <c r="M171" s="267"/>
      <c r="N171" s="267"/>
      <c r="O171" s="267"/>
      <c r="P171" s="267"/>
      <c r="Q171" s="267"/>
      <c r="R171" s="267"/>
      <c r="S171" s="267"/>
      <c r="T171" s="223"/>
      <c r="U171" s="213"/>
      <c r="V171" s="213"/>
      <c r="W171" s="213"/>
      <c r="X171" s="213"/>
      <c r="Y171" s="213"/>
      <c r="Z171" s="213"/>
    </row>
    <row r="172" spans="1:26" ht="15.75" hidden="1" customHeight="1">
      <c r="A172" s="268"/>
      <c r="B172" s="213"/>
      <c r="C172" s="213"/>
      <c r="D172" s="213"/>
      <c r="E172" s="213"/>
      <c r="F172" s="213"/>
      <c r="G172" s="213"/>
      <c r="H172" s="213"/>
      <c r="I172" s="213"/>
      <c r="J172" s="213"/>
      <c r="K172" s="213"/>
      <c r="L172" s="213"/>
      <c r="M172" s="267"/>
      <c r="N172" s="267"/>
      <c r="O172" s="267"/>
      <c r="P172" s="267"/>
      <c r="Q172" s="267"/>
      <c r="R172" s="267"/>
      <c r="S172" s="267"/>
      <c r="T172" s="223"/>
      <c r="U172" s="213"/>
      <c r="V172" s="213"/>
      <c r="W172" s="213"/>
      <c r="X172" s="213"/>
      <c r="Y172" s="213"/>
      <c r="Z172" s="213"/>
    </row>
    <row r="173" spans="1:26" ht="15.75" hidden="1" customHeight="1">
      <c r="A173" s="268"/>
      <c r="B173" s="213"/>
      <c r="C173" s="213"/>
      <c r="D173" s="213"/>
      <c r="E173" s="213"/>
      <c r="F173" s="213"/>
      <c r="G173" s="213"/>
      <c r="H173" s="213"/>
      <c r="I173" s="213"/>
      <c r="J173" s="213"/>
      <c r="K173" s="213"/>
      <c r="L173" s="213"/>
      <c r="M173" s="267"/>
      <c r="N173" s="267"/>
      <c r="O173" s="267"/>
      <c r="P173" s="267"/>
      <c r="Q173" s="267"/>
      <c r="R173" s="267"/>
      <c r="S173" s="267"/>
      <c r="T173" s="223"/>
      <c r="U173" s="213"/>
      <c r="V173" s="213"/>
      <c r="W173" s="213"/>
      <c r="X173" s="213"/>
      <c r="Y173" s="213"/>
      <c r="Z173" s="213"/>
    </row>
    <row r="174" spans="1:26" ht="15.75" hidden="1" customHeight="1">
      <c r="A174" s="268"/>
      <c r="B174" s="213"/>
      <c r="C174" s="213"/>
      <c r="D174" s="213"/>
      <c r="E174" s="213"/>
      <c r="F174" s="213"/>
      <c r="G174" s="213"/>
      <c r="H174" s="213"/>
      <c r="I174" s="213"/>
      <c r="J174" s="213"/>
      <c r="K174" s="213"/>
      <c r="L174" s="213"/>
      <c r="M174" s="267"/>
      <c r="N174" s="267"/>
      <c r="O174" s="267"/>
      <c r="P174" s="267"/>
      <c r="Q174" s="267"/>
      <c r="R174" s="267"/>
      <c r="S174" s="267"/>
      <c r="T174" s="223"/>
      <c r="U174" s="213"/>
      <c r="V174" s="213"/>
      <c r="W174" s="213"/>
      <c r="X174" s="213"/>
      <c r="Y174" s="213"/>
      <c r="Z174" s="213"/>
    </row>
    <row r="175" spans="1:26" ht="15.75" hidden="1" customHeight="1">
      <c r="A175" s="268"/>
      <c r="B175" s="213"/>
      <c r="C175" s="213"/>
      <c r="D175" s="213"/>
      <c r="E175" s="213"/>
      <c r="F175" s="213"/>
      <c r="G175" s="213"/>
      <c r="H175" s="213"/>
      <c r="I175" s="213"/>
      <c r="J175" s="213"/>
      <c r="K175" s="213"/>
      <c r="L175" s="213"/>
      <c r="M175" s="267"/>
      <c r="N175" s="267"/>
      <c r="O175" s="267"/>
      <c r="P175" s="267"/>
      <c r="Q175" s="267"/>
      <c r="R175" s="267"/>
      <c r="S175" s="267"/>
      <c r="T175" s="223"/>
      <c r="U175" s="213"/>
      <c r="V175" s="213"/>
      <c r="W175" s="213"/>
      <c r="X175" s="213"/>
      <c r="Y175" s="213"/>
      <c r="Z175" s="213"/>
    </row>
    <row r="176" spans="1:26" ht="15.75" hidden="1" customHeight="1">
      <c r="A176" s="268"/>
      <c r="B176" s="213"/>
      <c r="C176" s="213"/>
      <c r="D176" s="213"/>
      <c r="E176" s="213"/>
      <c r="F176" s="213"/>
      <c r="G176" s="213"/>
      <c r="H176" s="213"/>
      <c r="I176" s="213"/>
      <c r="J176" s="213"/>
      <c r="K176" s="213"/>
      <c r="L176" s="213"/>
      <c r="M176" s="267"/>
      <c r="N176" s="267"/>
      <c r="O176" s="267"/>
      <c r="P176" s="267"/>
      <c r="Q176" s="267"/>
      <c r="R176" s="267"/>
      <c r="S176" s="267"/>
      <c r="T176" s="223"/>
      <c r="U176" s="213"/>
      <c r="V176" s="213"/>
      <c r="W176" s="213"/>
      <c r="X176" s="213"/>
      <c r="Y176" s="213"/>
      <c r="Z176" s="213"/>
    </row>
    <row r="177" spans="1:26" ht="15.75" hidden="1" customHeight="1">
      <c r="A177" s="268"/>
      <c r="B177" s="213"/>
      <c r="C177" s="213"/>
      <c r="D177" s="213"/>
      <c r="E177" s="213"/>
      <c r="F177" s="213"/>
      <c r="G177" s="213"/>
      <c r="H177" s="213"/>
      <c r="I177" s="213"/>
      <c r="J177" s="213"/>
      <c r="K177" s="213"/>
      <c r="L177" s="213"/>
      <c r="M177" s="267"/>
      <c r="N177" s="267"/>
      <c r="O177" s="267"/>
      <c r="P177" s="267"/>
      <c r="Q177" s="267"/>
      <c r="R177" s="267"/>
      <c r="S177" s="267"/>
      <c r="T177" s="223"/>
      <c r="U177" s="213"/>
      <c r="V177" s="213"/>
      <c r="W177" s="213"/>
      <c r="X177" s="213"/>
      <c r="Y177" s="213"/>
      <c r="Z177" s="213"/>
    </row>
    <row r="178" spans="1:26" ht="15.75" hidden="1" customHeight="1">
      <c r="A178" s="268"/>
      <c r="B178" s="213"/>
      <c r="C178" s="213"/>
      <c r="D178" s="213"/>
      <c r="E178" s="213"/>
      <c r="F178" s="213"/>
      <c r="G178" s="213"/>
      <c r="H178" s="213"/>
      <c r="I178" s="213"/>
      <c r="J178" s="213"/>
      <c r="K178" s="213"/>
      <c r="L178" s="213"/>
      <c r="M178" s="267"/>
      <c r="N178" s="267"/>
      <c r="O178" s="267"/>
      <c r="P178" s="267"/>
      <c r="Q178" s="267"/>
      <c r="R178" s="267"/>
      <c r="S178" s="267"/>
      <c r="T178" s="223"/>
      <c r="U178" s="213"/>
      <c r="V178" s="213"/>
      <c r="W178" s="213"/>
      <c r="X178" s="213"/>
      <c r="Y178" s="213"/>
      <c r="Z178" s="213"/>
    </row>
    <row r="179" spans="1:26" ht="15.75" hidden="1" customHeight="1">
      <c r="A179" s="268"/>
      <c r="B179" s="213"/>
      <c r="C179" s="213"/>
      <c r="D179" s="213"/>
      <c r="E179" s="213"/>
      <c r="F179" s="213"/>
      <c r="G179" s="213"/>
      <c r="H179" s="213"/>
      <c r="I179" s="213"/>
      <c r="J179" s="213"/>
      <c r="K179" s="213"/>
      <c r="L179" s="213"/>
      <c r="M179" s="267"/>
      <c r="N179" s="267"/>
      <c r="O179" s="267"/>
      <c r="P179" s="267"/>
      <c r="Q179" s="267"/>
      <c r="R179" s="267"/>
      <c r="S179" s="267"/>
      <c r="T179" s="223"/>
      <c r="U179" s="213"/>
      <c r="V179" s="213"/>
      <c r="W179" s="213"/>
      <c r="X179" s="213"/>
      <c r="Y179" s="213"/>
      <c r="Z179" s="213"/>
    </row>
    <row r="180" spans="1:26" ht="15.75" hidden="1" customHeight="1">
      <c r="A180" s="268"/>
      <c r="B180" s="213"/>
      <c r="C180" s="213"/>
      <c r="D180" s="213"/>
      <c r="E180" s="213"/>
      <c r="F180" s="213"/>
      <c r="G180" s="213"/>
      <c r="H180" s="213"/>
      <c r="I180" s="213"/>
      <c r="J180" s="213"/>
      <c r="K180" s="213"/>
      <c r="L180" s="213"/>
      <c r="M180" s="267"/>
      <c r="N180" s="267"/>
      <c r="O180" s="267"/>
      <c r="P180" s="267"/>
      <c r="Q180" s="267"/>
      <c r="R180" s="267"/>
      <c r="S180" s="267"/>
      <c r="T180" s="223"/>
      <c r="U180" s="213"/>
      <c r="V180" s="213"/>
      <c r="W180" s="213"/>
      <c r="X180" s="213"/>
      <c r="Y180" s="213"/>
      <c r="Z180" s="213"/>
    </row>
    <row r="181" spans="1:26" ht="15.75" hidden="1" customHeight="1">
      <c r="A181" s="268"/>
      <c r="B181" s="213"/>
      <c r="C181" s="213"/>
      <c r="D181" s="213"/>
      <c r="E181" s="213"/>
      <c r="F181" s="213"/>
      <c r="G181" s="213"/>
      <c r="H181" s="213"/>
      <c r="I181" s="213"/>
      <c r="J181" s="213"/>
      <c r="K181" s="213"/>
      <c r="L181" s="213"/>
      <c r="M181" s="267"/>
      <c r="N181" s="267"/>
      <c r="O181" s="267"/>
      <c r="P181" s="267"/>
      <c r="Q181" s="267"/>
      <c r="R181" s="267"/>
      <c r="S181" s="267"/>
      <c r="T181" s="223"/>
      <c r="U181" s="213"/>
      <c r="V181" s="213"/>
      <c r="W181" s="213"/>
      <c r="X181" s="213"/>
      <c r="Y181" s="213"/>
      <c r="Z181" s="213"/>
    </row>
    <row r="182" spans="1:26" ht="15.75" hidden="1" customHeight="1">
      <c r="A182" s="268"/>
      <c r="B182" s="213"/>
      <c r="C182" s="213"/>
      <c r="D182" s="213"/>
      <c r="E182" s="213"/>
      <c r="F182" s="213"/>
      <c r="G182" s="213"/>
      <c r="H182" s="213"/>
      <c r="I182" s="213"/>
      <c r="J182" s="213"/>
      <c r="K182" s="213"/>
      <c r="L182" s="213"/>
      <c r="M182" s="267"/>
      <c r="N182" s="267"/>
      <c r="O182" s="267"/>
      <c r="P182" s="267"/>
      <c r="Q182" s="267"/>
      <c r="R182" s="267"/>
      <c r="S182" s="267"/>
      <c r="T182" s="223"/>
      <c r="U182" s="213"/>
      <c r="V182" s="213"/>
      <c r="W182" s="213"/>
      <c r="X182" s="213"/>
      <c r="Y182" s="213"/>
      <c r="Z182" s="213"/>
    </row>
    <row r="183" spans="1:26" ht="15.75" hidden="1" customHeight="1">
      <c r="A183" s="268"/>
      <c r="B183" s="213"/>
      <c r="C183" s="213"/>
      <c r="D183" s="213"/>
      <c r="E183" s="213"/>
      <c r="F183" s="213"/>
      <c r="G183" s="213"/>
      <c r="H183" s="213"/>
      <c r="I183" s="213"/>
      <c r="J183" s="213"/>
      <c r="K183" s="213"/>
      <c r="L183" s="213"/>
      <c r="M183" s="267"/>
      <c r="N183" s="267"/>
      <c r="O183" s="267"/>
      <c r="P183" s="267"/>
      <c r="Q183" s="267"/>
      <c r="R183" s="267"/>
      <c r="S183" s="267"/>
      <c r="T183" s="223"/>
      <c r="U183" s="213"/>
      <c r="V183" s="213"/>
      <c r="W183" s="213"/>
      <c r="X183" s="213"/>
      <c r="Y183" s="213"/>
      <c r="Z183" s="213"/>
    </row>
    <row r="184" spans="1:26" ht="15.75" hidden="1" customHeight="1">
      <c r="A184" s="268"/>
      <c r="B184" s="213"/>
      <c r="C184" s="213"/>
      <c r="D184" s="213"/>
      <c r="E184" s="213"/>
      <c r="F184" s="213"/>
      <c r="G184" s="213"/>
      <c r="H184" s="213"/>
      <c r="I184" s="213"/>
      <c r="J184" s="213"/>
      <c r="K184" s="213"/>
      <c r="L184" s="213"/>
      <c r="M184" s="267"/>
      <c r="N184" s="267"/>
      <c r="O184" s="267"/>
      <c r="P184" s="267"/>
      <c r="Q184" s="267"/>
      <c r="R184" s="267"/>
      <c r="S184" s="267"/>
      <c r="T184" s="223"/>
      <c r="U184" s="213"/>
      <c r="V184" s="213"/>
      <c r="W184" s="213"/>
      <c r="X184" s="213"/>
      <c r="Y184" s="213"/>
      <c r="Z184" s="213"/>
    </row>
    <row r="185" spans="1:26" ht="15.75" hidden="1" customHeight="1">
      <c r="A185" s="268"/>
      <c r="B185" s="213"/>
      <c r="C185" s="213"/>
      <c r="D185" s="213"/>
      <c r="E185" s="213"/>
      <c r="F185" s="213"/>
      <c r="G185" s="213"/>
      <c r="H185" s="213"/>
      <c r="I185" s="213"/>
      <c r="J185" s="213"/>
      <c r="K185" s="213"/>
      <c r="L185" s="213"/>
      <c r="M185" s="267"/>
      <c r="N185" s="267"/>
      <c r="O185" s="267"/>
      <c r="P185" s="267"/>
      <c r="Q185" s="267"/>
      <c r="R185" s="267"/>
      <c r="S185" s="267"/>
      <c r="T185" s="223"/>
      <c r="U185" s="213"/>
      <c r="V185" s="213"/>
      <c r="W185" s="213"/>
      <c r="X185" s="213"/>
      <c r="Y185" s="213"/>
      <c r="Z185" s="213"/>
    </row>
    <row r="186" spans="1:26" ht="15.75" hidden="1" customHeight="1">
      <c r="A186" s="268"/>
      <c r="B186" s="213"/>
      <c r="C186" s="213"/>
      <c r="D186" s="213"/>
      <c r="E186" s="213"/>
      <c r="F186" s="213"/>
      <c r="G186" s="213"/>
      <c r="H186" s="213"/>
      <c r="I186" s="213"/>
      <c r="J186" s="213"/>
      <c r="K186" s="213"/>
      <c r="L186" s="213"/>
      <c r="M186" s="267"/>
      <c r="N186" s="267"/>
      <c r="O186" s="267"/>
      <c r="P186" s="267"/>
      <c r="Q186" s="267"/>
      <c r="R186" s="267"/>
      <c r="S186" s="267"/>
      <c r="T186" s="223"/>
      <c r="U186" s="213"/>
      <c r="V186" s="213"/>
      <c r="W186" s="213"/>
      <c r="X186" s="213"/>
      <c r="Y186" s="213"/>
      <c r="Z186" s="213"/>
    </row>
    <row r="187" spans="1:26" ht="15.75" hidden="1" customHeight="1">
      <c r="A187" s="268"/>
      <c r="B187" s="213"/>
      <c r="C187" s="213"/>
      <c r="D187" s="213"/>
      <c r="E187" s="213"/>
      <c r="F187" s="213"/>
      <c r="G187" s="213"/>
      <c r="H187" s="213"/>
      <c r="I187" s="213"/>
      <c r="J187" s="213"/>
      <c r="K187" s="213"/>
      <c r="L187" s="213"/>
      <c r="M187" s="267"/>
      <c r="N187" s="267"/>
      <c r="O187" s="267"/>
      <c r="P187" s="267"/>
      <c r="Q187" s="267"/>
      <c r="R187" s="267"/>
      <c r="S187" s="267"/>
      <c r="T187" s="223"/>
      <c r="U187" s="213"/>
      <c r="V187" s="213"/>
      <c r="W187" s="213"/>
      <c r="X187" s="213"/>
      <c r="Y187" s="213"/>
      <c r="Z187" s="213"/>
    </row>
    <row r="188" spans="1:26" ht="15.75" hidden="1" customHeight="1">
      <c r="A188" s="268"/>
      <c r="B188" s="213"/>
      <c r="C188" s="213"/>
      <c r="D188" s="213"/>
      <c r="E188" s="213"/>
      <c r="F188" s="213"/>
      <c r="G188" s="213"/>
      <c r="H188" s="213"/>
      <c r="I188" s="213"/>
      <c r="J188" s="213"/>
      <c r="K188" s="213"/>
      <c r="L188" s="213"/>
      <c r="M188" s="267"/>
      <c r="N188" s="267"/>
      <c r="O188" s="267"/>
      <c r="P188" s="267"/>
      <c r="Q188" s="267"/>
      <c r="R188" s="267"/>
      <c r="S188" s="267"/>
      <c r="T188" s="223"/>
      <c r="U188" s="213"/>
      <c r="V188" s="213"/>
      <c r="W188" s="213"/>
      <c r="X188" s="213"/>
      <c r="Y188" s="213"/>
      <c r="Z188" s="213"/>
    </row>
    <row r="189" spans="1:26" ht="15.75" hidden="1" customHeight="1">
      <c r="A189" s="268"/>
      <c r="B189" s="213"/>
      <c r="C189" s="213"/>
      <c r="D189" s="213"/>
      <c r="E189" s="213"/>
      <c r="F189" s="213"/>
      <c r="G189" s="213"/>
      <c r="H189" s="213"/>
      <c r="I189" s="213"/>
      <c r="J189" s="213"/>
      <c r="K189" s="213"/>
      <c r="L189" s="213"/>
      <c r="M189" s="267"/>
      <c r="N189" s="267"/>
      <c r="O189" s="267"/>
      <c r="P189" s="267"/>
      <c r="Q189" s="267"/>
      <c r="R189" s="267"/>
      <c r="S189" s="267"/>
      <c r="T189" s="223"/>
      <c r="U189" s="213"/>
      <c r="V189" s="213"/>
      <c r="W189" s="213"/>
      <c r="X189" s="213"/>
      <c r="Y189" s="213"/>
      <c r="Z189" s="213"/>
    </row>
    <row r="190" spans="1:26" ht="15.75" hidden="1" customHeight="1">
      <c r="A190" s="268"/>
      <c r="B190" s="213"/>
      <c r="C190" s="213"/>
      <c r="D190" s="213"/>
      <c r="E190" s="213"/>
      <c r="F190" s="213"/>
      <c r="G190" s="213"/>
      <c r="H190" s="213"/>
      <c r="I190" s="213"/>
      <c r="J190" s="213"/>
      <c r="K190" s="213"/>
      <c r="L190" s="213"/>
      <c r="M190" s="267"/>
      <c r="N190" s="267"/>
      <c r="O190" s="267"/>
      <c r="P190" s="267"/>
      <c r="Q190" s="267"/>
      <c r="R190" s="267"/>
      <c r="S190" s="267"/>
      <c r="T190" s="223"/>
      <c r="U190" s="213"/>
      <c r="V190" s="213"/>
      <c r="W190" s="213"/>
      <c r="X190" s="213"/>
      <c r="Y190" s="213"/>
      <c r="Z190" s="213"/>
    </row>
    <row r="191" spans="1:26" ht="15.75" hidden="1" customHeight="1">
      <c r="A191" s="268"/>
      <c r="B191" s="213"/>
      <c r="C191" s="213"/>
      <c r="D191" s="213"/>
      <c r="E191" s="213"/>
      <c r="F191" s="213"/>
      <c r="G191" s="213"/>
      <c r="H191" s="213"/>
      <c r="I191" s="213"/>
      <c r="J191" s="213"/>
      <c r="K191" s="213"/>
      <c r="L191" s="213"/>
      <c r="M191" s="267"/>
      <c r="N191" s="267"/>
      <c r="O191" s="267"/>
      <c r="P191" s="267"/>
      <c r="Q191" s="267"/>
      <c r="R191" s="267"/>
      <c r="S191" s="267"/>
      <c r="T191" s="223"/>
      <c r="U191" s="213"/>
      <c r="V191" s="213"/>
      <c r="W191" s="213"/>
      <c r="X191" s="213"/>
      <c r="Y191" s="213"/>
      <c r="Z191" s="213"/>
    </row>
    <row r="192" spans="1:26" ht="15.75" hidden="1" customHeight="1">
      <c r="A192" s="268"/>
      <c r="B192" s="213"/>
      <c r="C192" s="213"/>
      <c r="D192" s="213"/>
      <c r="E192" s="213"/>
      <c r="F192" s="213"/>
      <c r="G192" s="213"/>
      <c r="H192" s="213"/>
      <c r="I192" s="213"/>
      <c r="J192" s="213"/>
      <c r="K192" s="213"/>
      <c r="L192" s="213"/>
      <c r="M192" s="267"/>
      <c r="N192" s="267"/>
      <c r="O192" s="267"/>
      <c r="P192" s="267"/>
      <c r="Q192" s="267"/>
      <c r="R192" s="267"/>
      <c r="S192" s="267"/>
      <c r="T192" s="223"/>
      <c r="U192" s="213"/>
      <c r="V192" s="213"/>
      <c r="W192" s="213"/>
      <c r="X192" s="213"/>
      <c r="Y192" s="213"/>
      <c r="Z192" s="213"/>
    </row>
    <row r="193" spans="1:26" ht="15.75" hidden="1" customHeight="1">
      <c r="A193" s="268"/>
      <c r="B193" s="213"/>
      <c r="C193" s="213"/>
      <c r="D193" s="213"/>
      <c r="E193" s="213"/>
      <c r="F193" s="213"/>
      <c r="G193" s="213"/>
      <c r="H193" s="213"/>
      <c r="I193" s="213"/>
      <c r="J193" s="213"/>
      <c r="K193" s="213"/>
      <c r="L193" s="213"/>
      <c r="M193" s="267"/>
      <c r="N193" s="267"/>
      <c r="O193" s="267"/>
      <c r="P193" s="267"/>
      <c r="Q193" s="267"/>
      <c r="R193" s="267"/>
      <c r="S193" s="267"/>
      <c r="T193" s="223"/>
      <c r="U193" s="213"/>
      <c r="V193" s="213"/>
      <c r="W193" s="213"/>
      <c r="X193" s="213"/>
      <c r="Y193" s="213"/>
      <c r="Z193" s="213"/>
    </row>
    <row r="194" spans="1:26" ht="15.75" hidden="1" customHeight="1">
      <c r="A194" s="268"/>
      <c r="B194" s="213"/>
      <c r="C194" s="213"/>
      <c r="D194" s="213"/>
      <c r="E194" s="213"/>
      <c r="F194" s="213"/>
      <c r="G194" s="213"/>
      <c r="H194" s="213"/>
      <c r="I194" s="213"/>
      <c r="J194" s="213"/>
      <c r="K194" s="213"/>
      <c r="L194" s="213"/>
      <c r="M194" s="267"/>
      <c r="N194" s="267"/>
      <c r="O194" s="267"/>
      <c r="P194" s="267"/>
      <c r="Q194" s="267"/>
      <c r="R194" s="267"/>
      <c r="S194" s="267"/>
      <c r="T194" s="223"/>
      <c r="U194" s="213"/>
      <c r="V194" s="213"/>
      <c r="W194" s="213"/>
      <c r="X194" s="213"/>
      <c r="Y194" s="213"/>
      <c r="Z194" s="213"/>
    </row>
    <row r="195" spans="1:26" ht="15.75" hidden="1" customHeight="1">
      <c r="A195" s="268"/>
      <c r="B195" s="213"/>
      <c r="C195" s="213"/>
      <c r="D195" s="213"/>
      <c r="E195" s="213"/>
      <c r="F195" s="213"/>
      <c r="G195" s="213"/>
      <c r="H195" s="213"/>
      <c r="I195" s="213"/>
      <c r="J195" s="213"/>
      <c r="K195" s="213"/>
      <c r="L195" s="213"/>
      <c r="M195" s="267"/>
      <c r="N195" s="267"/>
      <c r="O195" s="267"/>
      <c r="P195" s="267"/>
      <c r="Q195" s="267"/>
      <c r="R195" s="267"/>
      <c r="S195" s="267"/>
      <c r="T195" s="223"/>
      <c r="U195" s="213"/>
      <c r="V195" s="213"/>
      <c r="W195" s="213"/>
      <c r="X195" s="213"/>
      <c r="Y195" s="213"/>
      <c r="Z195" s="213"/>
    </row>
    <row r="196" spans="1:26" ht="15.75" hidden="1" customHeight="1">
      <c r="A196" s="268"/>
      <c r="B196" s="213"/>
      <c r="C196" s="213"/>
      <c r="D196" s="213"/>
      <c r="E196" s="213"/>
      <c r="F196" s="213"/>
      <c r="G196" s="213"/>
      <c r="H196" s="213"/>
      <c r="I196" s="213"/>
      <c r="J196" s="213"/>
      <c r="K196" s="213"/>
      <c r="L196" s="213"/>
      <c r="M196" s="267"/>
      <c r="N196" s="267"/>
      <c r="O196" s="267"/>
      <c r="P196" s="267"/>
      <c r="Q196" s="267"/>
      <c r="R196" s="267"/>
      <c r="S196" s="267"/>
      <c r="T196" s="223"/>
      <c r="U196" s="213"/>
      <c r="V196" s="213"/>
      <c r="W196" s="213"/>
      <c r="X196" s="213"/>
      <c r="Y196" s="213"/>
      <c r="Z196" s="213"/>
    </row>
    <row r="197" spans="1:26" ht="15.75" hidden="1" customHeight="1">
      <c r="A197" s="268"/>
      <c r="B197" s="213"/>
      <c r="C197" s="213"/>
      <c r="D197" s="213"/>
      <c r="E197" s="213"/>
      <c r="F197" s="213"/>
      <c r="G197" s="213"/>
      <c r="H197" s="213"/>
      <c r="I197" s="213"/>
      <c r="J197" s="213"/>
      <c r="K197" s="213"/>
      <c r="L197" s="213"/>
      <c r="M197" s="267"/>
      <c r="N197" s="267"/>
      <c r="O197" s="267"/>
      <c r="P197" s="267"/>
      <c r="Q197" s="267"/>
      <c r="R197" s="267"/>
      <c r="S197" s="267"/>
      <c r="T197" s="223"/>
      <c r="U197" s="213"/>
      <c r="V197" s="213"/>
      <c r="W197" s="213"/>
      <c r="X197" s="213"/>
      <c r="Y197" s="213"/>
      <c r="Z197" s="213"/>
    </row>
    <row r="198" spans="1:26" ht="15.75" hidden="1" customHeight="1">
      <c r="A198" s="268"/>
      <c r="B198" s="213"/>
      <c r="C198" s="213"/>
      <c r="D198" s="213"/>
      <c r="E198" s="213"/>
      <c r="F198" s="213"/>
      <c r="G198" s="213"/>
      <c r="H198" s="213"/>
      <c r="I198" s="213"/>
      <c r="J198" s="213"/>
      <c r="K198" s="213"/>
      <c r="L198" s="213"/>
      <c r="M198" s="267"/>
      <c r="N198" s="267"/>
      <c r="O198" s="267"/>
      <c r="P198" s="267"/>
      <c r="Q198" s="267"/>
      <c r="R198" s="267"/>
      <c r="S198" s="267"/>
      <c r="T198" s="223"/>
      <c r="U198" s="213"/>
      <c r="V198" s="213"/>
      <c r="W198" s="213"/>
      <c r="X198" s="213"/>
      <c r="Y198" s="213"/>
      <c r="Z198" s="213"/>
    </row>
    <row r="199" spans="1:26" ht="15.75" hidden="1" customHeight="1">
      <c r="A199" s="268"/>
      <c r="B199" s="213"/>
      <c r="C199" s="213"/>
      <c r="D199" s="213"/>
      <c r="E199" s="213"/>
      <c r="F199" s="213"/>
      <c r="G199" s="213"/>
      <c r="H199" s="213"/>
      <c r="I199" s="213"/>
      <c r="J199" s="213"/>
      <c r="K199" s="213"/>
      <c r="L199" s="213"/>
      <c r="M199" s="267"/>
      <c r="N199" s="267"/>
      <c r="O199" s="267"/>
      <c r="P199" s="267"/>
      <c r="Q199" s="267"/>
      <c r="R199" s="267"/>
      <c r="S199" s="267"/>
      <c r="T199" s="223"/>
      <c r="U199" s="213"/>
      <c r="V199" s="213"/>
      <c r="W199" s="213"/>
      <c r="X199" s="213"/>
      <c r="Y199" s="213"/>
      <c r="Z199" s="213"/>
    </row>
    <row r="200" spans="1:26" ht="15.75" hidden="1" customHeight="1">
      <c r="A200" s="268"/>
      <c r="B200" s="213"/>
      <c r="C200" s="213"/>
      <c r="D200" s="213"/>
      <c r="E200" s="213"/>
      <c r="F200" s="213"/>
      <c r="G200" s="213"/>
      <c r="H200" s="213"/>
      <c r="I200" s="213"/>
      <c r="J200" s="213"/>
      <c r="K200" s="213"/>
      <c r="L200" s="213"/>
      <c r="M200" s="267"/>
      <c r="N200" s="267"/>
      <c r="O200" s="267"/>
      <c r="P200" s="267"/>
      <c r="Q200" s="267"/>
      <c r="R200" s="267"/>
      <c r="S200" s="267"/>
      <c r="T200" s="223"/>
      <c r="U200" s="213"/>
      <c r="V200" s="213"/>
      <c r="W200" s="213"/>
      <c r="X200" s="213"/>
      <c r="Y200" s="213"/>
      <c r="Z200" s="213"/>
    </row>
    <row r="201" spans="1:26" ht="15.75" hidden="1" customHeight="1">
      <c r="A201" s="268"/>
      <c r="B201" s="213"/>
      <c r="C201" s="213"/>
      <c r="D201" s="213"/>
      <c r="E201" s="213"/>
      <c r="F201" s="213"/>
      <c r="G201" s="213"/>
      <c r="H201" s="213"/>
      <c r="I201" s="213"/>
      <c r="J201" s="213"/>
      <c r="K201" s="213"/>
      <c r="L201" s="213"/>
      <c r="M201" s="267"/>
      <c r="N201" s="267"/>
      <c r="O201" s="267"/>
      <c r="P201" s="267"/>
      <c r="Q201" s="267"/>
      <c r="R201" s="267"/>
      <c r="S201" s="267"/>
      <c r="T201" s="223"/>
      <c r="U201" s="213"/>
      <c r="V201" s="213"/>
      <c r="W201" s="213"/>
      <c r="X201" s="213"/>
      <c r="Y201" s="213"/>
      <c r="Z201" s="213"/>
    </row>
    <row r="202" spans="1:26" ht="15.75" hidden="1" customHeight="1">
      <c r="A202" s="268"/>
      <c r="B202" s="213"/>
      <c r="C202" s="213"/>
      <c r="D202" s="213"/>
      <c r="E202" s="213"/>
      <c r="F202" s="213"/>
      <c r="G202" s="213"/>
      <c r="H202" s="213"/>
      <c r="I202" s="213"/>
      <c r="J202" s="213"/>
      <c r="K202" s="213"/>
      <c r="L202" s="213"/>
      <c r="M202" s="267"/>
      <c r="N202" s="267"/>
      <c r="O202" s="267"/>
      <c r="P202" s="267"/>
      <c r="Q202" s="267"/>
      <c r="R202" s="267"/>
      <c r="S202" s="267"/>
      <c r="T202" s="223"/>
      <c r="U202" s="213"/>
      <c r="V202" s="213"/>
      <c r="W202" s="213"/>
      <c r="X202" s="213"/>
      <c r="Y202" s="213"/>
      <c r="Z202" s="213"/>
    </row>
    <row r="203" spans="1:26" ht="15.75" hidden="1" customHeight="1">
      <c r="A203" s="268"/>
      <c r="B203" s="213"/>
      <c r="C203" s="213"/>
      <c r="D203" s="213"/>
      <c r="E203" s="213"/>
      <c r="F203" s="213"/>
      <c r="G203" s="213"/>
      <c r="H203" s="213"/>
      <c r="I203" s="213"/>
      <c r="J203" s="213"/>
      <c r="K203" s="213"/>
      <c r="L203" s="213"/>
      <c r="M203" s="267"/>
      <c r="N203" s="267"/>
      <c r="O203" s="267"/>
      <c r="P203" s="267"/>
      <c r="Q203" s="267"/>
      <c r="R203" s="267"/>
      <c r="S203" s="267"/>
      <c r="T203" s="223"/>
      <c r="U203" s="213"/>
      <c r="V203" s="213"/>
      <c r="W203" s="213"/>
      <c r="X203" s="213"/>
      <c r="Y203" s="213"/>
      <c r="Z203" s="213"/>
    </row>
    <row r="204" spans="1:26" ht="15.75" hidden="1" customHeight="1">
      <c r="A204" s="268"/>
      <c r="B204" s="213"/>
      <c r="C204" s="213"/>
      <c r="D204" s="213"/>
      <c r="E204" s="213"/>
      <c r="F204" s="213"/>
      <c r="G204" s="213"/>
      <c r="H204" s="213"/>
      <c r="I204" s="213"/>
      <c r="J204" s="213"/>
      <c r="K204" s="213"/>
      <c r="L204" s="213"/>
      <c r="M204" s="267"/>
      <c r="N204" s="267"/>
      <c r="O204" s="267"/>
      <c r="P204" s="267"/>
      <c r="Q204" s="267"/>
      <c r="R204" s="267"/>
      <c r="S204" s="267"/>
      <c r="T204" s="223"/>
      <c r="U204" s="213"/>
      <c r="V204" s="213"/>
      <c r="W204" s="213"/>
      <c r="X204" s="213"/>
      <c r="Y204" s="213"/>
      <c r="Z204" s="213"/>
    </row>
    <row r="205" spans="1:26" ht="15.75" hidden="1" customHeight="1">
      <c r="A205" s="268"/>
      <c r="B205" s="213"/>
      <c r="C205" s="213"/>
      <c r="D205" s="213"/>
      <c r="E205" s="213"/>
      <c r="F205" s="213"/>
      <c r="G205" s="213"/>
      <c r="H205" s="213"/>
      <c r="I205" s="213"/>
      <c r="J205" s="213"/>
      <c r="K205" s="213"/>
      <c r="L205" s="213"/>
      <c r="M205" s="267"/>
      <c r="N205" s="267"/>
      <c r="O205" s="267"/>
      <c r="P205" s="267"/>
      <c r="Q205" s="267"/>
      <c r="R205" s="267"/>
      <c r="S205" s="267"/>
      <c r="T205" s="223"/>
      <c r="U205" s="213"/>
      <c r="V205" s="213"/>
      <c r="W205" s="213"/>
      <c r="X205" s="213"/>
      <c r="Y205" s="213"/>
      <c r="Z205" s="213"/>
    </row>
    <row r="206" spans="1:26" ht="15.75" hidden="1" customHeight="1">
      <c r="A206" s="268"/>
      <c r="B206" s="213"/>
      <c r="C206" s="213"/>
      <c r="D206" s="213"/>
      <c r="E206" s="213"/>
      <c r="F206" s="213"/>
      <c r="G206" s="213"/>
      <c r="H206" s="213"/>
      <c r="I206" s="213"/>
      <c r="J206" s="213"/>
      <c r="K206" s="213"/>
      <c r="L206" s="213"/>
      <c r="M206" s="267"/>
      <c r="N206" s="267"/>
      <c r="O206" s="267"/>
      <c r="P206" s="267"/>
      <c r="Q206" s="267"/>
      <c r="R206" s="267"/>
      <c r="S206" s="267"/>
      <c r="T206" s="223"/>
      <c r="U206" s="213"/>
      <c r="V206" s="213"/>
      <c r="W206" s="213"/>
      <c r="X206" s="213"/>
      <c r="Y206" s="213"/>
      <c r="Z206" s="213"/>
    </row>
    <row r="207" spans="1:26" ht="15.75" hidden="1" customHeight="1">
      <c r="A207" s="268"/>
      <c r="B207" s="213"/>
      <c r="C207" s="213"/>
      <c r="D207" s="213"/>
      <c r="E207" s="213"/>
      <c r="F207" s="213"/>
      <c r="G207" s="213"/>
      <c r="H207" s="213"/>
      <c r="I207" s="213"/>
      <c r="J207" s="213"/>
      <c r="K207" s="213"/>
      <c r="L207" s="213"/>
      <c r="M207" s="267"/>
      <c r="N207" s="267"/>
      <c r="O207" s="267"/>
      <c r="P207" s="267"/>
      <c r="Q207" s="267"/>
      <c r="R207" s="267"/>
      <c r="S207" s="267"/>
      <c r="T207" s="223"/>
      <c r="U207" s="213"/>
      <c r="V207" s="213"/>
      <c r="W207" s="213"/>
      <c r="X207" s="213"/>
      <c r="Y207" s="213"/>
      <c r="Z207" s="213"/>
    </row>
    <row r="208" spans="1:26" ht="15.75" hidden="1" customHeight="1">
      <c r="A208" s="268"/>
      <c r="B208" s="213"/>
      <c r="C208" s="213"/>
      <c r="D208" s="213"/>
      <c r="E208" s="213"/>
      <c r="F208" s="213"/>
      <c r="G208" s="213"/>
      <c r="H208" s="213"/>
      <c r="I208" s="213"/>
      <c r="J208" s="213"/>
      <c r="K208" s="213"/>
      <c r="L208" s="213"/>
      <c r="M208" s="267"/>
      <c r="N208" s="267"/>
      <c r="O208" s="267"/>
      <c r="P208" s="267"/>
      <c r="Q208" s="267"/>
      <c r="R208" s="267"/>
      <c r="S208" s="267"/>
      <c r="T208" s="223"/>
      <c r="U208" s="213"/>
      <c r="V208" s="213"/>
      <c r="W208" s="213"/>
      <c r="X208" s="213"/>
      <c r="Y208" s="213"/>
      <c r="Z208" s="213"/>
    </row>
    <row r="209" spans="1:26" ht="15.75" hidden="1" customHeight="1">
      <c r="A209" s="268"/>
      <c r="B209" s="213"/>
      <c r="C209" s="213"/>
      <c r="D209" s="213"/>
      <c r="E209" s="213"/>
      <c r="F209" s="213"/>
      <c r="G209" s="213"/>
      <c r="H209" s="213"/>
      <c r="I209" s="213"/>
      <c r="J209" s="213"/>
      <c r="K209" s="213"/>
      <c r="L209" s="213"/>
      <c r="M209" s="267"/>
      <c r="N209" s="267"/>
      <c r="O209" s="267"/>
      <c r="P209" s="267"/>
      <c r="Q209" s="267"/>
      <c r="R209" s="267"/>
      <c r="S209" s="267"/>
      <c r="T209" s="223"/>
      <c r="U209" s="213"/>
      <c r="V209" s="213"/>
      <c r="W209" s="213"/>
      <c r="X209" s="213"/>
      <c r="Y209" s="213"/>
      <c r="Z209" s="213"/>
    </row>
    <row r="210" spans="1:26" ht="15.75" hidden="1" customHeight="1">
      <c r="A210" s="268"/>
      <c r="B210" s="213"/>
      <c r="C210" s="213"/>
      <c r="D210" s="213"/>
      <c r="E210" s="213"/>
      <c r="F210" s="213"/>
      <c r="G210" s="213"/>
      <c r="H210" s="213"/>
      <c r="I210" s="213"/>
      <c r="J210" s="213"/>
      <c r="K210" s="213"/>
      <c r="L210" s="213"/>
      <c r="M210" s="267"/>
      <c r="N210" s="267"/>
      <c r="O210" s="267"/>
      <c r="P210" s="267"/>
      <c r="Q210" s="267"/>
      <c r="R210" s="267"/>
      <c r="S210" s="267"/>
      <c r="T210" s="223"/>
      <c r="U210" s="213"/>
      <c r="V210" s="213"/>
      <c r="W210" s="213"/>
      <c r="X210" s="213"/>
      <c r="Y210" s="213"/>
      <c r="Z210" s="213"/>
    </row>
    <row r="211" spans="1:26" ht="15.75" hidden="1" customHeight="1">
      <c r="A211" s="268"/>
      <c r="B211" s="213"/>
      <c r="C211" s="213"/>
      <c r="D211" s="213"/>
      <c r="E211" s="213"/>
      <c r="F211" s="213"/>
      <c r="G211" s="213"/>
      <c r="H211" s="213"/>
      <c r="I211" s="213"/>
      <c r="J211" s="213"/>
      <c r="K211" s="213"/>
      <c r="L211" s="213"/>
      <c r="M211" s="267"/>
      <c r="N211" s="267"/>
      <c r="O211" s="267"/>
      <c r="P211" s="267"/>
      <c r="Q211" s="267"/>
      <c r="R211" s="267"/>
      <c r="S211" s="267"/>
      <c r="T211" s="223"/>
      <c r="U211" s="213"/>
      <c r="V211" s="213"/>
      <c r="W211" s="213"/>
      <c r="X211" s="213"/>
      <c r="Y211" s="213"/>
      <c r="Z211" s="213"/>
    </row>
    <row r="212" spans="1:26" ht="15.75" hidden="1" customHeight="1">
      <c r="A212" s="268"/>
      <c r="B212" s="213"/>
      <c r="C212" s="213"/>
      <c r="D212" s="213"/>
      <c r="E212" s="213"/>
      <c r="F212" s="213"/>
      <c r="G212" s="213"/>
      <c r="H212" s="213"/>
      <c r="I212" s="213"/>
      <c r="J212" s="213"/>
      <c r="K212" s="213"/>
      <c r="L212" s="213"/>
      <c r="M212" s="267"/>
      <c r="N212" s="267"/>
      <c r="O212" s="267"/>
      <c r="P212" s="267"/>
      <c r="Q212" s="267"/>
      <c r="R212" s="267"/>
      <c r="S212" s="267"/>
      <c r="T212" s="223"/>
      <c r="U212" s="213"/>
      <c r="V212" s="213"/>
      <c r="W212" s="213"/>
      <c r="X212" s="213"/>
      <c r="Y212" s="213"/>
      <c r="Z212" s="213"/>
    </row>
    <row r="213" spans="1:26" ht="15.75" hidden="1" customHeight="1">
      <c r="A213" s="268"/>
      <c r="B213" s="213"/>
      <c r="C213" s="213"/>
      <c r="D213" s="213"/>
      <c r="E213" s="213"/>
      <c r="F213" s="213"/>
      <c r="G213" s="213"/>
      <c r="H213" s="213"/>
      <c r="I213" s="213"/>
      <c r="J213" s="213"/>
      <c r="K213" s="213"/>
      <c r="L213" s="213"/>
      <c r="M213" s="267"/>
      <c r="N213" s="267"/>
      <c r="O213" s="267"/>
      <c r="P213" s="267"/>
      <c r="Q213" s="267"/>
      <c r="R213" s="267"/>
      <c r="S213" s="267"/>
      <c r="T213" s="223"/>
      <c r="U213" s="213"/>
      <c r="V213" s="213"/>
      <c r="W213" s="213"/>
      <c r="X213" s="213"/>
      <c r="Y213" s="213"/>
      <c r="Z213" s="213"/>
    </row>
    <row r="214" spans="1:26" ht="15.75" hidden="1" customHeight="1">
      <c r="A214" s="268"/>
      <c r="B214" s="213"/>
      <c r="C214" s="213"/>
      <c r="D214" s="213"/>
      <c r="E214" s="213"/>
      <c r="F214" s="213"/>
      <c r="G214" s="213"/>
      <c r="H214" s="213"/>
      <c r="I214" s="213"/>
      <c r="J214" s="213"/>
      <c r="K214" s="213"/>
      <c r="L214" s="213"/>
      <c r="M214" s="267"/>
      <c r="N214" s="267"/>
      <c r="O214" s="267"/>
      <c r="P214" s="267"/>
      <c r="Q214" s="267"/>
      <c r="R214" s="267"/>
      <c r="S214" s="267"/>
      <c r="T214" s="223"/>
      <c r="U214" s="213"/>
      <c r="V214" s="213"/>
      <c r="W214" s="213"/>
      <c r="X214" s="213"/>
      <c r="Y214" s="213"/>
      <c r="Z214" s="213"/>
    </row>
    <row r="215" spans="1:26" ht="15.75" hidden="1" customHeight="1">
      <c r="A215" s="268"/>
      <c r="B215" s="213"/>
      <c r="C215" s="213"/>
      <c r="D215" s="213"/>
      <c r="E215" s="213"/>
      <c r="F215" s="213"/>
      <c r="G215" s="213"/>
      <c r="H215" s="213"/>
      <c r="I215" s="213"/>
      <c r="J215" s="213"/>
      <c r="K215" s="213"/>
      <c r="L215" s="213"/>
      <c r="M215" s="267"/>
      <c r="N215" s="267"/>
      <c r="O215" s="267"/>
      <c r="P215" s="267"/>
      <c r="Q215" s="267"/>
      <c r="R215" s="267"/>
      <c r="S215" s="267"/>
      <c r="T215" s="223"/>
      <c r="U215" s="213"/>
      <c r="V215" s="213"/>
      <c r="W215" s="213"/>
      <c r="X215" s="213"/>
      <c r="Y215" s="213"/>
      <c r="Z215" s="213"/>
    </row>
    <row r="216" spans="1:26" ht="15.75" hidden="1" customHeight="1">
      <c r="A216" s="268"/>
      <c r="B216" s="213"/>
      <c r="C216" s="213"/>
      <c r="D216" s="213"/>
      <c r="E216" s="213"/>
      <c r="F216" s="213"/>
      <c r="G216" s="213"/>
      <c r="H216" s="213"/>
      <c r="I216" s="213"/>
      <c r="J216" s="213"/>
      <c r="K216" s="213"/>
      <c r="L216" s="213"/>
      <c r="M216" s="267"/>
      <c r="N216" s="267"/>
      <c r="O216" s="267"/>
      <c r="P216" s="267"/>
      <c r="Q216" s="267"/>
      <c r="R216" s="267"/>
      <c r="S216" s="267"/>
      <c r="T216" s="223"/>
      <c r="U216" s="213"/>
      <c r="V216" s="213"/>
      <c r="W216" s="213"/>
      <c r="X216" s="213"/>
      <c r="Y216" s="213"/>
      <c r="Z216" s="213"/>
    </row>
    <row r="217" spans="1:26" ht="15.75" hidden="1" customHeight="1">
      <c r="A217" s="268"/>
      <c r="B217" s="213"/>
      <c r="C217" s="213"/>
      <c r="D217" s="213"/>
      <c r="E217" s="213"/>
      <c r="F217" s="213"/>
      <c r="G217" s="213"/>
      <c r="H217" s="213"/>
      <c r="I217" s="213"/>
      <c r="J217" s="213"/>
      <c r="K217" s="213"/>
      <c r="L217" s="213"/>
      <c r="M217" s="267"/>
      <c r="N217" s="267"/>
      <c r="O217" s="267"/>
      <c r="P217" s="267"/>
      <c r="Q217" s="267"/>
      <c r="R217" s="267"/>
      <c r="S217" s="267"/>
      <c r="T217" s="223"/>
      <c r="U217" s="213"/>
      <c r="V217" s="213"/>
      <c r="W217" s="213"/>
      <c r="X217" s="213"/>
      <c r="Y217" s="213"/>
      <c r="Z217" s="213"/>
    </row>
    <row r="218" spans="1:26" ht="15.75" hidden="1" customHeight="1">
      <c r="A218" s="268"/>
      <c r="B218" s="213"/>
      <c r="C218" s="213"/>
      <c r="D218" s="213"/>
      <c r="E218" s="213"/>
      <c r="F218" s="213"/>
      <c r="G218" s="213"/>
      <c r="H218" s="213"/>
      <c r="I218" s="213"/>
      <c r="J218" s="213"/>
      <c r="K218" s="213"/>
      <c r="L218" s="213"/>
      <c r="M218" s="267"/>
      <c r="N218" s="267"/>
      <c r="O218" s="267"/>
      <c r="P218" s="267"/>
      <c r="Q218" s="267"/>
      <c r="R218" s="267"/>
      <c r="S218" s="267"/>
      <c r="T218" s="223"/>
      <c r="U218" s="213"/>
      <c r="V218" s="213"/>
      <c r="W218" s="213"/>
      <c r="X218" s="213"/>
      <c r="Y218" s="213"/>
      <c r="Z218" s="213"/>
    </row>
    <row r="219" spans="1:26" ht="15.75" hidden="1" customHeight="1">
      <c r="A219" s="268"/>
      <c r="B219" s="213"/>
      <c r="C219" s="213"/>
      <c r="D219" s="213"/>
      <c r="E219" s="213"/>
      <c r="F219" s="213"/>
      <c r="G219" s="213"/>
      <c r="H219" s="213"/>
      <c r="I219" s="213"/>
      <c r="J219" s="213"/>
      <c r="K219" s="213"/>
      <c r="L219" s="213"/>
      <c r="M219" s="267"/>
      <c r="N219" s="267"/>
      <c r="O219" s="267"/>
      <c r="P219" s="267"/>
      <c r="Q219" s="267"/>
      <c r="R219" s="267"/>
      <c r="S219" s="267"/>
      <c r="T219" s="223"/>
      <c r="U219" s="213"/>
      <c r="V219" s="213"/>
      <c r="W219" s="213"/>
      <c r="X219" s="213"/>
      <c r="Y219" s="213"/>
      <c r="Z219" s="213"/>
    </row>
    <row r="220" spans="1:26" ht="15.75" hidden="1" customHeight="1">
      <c r="A220" s="268"/>
      <c r="B220" s="213"/>
      <c r="C220" s="213"/>
      <c r="D220" s="213"/>
      <c r="E220" s="213"/>
      <c r="F220" s="213"/>
      <c r="G220" s="213"/>
      <c r="H220" s="213"/>
      <c r="I220" s="213"/>
      <c r="J220" s="213"/>
      <c r="K220" s="213"/>
      <c r="L220" s="213"/>
      <c r="M220" s="267"/>
      <c r="N220" s="267"/>
      <c r="O220" s="267"/>
      <c r="P220" s="267"/>
      <c r="Q220" s="267"/>
      <c r="R220" s="267"/>
      <c r="S220" s="267"/>
      <c r="T220" s="223"/>
      <c r="U220" s="213"/>
      <c r="V220" s="213"/>
      <c r="W220" s="213"/>
      <c r="X220" s="213"/>
      <c r="Y220" s="213"/>
      <c r="Z220" s="213"/>
    </row>
    <row r="221" spans="1:26" ht="15.75" hidden="1" customHeight="1">
      <c r="A221" s="268"/>
      <c r="B221" s="213"/>
      <c r="C221" s="213"/>
      <c r="D221" s="213"/>
      <c r="E221" s="213"/>
      <c r="F221" s="213"/>
      <c r="G221" s="213"/>
      <c r="H221" s="213"/>
      <c r="I221" s="213"/>
      <c r="J221" s="213"/>
      <c r="K221" s="213"/>
      <c r="L221" s="213"/>
      <c r="M221" s="267"/>
      <c r="N221" s="267"/>
      <c r="O221" s="267"/>
      <c r="P221" s="267"/>
      <c r="Q221" s="267"/>
      <c r="R221" s="267"/>
      <c r="S221" s="267"/>
      <c r="T221" s="223"/>
      <c r="U221" s="213"/>
      <c r="V221" s="213"/>
      <c r="W221" s="213"/>
      <c r="X221" s="213"/>
      <c r="Y221" s="213"/>
      <c r="Z221" s="213"/>
    </row>
    <row r="222" spans="1:26" ht="15.75" hidden="1" customHeight="1">
      <c r="A222" s="268"/>
      <c r="B222" s="213"/>
      <c r="C222" s="213"/>
      <c r="D222" s="213"/>
      <c r="E222" s="213"/>
      <c r="F222" s="213"/>
      <c r="G222" s="213"/>
      <c r="H222" s="213"/>
      <c r="I222" s="213"/>
      <c r="J222" s="213"/>
      <c r="K222" s="213"/>
      <c r="L222" s="213"/>
      <c r="M222" s="267"/>
      <c r="N222" s="267"/>
      <c r="O222" s="267"/>
      <c r="P222" s="267"/>
      <c r="Q222" s="267"/>
      <c r="R222" s="267"/>
      <c r="S222" s="267"/>
      <c r="T222" s="223"/>
      <c r="U222" s="213"/>
      <c r="V222" s="213"/>
      <c r="W222" s="213"/>
      <c r="X222" s="213"/>
      <c r="Y222" s="213"/>
      <c r="Z222" s="213"/>
    </row>
    <row r="223" spans="1:26" ht="15.75" hidden="1" customHeight="1">
      <c r="A223" s="268"/>
      <c r="B223" s="213"/>
      <c r="C223" s="213"/>
      <c r="D223" s="213"/>
      <c r="E223" s="213"/>
      <c r="F223" s="213"/>
      <c r="G223" s="213"/>
      <c r="H223" s="213"/>
      <c r="I223" s="213"/>
      <c r="J223" s="213"/>
      <c r="K223" s="213"/>
      <c r="L223" s="213"/>
      <c r="M223" s="267"/>
      <c r="N223" s="267"/>
      <c r="O223" s="267"/>
      <c r="P223" s="267"/>
      <c r="Q223" s="267"/>
      <c r="R223" s="267"/>
      <c r="S223" s="267"/>
      <c r="T223" s="223"/>
      <c r="U223" s="213"/>
      <c r="V223" s="213"/>
      <c r="W223" s="213"/>
      <c r="X223" s="213"/>
      <c r="Y223" s="213"/>
      <c r="Z223" s="213"/>
    </row>
    <row r="224" spans="1:26" ht="15.75" hidden="1" customHeight="1">
      <c r="A224" s="268"/>
      <c r="B224" s="213"/>
      <c r="C224" s="213"/>
      <c r="D224" s="213"/>
      <c r="E224" s="213"/>
      <c r="F224" s="213"/>
      <c r="G224" s="213"/>
      <c r="H224" s="213"/>
      <c r="I224" s="213"/>
      <c r="J224" s="213"/>
      <c r="K224" s="213"/>
      <c r="L224" s="213"/>
      <c r="M224" s="267"/>
      <c r="N224" s="267"/>
      <c r="O224" s="267"/>
      <c r="P224" s="267"/>
      <c r="Q224" s="267"/>
      <c r="R224" s="267"/>
      <c r="S224" s="267"/>
      <c r="T224" s="223"/>
      <c r="U224" s="213"/>
      <c r="V224" s="213"/>
      <c r="W224" s="213"/>
      <c r="X224" s="213"/>
      <c r="Y224" s="213"/>
      <c r="Z224" s="213"/>
    </row>
    <row r="225" spans="1:26" ht="15.75" hidden="1" customHeight="1">
      <c r="A225" s="268"/>
      <c r="B225" s="213"/>
      <c r="C225" s="213"/>
      <c r="D225" s="213"/>
      <c r="E225" s="213"/>
      <c r="F225" s="213"/>
      <c r="G225" s="213"/>
      <c r="H225" s="213"/>
      <c r="I225" s="213"/>
      <c r="J225" s="213"/>
      <c r="K225" s="213"/>
      <c r="L225" s="213"/>
      <c r="M225" s="267"/>
      <c r="N225" s="267"/>
      <c r="O225" s="267"/>
      <c r="P225" s="267"/>
      <c r="Q225" s="267"/>
      <c r="R225" s="267"/>
      <c r="S225" s="267"/>
      <c r="T225" s="223"/>
      <c r="U225" s="213"/>
      <c r="V225" s="213"/>
      <c r="W225" s="213"/>
      <c r="X225" s="213"/>
      <c r="Y225" s="213"/>
      <c r="Z225" s="213"/>
    </row>
    <row r="226" spans="1:26" ht="15.75" hidden="1" customHeight="1">
      <c r="A226" s="268"/>
      <c r="B226" s="213"/>
      <c r="C226" s="213"/>
      <c r="D226" s="213"/>
      <c r="E226" s="213"/>
      <c r="F226" s="213"/>
      <c r="G226" s="213"/>
      <c r="H226" s="213"/>
      <c r="I226" s="213"/>
      <c r="J226" s="213"/>
      <c r="K226" s="213"/>
      <c r="L226" s="213"/>
      <c r="M226" s="267"/>
      <c r="N226" s="267"/>
      <c r="O226" s="267"/>
      <c r="P226" s="267"/>
      <c r="Q226" s="267"/>
      <c r="R226" s="267"/>
      <c r="S226" s="267"/>
      <c r="T226" s="223"/>
      <c r="U226" s="213"/>
      <c r="V226" s="213"/>
      <c r="W226" s="213"/>
      <c r="X226" s="213"/>
      <c r="Y226" s="213"/>
      <c r="Z226" s="213"/>
    </row>
    <row r="227" spans="1:26" ht="15.75" hidden="1" customHeight="1">
      <c r="A227" s="268"/>
      <c r="B227" s="213"/>
      <c r="C227" s="213"/>
      <c r="D227" s="213"/>
      <c r="E227" s="213"/>
      <c r="F227" s="213"/>
      <c r="G227" s="213"/>
      <c r="H227" s="213"/>
      <c r="I227" s="213"/>
      <c r="J227" s="213"/>
      <c r="K227" s="213"/>
      <c r="L227" s="213"/>
      <c r="M227" s="267"/>
      <c r="N227" s="267"/>
      <c r="O227" s="267"/>
      <c r="P227" s="267"/>
      <c r="Q227" s="267"/>
      <c r="R227" s="267"/>
      <c r="S227" s="267"/>
      <c r="T227" s="223"/>
      <c r="U227" s="213"/>
      <c r="V227" s="213"/>
      <c r="W227" s="213"/>
      <c r="X227" s="213"/>
      <c r="Y227" s="213"/>
      <c r="Z227" s="213"/>
    </row>
    <row r="228" spans="1:26" ht="15.75" hidden="1" customHeight="1">
      <c r="A228" s="268"/>
      <c r="B228" s="213"/>
      <c r="C228" s="213"/>
      <c r="D228" s="213"/>
      <c r="E228" s="213"/>
      <c r="F228" s="213"/>
      <c r="G228" s="213"/>
      <c r="H228" s="213"/>
      <c r="I228" s="213"/>
      <c r="J228" s="213"/>
      <c r="K228" s="213"/>
      <c r="L228" s="213"/>
      <c r="M228" s="267"/>
      <c r="N228" s="267"/>
      <c r="O228" s="267"/>
      <c r="P228" s="267"/>
      <c r="Q228" s="267"/>
      <c r="R228" s="267"/>
      <c r="S228" s="267"/>
      <c r="T228" s="223"/>
      <c r="U228" s="213"/>
      <c r="V228" s="213"/>
      <c r="W228" s="213"/>
      <c r="X228" s="213"/>
      <c r="Y228" s="213"/>
      <c r="Z228" s="213"/>
    </row>
    <row r="229" spans="1:26" ht="15.75" hidden="1" customHeight="1">
      <c r="A229" s="268"/>
      <c r="B229" s="213"/>
      <c r="C229" s="213"/>
      <c r="D229" s="213"/>
      <c r="E229" s="213"/>
      <c r="F229" s="213"/>
      <c r="G229" s="213"/>
      <c r="H229" s="213"/>
      <c r="I229" s="213"/>
      <c r="J229" s="213"/>
      <c r="K229" s="213"/>
      <c r="L229" s="213"/>
      <c r="M229" s="267"/>
      <c r="N229" s="267"/>
      <c r="O229" s="267"/>
      <c r="P229" s="267"/>
      <c r="Q229" s="267"/>
      <c r="R229" s="267"/>
      <c r="S229" s="267"/>
      <c r="T229" s="223"/>
      <c r="U229" s="213"/>
      <c r="V229" s="213"/>
      <c r="W229" s="213"/>
      <c r="X229" s="213"/>
      <c r="Y229" s="213"/>
      <c r="Z229" s="213"/>
    </row>
    <row r="230" spans="1:26" ht="15.75" hidden="1" customHeight="1">
      <c r="A230" s="268"/>
      <c r="B230" s="213"/>
      <c r="C230" s="213"/>
      <c r="D230" s="213"/>
      <c r="E230" s="213"/>
      <c r="F230" s="213"/>
      <c r="G230" s="213"/>
      <c r="H230" s="213"/>
      <c r="I230" s="213"/>
      <c r="J230" s="213"/>
      <c r="K230" s="213"/>
      <c r="L230" s="213"/>
      <c r="M230" s="267"/>
      <c r="N230" s="267"/>
      <c r="O230" s="267"/>
      <c r="P230" s="267"/>
      <c r="Q230" s="267"/>
      <c r="R230" s="267"/>
      <c r="S230" s="267"/>
      <c r="T230" s="223"/>
      <c r="U230" s="213"/>
      <c r="V230" s="213"/>
      <c r="W230" s="213"/>
      <c r="X230" s="213"/>
      <c r="Y230" s="213"/>
      <c r="Z230" s="213"/>
    </row>
    <row r="231" spans="1:26" ht="15.75" hidden="1" customHeight="1">
      <c r="A231" s="268"/>
      <c r="B231" s="213"/>
      <c r="C231" s="213"/>
      <c r="D231" s="213"/>
      <c r="E231" s="213"/>
      <c r="F231" s="213"/>
      <c r="G231" s="213"/>
      <c r="H231" s="213"/>
      <c r="I231" s="213"/>
      <c r="J231" s="213"/>
      <c r="K231" s="213"/>
      <c r="L231" s="213"/>
      <c r="M231" s="267"/>
      <c r="N231" s="267"/>
      <c r="O231" s="267"/>
      <c r="P231" s="267"/>
      <c r="Q231" s="267"/>
      <c r="R231" s="267"/>
      <c r="S231" s="267"/>
      <c r="T231" s="223"/>
      <c r="U231" s="213"/>
      <c r="V231" s="213"/>
      <c r="W231" s="213"/>
      <c r="X231" s="213"/>
      <c r="Y231" s="213"/>
      <c r="Z231" s="213"/>
    </row>
    <row r="232" spans="1:26" ht="15.75" hidden="1" customHeight="1">
      <c r="A232" s="268"/>
      <c r="B232" s="213"/>
      <c r="C232" s="213"/>
      <c r="D232" s="213"/>
      <c r="E232" s="213"/>
      <c r="F232" s="213"/>
      <c r="G232" s="213"/>
      <c r="H232" s="213"/>
      <c r="I232" s="213"/>
      <c r="J232" s="213"/>
      <c r="K232" s="213"/>
      <c r="L232" s="213"/>
      <c r="M232" s="267"/>
      <c r="N232" s="267"/>
      <c r="O232" s="267"/>
      <c r="P232" s="267"/>
      <c r="Q232" s="267"/>
      <c r="R232" s="267"/>
      <c r="S232" s="267"/>
      <c r="T232" s="223"/>
      <c r="U232" s="213"/>
      <c r="V232" s="213"/>
      <c r="W232" s="213"/>
      <c r="X232" s="213"/>
      <c r="Y232" s="213"/>
      <c r="Z232" s="213"/>
    </row>
    <row r="233" spans="1:26" ht="15.75" hidden="1" customHeight="1">
      <c r="A233" s="268"/>
      <c r="B233" s="213"/>
      <c r="C233" s="213"/>
      <c r="D233" s="213"/>
      <c r="E233" s="213"/>
      <c r="F233" s="213"/>
      <c r="G233" s="213"/>
      <c r="H233" s="213"/>
      <c r="I233" s="213"/>
      <c r="J233" s="213"/>
      <c r="K233" s="213"/>
      <c r="L233" s="213"/>
      <c r="M233" s="267"/>
      <c r="N233" s="267"/>
      <c r="O233" s="267"/>
      <c r="P233" s="267"/>
      <c r="Q233" s="267"/>
      <c r="R233" s="267"/>
      <c r="S233" s="267"/>
      <c r="T233" s="223"/>
      <c r="U233" s="213"/>
      <c r="V233" s="213"/>
      <c r="W233" s="213"/>
      <c r="X233" s="213"/>
      <c r="Y233" s="213"/>
      <c r="Z233" s="213"/>
    </row>
    <row r="234" spans="1:26" ht="15.75" hidden="1" customHeight="1">
      <c r="A234" s="268"/>
      <c r="B234" s="213"/>
      <c r="C234" s="213"/>
      <c r="D234" s="213"/>
      <c r="E234" s="213"/>
      <c r="F234" s="213"/>
      <c r="G234" s="213"/>
      <c r="H234" s="213"/>
      <c r="I234" s="213"/>
      <c r="J234" s="213"/>
      <c r="K234" s="213"/>
      <c r="L234" s="213"/>
      <c r="M234" s="267"/>
      <c r="N234" s="267"/>
      <c r="O234" s="267"/>
      <c r="P234" s="267"/>
      <c r="Q234" s="267"/>
      <c r="R234" s="267"/>
      <c r="S234" s="267"/>
      <c r="T234" s="223"/>
      <c r="U234" s="213"/>
      <c r="V234" s="213"/>
      <c r="W234" s="213"/>
      <c r="X234" s="213"/>
      <c r="Y234" s="213"/>
      <c r="Z234" s="213"/>
    </row>
    <row r="235" spans="1:26" ht="15.75" hidden="1" customHeight="1">
      <c r="A235" s="268"/>
      <c r="B235" s="213"/>
      <c r="C235" s="213"/>
      <c r="D235" s="213"/>
      <c r="E235" s="213"/>
      <c r="F235" s="213"/>
      <c r="G235" s="213"/>
      <c r="H235" s="213"/>
      <c r="I235" s="213"/>
      <c r="J235" s="213"/>
      <c r="K235" s="213"/>
      <c r="L235" s="213"/>
      <c r="M235" s="267"/>
      <c r="N235" s="267"/>
      <c r="O235" s="267"/>
      <c r="P235" s="267"/>
      <c r="Q235" s="267"/>
      <c r="R235" s="267"/>
      <c r="S235" s="267"/>
      <c r="T235" s="223"/>
      <c r="U235" s="213"/>
      <c r="V235" s="213"/>
      <c r="W235" s="213"/>
      <c r="X235" s="213"/>
      <c r="Y235" s="213"/>
      <c r="Z235" s="213"/>
    </row>
    <row r="236" spans="1:26" ht="15.75" hidden="1" customHeight="1">
      <c r="A236" s="268"/>
      <c r="B236" s="213"/>
      <c r="C236" s="213"/>
      <c r="D236" s="213"/>
      <c r="E236" s="213"/>
      <c r="F236" s="213"/>
      <c r="G236" s="213"/>
      <c r="H236" s="213"/>
      <c r="I236" s="213"/>
      <c r="J236" s="213"/>
      <c r="K236" s="213"/>
      <c r="L236" s="213"/>
      <c r="M236" s="267"/>
      <c r="N236" s="267"/>
      <c r="O236" s="267"/>
      <c r="P236" s="267"/>
      <c r="Q236" s="267"/>
      <c r="R236" s="267"/>
      <c r="S236" s="267"/>
      <c r="T236" s="223"/>
      <c r="U236" s="213"/>
      <c r="V236" s="213"/>
      <c r="W236" s="213"/>
      <c r="X236" s="213"/>
      <c r="Y236" s="213"/>
      <c r="Z236" s="213"/>
    </row>
    <row r="237" spans="1:26" ht="15.75" hidden="1" customHeight="1">
      <c r="A237" s="268"/>
      <c r="B237" s="213"/>
      <c r="C237" s="213"/>
      <c r="D237" s="213"/>
      <c r="E237" s="213"/>
      <c r="F237" s="213"/>
      <c r="G237" s="213"/>
      <c r="H237" s="213"/>
      <c r="I237" s="213"/>
      <c r="J237" s="213"/>
      <c r="K237" s="213"/>
      <c r="L237" s="213"/>
      <c r="M237" s="267"/>
      <c r="N237" s="267"/>
      <c r="O237" s="267"/>
      <c r="P237" s="267"/>
      <c r="Q237" s="267"/>
      <c r="R237" s="267"/>
      <c r="S237" s="267"/>
      <c r="T237" s="223"/>
      <c r="U237" s="213"/>
      <c r="V237" s="213"/>
      <c r="W237" s="213"/>
      <c r="X237" s="213"/>
      <c r="Y237" s="213"/>
      <c r="Z237" s="213"/>
    </row>
    <row r="238" spans="1:26" ht="15.75" hidden="1" customHeight="1">
      <c r="A238" s="268"/>
      <c r="B238" s="213"/>
      <c r="C238" s="213"/>
      <c r="D238" s="213"/>
      <c r="E238" s="213"/>
      <c r="F238" s="213"/>
      <c r="G238" s="213"/>
      <c r="H238" s="213"/>
      <c r="I238" s="213"/>
      <c r="J238" s="213"/>
      <c r="K238" s="213"/>
      <c r="L238" s="213"/>
      <c r="M238" s="267"/>
      <c r="N238" s="267"/>
      <c r="O238" s="267"/>
      <c r="P238" s="267"/>
      <c r="Q238" s="267"/>
      <c r="R238" s="267"/>
      <c r="S238" s="267"/>
      <c r="T238" s="223"/>
      <c r="U238" s="213"/>
      <c r="V238" s="213"/>
      <c r="W238" s="213"/>
      <c r="X238" s="213"/>
      <c r="Y238" s="213"/>
      <c r="Z238" s="213"/>
    </row>
    <row r="239" spans="1:26" ht="15.75" hidden="1" customHeight="1">
      <c r="A239" s="268"/>
      <c r="B239" s="213"/>
      <c r="C239" s="213"/>
      <c r="D239" s="213"/>
      <c r="E239" s="213"/>
      <c r="F239" s="213"/>
      <c r="G239" s="213"/>
      <c r="H239" s="213"/>
      <c r="I239" s="213"/>
      <c r="J239" s="213"/>
      <c r="K239" s="213"/>
      <c r="L239" s="213"/>
      <c r="M239" s="267"/>
      <c r="N239" s="267"/>
      <c r="O239" s="267"/>
      <c r="P239" s="267"/>
      <c r="Q239" s="267"/>
      <c r="R239" s="267"/>
      <c r="S239" s="267"/>
      <c r="T239" s="223"/>
      <c r="U239" s="213"/>
      <c r="V239" s="213"/>
      <c r="W239" s="213"/>
      <c r="X239" s="213"/>
      <c r="Y239" s="213"/>
      <c r="Z239" s="213"/>
    </row>
    <row r="240" spans="1:26" ht="15.75" hidden="1" customHeight="1">
      <c r="A240" s="268"/>
      <c r="B240" s="213"/>
      <c r="C240" s="213"/>
      <c r="D240" s="213"/>
      <c r="E240" s="213"/>
      <c r="F240" s="213"/>
      <c r="G240" s="213"/>
      <c r="H240" s="213"/>
      <c r="I240" s="213"/>
      <c r="J240" s="213"/>
      <c r="K240" s="213"/>
      <c r="L240" s="213"/>
      <c r="M240" s="267"/>
      <c r="N240" s="267"/>
      <c r="O240" s="267"/>
      <c r="P240" s="267"/>
      <c r="Q240" s="267"/>
      <c r="R240" s="267"/>
      <c r="S240" s="267"/>
      <c r="T240" s="223"/>
      <c r="U240" s="213"/>
      <c r="V240" s="213"/>
      <c r="W240" s="213"/>
      <c r="X240" s="213"/>
      <c r="Y240" s="213"/>
      <c r="Z240" s="213"/>
    </row>
    <row r="241" spans="1:26" ht="15.75" hidden="1" customHeight="1">
      <c r="A241" s="268"/>
      <c r="B241" s="213"/>
      <c r="C241" s="213"/>
      <c r="D241" s="213"/>
      <c r="E241" s="213"/>
      <c r="F241" s="213"/>
      <c r="G241" s="213"/>
      <c r="H241" s="213"/>
      <c r="I241" s="213"/>
      <c r="J241" s="213"/>
      <c r="K241" s="213"/>
      <c r="L241" s="213"/>
      <c r="M241" s="267"/>
      <c r="N241" s="267"/>
      <c r="O241" s="267"/>
      <c r="P241" s="267"/>
      <c r="Q241" s="267"/>
      <c r="R241" s="267"/>
      <c r="S241" s="267"/>
      <c r="T241" s="223"/>
      <c r="U241" s="213"/>
      <c r="V241" s="213"/>
      <c r="W241" s="213"/>
      <c r="X241" s="213"/>
      <c r="Y241" s="213"/>
      <c r="Z241" s="213"/>
    </row>
    <row r="242" spans="1:26" ht="15.75" hidden="1" customHeight="1">
      <c r="A242" s="268"/>
      <c r="B242" s="213"/>
      <c r="C242" s="213"/>
      <c r="D242" s="213"/>
      <c r="E242" s="213"/>
      <c r="F242" s="213"/>
      <c r="G242" s="213"/>
      <c r="H242" s="213"/>
      <c r="I242" s="213"/>
      <c r="J242" s="213"/>
      <c r="K242" s="213"/>
      <c r="L242" s="213"/>
      <c r="M242" s="267"/>
      <c r="N242" s="267"/>
      <c r="O242" s="267"/>
      <c r="P242" s="267"/>
      <c r="Q242" s="267"/>
      <c r="R242" s="267"/>
      <c r="S242" s="267"/>
      <c r="T242" s="223"/>
      <c r="U242" s="213"/>
      <c r="V242" s="213"/>
      <c r="W242" s="213"/>
      <c r="X242" s="213"/>
      <c r="Y242" s="213"/>
      <c r="Z242" s="213"/>
    </row>
    <row r="243" spans="1:26" ht="15.75" hidden="1" customHeight="1">
      <c r="A243" s="268"/>
      <c r="B243" s="213"/>
      <c r="C243" s="213"/>
      <c r="D243" s="213"/>
      <c r="E243" s="213"/>
      <c r="F243" s="213"/>
      <c r="G243" s="213"/>
      <c r="H243" s="213"/>
      <c r="I243" s="213"/>
      <c r="J243" s="213"/>
      <c r="K243" s="213"/>
      <c r="L243" s="213"/>
      <c r="M243" s="267"/>
      <c r="N243" s="267"/>
      <c r="O243" s="267"/>
      <c r="P243" s="267"/>
      <c r="Q243" s="267"/>
      <c r="R243" s="267"/>
      <c r="S243" s="267"/>
      <c r="T243" s="223"/>
      <c r="U243" s="213"/>
      <c r="V243" s="213"/>
      <c r="W243" s="213"/>
      <c r="X243" s="213"/>
      <c r="Y243" s="213"/>
      <c r="Z243" s="213"/>
    </row>
    <row r="244" spans="1:26" ht="15.75" hidden="1" customHeight="1">
      <c r="A244" s="268"/>
      <c r="B244" s="213"/>
      <c r="C244" s="213"/>
      <c r="D244" s="213"/>
      <c r="E244" s="213"/>
      <c r="F244" s="213"/>
      <c r="G244" s="213"/>
      <c r="H244" s="213"/>
      <c r="I244" s="213"/>
      <c r="J244" s="213"/>
      <c r="K244" s="213"/>
      <c r="L244" s="213"/>
      <c r="M244" s="267"/>
      <c r="N244" s="267"/>
      <c r="O244" s="267"/>
      <c r="P244" s="267"/>
      <c r="Q244" s="267"/>
      <c r="R244" s="267"/>
      <c r="S244" s="267"/>
      <c r="T244" s="223"/>
      <c r="U244" s="213"/>
      <c r="V244" s="213"/>
      <c r="W244" s="213"/>
      <c r="X244" s="213"/>
      <c r="Y244" s="213"/>
      <c r="Z244" s="213"/>
    </row>
    <row r="245" spans="1:26" ht="15.75" hidden="1" customHeight="1">
      <c r="A245" s="268"/>
      <c r="B245" s="213"/>
      <c r="C245" s="213"/>
      <c r="D245" s="213"/>
      <c r="E245" s="213"/>
      <c r="F245" s="213"/>
      <c r="G245" s="213"/>
      <c r="H245" s="213"/>
      <c r="I245" s="213"/>
      <c r="J245" s="213"/>
      <c r="K245" s="213"/>
      <c r="L245" s="213"/>
      <c r="M245" s="267"/>
      <c r="N245" s="267"/>
      <c r="O245" s="267"/>
      <c r="P245" s="267"/>
      <c r="Q245" s="267"/>
      <c r="R245" s="267"/>
      <c r="S245" s="267"/>
      <c r="T245" s="223"/>
      <c r="U245" s="213"/>
      <c r="V245" s="213"/>
      <c r="W245" s="213"/>
      <c r="X245" s="213"/>
      <c r="Y245" s="213"/>
      <c r="Z245" s="213"/>
    </row>
    <row r="246" spans="1:26" ht="15.75" hidden="1" customHeight="1">
      <c r="A246" s="268"/>
      <c r="B246" s="213"/>
      <c r="C246" s="213"/>
      <c r="D246" s="213"/>
      <c r="E246" s="213"/>
      <c r="F246" s="213"/>
      <c r="G246" s="213"/>
      <c r="H246" s="213"/>
      <c r="I246" s="213"/>
      <c r="J246" s="213"/>
      <c r="K246" s="213"/>
      <c r="L246" s="213"/>
      <c r="M246" s="267"/>
      <c r="N246" s="267"/>
      <c r="O246" s="267"/>
      <c r="P246" s="267"/>
      <c r="Q246" s="267"/>
      <c r="R246" s="267"/>
      <c r="S246" s="267"/>
      <c r="T246" s="223"/>
      <c r="U246" s="213"/>
      <c r="V246" s="213"/>
      <c r="W246" s="213"/>
      <c r="X246" s="213"/>
      <c r="Y246" s="213"/>
      <c r="Z246" s="213"/>
    </row>
    <row r="247" spans="1:26" ht="15.75" hidden="1" customHeight="1">
      <c r="A247" s="268"/>
      <c r="B247" s="213"/>
      <c r="C247" s="213"/>
      <c r="D247" s="213"/>
      <c r="E247" s="213"/>
      <c r="F247" s="213"/>
      <c r="G247" s="213"/>
      <c r="H247" s="213"/>
      <c r="I247" s="213"/>
      <c r="J247" s="213"/>
      <c r="K247" s="213"/>
      <c r="L247" s="213"/>
      <c r="M247" s="267"/>
      <c r="N247" s="267"/>
      <c r="O247" s="267"/>
      <c r="P247" s="267"/>
      <c r="Q247" s="267"/>
      <c r="R247" s="267"/>
      <c r="S247" s="267"/>
      <c r="T247" s="223"/>
      <c r="U247" s="213"/>
      <c r="V247" s="213"/>
      <c r="W247" s="213"/>
      <c r="X247" s="213"/>
      <c r="Y247" s="213"/>
      <c r="Z247" s="213"/>
    </row>
    <row r="248" spans="1:26" ht="15.75" hidden="1" customHeight="1">
      <c r="A248" s="268"/>
      <c r="B248" s="213"/>
      <c r="C248" s="213"/>
      <c r="D248" s="213"/>
      <c r="E248" s="213"/>
      <c r="F248" s="213"/>
      <c r="G248" s="213"/>
      <c r="H248" s="213"/>
      <c r="I248" s="213"/>
      <c r="J248" s="213"/>
      <c r="K248" s="213"/>
      <c r="L248" s="213"/>
      <c r="M248" s="267"/>
      <c r="N248" s="267"/>
      <c r="O248" s="267"/>
      <c r="P248" s="267"/>
      <c r="Q248" s="267"/>
      <c r="R248" s="267"/>
      <c r="S248" s="267"/>
      <c r="T248" s="223"/>
      <c r="U248" s="213"/>
      <c r="V248" s="213"/>
      <c r="W248" s="213"/>
      <c r="X248" s="213"/>
      <c r="Y248" s="213"/>
      <c r="Z248" s="213"/>
    </row>
    <row r="249" spans="1:26" ht="15.75" hidden="1" customHeight="1">
      <c r="A249" s="268"/>
      <c r="B249" s="213"/>
      <c r="C249" s="213"/>
      <c r="D249" s="213"/>
      <c r="E249" s="213"/>
      <c r="F249" s="213"/>
      <c r="G249" s="213"/>
      <c r="H249" s="213"/>
      <c r="I249" s="213"/>
      <c r="J249" s="213"/>
      <c r="K249" s="213"/>
      <c r="L249" s="213"/>
      <c r="M249" s="267"/>
      <c r="N249" s="267"/>
      <c r="O249" s="267"/>
      <c r="P249" s="267"/>
      <c r="Q249" s="267"/>
      <c r="R249" s="267"/>
      <c r="S249" s="267"/>
      <c r="T249" s="223"/>
      <c r="U249" s="213"/>
      <c r="V249" s="213"/>
      <c r="W249" s="213"/>
      <c r="X249" s="213"/>
      <c r="Y249" s="213"/>
      <c r="Z249" s="213"/>
    </row>
    <row r="250" spans="1:26" ht="15.75" hidden="1" customHeight="1">
      <c r="A250" s="268"/>
      <c r="B250" s="213"/>
      <c r="C250" s="213"/>
      <c r="D250" s="213"/>
      <c r="E250" s="213"/>
      <c r="F250" s="213"/>
      <c r="G250" s="213"/>
      <c r="H250" s="213"/>
      <c r="I250" s="213"/>
      <c r="J250" s="213"/>
      <c r="K250" s="213"/>
      <c r="L250" s="213"/>
      <c r="M250" s="267"/>
      <c r="N250" s="267"/>
      <c r="O250" s="267"/>
      <c r="P250" s="267"/>
      <c r="Q250" s="267"/>
      <c r="R250" s="267"/>
      <c r="S250" s="267"/>
      <c r="T250" s="223"/>
      <c r="U250" s="213"/>
      <c r="V250" s="213"/>
      <c r="W250" s="213"/>
      <c r="X250" s="213"/>
      <c r="Y250" s="213"/>
      <c r="Z250" s="213"/>
    </row>
    <row r="251" spans="1:26" ht="15.75" hidden="1" customHeight="1">
      <c r="A251" s="268"/>
      <c r="B251" s="213"/>
      <c r="C251" s="213"/>
      <c r="D251" s="213"/>
      <c r="E251" s="213"/>
      <c r="F251" s="213"/>
      <c r="G251" s="213"/>
      <c r="H251" s="213"/>
      <c r="I251" s="213"/>
      <c r="J251" s="213"/>
      <c r="K251" s="213"/>
      <c r="L251" s="213"/>
      <c r="M251" s="267"/>
      <c r="N251" s="267"/>
      <c r="O251" s="267"/>
      <c r="P251" s="267"/>
      <c r="Q251" s="267"/>
      <c r="R251" s="267"/>
      <c r="S251" s="267"/>
      <c r="T251" s="223"/>
      <c r="U251" s="213"/>
      <c r="V251" s="213"/>
      <c r="W251" s="213"/>
      <c r="X251" s="213"/>
      <c r="Y251" s="213"/>
      <c r="Z251" s="213"/>
    </row>
    <row r="252" spans="1:26" ht="15.75" hidden="1" customHeight="1">
      <c r="A252" s="268"/>
      <c r="B252" s="213"/>
      <c r="C252" s="213"/>
      <c r="D252" s="213"/>
      <c r="E252" s="213"/>
      <c r="F252" s="213"/>
      <c r="G252" s="213"/>
      <c r="H252" s="213"/>
      <c r="I252" s="213"/>
      <c r="J252" s="213"/>
      <c r="K252" s="213"/>
      <c r="L252" s="213"/>
      <c r="M252" s="267"/>
      <c r="N252" s="267"/>
      <c r="O252" s="267"/>
      <c r="P252" s="267"/>
      <c r="Q252" s="267"/>
      <c r="R252" s="267"/>
      <c r="S252" s="267"/>
      <c r="T252" s="223"/>
      <c r="U252" s="213"/>
      <c r="V252" s="213"/>
      <c r="W252" s="213"/>
      <c r="X252" s="213"/>
      <c r="Y252" s="213"/>
      <c r="Z252" s="213"/>
    </row>
    <row r="253" spans="1:26" ht="15.75" hidden="1" customHeight="1">
      <c r="A253" s="268"/>
      <c r="B253" s="213"/>
      <c r="C253" s="213"/>
      <c r="D253" s="213"/>
      <c r="E253" s="213"/>
      <c r="F253" s="213"/>
      <c r="G253" s="213"/>
      <c r="H253" s="213"/>
      <c r="I253" s="213"/>
      <c r="J253" s="213"/>
      <c r="K253" s="213"/>
      <c r="L253" s="213"/>
      <c r="M253" s="267"/>
      <c r="N253" s="267"/>
      <c r="O253" s="267"/>
      <c r="P253" s="267"/>
      <c r="Q253" s="267"/>
      <c r="R253" s="267"/>
      <c r="S253" s="267"/>
      <c r="T253" s="223"/>
      <c r="U253" s="213"/>
      <c r="V253" s="213"/>
      <c r="W253" s="213"/>
      <c r="X253" s="213"/>
      <c r="Y253" s="213"/>
      <c r="Z253" s="213"/>
    </row>
    <row r="254" spans="1:26" ht="15.75" hidden="1" customHeight="1">
      <c r="A254" s="268"/>
      <c r="B254" s="213"/>
      <c r="C254" s="213"/>
      <c r="D254" s="213"/>
      <c r="E254" s="213"/>
      <c r="F254" s="213"/>
      <c r="G254" s="213"/>
      <c r="H254" s="213"/>
      <c r="I254" s="213"/>
      <c r="J254" s="213"/>
      <c r="K254" s="213"/>
      <c r="L254" s="213"/>
      <c r="M254" s="267"/>
      <c r="N254" s="267"/>
      <c r="O254" s="267"/>
      <c r="P254" s="267"/>
      <c r="Q254" s="267"/>
      <c r="R254" s="267"/>
      <c r="S254" s="267"/>
      <c r="T254" s="223"/>
      <c r="U254" s="213"/>
      <c r="V254" s="213"/>
      <c r="W254" s="213"/>
      <c r="X254" s="213"/>
      <c r="Y254" s="213"/>
      <c r="Z254" s="213"/>
    </row>
    <row r="255" spans="1:26" ht="15.75" hidden="1" customHeight="1">
      <c r="A255" s="268"/>
      <c r="B255" s="213"/>
      <c r="C255" s="213"/>
      <c r="D255" s="213"/>
      <c r="E255" s="213"/>
      <c r="F255" s="213"/>
      <c r="G255" s="213"/>
      <c r="H255" s="213"/>
      <c r="I255" s="213"/>
      <c r="J255" s="213"/>
      <c r="K255" s="213"/>
      <c r="L255" s="213"/>
      <c r="M255" s="267"/>
      <c r="N255" s="267"/>
      <c r="O255" s="267"/>
      <c r="P255" s="267"/>
      <c r="Q255" s="267"/>
      <c r="R255" s="267"/>
      <c r="S255" s="267"/>
      <c r="T255" s="223"/>
      <c r="U255" s="213"/>
      <c r="V255" s="213"/>
      <c r="W255" s="213"/>
      <c r="X255" s="213"/>
      <c r="Y255" s="213"/>
      <c r="Z255" s="213"/>
    </row>
    <row r="256" spans="1:26" ht="15.75" hidden="1" customHeight="1">
      <c r="A256" s="268"/>
      <c r="B256" s="213"/>
      <c r="C256" s="213"/>
      <c r="D256" s="213"/>
      <c r="E256" s="213"/>
      <c r="F256" s="213"/>
      <c r="G256" s="213"/>
      <c r="H256" s="213"/>
      <c r="I256" s="213"/>
      <c r="J256" s="213"/>
      <c r="K256" s="213"/>
      <c r="L256" s="213"/>
      <c r="M256" s="267"/>
      <c r="N256" s="267"/>
      <c r="O256" s="267"/>
      <c r="P256" s="267"/>
      <c r="Q256" s="267"/>
      <c r="R256" s="267"/>
      <c r="S256" s="267"/>
      <c r="T256" s="223"/>
      <c r="U256" s="213"/>
      <c r="V256" s="213"/>
      <c r="W256" s="213"/>
      <c r="X256" s="213"/>
      <c r="Y256" s="213"/>
      <c r="Z256" s="213"/>
    </row>
    <row r="257" spans="1:26" ht="15.75" hidden="1" customHeight="1">
      <c r="A257" s="268"/>
      <c r="B257" s="213"/>
      <c r="C257" s="213"/>
      <c r="D257" s="213"/>
      <c r="E257" s="213"/>
      <c r="F257" s="213"/>
      <c r="G257" s="213"/>
      <c r="H257" s="213"/>
      <c r="I257" s="213"/>
      <c r="J257" s="213"/>
      <c r="K257" s="213"/>
      <c r="L257" s="213"/>
      <c r="M257" s="267"/>
      <c r="N257" s="267"/>
      <c r="O257" s="267"/>
      <c r="P257" s="267"/>
      <c r="Q257" s="267"/>
      <c r="R257" s="267"/>
      <c r="S257" s="267"/>
      <c r="T257" s="223"/>
      <c r="U257" s="213"/>
      <c r="V257" s="213"/>
      <c r="W257" s="213"/>
      <c r="X257" s="213"/>
      <c r="Y257" s="213"/>
      <c r="Z257" s="213"/>
    </row>
    <row r="258" spans="1:26" ht="15.75" hidden="1" customHeight="1">
      <c r="A258" s="268"/>
      <c r="B258" s="213"/>
      <c r="C258" s="213"/>
      <c r="D258" s="213"/>
      <c r="E258" s="213"/>
      <c r="F258" s="213"/>
      <c r="G258" s="213"/>
      <c r="H258" s="213"/>
      <c r="I258" s="213"/>
      <c r="J258" s="213"/>
      <c r="K258" s="213"/>
      <c r="L258" s="213"/>
      <c r="M258" s="267"/>
      <c r="N258" s="267"/>
      <c r="O258" s="267"/>
      <c r="P258" s="267"/>
      <c r="Q258" s="267"/>
      <c r="R258" s="267"/>
      <c r="S258" s="267"/>
      <c r="T258" s="223"/>
      <c r="U258" s="213"/>
      <c r="V258" s="213"/>
      <c r="W258" s="213"/>
      <c r="X258" s="213"/>
      <c r="Y258" s="213"/>
      <c r="Z258" s="213"/>
    </row>
    <row r="259" spans="1:26" ht="15.75" hidden="1" customHeight="1">
      <c r="A259" s="268"/>
      <c r="B259" s="213"/>
      <c r="C259" s="213"/>
      <c r="D259" s="213"/>
      <c r="E259" s="213"/>
      <c r="F259" s="213"/>
      <c r="G259" s="213"/>
      <c r="H259" s="213"/>
      <c r="I259" s="213"/>
      <c r="J259" s="213"/>
      <c r="K259" s="213"/>
      <c r="L259" s="213"/>
      <c r="M259" s="267"/>
      <c r="N259" s="267"/>
      <c r="O259" s="267"/>
      <c r="P259" s="267"/>
      <c r="Q259" s="267"/>
      <c r="R259" s="267"/>
      <c r="S259" s="267"/>
      <c r="T259" s="223"/>
      <c r="U259" s="213"/>
      <c r="V259" s="213"/>
      <c r="W259" s="213"/>
      <c r="X259" s="213"/>
      <c r="Y259" s="213"/>
      <c r="Z259" s="213"/>
    </row>
    <row r="260" spans="1:26" ht="15.75" hidden="1" customHeight="1">
      <c r="A260" s="268"/>
      <c r="B260" s="213"/>
      <c r="C260" s="213"/>
      <c r="D260" s="213"/>
      <c r="E260" s="213"/>
      <c r="F260" s="213"/>
      <c r="G260" s="213"/>
      <c r="H260" s="213"/>
      <c r="I260" s="213"/>
      <c r="J260" s="213"/>
      <c r="K260" s="213"/>
      <c r="L260" s="213"/>
      <c r="M260" s="267"/>
      <c r="N260" s="267"/>
      <c r="O260" s="267"/>
      <c r="P260" s="267"/>
      <c r="Q260" s="267"/>
      <c r="R260" s="267"/>
      <c r="S260" s="267"/>
      <c r="T260" s="223"/>
      <c r="U260" s="213"/>
      <c r="V260" s="213"/>
      <c r="W260" s="213"/>
      <c r="X260" s="213"/>
      <c r="Y260" s="213"/>
      <c r="Z260" s="213"/>
    </row>
    <row r="261" spans="1:26" ht="15.75" hidden="1" customHeight="1">
      <c r="A261" s="268"/>
      <c r="B261" s="213"/>
      <c r="C261" s="213"/>
      <c r="D261" s="213"/>
      <c r="E261" s="213"/>
      <c r="F261" s="213"/>
      <c r="G261" s="213"/>
      <c r="H261" s="213"/>
      <c r="I261" s="213"/>
      <c r="J261" s="213"/>
      <c r="K261" s="213"/>
      <c r="L261" s="213"/>
      <c r="M261" s="267"/>
      <c r="N261" s="267"/>
      <c r="O261" s="267"/>
      <c r="P261" s="267"/>
      <c r="Q261" s="267"/>
      <c r="R261" s="267"/>
      <c r="S261" s="267"/>
      <c r="T261" s="223"/>
      <c r="U261" s="213"/>
      <c r="V261" s="213"/>
      <c r="W261" s="213"/>
      <c r="X261" s="213"/>
      <c r="Y261" s="213"/>
      <c r="Z261" s="213"/>
    </row>
    <row r="262" spans="1:26" ht="15.75" hidden="1" customHeight="1">
      <c r="A262" s="268"/>
      <c r="B262" s="213"/>
      <c r="C262" s="213"/>
      <c r="D262" s="213"/>
      <c r="E262" s="213"/>
      <c r="F262" s="213"/>
      <c r="G262" s="213"/>
      <c r="H262" s="213"/>
      <c r="I262" s="213"/>
      <c r="J262" s="213"/>
      <c r="K262" s="213"/>
      <c r="L262" s="213"/>
      <c r="M262" s="267"/>
      <c r="N262" s="267"/>
      <c r="O262" s="267"/>
      <c r="P262" s="267"/>
      <c r="Q262" s="267"/>
      <c r="R262" s="267"/>
      <c r="S262" s="267"/>
      <c r="T262" s="223"/>
      <c r="U262" s="213"/>
      <c r="V262" s="213"/>
      <c r="W262" s="213"/>
      <c r="X262" s="213"/>
      <c r="Y262" s="213"/>
      <c r="Z262" s="213"/>
    </row>
    <row r="263" spans="1:26" ht="15.75" hidden="1" customHeight="1">
      <c r="A263" s="268"/>
      <c r="B263" s="213"/>
      <c r="C263" s="213"/>
      <c r="D263" s="213"/>
      <c r="E263" s="213"/>
      <c r="F263" s="213"/>
      <c r="G263" s="213"/>
      <c r="H263" s="213"/>
      <c r="I263" s="213"/>
      <c r="J263" s="213"/>
      <c r="K263" s="213"/>
      <c r="L263" s="213"/>
      <c r="M263" s="267"/>
      <c r="N263" s="267"/>
      <c r="O263" s="267"/>
      <c r="P263" s="267"/>
      <c r="Q263" s="267"/>
      <c r="R263" s="267"/>
      <c r="S263" s="267"/>
      <c r="T263" s="223"/>
      <c r="U263" s="213"/>
      <c r="V263" s="213"/>
      <c r="W263" s="213"/>
      <c r="X263" s="213"/>
      <c r="Y263" s="213"/>
      <c r="Z263" s="213"/>
    </row>
    <row r="264" spans="1:26" ht="15.75" hidden="1" customHeight="1">
      <c r="A264" s="268"/>
      <c r="B264" s="213"/>
      <c r="C264" s="213"/>
      <c r="D264" s="213"/>
      <c r="E264" s="213"/>
      <c r="F264" s="213"/>
      <c r="G264" s="213"/>
      <c r="H264" s="213"/>
      <c r="I264" s="213"/>
      <c r="J264" s="213"/>
      <c r="K264" s="213"/>
      <c r="L264" s="213"/>
      <c r="M264" s="267"/>
      <c r="N264" s="267"/>
      <c r="O264" s="267"/>
      <c r="P264" s="267"/>
      <c r="Q264" s="267"/>
      <c r="R264" s="267"/>
      <c r="S264" s="267"/>
      <c r="T264" s="223"/>
      <c r="U264" s="213"/>
      <c r="V264" s="213"/>
      <c r="W264" s="213"/>
      <c r="X264" s="213"/>
      <c r="Y264" s="213"/>
      <c r="Z264" s="213"/>
    </row>
    <row r="265" spans="1:26" ht="15.75" hidden="1" customHeight="1">
      <c r="A265" s="268"/>
      <c r="B265" s="213"/>
      <c r="C265" s="213"/>
      <c r="D265" s="213"/>
      <c r="E265" s="213"/>
      <c r="F265" s="213"/>
      <c r="G265" s="213"/>
      <c r="H265" s="213"/>
      <c r="I265" s="213"/>
      <c r="J265" s="213"/>
      <c r="K265" s="213"/>
      <c r="L265" s="213"/>
      <c r="M265" s="267"/>
      <c r="N265" s="267"/>
      <c r="O265" s="267"/>
      <c r="P265" s="267"/>
      <c r="Q265" s="267"/>
      <c r="R265" s="267"/>
      <c r="S265" s="267"/>
      <c r="T265" s="223"/>
      <c r="U265" s="213"/>
      <c r="V265" s="213"/>
      <c r="W265" s="213"/>
      <c r="X265" s="213"/>
      <c r="Y265" s="213"/>
      <c r="Z265" s="213"/>
    </row>
    <row r="266" spans="1:26" ht="15.75" hidden="1" customHeight="1">
      <c r="A266" s="268"/>
      <c r="B266" s="213"/>
      <c r="C266" s="213"/>
      <c r="D266" s="213"/>
      <c r="E266" s="213"/>
      <c r="F266" s="213"/>
      <c r="G266" s="213"/>
      <c r="H266" s="213"/>
      <c r="I266" s="213"/>
      <c r="J266" s="213"/>
      <c r="K266" s="213"/>
      <c r="L266" s="213"/>
      <c r="M266" s="267"/>
      <c r="N266" s="267"/>
      <c r="O266" s="267"/>
      <c r="P266" s="267"/>
      <c r="Q266" s="267"/>
      <c r="R266" s="267"/>
      <c r="S266" s="267"/>
      <c r="T266" s="223"/>
      <c r="U266" s="213"/>
      <c r="V266" s="213"/>
      <c r="W266" s="213"/>
      <c r="X266" s="213"/>
      <c r="Y266" s="213"/>
      <c r="Z266" s="213"/>
    </row>
    <row r="267" spans="1:26" ht="15.75" hidden="1" customHeight="1">
      <c r="A267" s="268"/>
      <c r="B267" s="213"/>
      <c r="C267" s="213"/>
      <c r="D267" s="213"/>
      <c r="E267" s="213"/>
      <c r="F267" s="213"/>
      <c r="G267" s="213"/>
      <c r="H267" s="213"/>
      <c r="I267" s="213"/>
      <c r="J267" s="213"/>
      <c r="K267" s="213"/>
      <c r="L267" s="213"/>
      <c r="M267" s="267"/>
      <c r="N267" s="267"/>
      <c r="O267" s="267"/>
      <c r="P267" s="267"/>
      <c r="Q267" s="267"/>
      <c r="R267" s="267"/>
      <c r="S267" s="267"/>
      <c r="T267" s="223"/>
      <c r="U267" s="213"/>
      <c r="V267" s="213"/>
      <c r="W267" s="213"/>
      <c r="X267" s="213"/>
      <c r="Y267" s="213"/>
      <c r="Z267" s="213"/>
    </row>
    <row r="268" spans="1:26" ht="15.75" hidden="1" customHeight="1">
      <c r="A268" s="268"/>
      <c r="B268" s="213"/>
      <c r="C268" s="213"/>
      <c r="D268" s="213"/>
      <c r="E268" s="213"/>
      <c r="F268" s="213"/>
      <c r="G268" s="213"/>
      <c r="H268" s="213"/>
      <c r="I268" s="213"/>
      <c r="J268" s="213"/>
      <c r="K268" s="213"/>
      <c r="L268" s="213"/>
      <c r="M268" s="267"/>
      <c r="N268" s="267"/>
      <c r="O268" s="267"/>
      <c r="P268" s="267"/>
      <c r="Q268" s="267"/>
      <c r="R268" s="267"/>
      <c r="S268" s="267"/>
      <c r="T268" s="223"/>
      <c r="U268" s="213"/>
      <c r="V268" s="213"/>
      <c r="W268" s="213"/>
      <c r="X268" s="213"/>
      <c r="Y268" s="213"/>
      <c r="Z268" s="213"/>
    </row>
    <row r="269" spans="1:26" ht="15.75" hidden="1" customHeight="1">
      <c r="A269" s="268"/>
      <c r="B269" s="213"/>
      <c r="C269" s="213"/>
      <c r="D269" s="213"/>
      <c r="E269" s="213"/>
      <c r="F269" s="213"/>
      <c r="G269" s="213"/>
      <c r="H269" s="213"/>
      <c r="I269" s="213"/>
      <c r="J269" s="213"/>
      <c r="K269" s="213"/>
      <c r="L269" s="213"/>
      <c r="M269" s="267"/>
      <c r="N269" s="267"/>
      <c r="O269" s="267"/>
      <c r="P269" s="267"/>
      <c r="Q269" s="267"/>
      <c r="R269" s="267"/>
      <c r="S269" s="267"/>
      <c r="T269" s="223"/>
      <c r="U269" s="213"/>
      <c r="V269" s="213"/>
      <c r="W269" s="213"/>
      <c r="X269" s="213"/>
      <c r="Y269" s="213"/>
      <c r="Z269" s="213"/>
    </row>
    <row r="270" spans="1:26" ht="15.75" hidden="1" customHeight="1">
      <c r="A270" s="268"/>
      <c r="B270" s="213"/>
      <c r="C270" s="213"/>
      <c r="D270" s="213"/>
      <c r="E270" s="213"/>
      <c r="F270" s="213"/>
      <c r="G270" s="213"/>
      <c r="H270" s="213"/>
      <c r="I270" s="213"/>
      <c r="J270" s="213"/>
      <c r="K270" s="213"/>
      <c r="L270" s="213"/>
      <c r="M270" s="267"/>
      <c r="N270" s="267"/>
      <c r="O270" s="267"/>
      <c r="P270" s="267"/>
      <c r="Q270" s="267"/>
      <c r="R270" s="267"/>
      <c r="S270" s="267"/>
      <c r="T270" s="223"/>
      <c r="U270" s="213"/>
      <c r="V270" s="213"/>
      <c r="W270" s="213"/>
      <c r="X270" s="213"/>
      <c r="Y270" s="213"/>
      <c r="Z270" s="213"/>
    </row>
    <row r="271" spans="1:26" ht="15.75" hidden="1" customHeight="1">
      <c r="A271" s="268"/>
      <c r="B271" s="213"/>
      <c r="C271" s="213"/>
      <c r="D271" s="213"/>
      <c r="E271" s="213"/>
      <c r="F271" s="213"/>
      <c r="G271" s="213"/>
      <c r="H271" s="213"/>
      <c r="I271" s="213"/>
      <c r="J271" s="213"/>
      <c r="K271" s="213"/>
      <c r="L271" s="213"/>
      <c r="M271" s="267"/>
      <c r="N271" s="267"/>
      <c r="O271" s="267"/>
      <c r="P271" s="267"/>
      <c r="Q271" s="267"/>
      <c r="R271" s="267"/>
      <c r="S271" s="267"/>
      <c r="T271" s="223"/>
      <c r="U271" s="213"/>
      <c r="V271" s="213"/>
      <c r="W271" s="213"/>
      <c r="X271" s="213"/>
      <c r="Y271" s="213"/>
      <c r="Z271" s="213"/>
    </row>
    <row r="272" spans="1:26" ht="15.75" hidden="1" customHeight="1">
      <c r="A272" s="268"/>
      <c r="B272" s="213"/>
      <c r="C272" s="213"/>
      <c r="D272" s="213"/>
      <c r="E272" s="213"/>
      <c r="F272" s="213"/>
      <c r="G272" s="213"/>
      <c r="H272" s="213"/>
      <c r="I272" s="213"/>
      <c r="J272" s="213"/>
      <c r="K272" s="213"/>
      <c r="L272" s="213"/>
      <c r="M272" s="267"/>
      <c r="N272" s="267"/>
      <c r="O272" s="267"/>
      <c r="P272" s="267"/>
      <c r="Q272" s="267"/>
      <c r="R272" s="267"/>
      <c r="S272" s="267"/>
      <c r="T272" s="223"/>
      <c r="U272" s="213"/>
      <c r="V272" s="213"/>
      <c r="W272" s="213"/>
      <c r="X272" s="213"/>
      <c r="Y272" s="213"/>
      <c r="Z272" s="213"/>
    </row>
    <row r="273" spans="1:26" ht="15.75" hidden="1" customHeight="1">
      <c r="A273" s="268"/>
      <c r="B273" s="213"/>
      <c r="C273" s="213"/>
      <c r="D273" s="213"/>
      <c r="E273" s="213"/>
      <c r="F273" s="213"/>
      <c r="G273" s="213"/>
      <c r="H273" s="213"/>
      <c r="I273" s="213"/>
      <c r="J273" s="213"/>
      <c r="K273" s="213"/>
      <c r="L273" s="213"/>
      <c r="M273" s="267"/>
      <c r="N273" s="267"/>
      <c r="O273" s="267"/>
      <c r="P273" s="267"/>
      <c r="Q273" s="267"/>
      <c r="R273" s="267"/>
      <c r="S273" s="267"/>
      <c r="T273" s="223"/>
      <c r="U273" s="213"/>
      <c r="V273" s="213"/>
      <c r="W273" s="213"/>
      <c r="X273" s="213"/>
      <c r="Y273" s="213"/>
      <c r="Z273" s="213"/>
    </row>
    <row r="274" spans="1:26" ht="15.75" hidden="1" customHeight="1">
      <c r="A274" s="268"/>
      <c r="B274" s="213"/>
      <c r="C274" s="213"/>
      <c r="D274" s="213"/>
      <c r="E274" s="213"/>
      <c r="F274" s="213"/>
      <c r="G274" s="213"/>
      <c r="H274" s="213"/>
      <c r="I274" s="213"/>
      <c r="J274" s="213"/>
      <c r="K274" s="213"/>
      <c r="L274" s="213"/>
      <c r="M274" s="267"/>
      <c r="N274" s="267"/>
      <c r="O274" s="267"/>
      <c r="P274" s="267"/>
      <c r="Q274" s="267"/>
      <c r="R274" s="267"/>
      <c r="S274" s="267"/>
      <c r="T274" s="223"/>
      <c r="U274" s="213"/>
      <c r="V274" s="213"/>
      <c r="W274" s="213"/>
      <c r="X274" s="213"/>
      <c r="Y274" s="213"/>
      <c r="Z274" s="213"/>
    </row>
    <row r="275" spans="1:26" ht="15.75" hidden="1" customHeight="1">
      <c r="A275" s="268"/>
      <c r="B275" s="213"/>
      <c r="C275" s="213"/>
      <c r="D275" s="213"/>
      <c r="E275" s="213"/>
      <c r="F275" s="213"/>
      <c r="G275" s="213"/>
      <c r="H275" s="213"/>
      <c r="I275" s="213"/>
      <c r="J275" s="213"/>
      <c r="K275" s="213"/>
      <c r="L275" s="213"/>
      <c r="M275" s="267"/>
      <c r="N275" s="267"/>
      <c r="O275" s="267"/>
      <c r="P275" s="267"/>
      <c r="Q275" s="267"/>
      <c r="R275" s="267"/>
      <c r="S275" s="267"/>
      <c r="T275" s="223"/>
      <c r="U275" s="213"/>
      <c r="V275" s="213"/>
      <c r="W275" s="213"/>
      <c r="X275" s="213"/>
      <c r="Y275" s="213"/>
      <c r="Z275" s="213"/>
    </row>
    <row r="276" spans="1:26" ht="15.75" hidden="1" customHeight="1">
      <c r="A276" s="268"/>
      <c r="B276" s="213"/>
      <c r="C276" s="213"/>
      <c r="D276" s="213"/>
      <c r="E276" s="213"/>
      <c r="F276" s="213"/>
      <c r="G276" s="213"/>
      <c r="H276" s="213"/>
      <c r="I276" s="213"/>
      <c r="J276" s="213"/>
      <c r="K276" s="213"/>
      <c r="L276" s="213"/>
      <c r="M276" s="267"/>
      <c r="N276" s="267"/>
      <c r="O276" s="267"/>
      <c r="P276" s="267"/>
      <c r="Q276" s="267"/>
      <c r="R276" s="267"/>
      <c r="S276" s="267"/>
      <c r="T276" s="223"/>
      <c r="U276" s="213"/>
      <c r="V276" s="213"/>
      <c r="W276" s="213"/>
      <c r="X276" s="213"/>
      <c r="Y276" s="213"/>
      <c r="Z276" s="213"/>
    </row>
    <row r="277" spans="1:26" ht="15.75" hidden="1" customHeight="1">
      <c r="A277" s="268"/>
      <c r="B277" s="213"/>
      <c r="C277" s="213"/>
      <c r="D277" s="213"/>
      <c r="E277" s="213"/>
      <c r="F277" s="213"/>
      <c r="G277" s="213"/>
      <c r="H277" s="213"/>
      <c r="I277" s="213"/>
      <c r="J277" s="213"/>
      <c r="K277" s="213"/>
      <c r="L277" s="213"/>
      <c r="M277" s="267"/>
      <c r="N277" s="267"/>
      <c r="O277" s="267"/>
      <c r="P277" s="267"/>
      <c r="Q277" s="267"/>
      <c r="R277" s="267"/>
      <c r="S277" s="267"/>
      <c r="T277" s="223"/>
      <c r="U277" s="213"/>
      <c r="V277" s="213"/>
      <c r="W277" s="213"/>
      <c r="X277" s="213"/>
      <c r="Y277" s="213"/>
      <c r="Z277" s="213"/>
    </row>
    <row r="278" spans="1:26" ht="15.75" hidden="1" customHeight="1">
      <c r="A278" s="268"/>
      <c r="B278" s="213"/>
      <c r="C278" s="213"/>
      <c r="D278" s="213"/>
      <c r="E278" s="213"/>
      <c r="F278" s="213"/>
      <c r="G278" s="213"/>
      <c r="H278" s="213"/>
      <c r="I278" s="213"/>
      <c r="J278" s="213"/>
      <c r="K278" s="213"/>
      <c r="L278" s="213"/>
      <c r="M278" s="267"/>
      <c r="N278" s="267"/>
      <c r="O278" s="267"/>
      <c r="P278" s="267"/>
      <c r="Q278" s="267"/>
      <c r="R278" s="267"/>
      <c r="S278" s="267"/>
      <c r="T278" s="223"/>
      <c r="U278" s="213"/>
      <c r="V278" s="213"/>
      <c r="W278" s="213"/>
      <c r="X278" s="213"/>
      <c r="Y278" s="213"/>
      <c r="Z278" s="213"/>
    </row>
    <row r="279" spans="1:26" ht="15.75" hidden="1" customHeight="1">
      <c r="A279" s="268"/>
      <c r="B279" s="213"/>
      <c r="C279" s="213"/>
      <c r="D279" s="213"/>
      <c r="E279" s="213"/>
      <c r="F279" s="213"/>
      <c r="G279" s="213"/>
      <c r="H279" s="213"/>
      <c r="I279" s="213"/>
      <c r="J279" s="213"/>
      <c r="K279" s="213"/>
      <c r="L279" s="213"/>
      <c r="M279" s="267"/>
      <c r="N279" s="267"/>
      <c r="O279" s="267"/>
      <c r="P279" s="267"/>
      <c r="Q279" s="267"/>
      <c r="R279" s="267"/>
      <c r="S279" s="267"/>
      <c r="T279" s="223"/>
      <c r="U279" s="213"/>
      <c r="V279" s="213"/>
      <c r="W279" s="213"/>
      <c r="X279" s="213"/>
      <c r="Y279" s="213"/>
      <c r="Z279" s="213"/>
    </row>
    <row r="280" spans="1:26" ht="15.75" hidden="1" customHeight="1">
      <c r="A280" s="268"/>
      <c r="B280" s="213"/>
      <c r="C280" s="213"/>
      <c r="D280" s="213"/>
      <c r="E280" s="213"/>
      <c r="F280" s="213"/>
      <c r="G280" s="213"/>
      <c r="H280" s="213"/>
      <c r="I280" s="213"/>
      <c r="J280" s="213"/>
      <c r="K280" s="213"/>
      <c r="L280" s="213"/>
      <c r="M280" s="267"/>
      <c r="N280" s="267"/>
      <c r="O280" s="267"/>
      <c r="P280" s="267"/>
      <c r="Q280" s="267"/>
      <c r="R280" s="267"/>
      <c r="S280" s="267"/>
      <c r="T280" s="223"/>
      <c r="U280" s="213"/>
      <c r="V280" s="213"/>
      <c r="W280" s="213"/>
      <c r="X280" s="213"/>
      <c r="Y280" s="213"/>
      <c r="Z280" s="213"/>
    </row>
    <row r="281" spans="1:26" ht="15.75" hidden="1" customHeight="1">
      <c r="A281" s="268"/>
      <c r="B281" s="213"/>
      <c r="C281" s="213"/>
      <c r="D281" s="213"/>
      <c r="E281" s="213"/>
      <c r="F281" s="213"/>
      <c r="G281" s="213"/>
      <c r="H281" s="213"/>
      <c r="I281" s="213"/>
      <c r="J281" s="213"/>
      <c r="K281" s="213"/>
      <c r="L281" s="213"/>
      <c r="M281" s="267"/>
      <c r="N281" s="267"/>
      <c r="O281" s="267"/>
      <c r="P281" s="267"/>
      <c r="Q281" s="267"/>
      <c r="R281" s="267"/>
      <c r="S281" s="267"/>
      <c r="T281" s="223"/>
      <c r="U281" s="213"/>
      <c r="V281" s="213"/>
      <c r="W281" s="213"/>
      <c r="X281" s="213"/>
      <c r="Y281" s="213"/>
      <c r="Z281" s="213"/>
    </row>
    <row r="282" spans="1:26" ht="15.75" hidden="1" customHeight="1">
      <c r="A282" s="268"/>
      <c r="B282" s="213"/>
      <c r="C282" s="213"/>
      <c r="D282" s="213"/>
      <c r="E282" s="213"/>
      <c r="F282" s="213"/>
      <c r="G282" s="213"/>
      <c r="H282" s="213"/>
      <c r="I282" s="213"/>
      <c r="J282" s="213"/>
      <c r="K282" s="213"/>
      <c r="L282" s="213"/>
      <c r="M282" s="267"/>
      <c r="N282" s="267"/>
      <c r="O282" s="267"/>
      <c r="P282" s="267"/>
      <c r="Q282" s="267"/>
      <c r="R282" s="267"/>
      <c r="S282" s="267"/>
      <c r="T282" s="223"/>
      <c r="U282" s="213"/>
      <c r="V282" s="213"/>
      <c r="W282" s="213"/>
      <c r="X282" s="213"/>
      <c r="Y282" s="213"/>
      <c r="Z282" s="213"/>
    </row>
    <row r="283" spans="1:26" ht="15.75" hidden="1" customHeight="1">
      <c r="A283" s="268"/>
      <c r="B283" s="213"/>
      <c r="C283" s="213"/>
      <c r="D283" s="213"/>
      <c r="E283" s="213"/>
      <c r="F283" s="213"/>
      <c r="G283" s="213"/>
      <c r="H283" s="213"/>
      <c r="I283" s="213"/>
      <c r="J283" s="213"/>
      <c r="K283" s="213"/>
      <c r="L283" s="213"/>
      <c r="M283" s="267"/>
      <c r="N283" s="267"/>
      <c r="O283" s="267"/>
      <c r="P283" s="267"/>
      <c r="Q283" s="267"/>
      <c r="R283" s="267"/>
      <c r="S283" s="267"/>
      <c r="T283" s="223"/>
      <c r="U283" s="213"/>
      <c r="V283" s="213"/>
      <c r="W283" s="213"/>
      <c r="X283" s="213"/>
      <c r="Y283" s="213"/>
      <c r="Z283" s="213"/>
    </row>
    <row r="284" spans="1:26" ht="15.75" hidden="1" customHeight="1">
      <c r="A284" s="268"/>
      <c r="B284" s="213"/>
      <c r="C284" s="213"/>
      <c r="D284" s="213"/>
      <c r="E284" s="213"/>
      <c r="F284" s="213"/>
      <c r="G284" s="213"/>
      <c r="H284" s="213"/>
      <c r="I284" s="213"/>
      <c r="J284" s="213"/>
      <c r="K284" s="213"/>
      <c r="L284" s="213"/>
      <c r="M284" s="267"/>
      <c r="N284" s="267"/>
      <c r="O284" s="267"/>
      <c r="P284" s="267"/>
      <c r="Q284" s="267"/>
      <c r="R284" s="267"/>
      <c r="S284" s="267"/>
      <c r="T284" s="223"/>
      <c r="U284" s="213"/>
      <c r="V284" s="213"/>
      <c r="W284" s="213"/>
      <c r="X284" s="213"/>
      <c r="Y284" s="213"/>
      <c r="Z284" s="213"/>
    </row>
    <row r="285" spans="1:26" ht="15.75" hidden="1" customHeight="1">
      <c r="A285" s="268"/>
      <c r="B285" s="213"/>
      <c r="C285" s="213"/>
      <c r="D285" s="213"/>
      <c r="E285" s="213"/>
      <c r="F285" s="213"/>
      <c r="G285" s="213"/>
      <c r="H285" s="213"/>
      <c r="I285" s="213"/>
      <c r="J285" s="213"/>
      <c r="K285" s="213"/>
      <c r="L285" s="213"/>
      <c r="M285" s="267"/>
      <c r="N285" s="267"/>
      <c r="O285" s="267"/>
      <c r="P285" s="267"/>
      <c r="Q285" s="267"/>
      <c r="R285" s="267"/>
      <c r="S285" s="267"/>
      <c r="T285" s="223"/>
      <c r="U285" s="213"/>
      <c r="V285" s="213"/>
      <c r="W285" s="213"/>
      <c r="X285" s="213"/>
      <c r="Y285" s="213"/>
      <c r="Z285" s="213"/>
    </row>
    <row r="286" spans="1:26" ht="15.75" hidden="1" customHeight="1">
      <c r="A286" s="268"/>
      <c r="B286" s="213"/>
      <c r="C286" s="213"/>
      <c r="D286" s="213"/>
      <c r="E286" s="213"/>
      <c r="F286" s="213"/>
      <c r="G286" s="213"/>
      <c r="H286" s="213"/>
      <c r="I286" s="213"/>
      <c r="J286" s="213"/>
      <c r="K286" s="213"/>
      <c r="L286" s="213"/>
      <c r="M286" s="267"/>
      <c r="N286" s="267"/>
      <c r="O286" s="267"/>
      <c r="P286" s="267"/>
      <c r="Q286" s="267"/>
      <c r="R286" s="267"/>
      <c r="S286" s="267"/>
      <c r="T286" s="223"/>
      <c r="U286" s="213"/>
      <c r="V286" s="213"/>
      <c r="W286" s="213"/>
      <c r="X286" s="213"/>
      <c r="Y286" s="213"/>
      <c r="Z286" s="213"/>
    </row>
    <row r="287" spans="1:26" ht="15.75" hidden="1" customHeight="1">
      <c r="A287" s="268"/>
      <c r="B287" s="213"/>
      <c r="C287" s="213"/>
      <c r="D287" s="213"/>
      <c r="E287" s="213"/>
      <c r="F287" s="213"/>
      <c r="G287" s="213"/>
      <c r="H287" s="213"/>
      <c r="I287" s="213"/>
      <c r="J287" s="213"/>
      <c r="K287" s="213"/>
      <c r="L287" s="213"/>
      <c r="M287" s="267"/>
      <c r="N287" s="267"/>
      <c r="O287" s="267"/>
      <c r="P287" s="267"/>
      <c r="Q287" s="267"/>
      <c r="R287" s="267"/>
      <c r="S287" s="267"/>
      <c r="T287" s="223"/>
      <c r="U287" s="213"/>
      <c r="V287" s="213"/>
      <c r="W287" s="213"/>
      <c r="X287" s="213"/>
      <c r="Y287" s="213"/>
      <c r="Z287" s="213"/>
    </row>
    <row r="288" spans="1:26" ht="15.75" hidden="1" customHeight="1">
      <c r="A288" s="268"/>
      <c r="B288" s="213"/>
      <c r="C288" s="213"/>
      <c r="D288" s="213"/>
      <c r="E288" s="213"/>
      <c r="F288" s="213"/>
      <c r="G288" s="213"/>
      <c r="H288" s="213"/>
      <c r="I288" s="213"/>
      <c r="J288" s="213"/>
      <c r="K288" s="213"/>
      <c r="L288" s="213"/>
      <c r="M288" s="267"/>
      <c r="N288" s="267"/>
      <c r="O288" s="267"/>
      <c r="P288" s="267"/>
      <c r="Q288" s="267"/>
      <c r="R288" s="267"/>
      <c r="S288" s="267"/>
      <c r="T288" s="223"/>
      <c r="U288" s="213"/>
      <c r="V288" s="213"/>
      <c r="W288" s="213"/>
      <c r="X288" s="213"/>
      <c r="Y288" s="213"/>
      <c r="Z288" s="213"/>
    </row>
    <row r="289" spans="1:26" ht="15.75" hidden="1" customHeight="1">
      <c r="A289" s="268"/>
      <c r="B289" s="213"/>
      <c r="C289" s="213"/>
      <c r="D289" s="213"/>
      <c r="E289" s="213"/>
      <c r="F289" s="213"/>
      <c r="G289" s="213"/>
      <c r="H289" s="213"/>
      <c r="I289" s="213"/>
      <c r="J289" s="213"/>
      <c r="K289" s="213"/>
      <c r="L289" s="213"/>
      <c r="M289" s="267"/>
      <c r="N289" s="267"/>
      <c r="O289" s="267"/>
      <c r="P289" s="267"/>
      <c r="Q289" s="267"/>
      <c r="R289" s="267"/>
      <c r="S289" s="267"/>
      <c r="T289" s="223"/>
      <c r="U289" s="213"/>
      <c r="V289" s="213"/>
      <c r="W289" s="213"/>
      <c r="X289" s="213"/>
      <c r="Y289" s="213"/>
      <c r="Z289" s="213"/>
    </row>
    <row r="290" spans="1:26" ht="15.75" hidden="1" customHeight="1">
      <c r="A290" s="268"/>
      <c r="B290" s="213"/>
      <c r="C290" s="213"/>
      <c r="D290" s="213"/>
      <c r="E290" s="213"/>
      <c r="F290" s="213"/>
      <c r="G290" s="213"/>
      <c r="H290" s="213"/>
      <c r="I290" s="213"/>
      <c r="J290" s="213"/>
      <c r="K290" s="213"/>
      <c r="L290" s="213"/>
      <c r="M290" s="267"/>
      <c r="N290" s="267"/>
      <c r="O290" s="267"/>
      <c r="P290" s="267"/>
      <c r="Q290" s="267"/>
      <c r="R290" s="267"/>
      <c r="S290" s="267"/>
      <c r="T290" s="223"/>
      <c r="U290" s="213"/>
      <c r="V290" s="213"/>
      <c r="W290" s="213"/>
      <c r="X290" s="213"/>
      <c r="Y290" s="213"/>
      <c r="Z290" s="213"/>
    </row>
    <row r="291" spans="1:26" ht="15.75" hidden="1" customHeight="1">
      <c r="A291" s="268"/>
      <c r="B291" s="213"/>
      <c r="C291" s="213"/>
      <c r="D291" s="213"/>
      <c r="E291" s="213"/>
      <c r="F291" s="213"/>
      <c r="G291" s="213"/>
      <c r="H291" s="213"/>
      <c r="I291" s="213"/>
      <c r="J291" s="213"/>
      <c r="K291" s="213"/>
      <c r="L291" s="213"/>
      <c r="M291" s="267"/>
      <c r="N291" s="267"/>
      <c r="O291" s="267"/>
      <c r="P291" s="267"/>
      <c r="Q291" s="267"/>
      <c r="R291" s="267"/>
      <c r="S291" s="267"/>
      <c r="T291" s="223"/>
      <c r="U291" s="213"/>
      <c r="V291" s="213"/>
      <c r="W291" s="213"/>
      <c r="X291" s="213"/>
      <c r="Y291" s="213"/>
      <c r="Z291" s="213"/>
    </row>
    <row r="292" spans="1:26" ht="15.75" hidden="1" customHeight="1">
      <c r="A292" s="268"/>
      <c r="B292" s="213"/>
      <c r="C292" s="213"/>
      <c r="D292" s="213"/>
      <c r="E292" s="213"/>
      <c r="F292" s="213"/>
      <c r="G292" s="213"/>
      <c r="H292" s="213"/>
      <c r="I292" s="213"/>
      <c r="J292" s="213"/>
      <c r="K292" s="213"/>
      <c r="L292" s="213"/>
      <c r="M292" s="267"/>
      <c r="N292" s="267"/>
      <c r="O292" s="267"/>
      <c r="P292" s="267"/>
      <c r="Q292" s="267"/>
      <c r="R292" s="267"/>
      <c r="S292" s="267"/>
      <c r="T292" s="223"/>
      <c r="U292" s="213"/>
      <c r="V292" s="213"/>
      <c r="W292" s="213"/>
      <c r="X292" s="213"/>
      <c r="Y292" s="213"/>
      <c r="Z292" s="213"/>
    </row>
    <row r="293" spans="1:26" ht="15.75" hidden="1" customHeight="1">
      <c r="A293" s="268"/>
      <c r="B293" s="213"/>
      <c r="C293" s="213"/>
      <c r="D293" s="213"/>
      <c r="E293" s="213"/>
      <c r="F293" s="213"/>
      <c r="G293" s="213"/>
      <c r="H293" s="213"/>
      <c r="I293" s="213"/>
      <c r="J293" s="213"/>
      <c r="K293" s="213"/>
      <c r="L293" s="213"/>
      <c r="M293" s="267"/>
      <c r="N293" s="267"/>
      <c r="O293" s="267"/>
      <c r="P293" s="267"/>
      <c r="Q293" s="267"/>
      <c r="R293" s="267"/>
      <c r="S293" s="267"/>
      <c r="T293" s="223"/>
      <c r="U293" s="213"/>
      <c r="V293" s="213"/>
      <c r="W293" s="213"/>
      <c r="X293" s="213"/>
      <c r="Y293" s="213"/>
      <c r="Z293" s="213"/>
    </row>
    <row r="294" spans="1:26" ht="15.75" hidden="1" customHeight="1">
      <c r="A294" s="268"/>
      <c r="B294" s="213"/>
      <c r="C294" s="213"/>
      <c r="D294" s="213"/>
      <c r="E294" s="213"/>
      <c r="F294" s="213"/>
      <c r="G294" s="213"/>
      <c r="H294" s="213"/>
      <c r="I294" s="213"/>
      <c r="J294" s="213"/>
      <c r="K294" s="213"/>
      <c r="L294" s="213"/>
      <c r="M294" s="267"/>
      <c r="N294" s="267"/>
      <c r="O294" s="267"/>
      <c r="P294" s="267"/>
      <c r="Q294" s="267"/>
      <c r="R294" s="267"/>
      <c r="S294" s="267"/>
      <c r="T294" s="223"/>
      <c r="U294" s="213"/>
      <c r="V294" s="213"/>
      <c r="W294" s="213"/>
      <c r="X294" s="213"/>
      <c r="Y294" s="213"/>
      <c r="Z294" s="213"/>
    </row>
    <row r="295" spans="1:26" ht="15.75" hidden="1" customHeight="1">
      <c r="A295" s="268"/>
      <c r="B295" s="213"/>
      <c r="C295" s="213"/>
      <c r="D295" s="213"/>
      <c r="E295" s="213"/>
      <c r="F295" s="213"/>
      <c r="G295" s="213"/>
      <c r="H295" s="213"/>
      <c r="I295" s="213"/>
      <c r="J295" s="213"/>
      <c r="K295" s="213"/>
      <c r="L295" s="213"/>
      <c r="M295" s="267"/>
      <c r="N295" s="267"/>
      <c r="O295" s="267"/>
      <c r="P295" s="267"/>
      <c r="Q295" s="267"/>
      <c r="R295" s="267"/>
      <c r="S295" s="267"/>
      <c r="T295" s="223"/>
      <c r="U295" s="213"/>
      <c r="V295" s="213"/>
      <c r="W295" s="213"/>
      <c r="X295" s="213"/>
      <c r="Y295" s="213"/>
      <c r="Z295" s="213"/>
    </row>
    <row r="296" spans="1:26" ht="15.75" hidden="1" customHeight="1">
      <c r="A296" s="268"/>
      <c r="B296" s="213"/>
      <c r="C296" s="213"/>
      <c r="D296" s="213"/>
      <c r="E296" s="213"/>
      <c r="F296" s="213"/>
      <c r="G296" s="213"/>
      <c r="H296" s="213"/>
      <c r="I296" s="213"/>
      <c r="J296" s="213"/>
      <c r="K296" s="213"/>
      <c r="L296" s="213"/>
      <c r="M296" s="267"/>
      <c r="N296" s="267"/>
      <c r="O296" s="267"/>
      <c r="P296" s="267"/>
      <c r="Q296" s="267"/>
      <c r="R296" s="267"/>
      <c r="S296" s="267"/>
      <c r="T296" s="223"/>
      <c r="U296" s="213"/>
      <c r="V296" s="213"/>
      <c r="W296" s="213"/>
      <c r="X296" s="213"/>
      <c r="Y296" s="213"/>
      <c r="Z296" s="213"/>
    </row>
    <row r="297" spans="1:26" ht="15.75" hidden="1" customHeight="1">
      <c r="A297" s="268"/>
      <c r="B297" s="213"/>
      <c r="C297" s="213"/>
      <c r="D297" s="213"/>
      <c r="E297" s="213"/>
      <c r="F297" s="213"/>
      <c r="G297" s="213"/>
      <c r="H297" s="213"/>
      <c r="I297" s="213"/>
      <c r="J297" s="213"/>
      <c r="K297" s="213"/>
      <c r="L297" s="213"/>
      <c r="M297" s="267"/>
      <c r="N297" s="267"/>
      <c r="O297" s="267"/>
      <c r="P297" s="267"/>
      <c r="Q297" s="267"/>
      <c r="R297" s="267"/>
      <c r="S297" s="267"/>
      <c r="T297" s="223"/>
      <c r="U297" s="213"/>
      <c r="V297" s="213"/>
      <c r="W297" s="213"/>
      <c r="X297" s="213"/>
      <c r="Y297" s="213"/>
      <c r="Z297" s="213"/>
    </row>
    <row r="298" spans="1:26" ht="15.75" hidden="1" customHeight="1">
      <c r="A298" s="268"/>
      <c r="B298" s="213"/>
      <c r="C298" s="213"/>
      <c r="D298" s="213"/>
      <c r="E298" s="213"/>
      <c r="F298" s="213"/>
      <c r="G298" s="213"/>
      <c r="H298" s="213"/>
      <c r="I298" s="213"/>
      <c r="J298" s="213"/>
      <c r="K298" s="213"/>
      <c r="L298" s="213"/>
      <c r="M298" s="267"/>
      <c r="N298" s="267"/>
      <c r="O298" s="267"/>
      <c r="P298" s="267"/>
      <c r="Q298" s="267"/>
      <c r="R298" s="267"/>
      <c r="S298" s="267"/>
      <c r="T298" s="223"/>
      <c r="U298" s="213"/>
      <c r="V298" s="213"/>
      <c r="W298" s="213"/>
      <c r="X298" s="213"/>
      <c r="Y298" s="213"/>
      <c r="Z298" s="213"/>
    </row>
    <row r="299" spans="1:26" ht="15.75" hidden="1" customHeight="1">
      <c r="A299" s="268"/>
      <c r="B299" s="213"/>
      <c r="C299" s="213"/>
      <c r="D299" s="213"/>
      <c r="E299" s="213"/>
      <c r="F299" s="213"/>
      <c r="G299" s="213"/>
      <c r="H299" s="213"/>
      <c r="I299" s="213"/>
      <c r="J299" s="213"/>
      <c r="K299" s="213"/>
      <c r="L299" s="213"/>
      <c r="M299" s="267"/>
      <c r="N299" s="267"/>
      <c r="O299" s="267"/>
      <c r="P299" s="267"/>
      <c r="Q299" s="267"/>
      <c r="R299" s="267"/>
      <c r="S299" s="267"/>
      <c r="T299" s="223"/>
      <c r="U299" s="213"/>
      <c r="V299" s="213"/>
      <c r="W299" s="213"/>
      <c r="X299" s="213"/>
      <c r="Y299" s="213"/>
      <c r="Z299" s="213"/>
    </row>
    <row r="300" spans="1:26" ht="15.75" hidden="1" customHeight="1">
      <c r="A300" s="268"/>
      <c r="B300" s="213"/>
      <c r="C300" s="213"/>
      <c r="D300" s="213"/>
      <c r="E300" s="213"/>
      <c r="F300" s="213"/>
      <c r="G300" s="213"/>
      <c r="H300" s="213"/>
      <c r="I300" s="213"/>
      <c r="J300" s="213"/>
      <c r="K300" s="213"/>
      <c r="L300" s="213"/>
      <c r="M300" s="267"/>
      <c r="N300" s="267"/>
      <c r="O300" s="267"/>
      <c r="P300" s="267"/>
      <c r="Q300" s="267"/>
      <c r="R300" s="267"/>
      <c r="S300" s="267"/>
      <c r="T300" s="223"/>
      <c r="U300" s="213"/>
      <c r="V300" s="213"/>
      <c r="W300" s="213"/>
      <c r="X300" s="213"/>
      <c r="Y300" s="213"/>
      <c r="Z300" s="213"/>
    </row>
    <row r="301" spans="1:26" ht="15.75" hidden="1" customHeight="1">
      <c r="A301" s="268"/>
      <c r="B301" s="213"/>
      <c r="C301" s="213"/>
      <c r="D301" s="213"/>
      <c r="E301" s="213"/>
      <c r="F301" s="213"/>
      <c r="G301" s="213"/>
      <c r="H301" s="213"/>
      <c r="I301" s="213"/>
      <c r="J301" s="213"/>
      <c r="K301" s="213"/>
      <c r="L301" s="213"/>
      <c r="M301" s="267"/>
      <c r="N301" s="267"/>
      <c r="O301" s="267"/>
      <c r="P301" s="267"/>
      <c r="Q301" s="267"/>
      <c r="R301" s="267"/>
      <c r="S301" s="267"/>
      <c r="T301" s="223"/>
      <c r="U301" s="213"/>
      <c r="V301" s="213"/>
      <c r="W301" s="213"/>
      <c r="X301" s="213"/>
      <c r="Y301" s="213"/>
      <c r="Z301" s="213"/>
    </row>
    <row r="302" spans="1:26" ht="15.75" hidden="1" customHeight="1">
      <c r="A302" s="268"/>
      <c r="B302" s="213"/>
      <c r="C302" s="213"/>
      <c r="D302" s="213"/>
      <c r="E302" s="213"/>
      <c r="F302" s="213"/>
      <c r="G302" s="213"/>
      <c r="H302" s="213"/>
      <c r="I302" s="213"/>
      <c r="J302" s="213"/>
      <c r="K302" s="213"/>
      <c r="L302" s="213"/>
      <c r="M302" s="267"/>
      <c r="N302" s="267"/>
      <c r="O302" s="267"/>
      <c r="P302" s="267"/>
      <c r="Q302" s="267"/>
      <c r="R302" s="267"/>
      <c r="S302" s="267"/>
      <c r="T302" s="223"/>
      <c r="U302" s="213"/>
      <c r="V302" s="213"/>
      <c r="W302" s="213"/>
      <c r="X302" s="213"/>
      <c r="Y302" s="213"/>
      <c r="Z302" s="213"/>
    </row>
    <row r="303" spans="1:26" ht="15.75" hidden="1" customHeight="1">
      <c r="A303" s="268"/>
      <c r="B303" s="213"/>
      <c r="C303" s="213"/>
      <c r="D303" s="213"/>
      <c r="E303" s="213"/>
      <c r="F303" s="213"/>
      <c r="G303" s="213"/>
      <c r="H303" s="213"/>
      <c r="I303" s="213"/>
      <c r="J303" s="213"/>
      <c r="K303" s="213"/>
      <c r="L303" s="213"/>
      <c r="M303" s="267"/>
      <c r="N303" s="267"/>
      <c r="O303" s="267"/>
      <c r="P303" s="267"/>
      <c r="Q303" s="267"/>
      <c r="R303" s="267"/>
      <c r="S303" s="267"/>
      <c r="T303" s="223"/>
      <c r="U303" s="213"/>
      <c r="V303" s="213"/>
      <c r="W303" s="213"/>
      <c r="X303" s="213"/>
      <c r="Y303" s="213"/>
      <c r="Z303" s="213"/>
    </row>
    <row r="304" spans="1:26" ht="15.75" hidden="1" customHeight="1">
      <c r="A304" s="268"/>
      <c r="B304" s="213"/>
      <c r="C304" s="213"/>
      <c r="D304" s="213"/>
      <c r="E304" s="213"/>
      <c r="F304" s="213"/>
      <c r="G304" s="213"/>
      <c r="H304" s="213"/>
      <c r="I304" s="213"/>
      <c r="J304" s="213"/>
      <c r="K304" s="213"/>
      <c r="L304" s="213"/>
      <c r="M304" s="267"/>
      <c r="N304" s="267"/>
      <c r="O304" s="267"/>
      <c r="P304" s="267"/>
      <c r="Q304" s="267"/>
      <c r="R304" s="267"/>
      <c r="S304" s="267"/>
      <c r="T304" s="223"/>
      <c r="U304" s="213"/>
      <c r="V304" s="213"/>
      <c r="W304" s="213"/>
      <c r="X304" s="213"/>
      <c r="Y304" s="213"/>
      <c r="Z304" s="213"/>
    </row>
    <row r="305" spans="1:26" ht="15.75" hidden="1" customHeight="1">
      <c r="A305" s="268"/>
      <c r="B305" s="213"/>
      <c r="C305" s="213"/>
      <c r="D305" s="213"/>
      <c r="E305" s="213"/>
      <c r="F305" s="213"/>
      <c r="G305" s="213"/>
      <c r="H305" s="213"/>
      <c r="I305" s="213"/>
      <c r="J305" s="213"/>
      <c r="K305" s="213"/>
      <c r="L305" s="213"/>
      <c r="M305" s="267"/>
      <c r="N305" s="267"/>
      <c r="O305" s="267"/>
      <c r="P305" s="267"/>
      <c r="Q305" s="267"/>
      <c r="R305" s="267"/>
      <c r="S305" s="267"/>
      <c r="T305" s="223"/>
      <c r="U305" s="213"/>
      <c r="V305" s="213"/>
      <c r="W305" s="213"/>
      <c r="X305" s="213"/>
      <c r="Y305" s="213"/>
      <c r="Z305" s="213"/>
    </row>
    <row r="306" spans="1:26" ht="15.75" hidden="1" customHeight="1">
      <c r="A306" s="268"/>
      <c r="B306" s="213"/>
      <c r="C306" s="213"/>
      <c r="D306" s="213"/>
      <c r="E306" s="213"/>
      <c r="F306" s="213"/>
      <c r="G306" s="213"/>
      <c r="H306" s="213"/>
      <c r="I306" s="213"/>
      <c r="J306" s="213"/>
      <c r="K306" s="213"/>
      <c r="L306" s="213"/>
      <c r="M306" s="267"/>
      <c r="N306" s="267"/>
      <c r="O306" s="267"/>
      <c r="P306" s="267"/>
      <c r="Q306" s="267"/>
      <c r="R306" s="267"/>
      <c r="S306" s="267"/>
      <c r="T306" s="223"/>
      <c r="U306" s="213"/>
      <c r="V306" s="213"/>
      <c r="W306" s="213"/>
      <c r="X306" s="213"/>
      <c r="Y306" s="213"/>
      <c r="Z306" s="213"/>
    </row>
    <row r="307" spans="1:26" ht="15.75" hidden="1" customHeight="1">
      <c r="A307" s="268"/>
      <c r="B307" s="213"/>
      <c r="C307" s="213"/>
      <c r="D307" s="213"/>
      <c r="E307" s="213"/>
      <c r="F307" s="213"/>
      <c r="G307" s="213"/>
      <c r="H307" s="213"/>
      <c r="I307" s="213"/>
      <c r="J307" s="213"/>
      <c r="K307" s="213"/>
      <c r="L307" s="213"/>
      <c r="M307" s="267"/>
      <c r="N307" s="267"/>
      <c r="O307" s="267"/>
      <c r="P307" s="267"/>
      <c r="Q307" s="267"/>
      <c r="R307" s="267"/>
      <c r="S307" s="267"/>
      <c r="T307" s="223"/>
      <c r="U307" s="213"/>
      <c r="V307" s="213"/>
      <c r="W307" s="213"/>
      <c r="X307" s="213"/>
      <c r="Y307" s="213"/>
      <c r="Z307" s="213"/>
    </row>
    <row r="308" spans="1:26" ht="15.75" hidden="1" customHeight="1">
      <c r="A308" s="268"/>
      <c r="B308" s="213"/>
      <c r="C308" s="213"/>
      <c r="D308" s="213"/>
      <c r="E308" s="213"/>
      <c r="F308" s="213"/>
      <c r="G308" s="213"/>
      <c r="H308" s="213"/>
      <c r="I308" s="213"/>
      <c r="J308" s="213"/>
      <c r="K308" s="213"/>
      <c r="L308" s="213"/>
      <c r="M308" s="267"/>
      <c r="N308" s="267"/>
      <c r="O308" s="267"/>
      <c r="P308" s="267"/>
      <c r="Q308" s="267"/>
      <c r="R308" s="267"/>
      <c r="S308" s="267"/>
      <c r="T308" s="223"/>
      <c r="U308" s="213"/>
      <c r="V308" s="213"/>
      <c r="W308" s="213"/>
      <c r="X308" s="213"/>
      <c r="Y308" s="213"/>
      <c r="Z308" s="213"/>
    </row>
    <row r="309" spans="1:26" ht="15.75" hidden="1" customHeight="1">
      <c r="A309" s="268"/>
      <c r="B309" s="213"/>
      <c r="C309" s="213"/>
      <c r="D309" s="213"/>
      <c r="E309" s="213"/>
      <c r="F309" s="213"/>
      <c r="G309" s="213"/>
      <c r="H309" s="213"/>
      <c r="I309" s="213"/>
      <c r="J309" s="213"/>
      <c r="K309" s="213"/>
      <c r="L309" s="213"/>
      <c r="M309" s="267"/>
      <c r="N309" s="267"/>
      <c r="O309" s="267"/>
      <c r="P309" s="267"/>
      <c r="Q309" s="267"/>
      <c r="R309" s="267"/>
      <c r="S309" s="267"/>
      <c r="T309" s="223"/>
      <c r="U309" s="213"/>
      <c r="V309" s="213"/>
      <c r="W309" s="213"/>
      <c r="X309" s="213"/>
      <c r="Y309" s="213"/>
      <c r="Z309" s="213"/>
    </row>
    <row r="310" spans="1:26" ht="15.75" hidden="1" customHeight="1">
      <c r="A310" s="268"/>
      <c r="B310" s="213"/>
      <c r="C310" s="213"/>
      <c r="D310" s="213"/>
      <c r="E310" s="213"/>
      <c r="F310" s="213"/>
      <c r="G310" s="213"/>
      <c r="H310" s="213"/>
      <c r="I310" s="213"/>
      <c r="J310" s="213"/>
      <c r="K310" s="213"/>
      <c r="L310" s="213"/>
      <c r="M310" s="267"/>
      <c r="N310" s="267"/>
      <c r="O310" s="267"/>
      <c r="P310" s="267"/>
      <c r="Q310" s="267"/>
      <c r="R310" s="267"/>
      <c r="S310" s="267"/>
      <c r="T310" s="223"/>
      <c r="U310" s="213"/>
      <c r="V310" s="213"/>
      <c r="W310" s="213"/>
      <c r="X310" s="213"/>
      <c r="Y310" s="213"/>
      <c r="Z310" s="213"/>
    </row>
    <row r="311" spans="1:26" ht="15.75" hidden="1" customHeight="1">
      <c r="A311" s="268"/>
      <c r="B311" s="213"/>
      <c r="C311" s="213"/>
      <c r="D311" s="213"/>
      <c r="E311" s="213"/>
      <c r="F311" s="213"/>
      <c r="G311" s="213"/>
      <c r="H311" s="213"/>
      <c r="I311" s="213"/>
      <c r="J311" s="213"/>
      <c r="K311" s="213"/>
      <c r="L311" s="213"/>
      <c r="M311" s="267"/>
      <c r="N311" s="267"/>
      <c r="O311" s="267"/>
      <c r="P311" s="267"/>
      <c r="Q311" s="267"/>
      <c r="R311" s="267"/>
      <c r="S311" s="267"/>
      <c r="T311" s="223"/>
      <c r="U311" s="213"/>
      <c r="V311" s="213"/>
      <c r="W311" s="213"/>
      <c r="X311" s="213"/>
      <c r="Y311" s="213"/>
      <c r="Z311" s="213"/>
    </row>
    <row r="312" spans="1:26" ht="15.75" hidden="1" customHeight="1">
      <c r="A312" s="268"/>
      <c r="B312" s="213"/>
      <c r="C312" s="213"/>
      <c r="D312" s="213"/>
      <c r="E312" s="213"/>
      <c r="F312" s="213"/>
      <c r="G312" s="213"/>
      <c r="H312" s="213"/>
      <c r="I312" s="213"/>
      <c r="J312" s="213"/>
      <c r="K312" s="213"/>
      <c r="L312" s="213"/>
      <c r="M312" s="267"/>
      <c r="N312" s="267"/>
      <c r="O312" s="267"/>
      <c r="P312" s="267"/>
      <c r="Q312" s="267"/>
      <c r="R312" s="267"/>
      <c r="S312" s="267"/>
      <c r="T312" s="223"/>
      <c r="U312" s="213"/>
      <c r="V312" s="213"/>
      <c r="W312" s="213"/>
      <c r="X312" s="213"/>
      <c r="Y312" s="213"/>
      <c r="Z312" s="213"/>
    </row>
    <row r="313" spans="1:26" ht="15.75" hidden="1" customHeight="1">
      <c r="A313" s="268"/>
      <c r="B313" s="213"/>
      <c r="C313" s="213"/>
      <c r="D313" s="213"/>
      <c r="E313" s="213"/>
      <c r="F313" s="213"/>
      <c r="G313" s="213"/>
      <c r="H313" s="213"/>
      <c r="I313" s="213"/>
      <c r="J313" s="213"/>
      <c r="K313" s="213"/>
      <c r="L313" s="213"/>
      <c r="M313" s="267"/>
      <c r="N313" s="267"/>
      <c r="O313" s="267"/>
      <c r="P313" s="267"/>
      <c r="Q313" s="267"/>
      <c r="R313" s="267"/>
      <c r="S313" s="267"/>
      <c r="T313" s="223"/>
      <c r="U313" s="213"/>
      <c r="V313" s="213"/>
      <c r="W313" s="213"/>
      <c r="X313" s="213"/>
      <c r="Y313" s="213"/>
      <c r="Z313" s="213"/>
    </row>
    <row r="314" spans="1:26" ht="15.75" hidden="1" customHeight="1">
      <c r="A314" s="268"/>
      <c r="B314" s="213"/>
      <c r="C314" s="213"/>
      <c r="D314" s="213"/>
      <c r="E314" s="213"/>
      <c r="F314" s="213"/>
      <c r="G314" s="213"/>
      <c r="H314" s="213"/>
      <c r="I314" s="213"/>
      <c r="J314" s="213"/>
      <c r="K314" s="213"/>
      <c r="L314" s="213"/>
      <c r="M314" s="267"/>
      <c r="N314" s="267"/>
      <c r="O314" s="267"/>
      <c r="P314" s="267"/>
      <c r="Q314" s="267"/>
      <c r="R314" s="267"/>
      <c r="S314" s="267"/>
      <c r="T314" s="223"/>
      <c r="U314" s="213"/>
      <c r="V314" s="213"/>
      <c r="W314" s="213"/>
      <c r="X314" s="213"/>
      <c r="Y314" s="213"/>
      <c r="Z314" s="213"/>
    </row>
    <row r="315" spans="1:26" ht="15.75" hidden="1" customHeight="1">
      <c r="A315" s="268"/>
      <c r="B315" s="213"/>
      <c r="C315" s="213"/>
      <c r="D315" s="213"/>
      <c r="E315" s="213"/>
      <c r="F315" s="213"/>
      <c r="G315" s="213"/>
      <c r="H315" s="213"/>
      <c r="I315" s="213"/>
      <c r="J315" s="213"/>
      <c r="K315" s="213"/>
      <c r="L315" s="213"/>
      <c r="M315" s="267"/>
      <c r="N315" s="267"/>
      <c r="O315" s="267"/>
      <c r="P315" s="267"/>
      <c r="Q315" s="267"/>
      <c r="R315" s="267"/>
      <c r="S315" s="267"/>
      <c r="T315" s="223"/>
      <c r="U315" s="213"/>
      <c r="V315" s="213"/>
      <c r="W315" s="213"/>
      <c r="X315" s="213"/>
      <c r="Y315" s="213"/>
      <c r="Z315" s="213"/>
    </row>
    <row r="316" spans="1:26" ht="15.75" hidden="1" customHeight="1">
      <c r="A316" s="268"/>
      <c r="B316" s="213"/>
      <c r="C316" s="213"/>
      <c r="D316" s="213"/>
      <c r="E316" s="213"/>
      <c r="F316" s="213"/>
      <c r="G316" s="213"/>
      <c r="H316" s="213"/>
      <c r="I316" s="213"/>
      <c r="J316" s="213"/>
      <c r="K316" s="213"/>
      <c r="L316" s="213"/>
      <c r="M316" s="267"/>
      <c r="N316" s="267"/>
      <c r="O316" s="267"/>
      <c r="P316" s="267"/>
      <c r="Q316" s="267"/>
      <c r="R316" s="267"/>
      <c r="S316" s="267"/>
      <c r="T316" s="223"/>
      <c r="U316" s="213"/>
      <c r="V316" s="213"/>
      <c r="W316" s="213"/>
      <c r="X316" s="213"/>
      <c r="Y316" s="213"/>
      <c r="Z316" s="213"/>
    </row>
    <row r="317" spans="1:26" ht="15.75" hidden="1" customHeight="1">
      <c r="A317" s="268"/>
      <c r="B317" s="213"/>
      <c r="C317" s="213"/>
      <c r="D317" s="213"/>
      <c r="E317" s="213"/>
      <c r="F317" s="213"/>
      <c r="G317" s="213"/>
      <c r="H317" s="213"/>
      <c r="I317" s="213"/>
      <c r="J317" s="213"/>
      <c r="K317" s="213"/>
      <c r="L317" s="213"/>
      <c r="M317" s="267"/>
      <c r="N317" s="267"/>
      <c r="O317" s="267"/>
      <c r="P317" s="267"/>
      <c r="Q317" s="267"/>
      <c r="R317" s="267"/>
      <c r="S317" s="267"/>
      <c r="T317" s="223"/>
      <c r="U317" s="213"/>
      <c r="V317" s="213"/>
      <c r="W317" s="213"/>
      <c r="X317" s="213"/>
      <c r="Y317" s="213"/>
      <c r="Z317" s="213"/>
    </row>
    <row r="318" spans="1:26" ht="15.75" hidden="1" customHeight="1">
      <c r="A318" s="268"/>
      <c r="B318" s="213"/>
      <c r="C318" s="213"/>
      <c r="D318" s="213"/>
      <c r="E318" s="213"/>
      <c r="F318" s="213"/>
      <c r="G318" s="213"/>
      <c r="H318" s="213"/>
      <c r="I318" s="213"/>
      <c r="J318" s="213"/>
      <c r="K318" s="213"/>
      <c r="L318" s="213"/>
      <c r="M318" s="267"/>
      <c r="N318" s="267"/>
      <c r="O318" s="267"/>
      <c r="P318" s="267"/>
      <c r="Q318" s="267"/>
      <c r="R318" s="267"/>
      <c r="S318" s="267"/>
      <c r="T318" s="223"/>
      <c r="U318" s="213"/>
      <c r="V318" s="213"/>
      <c r="W318" s="213"/>
      <c r="X318" s="213"/>
      <c r="Y318" s="213"/>
      <c r="Z318" s="213"/>
    </row>
    <row r="319" spans="1:26" ht="15.75" hidden="1" customHeight="1">
      <c r="A319" s="268"/>
      <c r="B319" s="213"/>
      <c r="C319" s="213"/>
      <c r="D319" s="213"/>
      <c r="E319" s="213"/>
      <c r="F319" s="213"/>
      <c r="G319" s="213"/>
      <c r="H319" s="213"/>
      <c r="I319" s="213"/>
      <c r="J319" s="213"/>
      <c r="K319" s="213"/>
      <c r="L319" s="213"/>
      <c r="M319" s="267"/>
      <c r="N319" s="267"/>
      <c r="O319" s="267"/>
      <c r="P319" s="267"/>
      <c r="Q319" s="267"/>
      <c r="R319" s="267"/>
      <c r="S319" s="267"/>
      <c r="T319" s="223"/>
      <c r="U319" s="213"/>
      <c r="V319" s="213"/>
      <c r="W319" s="213"/>
      <c r="X319" s="213"/>
      <c r="Y319" s="213"/>
      <c r="Z319" s="213"/>
    </row>
    <row r="320" spans="1:26" ht="15.75" hidden="1" customHeight="1">
      <c r="A320" s="268"/>
      <c r="B320" s="213"/>
      <c r="C320" s="213"/>
      <c r="D320" s="213"/>
      <c r="E320" s="213"/>
      <c r="F320" s="213"/>
      <c r="G320" s="213"/>
      <c r="H320" s="213"/>
      <c r="I320" s="213"/>
      <c r="J320" s="213"/>
      <c r="K320" s="213"/>
      <c r="L320" s="213"/>
      <c r="M320" s="267"/>
      <c r="N320" s="267"/>
      <c r="O320" s="267"/>
      <c r="P320" s="267"/>
      <c r="Q320" s="267"/>
      <c r="R320" s="267"/>
      <c r="S320" s="267"/>
      <c r="T320" s="223"/>
      <c r="U320" s="213"/>
      <c r="V320" s="213"/>
      <c r="W320" s="213"/>
      <c r="X320" s="213"/>
      <c r="Y320" s="213"/>
      <c r="Z320" s="213"/>
    </row>
    <row r="321" spans="1:26" ht="15.75" hidden="1" customHeight="1">
      <c r="A321" s="268"/>
      <c r="B321" s="213"/>
      <c r="C321" s="213"/>
      <c r="D321" s="213"/>
      <c r="E321" s="213"/>
      <c r="F321" s="213"/>
      <c r="G321" s="213"/>
      <c r="H321" s="213"/>
      <c r="I321" s="213"/>
      <c r="J321" s="213"/>
      <c r="K321" s="213"/>
      <c r="L321" s="213"/>
      <c r="M321" s="267"/>
      <c r="N321" s="267"/>
      <c r="O321" s="267"/>
      <c r="P321" s="267"/>
      <c r="Q321" s="267"/>
      <c r="R321" s="267"/>
      <c r="S321" s="267"/>
      <c r="T321" s="223"/>
      <c r="U321" s="213"/>
      <c r="V321" s="213"/>
      <c r="W321" s="213"/>
      <c r="X321" s="213"/>
      <c r="Y321" s="213"/>
      <c r="Z321" s="213"/>
    </row>
    <row r="322" spans="1:26" ht="15.75" hidden="1" customHeight="1">
      <c r="A322" s="268"/>
      <c r="B322" s="213"/>
      <c r="C322" s="213"/>
      <c r="D322" s="213"/>
      <c r="E322" s="213"/>
      <c r="F322" s="213"/>
      <c r="G322" s="213"/>
      <c r="H322" s="213"/>
      <c r="I322" s="213"/>
      <c r="J322" s="213"/>
      <c r="K322" s="213"/>
      <c r="L322" s="213"/>
      <c r="M322" s="267"/>
      <c r="N322" s="267"/>
      <c r="O322" s="267"/>
      <c r="P322" s="267"/>
      <c r="Q322" s="267"/>
      <c r="R322" s="267"/>
      <c r="S322" s="267"/>
      <c r="T322" s="223"/>
      <c r="U322" s="213"/>
      <c r="V322" s="213"/>
      <c r="W322" s="213"/>
      <c r="X322" s="213"/>
      <c r="Y322" s="213"/>
      <c r="Z322" s="213"/>
    </row>
    <row r="323" spans="1:26" ht="15.75" hidden="1" customHeight="1">
      <c r="A323" s="268"/>
      <c r="B323" s="213"/>
      <c r="C323" s="213"/>
      <c r="D323" s="213"/>
      <c r="E323" s="213"/>
      <c r="F323" s="213"/>
      <c r="G323" s="213"/>
      <c r="H323" s="213"/>
      <c r="I323" s="213"/>
      <c r="J323" s="213"/>
      <c r="K323" s="213"/>
      <c r="L323" s="213"/>
      <c r="M323" s="267"/>
      <c r="N323" s="267"/>
      <c r="O323" s="267"/>
      <c r="P323" s="267"/>
      <c r="Q323" s="267"/>
      <c r="R323" s="267"/>
      <c r="S323" s="267"/>
      <c r="T323" s="223"/>
      <c r="U323" s="213"/>
      <c r="V323" s="213"/>
      <c r="W323" s="213"/>
      <c r="X323" s="213"/>
      <c r="Y323" s="213"/>
      <c r="Z323" s="213"/>
    </row>
    <row r="324" spans="1:26" ht="15.75" hidden="1" customHeight="1">
      <c r="A324" s="268"/>
      <c r="B324" s="213"/>
      <c r="C324" s="213"/>
      <c r="D324" s="213"/>
      <c r="E324" s="213"/>
      <c r="F324" s="213"/>
      <c r="G324" s="213"/>
      <c r="H324" s="213"/>
      <c r="I324" s="213"/>
      <c r="J324" s="213"/>
      <c r="K324" s="213"/>
      <c r="L324" s="213"/>
      <c r="M324" s="267"/>
      <c r="N324" s="267"/>
      <c r="O324" s="267"/>
      <c r="P324" s="267"/>
      <c r="Q324" s="267"/>
      <c r="R324" s="267"/>
      <c r="S324" s="267"/>
      <c r="T324" s="223"/>
      <c r="U324" s="213"/>
      <c r="V324" s="213"/>
      <c r="W324" s="213"/>
      <c r="X324" s="213"/>
      <c r="Y324" s="213"/>
      <c r="Z324" s="213"/>
    </row>
    <row r="325" spans="1:26" ht="15.75" hidden="1" customHeight="1">
      <c r="A325" s="268"/>
      <c r="B325" s="213"/>
      <c r="C325" s="213"/>
      <c r="D325" s="213"/>
      <c r="E325" s="213"/>
      <c r="F325" s="213"/>
      <c r="G325" s="213"/>
      <c r="H325" s="213"/>
      <c r="I325" s="213"/>
      <c r="J325" s="213"/>
      <c r="K325" s="213"/>
      <c r="L325" s="213"/>
      <c r="M325" s="267"/>
      <c r="N325" s="267"/>
      <c r="O325" s="267"/>
      <c r="P325" s="267"/>
      <c r="Q325" s="267"/>
      <c r="R325" s="267"/>
      <c r="S325" s="267"/>
      <c r="T325" s="223"/>
      <c r="U325" s="213"/>
      <c r="V325" s="213"/>
      <c r="W325" s="213"/>
      <c r="X325" s="213"/>
      <c r="Y325" s="213"/>
      <c r="Z325" s="213"/>
    </row>
    <row r="326" spans="1:26" ht="15.75" hidden="1" customHeight="1">
      <c r="A326" s="268"/>
      <c r="B326" s="213"/>
      <c r="C326" s="213"/>
      <c r="D326" s="213"/>
      <c r="E326" s="213"/>
      <c r="F326" s="213"/>
      <c r="G326" s="213"/>
      <c r="H326" s="213"/>
      <c r="I326" s="213"/>
      <c r="J326" s="213"/>
      <c r="K326" s="213"/>
      <c r="L326" s="213"/>
      <c r="M326" s="267"/>
      <c r="N326" s="267"/>
      <c r="O326" s="267"/>
      <c r="P326" s="267"/>
      <c r="Q326" s="267"/>
      <c r="R326" s="267"/>
      <c r="S326" s="267"/>
      <c r="T326" s="223"/>
      <c r="U326" s="213"/>
      <c r="V326" s="213"/>
      <c r="W326" s="213"/>
      <c r="X326" s="213"/>
      <c r="Y326" s="213"/>
      <c r="Z326" s="213"/>
    </row>
    <row r="327" spans="1:26" ht="15.75" hidden="1" customHeight="1">
      <c r="A327" s="268"/>
      <c r="B327" s="213"/>
      <c r="C327" s="213"/>
      <c r="D327" s="213"/>
      <c r="E327" s="213"/>
      <c r="F327" s="213"/>
      <c r="G327" s="213"/>
      <c r="H327" s="213"/>
      <c r="I327" s="213"/>
      <c r="J327" s="213"/>
      <c r="K327" s="213"/>
      <c r="L327" s="213"/>
      <c r="M327" s="267"/>
      <c r="N327" s="267"/>
      <c r="O327" s="267"/>
      <c r="P327" s="267"/>
      <c r="Q327" s="267"/>
      <c r="R327" s="267"/>
      <c r="S327" s="267"/>
      <c r="T327" s="223"/>
      <c r="U327" s="213"/>
      <c r="V327" s="213"/>
      <c r="W327" s="213"/>
      <c r="X327" s="213"/>
      <c r="Y327" s="213"/>
      <c r="Z327" s="213"/>
    </row>
    <row r="328" spans="1:26" ht="15.75" hidden="1" customHeight="1">
      <c r="A328" s="268"/>
      <c r="B328" s="213"/>
      <c r="C328" s="213"/>
      <c r="D328" s="213"/>
      <c r="E328" s="213"/>
      <c r="F328" s="213"/>
      <c r="G328" s="213"/>
      <c r="H328" s="213"/>
      <c r="I328" s="213"/>
      <c r="J328" s="213"/>
      <c r="K328" s="213"/>
      <c r="L328" s="213"/>
      <c r="M328" s="267"/>
      <c r="N328" s="267"/>
      <c r="O328" s="267"/>
      <c r="P328" s="267"/>
      <c r="Q328" s="267"/>
      <c r="R328" s="267"/>
      <c r="S328" s="267"/>
      <c r="T328" s="223"/>
      <c r="U328" s="213"/>
      <c r="V328" s="213"/>
      <c r="W328" s="213"/>
      <c r="X328" s="213"/>
      <c r="Y328" s="213"/>
      <c r="Z328" s="213"/>
    </row>
    <row r="329" spans="1:26" ht="15.75" hidden="1" customHeight="1">
      <c r="A329" s="268"/>
      <c r="B329" s="213"/>
      <c r="C329" s="213"/>
      <c r="D329" s="213"/>
      <c r="E329" s="213"/>
      <c r="F329" s="213"/>
      <c r="G329" s="213"/>
      <c r="H329" s="213"/>
      <c r="I329" s="213"/>
      <c r="J329" s="213"/>
      <c r="K329" s="213"/>
      <c r="L329" s="213"/>
      <c r="M329" s="267"/>
      <c r="N329" s="267"/>
      <c r="O329" s="267"/>
      <c r="P329" s="267"/>
      <c r="Q329" s="267"/>
      <c r="R329" s="267"/>
      <c r="S329" s="267"/>
      <c r="T329" s="223"/>
      <c r="U329" s="213"/>
      <c r="V329" s="213"/>
      <c r="W329" s="213"/>
      <c r="X329" s="213"/>
      <c r="Y329" s="213"/>
      <c r="Z329" s="213"/>
    </row>
    <row r="330" spans="1:26" ht="15.75" hidden="1" customHeight="1">
      <c r="A330" s="268"/>
      <c r="B330" s="213"/>
      <c r="C330" s="213"/>
      <c r="D330" s="213"/>
      <c r="E330" s="213"/>
      <c r="F330" s="213"/>
      <c r="G330" s="213"/>
      <c r="H330" s="213"/>
      <c r="I330" s="213"/>
      <c r="J330" s="213"/>
      <c r="K330" s="213"/>
      <c r="L330" s="213"/>
      <c r="M330" s="267"/>
      <c r="N330" s="267"/>
      <c r="O330" s="267"/>
      <c r="P330" s="267"/>
      <c r="Q330" s="267"/>
      <c r="R330" s="267"/>
      <c r="S330" s="267"/>
      <c r="T330" s="223"/>
      <c r="U330" s="213"/>
      <c r="V330" s="213"/>
      <c r="W330" s="213"/>
      <c r="X330" s="213"/>
      <c r="Y330" s="213"/>
      <c r="Z330" s="213"/>
    </row>
    <row r="331" spans="1:26" ht="15.75" hidden="1" customHeight="1">
      <c r="A331" s="268"/>
      <c r="B331" s="213"/>
      <c r="C331" s="213"/>
      <c r="D331" s="213"/>
      <c r="E331" s="213"/>
      <c r="F331" s="213"/>
      <c r="G331" s="213"/>
      <c r="H331" s="213"/>
      <c r="I331" s="213"/>
      <c r="J331" s="213"/>
      <c r="K331" s="213"/>
      <c r="L331" s="213"/>
      <c r="M331" s="267"/>
      <c r="N331" s="267"/>
      <c r="O331" s="267"/>
      <c r="P331" s="267"/>
      <c r="Q331" s="267"/>
      <c r="R331" s="267"/>
      <c r="S331" s="267"/>
      <c r="T331" s="223"/>
      <c r="U331" s="213"/>
      <c r="V331" s="213"/>
      <c r="W331" s="213"/>
      <c r="X331" s="213"/>
      <c r="Y331" s="213"/>
      <c r="Z331" s="213"/>
    </row>
    <row r="332" spans="1:26" ht="15.75" hidden="1" customHeight="1">
      <c r="A332" s="268"/>
      <c r="B332" s="213"/>
      <c r="C332" s="213"/>
      <c r="D332" s="213"/>
      <c r="E332" s="213"/>
      <c r="F332" s="213"/>
      <c r="G332" s="213"/>
      <c r="H332" s="213"/>
      <c r="I332" s="213"/>
      <c r="J332" s="213"/>
      <c r="K332" s="213"/>
      <c r="L332" s="213"/>
      <c r="M332" s="267"/>
      <c r="N332" s="267"/>
      <c r="O332" s="267"/>
      <c r="P332" s="267"/>
      <c r="Q332" s="267"/>
      <c r="R332" s="267"/>
      <c r="S332" s="267"/>
      <c r="T332" s="223"/>
      <c r="U332" s="213"/>
      <c r="V332" s="213"/>
      <c r="W332" s="213"/>
      <c r="X332" s="213"/>
      <c r="Y332" s="213"/>
      <c r="Z332" s="213"/>
    </row>
    <row r="333" spans="1:26" ht="15.75" hidden="1" customHeight="1">
      <c r="A333" s="268"/>
      <c r="B333" s="213"/>
      <c r="C333" s="213"/>
      <c r="D333" s="213"/>
      <c r="E333" s="213"/>
      <c r="F333" s="213"/>
      <c r="G333" s="213"/>
      <c r="H333" s="213"/>
      <c r="I333" s="213"/>
      <c r="J333" s="213"/>
      <c r="K333" s="213"/>
      <c r="L333" s="213"/>
      <c r="M333" s="267"/>
      <c r="N333" s="267"/>
      <c r="O333" s="267"/>
      <c r="P333" s="267"/>
      <c r="Q333" s="267"/>
      <c r="R333" s="267"/>
      <c r="S333" s="267"/>
      <c r="T333" s="223"/>
      <c r="U333" s="213"/>
      <c r="V333" s="213"/>
      <c r="W333" s="213"/>
      <c r="X333" s="213"/>
      <c r="Y333" s="213"/>
      <c r="Z333" s="213"/>
    </row>
    <row r="334" spans="1:26" ht="15.75" hidden="1" customHeight="1">
      <c r="A334" s="268"/>
      <c r="B334" s="213"/>
      <c r="C334" s="213"/>
      <c r="D334" s="213"/>
      <c r="E334" s="213"/>
      <c r="F334" s="213"/>
      <c r="G334" s="213"/>
      <c r="H334" s="213"/>
      <c r="I334" s="213"/>
      <c r="J334" s="213"/>
      <c r="K334" s="213"/>
      <c r="L334" s="213"/>
      <c r="M334" s="267"/>
      <c r="N334" s="267"/>
      <c r="O334" s="267"/>
      <c r="P334" s="267"/>
      <c r="Q334" s="267"/>
      <c r="R334" s="267"/>
      <c r="S334" s="267"/>
      <c r="T334" s="223"/>
      <c r="U334" s="213"/>
      <c r="V334" s="213"/>
      <c r="W334" s="213"/>
      <c r="X334" s="213"/>
      <c r="Y334" s="213"/>
      <c r="Z334" s="213"/>
    </row>
    <row r="335" spans="1:26" ht="15.75" hidden="1" customHeight="1">
      <c r="A335" s="268"/>
      <c r="B335" s="213"/>
      <c r="C335" s="213"/>
      <c r="D335" s="213"/>
      <c r="E335" s="213"/>
      <c r="F335" s="213"/>
      <c r="G335" s="213"/>
      <c r="H335" s="213"/>
      <c r="I335" s="213"/>
      <c r="J335" s="213"/>
      <c r="K335" s="213"/>
      <c r="L335" s="213"/>
      <c r="M335" s="267"/>
      <c r="N335" s="267"/>
      <c r="O335" s="267"/>
      <c r="P335" s="267"/>
      <c r="Q335" s="267"/>
      <c r="R335" s="267"/>
      <c r="S335" s="267"/>
      <c r="T335" s="223"/>
      <c r="U335" s="213"/>
      <c r="V335" s="213"/>
      <c r="W335" s="213"/>
      <c r="X335" s="213"/>
      <c r="Y335" s="213"/>
      <c r="Z335" s="213"/>
    </row>
    <row r="336" spans="1:26" ht="15.75" hidden="1" customHeight="1">
      <c r="A336" s="268"/>
      <c r="B336" s="213"/>
      <c r="C336" s="213"/>
      <c r="D336" s="213"/>
      <c r="E336" s="213"/>
      <c r="F336" s="213"/>
      <c r="G336" s="213"/>
      <c r="H336" s="213"/>
      <c r="I336" s="213"/>
      <c r="J336" s="213"/>
      <c r="K336" s="213"/>
      <c r="L336" s="213"/>
      <c r="M336" s="267"/>
      <c r="N336" s="267"/>
      <c r="O336" s="267"/>
      <c r="P336" s="267"/>
      <c r="Q336" s="267"/>
      <c r="R336" s="267"/>
      <c r="S336" s="267"/>
      <c r="T336" s="223"/>
      <c r="U336" s="213"/>
      <c r="V336" s="213"/>
      <c r="W336" s="213"/>
      <c r="X336" s="213"/>
      <c r="Y336" s="213"/>
      <c r="Z336" s="213"/>
    </row>
    <row r="337" spans="1:26" ht="15.75" hidden="1" customHeight="1">
      <c r="A337" s="268"/>
      <c r="B337" s="213"/>
      <c r="C337" s="213"/>
      <c r="D337" s="213"/>
      <c r="E337" s="213"/>
      <c r="F337" s="213"/>
      <c r="G337" s="213"/>
      <c r="H337" s="213"/>
      <c r="I337" s="213"/>
      <c r="J337" s="213"/>
      <c r="K337" s="213"/>
      <c r="L337" s="213"/>
      <c r="M337" s="267"/>
      <c r="N337" s="267"/>
      <c r="O337" s="267"/>
      <c r="P337" s="267"/>
      <c r="Q337" s="267"/>
      <c r="R337" s="267"/>
      <c r="S337" s="267"/>
      <c r="T337" s="223"/>
      <c r="U337" s="213"/>
      <c r="V337" s="213"/>
      <c r="W337" s="213"/>
      <c r="X337" s="213"/>
      <c r="Y337" s="213"/>
      <c r="Z337" s="213"/>
    </row>
    <row r="338" spans="1:26" ht="15.75" hidden="1" customHeight="1">
      <c r="A338" s="268"/>
      <c r="B338" s="213"/>
      <c r="C338" s="213"/>
      <c r="D338" s="213"/>
      <c r="E338" s="213"/>
      <c r="F338" s="213"/>
      <c r="G338" s="213"/>
      <c r="H338" s="213"/>
      <c r="I338" s="213"/>
      <c r="J338" s="213"/>
      <c r="K338" s="213"/>
      <c r="L338" s="213"/>
      <c r="M338" s="267"/>
      <c r="N338" s="267"/>
      <c r="O338" s="267"/>
      <c r="P338" s="267"/>
      <c r="Q338" s="267"/>
      <c r="R338" s="267"/>
      <c r="S338" s="267"/>
      <c r="T338" s="223"/>
      <c r="U338" s="213"/>
      <c r="V338" s="213"/>
      <c r="W338" s="213"/>
      <c r="X338" s="213"/>
      <c r="Y338" s="213"/>
      <c r="Z338" s="213"/>
    </row>
    <row r="339" spans="1:26" ht="15.75" hidden="1" customHeight="1">
      <c r="A339" s="268"/>
      <c r="B339" s="213"/>
      <c r="C339" s="213"/>
      <c r="D339" s="213"/>
      <c r="E339" s="213"/>
      <c r="F339" s="213"/>
      <c r="G339" s="213"/>
      <c r="H339" s="213"/>
      <c r="I339" s="213"/>
      <c r="J339" s="213"/>
      <c r="K339" s="213"/>
      <c r="L339" s="213"/>
      <c r="M339" s="267"/>
      <c r="N339" s="267"/>
      <c r="O339" s="267"/>
      <c r="P339" s="267"/>
      <c r="Q339" s="267"/>
      <c r="R339" s="267"/>
      <c r="S339" s="267"/>
      <c r="T339" s="223"/>
      <c r="U339" s="213"/>
      <c r="V339" s="213"/>
      <c r="W339" s="213"/>
      <c r="X339" s="213"/>
      <c r="Y339" s="213"/>
      <c r="Z339" s="213"/>
    </row>
    <row r="340" spans="1:26" ht="15.75" hidden="1" customHeight="1">
      <c r="A340" s="268"/>
      <c r="B340" s="213"/>
      <c r="C340" s="213"/>
      <c r="D340" s="213"/>
      <c r="E340" s="213"/>
      <c r="F340" s="213"/>
      <c r="G340" s="213"/>
      <c r="H340" s="213"/>
      <c r="I340" s="213"/>
      <c r="J340" s="213"/>
      <c r="K340" s="213"/>
      <c r="L340" s="213"/>
      <c r="M340" s="267"/>
      <c r="N340" s="267"/>
      <c r="O340" s="267"/>
      <c r="P340" s="267"/>
      <c r="Q340" s="267"/>
      <c r="R340" s="267"/>
      <c r="S340" s="267"/>
      <c r="T340" s="223"/>
      <c r="U340" s="213"/>
      <c r="V340" s="213"/>
      <c r="W340" s="213"/>
      <c r="X340" s="213"/>
      <c r="Y340" s="213"/>
      <c r="Z340" s="213"/>
    </row>
    <row r="341" spans="1:26" ht="15.75" hidden="1" customHeight="1">
      <c r="A341" s="268"/>
      <c r="B341" s="213"/>
      <c r="C341" s="213"/>
      <c r="D341" s="213"/>
      <c r="E341" s="213"/>
      <c r="F341" s="213"/>
      <c r="G341" s="213"/>
      <c r="H341" s="213"/>
      <c r="I341" s="213"/>
      <c r="J341" s="213"/>
      <c r="K341" s="213"/>
      <c r="L341" s="213"/>
      <c r="M341" s="267"/>
      <c r="N341" s="267"/>
      <c r="O341" s="267"/>
      <c r="P341" s="267"/>
      <c r="Q341" s="267"/>
      <c r="R341" s="267"/>
      <c r="S341" s="267"/>
      <c r="T341" s="223"/>
      <c r="U341" s="213"/>
      <c r="V341" s="213"/>
      <c r="W341" s="213"/>
      <c r="X341" s="213"/>
      <c r="Y341" s="213"/>
      <c r="Z341" s="213"/>
    </row>
    <row r="342" spans="1:26" ht="15.75" hidden="1" customHeight="1">
      <c r="A342" s="268"/>
      <c r="B342" s="213"/>
      <c r="C342" s="213"/>
      <c r="D342" s="213"/>
      <c r="E342" s="213"/>
      <c r="F342" s="213"/>
      <c r="G342" s="213"/>
      <c r="H342" s="213"/>
      <c r="I342" s="213"/>
      <c r="J342" s="213"/>
      <c r="K342" s="213"/>
      <c r="L342" s="213"/>
      <c r="M342" s="267"/>
      <c r="N342" s="267"/>
      <c r="O342" s="267"/>
      <c r="P342" s="267"/>
      <c r="Q342" s="267"/>
      <c r="R342" s="267"/>
      <c r="S342" s="267"/>
      <c r="T342" s="223"/>
      <c r="U342" s="213"/>
      <c r="V342" s="213"/>
      <c r="W342" s="213"/>
      <c r="X342" s="213"/>
      <c r="Y342" s="213"/>
      <c r="Z342" s="213"/>
    </row>
    <row r="343" spans="1:26" ht="15.75" hidden="1" customHeight="1">
      <c r="A343" s="268"/>
      <c r="B343" s="213"/>
      <c r="C343" s="213"/>
      <c r="D343" s="213"/>
      <c r="E343" s="213"/>
      <c r="F343" s="213"/>
      <c r="G343" s="213"/>
      <c r="H343" s="213"/>
      <c r="I343" s="213"/>
      <c r="J343" s="213"/>
      <c r="K343" s="213"/>
      <c r="L343" s="213"/>
      <c r="M343" s="267"/>
      <c r="N343" s="267"/>
      <c r="O343" s="267"/>
      <c r="P343" s="267"/>
      <c r="Q343" s="267"/>
      <c r="R343" s="267"/>
      <c r="S343" s="267"/>
      <c r="T343" s="223"/>
      <c r="U343" s="213"/>
      <c r="V343" s="213"/>
      <c r="W343" s="213"/>
      <c r="X343" s="213"/>
      <c r="Y343" s="213"/>
      <c r="Z343" s="213"/>
    </row>
    <row r="344" spans="1:26" ht="15.75" hidden="1" customHeight="1">
      <c r="A344" s="268"/>
      <c r="B344" s="213"/>
      <c r="C344" s="213"/>
      <c r="D344" s="213"/>
      <c r="E344" s="213"/>
      <c r="F344" s="213"/>
      <c r="G344" s="213"/>
      <c r="H344" s="213"/>
      <c r="I344" s="213"/>
      <c r="J344" s="213"/>
      <c r="K344" s="213"/>
      <c r="L344" s="213"/>
      <c r="M344" s="267"/>
      <c r="N344" s="267"/>
      <c r="O344" s="267"/>
      <c r="P344" s="267"/>
      <c r="Q344" s="267"/>
      <c r="R344" s="267"/>
      <c r="S344" s="267"/>
      <c r="T344" s="223"/>
      <c r="U344" s="213"/>
      <c r="V344" s="213"/>
      <c r="W344" s="213"/>
      <c r="X344" s="213"/>
      <c r="Y344" s="213"/>
      <c r="Z344" s="213"/>
    </row>
    <row r="345" spans="1:26" ht="15.75" hidden="1" customHeight="1">
      <c r="A345" s="268"/>
      <c r="B345" s="213"/>
      <c r="C345" s="213"/>
      <c r="D345" s="213"/>
      <c r="E345" s="213"/>
      <c r="F345" s="213"/>
      <c r="G345" s="213"/>
      <c r="H345" s="213"/>
      <c r="I345" s="213"/>
      <c r="J345" s="213"/>
      <c r="K345" s="213"/>
      <c r="L345" s="213"/>
      <c r="M345" s="267"/>
      <c r="N345" s="267"/>
      <c r="O345" s="267"/>
      <c r="P345" s="267"/>
      <c r="Q345" s="267"/>
      <c r="R345" s="267"/>
      <c r="S345" s="267"/>
      <c r="T345" s="223"/>
      <c r="U345" s="213"/>
      <c r="V345" s="213"/>
      <c r="W345" s="213"/>
      <c r="X345" s="213"/>
      <c r="Y345" s="213"/>
      <c r="Z345" s="213"/>
    </row>
    <row r="346" spans="1:26" ht="15.75" hidden="1" customHeight="1">
      <c r="A346" s="268"/>
      <c r="B346" s="213"/>
      <c r="C346" s="213"/>
      <c r="D346" s="213"/>
      <c r="E346" s="213"/>
      <c r="F346" s="213"/>
      <c r="G346" s="213"/>
      <c r="H346" s="213"/>
      <c r="I346" s="213"/>
      <c r="J346" s="213"/>
      <c r="K346" s="213"/>
      <c r="L346" s="213"/>
      <c r="M346" s="267"/>
      <c r="N346" s="267"/>
      <c r="O346" s="267"/>
      <c r="P346" s="267"/>
      <c r="Q346" s="267"/>
      <c r="R346" s="267"/>
      <c r="S346" s="267"/>
      <c r="T346" s="223"/>
      <c r="U346" s="213"/>
      <c r="V346" s="213"/>
      <c r="W346" s="213"/>
      <c r="X346" s="213"/>
      <c r="Y346" s="213"/>
      <c r="Z346" s="213"/>
    </row>
    <row r="347" spans="1:26" ht="15.75" hidden="1" customHeight="1">
      <c r="A347" s="268"/>
      <c r="B347" s="213"/>
      <c r="C347" s="213"/>
      <c r="D347" s="213"/>
      <c r="E347" s="213"/>
      <c r="F347" s="213"/>
      <c r="G347" s="213"/>
      <c r="H347" s="213"/>
      <c r="I347" s="213"/>
      <c r="J347" s="213"/>
      <c r="K347" s="213"/>
      <c r="L347" s="213"/>
      <c r="M347" s="267"/>
      <c r="N347" s="267"/>
      <c r="O347" s="267"/>
      <c r="P347" s="267"/>
      <c r="Q347" s="267"/>
      <c r="R347" s="267"/>
      <c r="S347" s="267"/>
      <c r="T347" s="223"/>
      <c r="U347" s="213"/>
      <c r="V347" s="213"/>
      <c r="W347" s="213"/>
      <c r="X347" s="213"/>
      <c r="Y347" s="213"/>
      <c r="Z347" s="213"/>
    </row>
    <row r="348" spans="1:26" ht="15.75" hidden="1" customHeight="1">
      <c r="A348" s="268"/>
      <c r="B348" s="213"/>
      <c r="C348" s="213"/>
      <c r="D348" s="213"/>
      <c r="E348" s="213"/>
      <c r="F348" s="213"/>
      <c r="G348" s="213"/>
      <c r="H348" s="213"/>
      <c r="I348" s="213"/>
      <c r="J348" s="213"/>
      <c r="K348" s="213"/>
      <c r="L348" s="213"/>
      <c r="M348" s="267"/>
      <c r="N348" s="267"/>
      <c r="O348" s="267"/>
      <c r="P348" s="267"/>
      <c r="Q348" s="267"/>
      <c r="R348" s="267"/>
      <c r="S348" s="267"/>
      <c r="T348" s="223"/>
      <c r="U348" s="213"/>
      <c r="V348" s="213"/>
      <c r="W348" s="213"/>
      <c r="X348" s="213"/>
      <c r="Y348" s="213"/>
      <c r="Z348" s="213"/>
    </row>
    <row r="349" spans="1:26" ht="15.75" hidden="1" customHeight="1">
      <c r="A349" s="268"/>
      <c r="B349" s="213"/>
      <c r="C349" s="213"/>
      <c r="D349" s="213"/>
      <c r="E349" s="213"/>
      <c r="F349" s="213"/>
      <c r="G349" s="213"/>
      <c r="H349" s="213"/>
      <c r="I349" s="213"/>
      <c r="J349" s="213"/>
      <c r="K349" s="213"/>
      <c r="L349" s="213"/>
      <c r="M349" s="267"/>
      <c r="N349" s="267"/>
      <c r="O349" s="267"/>
      <c r="P349" s="267"/>
      <c r="Q349" s="267"/>
      <c r="R349" s="267"/>
      <c r="S349" s="267"/>
      <c r="T349" s="223"/>
      <c r="U349" s="213"/>
      <c r="V349" s="213"/>
      <c r="W349" s="213"/>
      <c r="X349" s="213"/>
      <c r="Y349" s="213"/>
      <c r="Z349" s="213"/>
    </row>
    <row r="350" spans="1:26" ht="15.75" hidden="1" customHeight="1">
      <c r="A350" s="268"/>
      <c r="B350" s="213"/>
      <c r="C350" s="213"/>
      <c r="D350" s="213"/>
      <c r="E350" s="213"/>
      <c r="F350" s="213"/>
      <c r="G350" s="213"/>
      <c r="H350" s="213"/>
      <c r="I350" s="213"/>
      <c r="J350" s="213"/>
      <c r="K350" s="213"/>
      <c r="L350" s="213"/>
      <c r="M350" s="267"/>
      <c r="N350" s="267"/>
      <c r="O350" s="267"/>
      <c r="P350" s="267"/>
      <c r="Q350" s="267"/>
      <c r="R350" s="267"/>
      <c r="S350" s="267"/>
      <c r="T350" s="223"/>
      <c r="U350" s="213"/>
      <c r="V350" s="213"/>
      <c r="W350" s="213"/>
      <c r="X350" s="213"/>
      <c r="Y350" s="213"/>
      <c r="Z350" s="213"/>
    </row>
    <row r="351" spans="1:26" ht="15.75" hidden="1" customHeight="1">
      <c r="A351" s="268"/>
      <c r="B351" s="213"/>
      <c r="C351" s="213"/>
      <c r="D351" s="213"/>
      <c r="E351" s="213"/>
      <c r="F351" s="213"/>
      <c r="G351" s="213"/>
      <c r="H351" s="213"/>
      <c r="I351" s="213"/>
      <c r="J351" s="213"/>
      <c r="K351" s="213"/>
      <c r="L351" s="213"/>
      <c r="M351" s="267"/>
      <c r="N351" s="267"/>
      <c r="O351" s="267"/>
      <c r="P351" s="267"/>
      <c r="Q351" s="267"/>
      <c r="R351" s="267"/>
      <c r="S351" s="267"/>
      <c r="T351" s="223"/>
      <c r="U351" s="213"/>
      <c r="V351" s="213"/>
      <c r="W351" s="213"/>
      <c r="X351" s="213"/>
      <c r="Y351" s="213"/>
      <c r="Z351" s="213"/>
    </row>
    <row r="352" spans="1:26" ht="15.75" hidden="1" customHeight="1">
      <c r="A352" s="268"/>
      <c r="B352" s="213"/>
      <c r="C352" s="213"/>
      <c r="D352" s="213"/>
      <c r="E352" s="213"/>
      <c r="F352" s="213"/>
      <c r="G352" s="213"/>
      <c r="H352" s="213"/>
      <c r="I352" s="213"/>
      <c r="J352" s="213"/>
      <c r="K352" s="213"/>
      <c r="L352" s="213"/>
      <c r="M352" s="267"/>
      <c r="N352" s="267"/>
      <c r="O352" s="267"/>
      <c r="P352" s="267"/>
      <c r="Q352" s="267"/>
      <c r="R352" s="267"/>
      <c r="S352" s="267"/>
      <c r="T352" s="223"/>
      <c r="U352" s="213"/>
      <c r="V352" s="213"/>
      <c r="W352" s="213"/>
      <c r="X352" s="213"/>
      <c r="Y352" s="213"/>
      <c r="Z352" s="213"/>
    </row>
    <row r="353" spans="1:26" ht="15.75" hidden="1" customHeight="1">
      <c r="A353" s="268"/>
      <c r="B353" s="213"/>
      <c r="C353" s="213"/>
      <c r="D353" s="213"/>
      <c r="E353" s="213"/>
      <c r="F353" s="213"/>
      <c r="G353" s="213"/>
      <c r="H353" s="213"/>
      <c r="I353" s="213"/>
      <c r="J353" s="213"/>
      <c r="K353" s="213"/>
      <c r="L353" s="213"/>
      <c r="M353" s="267"/>
      <c r="N353" s="267"/>
      <c r="O353" s="267"/>
      <c r="P353" s="267"/>
      <c r="Q353" s="267"/>
      <c r="R353" s="267"/>
      <c r="S353" s="267"/>
      <c r="T353" s="223"/>
      <c r="U353" s="213"/>
      <c r="V353" s="213"/>
      <c r="W353" s="213"/>
      <c r="X353" s="213"/>
      <c r="Y353" s="213"/>
      <c r="Z353" s="213"/>
    </row>
    <row r="354" spans="1:26" ht="15.75" hidden="1" customHeight="1">
      <c r="A354" s="268"/>
      <c r="B354" s="213"/>
      <c r="C354" s="213"/>
      <c r="D354" s="213"/>
      <c r="E354" s="213"/>
      <c r="F354" s="213"/>
      <c r="G354" s="213"/>
      <c r="H354" s="213"/>
      <c r="I354" s="213"/>
      <c r="J354" s="213"/>
      <c r="K354" s="213"/>
      <c r="L354" s="213"/>
      <c r="M354" s="267"/>
      <c r="N354" s="267"/>
      <c r="O354" s="267"/>
      <c r="P354" s="267"/>
      <c r="Q354" s="267"/>
      <c r="R354" s="267"/>
      <c r="S354" s="267"/>
      <c r="T354" s="223"/>
      <c r="U354" s="213"/>
      <c r="V354" s="213"/>
      <c r="W354" s="213"/>
      <c r="X354" s="213"/>
      <c r="Y354" s="213"/>
      <c r="Z354" s="213"/>
    </row>
    <row r="355" spans="1:26" ht="15.75" hidden="1" customHeight="1">
      <c r="A355" s="268"/>
      <c r="B355" s="213"/>
      <c r="C355" s="213"/>
      <c r="D355" s="213"/>
      <c r="E355" s="213"/>
      <c r="F355" s="213"/>
      <c r="G355" s="213"/>
      <c r="H355" s="213"/>
      <c r="I355" s="213"/>
      <c r="J355" s="213"/>
      <c r="K355" s="213"/>
      <c r="L355" s="213"/>
      <c r="M355" s="267"/>
      <c r="N355" s="267"/>
      <c r="O355" s="267"/>
      <c r="P355" s="267"/>
      <c r="Q355" s="267"/>
      <c r="R355" s="267"/>
      <c r="S355" s="267"/>
      <c r="T355" s="223"/>
      <c r="U355" s="213"/>
      <c r="V355" s="213"/>
      <c r="W355" s="213"/>
      <c r="X355" s="213"/>
      <c r="Y355" s="213"/>
      <c r="Z355" s="213"/>
    </row>
    <row r="356" spans="1:26" ht="15.75" hidden="1" customHeight="1">
      <c r="A356" s="268"/>
      <c r="B356" s="213"/>
      <c r="C356" s="213"/>
      <c r="D356" s="213"/>
      <c r="E356" s="213"/>
      <c r="F356" s="213"/>
      <c r="G356" s="213"/>
      <c r="H356" s="213"/>
      <c r="I356" s="213"/>
      <c r="J356" s="213"/>
      <c r="K356" s="213"/>
      <c r="L356" s="213"/>
      <c r="M356" s="267"/>
      <c r="N356" s="267"/>
      <c r="O356" s="267"/>
      <c r="P356" s="267"/>
      <c r="Q356" s="267"/>
      <c r="R356" s="267"/>
      <c r="S356" s="267"/>
      <c r="T356" s="223"/>
      <c r="U356" s="213"/>
      <c r="V356" s="213"/>
      <c r="W356" s="213"/>
      <c r="X356" s="213"/>
      <c r="Y356" s="213"/>
      <c r="Z356" s="213"/>
    </row>
    <row r="357" spans="1:26" ht="15.75" hidden="1" customHeight="1">
      <c r="A357" s="268"/>
      <c r="B357" s="213"/>
      <c r="C357" s="213"/>
      <c r="D357" s="213"/>
      <c r="E357" s="213"/>
      <c r="F357" s="213"/>
      <c r="G357" s="213"/>
      <c r="H357" s="213"/>
      <c r="I357" s="213"/>
      <c r="J357" s="213"/>
      <c r="K357" s="213"/>
      <c r="L357" s="213"/>
      <c r="M357" s="267"/>
      <c r="N357" s="267"/>
      <c r="O357" s="267"/>
      <c r="P357" s="267"/>
      <c r="Q357" s="267"/>
      <c r="R357" s="267"/>
      <c r="S357" s="267"/>
      <c r="T357" s="223"/>
      <c r="U357" s="213"/>
      <c r="V357" s="213"/>
      <c r="W357" s="213"/>
      <c r="X357" s="213"/>
      <c r="Y357" s="213"/>
      <c r="Z357" s="213"/>
    </row>
    <row r="358" spans="1:26" ht="15.75" hidden="1" customHeight="1">
      <c r="A358" s="268"/>
      <c r="B358" s="213"/>
      <c r="C358" s="213"/>
      <c r="D358" s="213"/>
      <c r="E358" s="213"/>
      <c r="F358" s="213"/>
      <c r="G358" s="213"/>
      <c r="H358" s="213"/>
      <c r="I358" s="213"/>
      <c r="J358" s="213"/>
      <c r="K358" s="213"/>
      <c r="L358" s="213"/>
      <c r="M358" s="267"/>
      <c r="N358" s="267"/>
      <c r="O358" s="267"/>
      <c r="P358" s="267"/>
      <c r="Q358" s="267"/>
      <c r="R358" s="267"/>
      <c r="S358" s="267"/>
      <c r="T358" s="223"/>
      <c r="U358" s="213"/>
      <c r="V358" s="213"/>
      <c r="W358" s="213"/>
      <c r="X358" s="213"/>
      <c r="Y358" s="213"/>
      <c r="Z358" s="213"/>
    </row>
    <row r="359" spans="1:26" ht="15.75" hidden="1" customHeight="1">
      <c r="A359" s="268"/>
      <c r="B359" s="213"/>
      <c r="C359" s="213"/>
      <c r="D359" s="213"/>
      <c r="E359" s="213"/>
      <c r="F359" s="213"/>
      <c r="G359" s="213"/>
      <c r="H359" s="213"/>
      <c r="I359" s="213"/>
      <c r="J359" s="213"/>
      <c r="K359" s="213"/>
      <c r="L359" s="213"/>
      <c r="M359" s="267"/>
      <c r="N359" s="267"/>
      <c r="O359" s="267"/>
      <c r="P359" s="267"/>
      <c r="Q359" s="267"/>
      <c r="R359" s="267"/>
      <c r="S359" s="267"/>
      <c r="T359" s="223"/>
      <c r="U359" s="213"/>
      <c r="V359" s="213"/>
      <c r="W359" s="213"/>
      <c r="X359" s="213"/>
      <c r="Y359" s="213"/>
      <c r="Z359" s="213"/>
    </row>
    <row r="360" spans="1:26" ht="15.75" hidden="1" customHeight="1">
      <c r="A360" s="268"/>
      <c r="B360" s="213"/>
      <c r="C360" s="213"/>
      <c r="D360" s="213"/>
      <c r="E360" s="213"/>
      <c r="F360" s="213"/>
      <c r="G360" s="213"/>
      <c r="H360" s="213"/>
      <c r="I360" s="213"/>
      <c r="J360" s="213"/>
      <c r="K360" s="213"/>
      <c r="L360" s="213"/>
      <c r="M360" s="267"/>
      <c r="N360" s="267"/>
      <c r="O360" s="267"/>
      <c r="P360" s="267"/>
      <c r="Q360" s="267"/>
      <c r="R360" s="267"/>
      <c r="S360" s="267"/>
      <c r="T360" s="223"/>
      <c r="U360" s="213"/>
      <c r="V360" s="213"/>
      <c r="W360" s="213"/>
      <c r="X360" s="213"/>
      <c r="Y360" s="213"/>
      <c r="Z360" s="213"/>
    </row>
    <row r="361" spans="1:26" ht="15.75" hidden="1" customHeight="1">
      <c r="A361" s="268"/>
      <c r="B361" s="213"/>
      <c r="C361" s="213"/>
      <c r="D361" s="213"/>
      <c r="E361" s="213"/>
      <c r="F361" s="213"/>
      <c r="G361" s="213"/>
      <c r="H361" s="213"/>
      <c r="I361" s="213"/>
      <c r="J361" s="213"/>
      <c r="K361" s="213"/>
      <c r="L361" s="213"/>
      <c r="M361" s="267"/>
      <c r="N361" s="267"/>
      <c r="O361" s="267"/>
      <c r="P361" s="267"/>
      <c r="Q361" s="267"/>
      <c r="R361" s="267"/>
      <c r="S361" s="267"/>
      <c r="T361" s="223"/>
      <c r="U361" s="213"/>
      <c r="V361" s="213"/>
      <c r="W361" s="213"/>
      <c r="X361" s="213"/>
      <c r="Y361" s="213"/>
      <c r="Z361" s="213"/>
    </row>
    <row r="362" spans="1:26" ht="15.75" hidden="1" customHeight="1">
      <c r="A362" s="268"/>
      <c r="B362" s="213"/>
      <c r="C362" s="213"/>
      <c r="D362" s="213"/>
      <c r="E362" s="213"/>
      <c r="F362" s="213"/>
      <c r="G362" s="213"/>
      <c r="H362" s="213"/>
      <c r="I362" s="213"/>
      <c r="J362" s="213"/>
      <c r="K362" s="213"/>
      <c r="L362" s="213"/>
      <c r="M362" s="267"/>
      <c r="N362" s="267"/>
      <c r="O362" s="267"/>
      <c r="P362" s="267"/>
      <c r="Q362" s="267"/>
      <c r="R362" s="267"/>
      <c r="S362" s="267"/>
      <c r="T362" s="223"/>
      <c r="U362" s="213"/>
      <c r="V362" s="213"/>
      <c r="W362" s="213"/>
      <c r="X362" s="213"/>
      <c r="Y362" s="213"/>
      <c r="Z362" s="213"/>
    </row>
    <row r="363" spans="1:26" ht="15.75" hidden="1" customHeight="1">
      <c r="A363" s="268"/>
      <c r="B363" s="213"/>
      <c r="C363" s="213"/>
      <c r="D363" s="213"/>
      <c r="E363" s="213"/>
      <c r="F363" s="213"/>
      <c r="G363" s="213"/>
      <c r="H363" s="213"/>
      <c r="I363" s="213"/>
      <c r="J363" s="213"/>
      <c r="K363" s="213"/>
      <c r="L363" s="213"/>
      <c r="M363" s="267"/>
      <c r="N363" s="267"/>
      <c r="O363" s="267"/>
      <c r="P363" s="267"/>
      <c r="Q363" s="267"/>
      <c r="R363" s="267"/>
      <c r="S363" s="267"/>
      <c r="T363" s="223"/>
      <c r="U363" s="213"/>
      <c r="V363" s="213"/>
      <c r="W363" s="213"/>
      <c r="X363" s="213"/>
      <c r="Y363" s="213"/>
      <c r="Z363" s="213"/>
    </row>
    <row r="364" spans="1:26" ht="15.75" hidden="1" customHeight="1">
      <c r="A364" s="268"/>
      <c r="B364" s="213"/>
      <c r="C364" s="213"/>
      <c r="D364" s="213"/>
      <c r="E364" s="213"/>
      <c r="F364" s="213"/>
      <c r="G364" s="213"/>
      <c r="H364" s="213"/>
      <c r="I364" s="213"/>
      <c r="J364" s="213"/>
      <c r="K364" s="213"/>
      <c r="L364" s="213"/>
      <c r="M364" s="267"/>
      <c r="N364" s="267"/>
      <c r="O364" s="267"/>
      <c r="P364" s="267"/>
      <c r="Q364" s="267"/>
      <c r="R364" s="267"/>
      <c r="S364" s="267"/>
      <c r="T364" s="223"/>
      <c r="U364" s="213"/>
      <c r="V364" s="213"/>
      <c r="W364" s="213"/>
      <c r="X364" s="213"/>
      <c r="Y364" s="213"/>
      <c r="Z364" s="213"/>
    </row>
    <row r="365" spans="1:26" ht="15.75" hidden="1" customHeight="1">
      <c r="A365" s="268"/>
      <c r="B365" s="213"/>
      <c r="C365" s="213"/>
      <c r="D365" s="213"/>
      <c r="E365" s="213"/>
      <c r="F365" s="213"/>
      <c r="G365" s="213"/>
      <c r="H365" s="213"/>
      <c r="I365" s="213"/>
      <c r="J365" s="213"/>
      <c r="K365" s="213"/>
      <c r="L365" s="213"/>
      <c r="M365" s="267"/>
      <c r="N365" s="267"/>
      <c r="O365" s="267"/>
      <c r="P365" s="267"/>
      <c r="Q365" s="267"/>
      <c r="R365" s="267"/>
      <c r="S365" s="267"/>
      <c r="T365" s="223"/>
      <c r="U365" s="213"/>
      <c r="V365" s="213"/>
      <c r="W365" s="213"/>
      <c r="X365" s="213"/>
      <c r="Y365" s="213"/>
      <c r="Z365" s="213"/>
    </row>
    <row r="366" spans="1:26" ht="15.75" hidden="1" customHeight="1">
      <c r="A366" s="268"/>
      <c r="B366" s="213"/>
      <c r="C366" s="213"/>
      <c r="D366" s="213"/>
      <c r="E366" s="213"/>
      <c r="F366" s="213"/>
      <c r="G366" s="213"/>
      <c r="H366" s="213"/>
      <c r="I366" s="213"/>
      <c r="J366" s="213"/>
      <c r="K366" s="213"/>
      <c r="L366" s="213"/>
      <c r="M366" s="267"/>
      <c r="N366" s="267"/>
      <c r="O366" s="267"/>
      <c r="P366" s="267"/>
      <c r="Q366" s="267"/>
      <c r="R366" s="267"/>
      <c r="S366" s="267"/>
      <c r="T366" s="223"/>
      <c r="U366" s="213"/>
      <c r="V366" s="213"/>
      <c r="W366" s="213"/>
      <c r="X366" s="213"/>
      <c r="Y366" s="213"/>
      <c r="Z366" s="213"/>
    </row>
    <row r="367" spans="1:26" ht="15.75" hidden="1" customHeight="1">
      <c r="A367" s="268"/>
      <c r="B367" s="213"/>
      <c r="C367" s="213"/>
      <c r="D367" s="213"/>
      <c r="E367" s="213"/>
      <c r="F367" s="213"/>
      <c r="G367" s="213"/>
      <c r="H367" s="213"/>
      <c r="I367" s="213"/>
      <c r="J367" s="213"/>
      <c r="K367" s="213"/>
      <c r="L367" s="213"/>
      <c r="M367" s="267"/>
      <c r="N367" s="267"/>
      <c r="O367" s="267"/>
      <c r="P367" s="267"/>
      <c r="Q367" s="267"/>
      <c r="R367" s="267"/>
      <c r="S367" s="267"/>
      <c r="T367" s="223"/>
      <c r="U367" s="213"/>
      <c r="V367" s="213"/>
      <c r="W367" s="213"/>
      <c r="X367" s="213"/>
      <c r="Y367" s="213"/>
      <c r="Z367" s="213"/>
    </row>
    <row r="368" spans="1:26" ht="15.75" hidden="1" customHeight="1">
      <c r="A368" s="268"/>
      <c r="B368" s="213"/>
      <c r="C368" s="213"/>
      <c r="D368" s="213"/>
      <c r="E368" s="213"/>
      <c r="F368" s="213"/>
      <c r="G368" s="213"/>
      <c r="H368" s="213"/>
      <c r="I368" s="213"/>
      <c r="J368" s="213"/>
      <c r="K368" s="213"/>
      <c r="L368" s="213"/>
      <c r="M368" s="267"/>
      <c r="N368" s="267"/>
      <c r="O368" s="267"/>
      <c r="P368" s="267"/>
      <c r="Q368" s="267"/>
      <c r="R368" s="267"/>
      <c r="S368" s="267"/>
      <c r="T368" s="223"/>
      <c r="U368" s="213"/>
      <c r="V368" s="213"/>
      <c r="W368" s="213"/>
      <c r="X368" s="213"/>
      <c r="Y368" s="213"/>
      <c r="Z368" s="213"/>
    </row>
    <row r="369" spans="1:26" ht="15.75" hidden="1" customHeight="1">
      <c r="A369" s="268"/>
      <c r="B369" s="213"/>
      <c r="C369" s="213"/>
      <c r="D369" s="213"/>
      <c r="E369" s="213"/>
      <c r="F369" s="213"/>
      <c r="G369" s="213"/>
      <c r="H369" s="213"/>
      <c r="I369" s="213"/>
      <c r="J369" s="213"/>
      <c r="K369" s="213"/>
      <c r="L369" s="213"/>
      <c r="M369" s="267"/>
      <c r="N369" s="267"/>
      <c r="O369" s="267"/>
      <c r="P369" s="267"/>
      <c r="Q369" s="267"/>
      <c r="R369" s="267"/>
      <c r="S369" s="267"/>
      <c r="T369" s="223"/>
      <c r="U369" s="213"/>
      <c r="V369" s="213"/>
      <c r="W369" s="213"/>
      <c r="X369" s="213"/>
      <c r="Y369" s="213"/>
      <c r="Z369" s="213"/>
    </row>
    <row r="370" spans="1:26" ht="15.75" hidden="1" customHeight="1">
      <c r="A370" s="268"/>
      <c r="B370" s="213"/>
      <c r="C370" s="213"/>
      <c r="D370" s="213"/>
      <c r="E370" s="213"/>
      <c r="F370" s="213"/>
      <c r="G370" s="213"/>
      <c r="H370" s="213"/>
      <c r="I370" s="213"/>
      <c r="J370" s="213"/>
      <c r="K370" s="213"/>
      <c r="L370" s="213"/>
      <c r="M370" s="267"/>
      <c r="N370" s="267"/>
      <c r="O370" s="267"/>
      <c r="P370" s="267"/>
      <c r="Q370" s="267"/>
      <c r="R370" s="267"/>
      <c r="S370" s="267"/>
      <c r="T370" s="223"/>
      <c r="U370" s="213"/>
      <c r="V370" s="213"/>
      <c r="W370" s="213"/>
      <c r="X370" s="213"/>
      <c r="Y370" s="213"/>
      <c r="Z370" s="213"/>
    </row>
    <row r="371" spans="1:26" ht="15.75" hidden="1" customHeight="1">
      <c r="A371" s="268"/>
      <c r="B371" s="213"/>
      <c r="C371" s="213"/>
      <c r="D371" s="213"/>
      <c r="E371" s="213"/>
      <c r="F371" s="213"/>
      <c r="G371" s="213"/>
      <c r="H371" s="213"/>
      <c r="I371" s="213"/>
      <c r="J371" s="213"/>
      <c r="K371" s="213"/>
      <c r="L371" s="213"/>
      <c r="M371" s="267"/>
      <c r="N371" s="267"/>
      <c r="O371" s="267"/>
      <c r="P371" s="267"/>
      <c r="Q371" s="267"/>
      <c r="R371" s="267"/>
      <c r="S371" s="267"/>
      <c r="T371" s="223"/>
      <c r="U371" s="213"/>
      <c r="V371" s="213"/>
      <c r="W371" s="213"/>
      <c r="X371" s="213"/>
      <c r="Y371" s="213"/>
      <c r="Z371" s="213"/>
    </row>
    <row r="372" spans="1:26" ht="15.75" hidden="1" customHeight="1">
      <c r="A372" s="268"/>
      <c r="B372" s="213"/>
      <c r="C372" s="213"/>
      <c r="D372" s="213"/>
      <c r="E372" s="213"/>
      <c r="F372" s="213"/>
      <c r="G372" s="213"/>
      <c r="H372" s="213"/>
      <c r="I372" s="213"/>
      <c r="J372" s="213"/>
      <c r="K372" s="213"/>
      <c r="L372" s="213"/>
      <c r="M372" s="267"/>
      <c r="N372" s="267"/>
      <c r="O372" s="267"/>
      <c r="P372" s="267"/>
      <c r="Q372" s="267"/>
      <c r="R372" s="267"/>
      <c r="S372" s="267"/>
      <c r="T372" s="223"/>
      <c r="U372" s="213"/>
      <c r="V372" s="213"/>
      <c r="W372" s="213"/>
      <c r="X372" s="213"/>
      <c r="Y372" s="213"/>
      <c r="Z372" s="213"/>
    </row>
    <row r="373" spans="1:26" ht="15.75" hidden="1" customHeight="1">
      <c r="A373" s="268"/>
      <c r="B373" s="213"/>
      <c r="C373" s="213"/>
      <c r="D373" s="213"/>
      <c r="E373" s="213"/>
      <c r="F373" s="213"/>
      <c r="G373" s="213"/>
      <c r="H373" s="213"/>
      <c r="I373" s="213"/>
      <c r="J373" s="213"/>
      <c r="K373" s="213"/>
      <c r="L373" s="213"/>
      <c r="M373" s="267"/>
      <c r="N373" s="267"/>
      <c r="O373" s="267"/>
      <c r="P373" s="267"/>
      <c r="Q373" s="267"/>
      <c r="R373" s="267"/>
      <c r="S373" s="267"/>
      <c r="T373" s="223"/>
      <c r="U373" s="213"/>
      <c r="V373" s="213"/>
      <c r="W373" s="213"/>
      <c r="X373" s="213"/>
      <c r="Y373" s="213"/>
      <c r="Z373" s="213"/>
    </row>
    <row r="374" spans="1:26" ht="15.75" hidden="1" customHeight="1">
      <c r="A374" s="268"/>
      <c r="B374" s="213"/>
      <c r="C374" s="213"/>
      <c r="D374" s="213"/>
      <c r="E374" s="213"/>
      <c r="F374" s="213"/>
      <c r="G374" s="213"/>
      <c r="H374" s="213"/>
      <c r="I374" s="213"/>
      <c r="J374" s="213"/>
      <c r="K374" s="213"/>
      <c r="L374" s="213"/>
      <c r="M374" s="267"/>
      <c r="N374" s="267"/>
      <c r="O374" s="267"/>
      <c r="P374" s="267"/>
      <c r="Q374" s="267"/>
      <c r="R374" s="267"/>
      <c r="S374" s="267"/>
      <c r="T374" s="223"/>
      <c r="U374" s="213"/>
      <c r="V374" s="213"/>
      <c r="W374" s="213"/>
      <c r="X374" s="213"/>
      <c r="Y374" s="213"/>
      <c r="Z374" s="213"/>
    </row>
    <row r="375" spans="1:26" ht="15.75" hidden="1" customHeight="1">
      <c r="A375" s="268"/>
      <c r="B375" s="213"/>
      <c r="C375" s="213"/>
      <c r="D375" s="213"/>
      <c r="E375" s="213"/>
      <c r="F375" s="213"/>
      <c r="G375" s="213"/>
      <c r="H375" s="213"/>
      <c r="I375" s="213"/>
      <c r="J375" s="213"/>
      <c r="K375" s="213"/>
      <c r="L375" s="213"/>
      <c r="M375" s="267"/>
      <c r="N375" s="267"/>
      <c r="O375" s="267"/>
      <c r="P375" s="267"/>
      <c r="Q375" s="267"/>
      <c r="R375" s="267"/>
      <c r="S375" s="267"/>
      <c r="T375" s="223"/>
      <c r="U375" s="213"/>
      <c r="V375" s="213"/>
      <c r="W375" s="213"/>
      <c r="X375" s="213"/>
      <c r="Y375" s="213"/>
      <c r="Z375" s="213"/>
    </row>
    <row r="376" spans="1:26" ht="15.75" hidden="1" customHeight="1">
      <c r="A376" s="268"/>
      <c r="B376" s="213"/>
      <c r="C376" s="213"/>
      <c r="D376" s="213"/>
      <c r="E376" s="213"/>
      <c r="F376" s="213"/>
      <c r="G376" s="213"/>
      <c r="H376" s="213"/>
      <c r="I376" s="213"/>
      <c r="J376" s="213"/>
      <c r="K376" s="213"/>
      <c r="L376" s="213"/>
      <c r="M376" s="267"/>
      <c r="N376" s="267"/>
      <c r="O376" s="267"/>
      <c r="P376" s="267"/>
      <c r="Q376" s="267"/>
      <c r="R376" s="267"/>
      <c r="S376" s="267"/>
      <c r="T376" s="223"/>
      <c r="U376" s="213"/>
      <c r="V376" s="213"/>
      <c r="W376" s="213"/>
      <c r="X376" s="213"/>
      <c r="Y376" s="213"/>
      <c r="Z376" s="213"/>
    </row>
    <row r="377" spans="1:26" ht="15.75" hidden="1" customHeight="1">
      <c r="A377" s="268"/>
      <c r="B377" s="213"/>
      <c r="C377" s="213"/>
      <c r="D377" s="213"/>
      <c r="E377" s="213"/>
      <c r="F377" s="213"/>
      <c r="G377" s="213"/>
      <c r="H377" s="213"/>
      <c r="I377" s="213"/>
      <c r="J377" s="213"/>
      <c r="K377" s="213"/>
      <c r="L377" s="213"/>
      <c r="M377" s="267"/>
      <c r="N377" s="267"/>
      <c r="O377" s="267"/>
      <c r="P377" s="267"/>
      <c r="Q377" s="267"/>
      <c r="R377" s="267"/>
      <c r="S377" s="267"/>
      <c r="T377" s="223"/>
      <c r="U377" s="213"/>
      <c r="V377" s="213"/>
      <c r="W377" s="213"/>
      <c r="X377" s="213"/>
      <c r="Y377" s="213"/>
      <c r="Z377" s="213"/>
    </row>
    <row r="378" spans="1:26" ht="15.75" hidden="1" customHeight="1">
      <c r="A378" s="268"/>
      <c r="B378" s="213"/>
      <c r="C378" s="213"/>
      <c r="D378" s="213"/>
      <c r="E378" s="213"/>
      <c r="F378" s="213"/>
      <c r="G378" s="213"/>
      <c r="H378" s="213"/>
      <c r="I378" s="213"/>
      <c r="J378" s="213"/>
      <c r="K378" s="213"/>
      <c r="L378" s="213"/>
      <c r="M378" s="267"/>
      <c r="N378" s="267"/>
      <c r="O378" s="267"/>
      <c r="P378" s="267"/>
      <c r="Q378" s="267"/>
      <c r="R378" s="267"/>
      <c r="S378" s="267"/>
      <c r="T378" s="223"/>
      <c r="U378" s="213"/>
      <c r="V378" s="213"/>
      <c r="W378" s="213"/>
      <c r="X378" s="213"/>
      <c r="Y378" s="213"/>
      <c r="Z378" s="213"/>
    </row>
    <row r="379" spans="1:26" ht="15.75" hidden="1" customHeight="1">
      <c r="A379" s="268"/>
      <c r="B379" s="213"/>
      <c r="C379" s="213"/>
      <c r="D379" s="213"/>
      <c r="E379" s="213"/>
      <c r="F379" s="213"/>
      <c r="G379" s="213"/>
      <c r="H379" s="213"/>
      <c r="I379" s="213"/>
      <c r="J379" s="213"/>
      <c r="K379" s="213"/>
      <c r="L379" s="213"/>
      <c r="M379" s="267"/>
      <c r="N379" s="267"/>
      <c r="O379" s="267"/>
      <c r="P379" s="267"/>
      <c r="Q379" s="267"/>
      <c r="R379" s="267"/>
      <c r="S379" s="267"/>
      <c r="T379" s="223"/>
      <c r="U379" s="213"/>
      <c r="V379" s="213"/>
      <c r="W379" s="213"/>
      <c r="X379" s="213"/>
      <c r="Y379" s="213"/>
      <c r="Z379" s="213"/>
    </row>
    <row r="380" spans="1:26" ht="15.75" hidden="1" customHeight="1">
      <c r="A380" s="268"/>
      <c r="B380" s="213"/>
      <c r="C380" s="213"/>
      <c r="D380" s="213"/>
      <c r="E380" s="213"/>
      <c r="F380" s="213"/>
      <c r="G380" s="213"/>
      <c r="H380" s="213"/>
      <c r="I380" s="213"/>
      <c r="J380" s="213"/>
      <c r="K380" s="213"/>
      <c r="L380" s="213"/>
      <c r="M380" s="267"/>
      <c r="N380" s="267"/>
      <c r="O380" s="267"/>
      <c r="P380" s="267"/>
      <c r="Q380" s="267"/>
      <c r="R380" s="267"/>
      <c r="S380" s="267"/>
      <c r="T380" s="223"/>
      <c r="U380" s="213"/>
      <c r="V380" s="213"/>
      <c r="W380" s="213"/>
      <c r="X380" s="213"/>
      <c r="Y380" s="213"/>
      <c r="Z380" s="213"/>
    </row>
    <row r="381" spans="1:26" ht="15.75" hidden="1" customHeight="1">
      <c r="A381" s="268"/>
      <c r="B381" s="213"/>
      <c r="C381" s="213"/>
      <c r="D381" s="213"/>
      <c r="E381" s="213"/>
      <c r="F381" s="213"/>
      <c r="G381" s="213"/>
      <c r="H381" s="213"/>
      <c r="I381" s="213"/>
      <c r="J381" s="213"/>
      <c r="K381" s="213"/>
      <c r="L381" s="213"/>
      <c r="M381" s="267"/>
      <c r="N381" s="267"/>
      <c r="O381" s="267"/>
      <c r="P381" s="267"/>
      <c r="Q381" s="267"/>
      <c r="R381" s="267"/>
      <c r="S381" s="267"/>
      <c r="T381" s="223"/>
      <c r="U381" s="213"/>
      <c r="V381" s="213"/>
      <c r="W381" s="213"/>
      <c r="X381" s="213"/>
      <c r="Y381" s="213"/>
      <c r="Z381" s="213"/>
    </row>
    <row r="382" spans="1:26" ht="15.75" hidden="1" customHeight="1">
      <c r="A382" s="268"/>
      <c r="B382" s="213"/>
      <c r="C382" s="213"/>
      <c r="D382" s="213"/>
      <c r="E382" s="213"/>
      <c r="F382" s="213"/>
      <c r="G382" s="213"/>
      <c r="H382" s="213"/>
      <c r="I382" s="213"/>
      <c r="J382" s="213"/>
      <c r="K382" s="213"/>
      <c r="L382" s="213"/>
      <c r="M382" s="267"/>
      <c r="N382" s="267"/>
      <c r="O382" s="267"/>
      <c r="P382" s="267"/>
      <c r="Q382" s="267"/>
      <c r="R382" s="267"/>
      <c r="S382" s="267"/>
      <c r="T382" s="223"/>
      <c r="U382" s="213"/>
      <c r="V382" s="213"/>
      <c r="W382" s="213"/>
      <c r="X382" s="213"/>
      <c r="Y382" s="213"/>
      <c r="Z382" s="213"/>
    </row>
    <row r="383" spans="1:26" ht="15.75" hidden="1" customHeight="1">
      <c r="A383" s="268"/>
      <c r="B383" s="213"/>
      <c r="C383" s="213"/>
      <c r="D383" s="213"/>
      <c r="E383" s="213"/>
      <c r="F383" s="213"/>
      <c r="G383" s="213"/>
      <c r="H383" s="213"/>
      <c r="I383" s="213"/>
      <c r="J383" s="213"/>
      <c r="K383" s="213"/>
      <c r="L383" s="213"/>
      <c r="M383" s="267"/>
      <c r="N383" s="267"/>
      <c r="O383" s="267"/>
      <c r="P383" s="267"/>
      <c r="Q383" s="267"/>
      <c r="R383" s="267"/>
      <c r="S383" s="267"/>
      <c r="T383" s="223"/>
      <c r="U383" s="213"/>
      <c r="V383" s="213"/>
      <c r="W383" s="213"/>
      <c r="X383" s="213"/>
      <c r="Y383" s="213"/>
      <c r="Z383" s="213"/>
    </row>
    <row r="384" spans="1:26" ht="15.75" hidden="1" customHeight="1">
      <c r="A384" s="268"/>
      <c r="B384" s="213"/>
      <c r="C384" s="213"/>
      <c r="D384" s="213"/>
      <c r="E384" s="213"/>
      <c r="F384" s="213"/>
      <c r="G384" s="213"/>
      <c r="H384" s="213"/>
      <c r="I384" s="213"/>
      <c r="J384" s="213"/>
      <c r="K384" s="213"/>
      <c r="L384" s="213"/>
      <c r="M384" s="267"/>
      <c r="N384" s="267"/>
      <c r="O384" s="267"/>
      <c r="P384" s="267"/>
      <c r="Q384" s="267"/>
      <c r="R384" s="267"/>
      <c r="S384" s="267"/>
      <c r="T384" s="223"/>
      <c r="U384" s="213"/>
      <c r="V384" s="213"/>
      <c r="W384" s="213"/>
      <c r="X384" s="213"/>
      <c r="Y384" s="213"/>
      <c r="Z384" s="213"/>
    </row>
    <row r="385" spans="1:26" ht="15.75" hidden="1" customHeight="1">
      <c r="A385" s="268"/>
      <c r="B385" s="213"/>
      <c r="C385" s="213"/>
      <c r="D385" s="213"/>
      <c r="E385" s="213"/>
      <c r="F385" s="213"/>
      <c r="G385" s="213"/>
      <c r="H385" s="213"/>
      <c r="I385" s="213"/>
      <c r="J385" s="213"/>
      <c r="K385" s="213"/>
      <c r="L385" s="213"/>
      <c r="M385" s="267"/>
      <c r="N385" s="267"/>
      <c r="O385" s="267"/>
      <c r="P385" s="267"/>
      <c r="Q385" s="267"/>
      <c r="R385" s="267"/>
      <c r="S385" s="267"/>
      <c r="T385" s="223"/>
      <c r="U385" s="213"/>
      <c r="V385" s="213"/>
      <c r="W385" s="213"/>
      <c r="X385" s="213"/>
      <c r="Y385" s="213"/>
      <c r="Z385" s="213"/>
    </row>
    <row r="386" spans="1:26" ht="15.75" hidden="1" customHeight="1">
      <c r="A386" s="268"/>
      <c r="B386" s="213"/>
      <c r="C386" s="213"/>
      <c r="D386" s="213"/>
      <c r="E386" s="213"/>
      <c r="F386" s="213"/>
      <c r="G386" s="213"/>
      <c r="H386" s="213"/>
      <c r="I386" s="213"/>
      <c r="J386" s="213"/>
      <c r="K386" s="213"/>
      <c r="L386" s="213"/>
      <c r="M386" s="267"/>
      <c r="N386" s="267"/>
      <c r="O386" s="267"/>
      <c r="P386" s="267"/>
      <c r="Q386" s="267"/>
      <c r="R386" s="267"/>
      <c r="S386" s="267"/>
      <c r="T386" s="223"/>
      <c r="U386" s="213"/>
      <c r="V386" s="213"/>
      <c r="W386" s="213"/>
      <c r="X386" s="213"/>
      <c r="Y386" s="213"/>
      <c r="Z386" s="213"/>
    </row>
    <row r="387" spans="1:26" ht="15.75" hidden="1" customHeight="1">
      <c r="A387" s="268"/>
      <c r="B387" s="213"/>
      <c r="C387" s="213"/>
      <c r="D387" s="213"/>
      <c r="E387" s="213"/>
      <c r="F387" s="213"/>
      <c r="G387" s="213"/>
      <c r="H387" s="213"/>
      <c r="I387" s="213"/>
      <c r="J387" s="213"/>
      <c r="K387" s="213"/>
      <c r="L387" s="213"/>
      <c r="M387" s="267"/>
      <c r="N387" s="267"/>
      <c r="O387" s="267"/>
      <c r="P387" s="267"/>
      <c r="Q387" s="267"/>
      <c r="R387" s="267"/>
      <c r="S387" s="267"/>
      <c r="T387" s="223"/>
      <c r="U387" s="213"/>
      <c r="V387" s="213"/>
      <c r="W387" s="213"/>
      <c r="X387" s="213"/>
      <c r="Y387" s="213"/>
      <c r="Z387" s="213"/>
    </row>
    <row r="388" spans="1:26" ht="15.75" hidden="1" customHeight="1">
      <c r="A388" s="268"/>
      <c r="B388" s="213"/>
      <c r="C388" s="213"/>
      <c r="D388" s="213"/>
      <c r="E388" s="213"/>
      <c r="F388" s="213"/>
      <c r="G388" s="213"/>
      <c r="H388" s="213"/>
      <c r="I388" s="213"/>
      <c r="J388" s="213"/>
      <c r="K388" s="213"/>
      <c r="L388" s="213"/>
      <c r="M388" s="267"/>
      <c r="N388" s="267"/>
      <c r="O388" s="267"/>
      <c r="P388" s="267"/>
      <c r="Q388" s="267"/>
      <c r="R388" s="267"/>
      <c r="S388" s="267"/>
      <c r="T388" s="223"/>
      <c r="U388" s="213"/>
      <c r="V388" s="213"/>
      <c r="W388" s="213"/>
      <c r="X388" s="213"/>
      <c r="Y388" s="213"/>
      <c r="Z388" s="213"/>
    </row>
    <row r="389" spans="1:26" ht="15.75" hidden="1" customHeight="1">
      <c r="A389" s="268"/>
      <c r="B389" s="213"/>
      <c r="C389" s="213"/>
      <c r="D389" s="213"/>
      <c r="E389" s="213"/>
      <c r="F389" s="213"/>
      <c r="G389" s="213"/>
      <c r="H389" s="213"/>
      <c r="I389" s="213"/>
      <c r="J389" s="213"/>
      <c r="K389" s="213"/>
      <c r="L389" s="213"/>
      <c r="M389" s="267"/>
      <c r="N389" s="267"/>
      <c r="O389" s="267"/>
      <c r="P389" s="267"/>
      <c r="Q389" s="267"/>
      <c r="R389" s="267"/>
      <c r="S389" s="267"/>
      <c r="T389" s="223"/>
      <c r="U389" s="213"/>
      <c r="V389" s="213"/>
      <c r="W389" s="213"/>
      <c r="X389" s="213"/>
      <c r="Y389" s="213"/>
      <c r="Z389" s="213"/>
    </row>
    <row r="390" spans="1:26" ht="15.75" hidden="1" customHeight="1">
      <c r="A390" s="268"/>
      <c r="B390" s="213"/>
      <c r="C390" s="213"/>
      <c r="D390" s="213"/>
      <c r="E390" s="213"/>
      <c r="F390" s="213"/>
      <c r="G390" s="213"/>
      <c r="H390" s="213"/>
      <c r="I390" s="213"/>
      <c r="J390" s="213"/>
      <c r="K390" s="213"/>
      <c r="L390" s="213"/>
      <c r="M390" s="267"/>
      <c r="N390" s="267"/>
      <c r="O390" s="267"/>
      <c r="P390" s="267"/>
      <c r="Q390" s="267"/>
      <c r="R390" s="267"/>
      <c r="S390" s="267"/>
      <c r="T390" s="223"/>
      <c r="U390" s="213"/>
      <c r="V390" s="213"/>
      <c r="W390" s="213"/>
      <c r="X390" s="213"/>
      <c r="Y390" s="213"/>
      <c r="Z390" s="213"/>
    </row>
    <row r="391" spans="1:26" ht="15.75" hidden="1" customHeight="1">
      <c r="A391" s="268"/>
      <c r="B391" s="213"/>
      <c r="C391" s="213"/>
      <c r="D391" s="213"/>
      <c r="E391" s="213"/>
      <c r="F391" s="213"/>
      <c r="G391" s="213"/>
      <c r="H391" s="213"/>
      <c r="I391" s="213"/>
      <c r="J391" s="213"/>
      <c r="K391" s="213"/>
      <c r="L391" s="213"/>
      <c r="M391" s="267"/>
      <c r="N391" s="267"/>
      <c r="O391" s="267"/>
      <c r="P391" s="267"/>
      <c r="Q391" s="267"/>
      <c r="R391" s="267"/>
      <c r="S391" s="267"/>
      <c r="T391" s="223"/>
      <c r="U391" s="213"/>
      <c r="V391" s="213"/>
      <c r="W391" s="213"/>
      <c r="X391" s="213"/>
      <c r="Y391" s="213"/>
      <c r="Z391" s="213"/>
    </row>
    <row r="392" spans="1:26" ht="15.75" hidden="1" customHeight="1">
      <c r="A392" s="268"/>
      <c r="B392" s="213"/>
      <c r="C392" s="213"/>
      <c r="D392" s="213"/>
      <c r="E392" s="213"/>
      <c r="F392" s="213"/>
      <c r="G392" s="213"/>
      <c r="H392" s="213"/>
      <c r="I392" s="213"/>
      <c r="J392" s="213"/>
      <c r="K392" s="213"/>
      <c r="L392" s="213"/>
      <c r="M392" s="267"/>
      <c r="N392" s="267"/>
      <c r="O392" s="267"/>
      <c r="P392" s="267"/>
      <c r="Q392" s="267"/>
      <c r="R392" s="267"/>
      <c r="S392" s="267"/>
      <c r="T392" s="223"/>
      <c r="U392" s="213"/>
      <c r="V392" s="213"/>
      <c r="W392" s="213"/>
      <c r="X392" s="213"/>
      <c r="Y392" s="213"/>
      <c r="Z392" s="213"/>
    </row>
    <row r="393" spans="1:26" ht="15.75" hidden="1" customHeight="1">
      <c r="A393" s="268"/>
      <c r="B393" s="213"/>
      <c r="C393" s="213"/>
      <c r="D393" s="213"/>
      <c r="E393" s="213"/>
      <c r="F393" s="213"/>
      <c r="G393" s="213"/>
      <c r="H393" s="213"/>
      <c r="I393" s="213"/>
      <c r="J393" s="213"/>
      <c r="K393" s="213"/>
      <c r="L393" s="213"/>
      <c r="M393" s="267"/>
      <c r="N393" s="267"/>
      <c r="O393" s="267"/>
      <c r="P393" s="267"/>
      <c r="Q393" s="267"/>
      <c r="R393" s="267"/>
      <c r="S393" s="267"/>
      <c r="T393" s="223"/>
      <c r="U393" s="213"/>
      <c r="V393" s="213"/>
      <c r="W393" s="213"/>
      <c r="X393" s="213"/>
      <c r="Y393" s="213"/>
      <c r="Z393" s="213"/>
    </row>
    <row r="394" spans="1:26" ht="15.75" hidden="1" customHeight="1">
      <c r="A394" s="268"/>
      <c r="B394" s="213"/>
      <c r="C394" s="213"/>
      <c r="D394" s="213"/>
      <c r="E394" s="213"/>
      <c r="F394" s="213"/>
      <c r="G394" s="213"/>
      <c r="H394" s="213"/>
      <c r="I394" s="213"/>
      <c r="J394" s="213"/>
      <c r="K394" s="213"/>
      <c r="L394" s="213"/>
      <c r="M394" s="267"/>
      <c r="N394" s="267"/>
      <c r="O394" s="267"/>
      <c r="P394" s="267"/>
      <c r="Q394" s="267"/>
      <c r="R394" s="267"/>
      <c r="S394" s="267"/>
      <c r="T394" s="223"/>
      <c r="U394" s="213"/>
      <c r="V394" s="213"/>
      <c r="W394" s="213"/>
      <c r="X394" s="213"/>
      <c r="Y394" s="213"/>
      <c r="Z394" s="213"/>
    </row>
    <row r="395" spans="1:26" ht="15.75" hidden="1" customHeight="1">
      <c r="A395" s="268"/>
      <c r="B395" s="213"/>
      <c r="C395" s="213"/>
      <c r="D395" s="213"/>
      <c r="E395" s="213"/>
      <c r="F395" s="213"/>
      <c r="G395" s="213"/>
      <c r="H395" s="213"/>
      <c r="I395" s="213"/>
      <c r="J395" s="213"/>
      <c r="K395" s="213"/>
      <c r="L395" s="213"/>
      <c r="M395" s="267"/>
      <c r="N395" s="267"/>
      <c r="O395" s="267"/>
      <c r="P395" s="267"/>
      <c r="Q395" s="267"/>
      <c r="R395" s="267"/>
      <c r="S395" s="267"/>
      <c r="T395" s="223"/>
      <c r="U395" s="213"/>
      <c r="V395" s="213"/>
      <c r="W395" s="213"/>
      <c r="X395" s="213"/>
      <c r="Y395" s="213"/>
      <c r="Z395" s="213"/>
    </row>
    <row r="396" spans="1:26" ht="15.75" hidden="1" customHeight="1">
      <c r="A396" s="268"/>
      <c r="B396" s="213"/>
      <c r="C396" s="213"/>
      <c r="D396" s="213"/>
      <c r="E396" s="213"/>
      <c r="F396" s="213"/>
      <c r="G396" s="213"/>
      <c r="H396" s="213"/>
      <c r="I396" s="213"/>
      <c r="J396" s="213"/>
      <c r="K396" s="213"/>
      <c r="L396" s="213"/>
      <c r="M396" s="267"/>
      <c r="N396" s="267"/>
      <c r="O396" s="267"/>
      <c r="P396" s="267"/>
      <c r="Q396" s="267"/>
      <c r="R396" s="267"/>
      <c r="S396" s="267"/>
      <c r="T396" s="223"/>
      <c r="U396" s="213"/>
      <c r="V396" s="213"/>
      <c r="W396" s="213"/>
      <c r="X396" s="213"/>
      <c r="Y396" s="213"/>
      <c r="Z396" s="213"/>
    </row>
    <row r="397" spans="1:26" ht="15.75" hidden="1" customHeight="1">
      <c r="A397" s="268"/>
      <c r="B397" s="213"/>
      <c r="C397" s="213"/>
      <c r="D397" s="213"/>
      <c r="E397" s="213"/>
      <c r="F397" s="213"/>
      <c r="G397" s="213"/>
      <c r="H397" s="213"/>
      <c r="I397" s="213"/>
      <c r="J397" s="213"/>
      <c r="K397" s="213"/>
      <c r="L397" s="213"/>
      <c r="M397" s="267"/>
      <c r="N397" s="267"/>
      <c r="O397" s="267"/>
      <c r="P397" s="267"/>
      <c r="Q397" s="267"/>
      <c r="R397" s="267"/>
      <c r="S397" s="267"/>
      <c r="T397" s="223"/>
      <c r="U397" s="213"/>
      <c r="V397" s="213"/>
      <c r="W397" s="213"/>
      <c r="X397" s="213"/>
      <c r="Y397" s="213"/>
      <c r="Z397" s="213"/>
    </row>
    <row r="398" spans="1:26" ht="15.75" hidden="1" customHeight="1">
      <c r="A398" s="268"/>
      <c r="B398" s="213"/>
      <c r="C398" s="213"/>
      <c r="D398" s="213"/>
      <c r="E398" s="213"/>
      <c r="F398" s="213"/>
      <c r="G398" s="213"/>
      <c r="H398" s="213"/>
      <c r="I398" s="213"/>
      <c r="J398" s="213"/>
      <c r="K398" s="213"/>
      <c r="L398" s="213"/>
      <c r="M398" s="267"/>
      <c r="N398" s="267"/>
      <c r="O398" s="267"/>
      <c r="P398" s="267"/>
      <c r="Q398" s="267"/>
      <c r="R398" s="267"/>
      <c r="S398" s="267"/>
      <c r="T398" s="223"/>
      <c r="U398" s="213"/>
      <c r="V398" s="213"/>
      <c r="W398" s="213"/>
      <c r="X398" s="213"/>
      <c r="Y398" s="213"/>
      <c r="Z398" s="213"/>
    </row>
    <row r="399" spans="1:26" ht="15.75" hidden="1" customHeight="1">
      <c r="A399" s="268"/>
      <c r="B399" s="213"/>
      <c r="C399" s="213"/>
      <c r="D399" s="213"/>
      <c r="E399" s="213"/>
      <c r="F399" s="213"/>
      <c r="G399" s="213"/>
      <c r="H399" s="213"/>
      <c r="I399" s="213"/>
      <c r="J399" s="213"/>
      <c r="K399" s="213"/>
      <c r="L399" s="213"/>
      <c r="M399" s="267"/>
      <c r="N399" s="267"/>
      <c r="O399" s="267"/>
      <c r="P399" s="267"/>
      <c r="Q399" s="267"/>
      <c r="R399" s="267"/>
      <c r="S399" s="267"/>
      <c r="T399" s="223"/>
      <c r="U399" s="213"/>
      <c r="V399" s="213"/>
      <c r="W399" s="213"/>
      <c r="X399" s="213"/>
      <c r="Y399" s="213"/>
      <c r="Z399" s="213"/>
    </row>
    <row r="400" spans="1:26" ht="15.75" hidden="1" customHeight="1">
      <c r="A400" s="268"/>
      <c r="B400" s="213"/>
      <c r="C400" s="213"/>
      <c r="D400" s="213"/>
      <c r="E400" s="213"/>
      <c r="F400" s="213"/>
      <c r="G400" s="213"/>
      <c r="H400" s="213"/>
      <c r="I400" s="213"/>
      <c r="J400" s="213"/>
      <c r="K400" s="213"/>
      <c r="L400" s="213"/>
      <c r="M400" s="267"/>
      <c r="N400" s="267"/>
      <c r="O400" s="267"/>
      <c r="P400" s="267"/>
      <c r="Q400" s="267"/>
      <c r="R400" s="267"/>
      <c r="S400" s="267"/>
      <c r="T400" s="223"/>
      <c r="U400" s="213"/>
      <c r="V400" s="213"/>
      <c r="W400" s="213"/>
      <c r="X400" s="213"/>
      <c r="Y400" s="213"/>
      <c r="Z400" s="213"/>
    </row>
    <row r="401" spans="1:26" ht="15.75" hidden="1" customHeight="1">
      <c r="A401" s="268"/>
      <c r="B401" s="213"/>
      <c r="C401" s="213"/>
      <c r="D401" s="213"/>
      <c r="E401" s="213"/>
      <c r="F401" s="213"/>
      <c r="G401" s="213"/>
      <c r="H401" s="213"/>
      <c r="I401" s="213"/>
      <c r="J401" s="213"/>
      <c r="K401" s="213"/>
      <c r="L401" s="213"/>
      <c r="M401" s="267"/>
      <c r="N401" s="267"/>
      <c r="O401" s="267"/>
      <c r="P401" s="267"/>
      <c r="Q401" s="267"/>
      <c r="R401" s="267"/>
      <c r="S401" s="267"/>
      <c r="T401" s="223"/>
      <c r="U401" s="213"/>
      <c r="V401" s="213"/>
      <c r="W401" s="213"/>
      <c r="X401" s="213"/>
      <c r="Y401" s="213"/>
      <c r="Z401" s="213"/>
    </row>
    <row r="402" spans="1:26" ht="15.75" hidden="1" customHeight="1">
      <c r="A402" s="268"/>
      <c r="B402" s="213"/>
      <c r="C402" s="213"/>
      <c r="D402" s="213"/>
      <c r="E402" s="213"/>
      <c r="F402" s="213"/>
      <c r="G402" s="213"/>
      <c r="H402" s="213"/>
      <c r="I402" s="213"/>
      <c r="J402" s="213"/>
      <c r="K402" s="213"/>
      <c r="L402" s="213"/>
      <c r="M402" s="267"/>
      <c r="N402" s="267"/>
      <c r="O402" s="267"/>
      <c r="P402" s="267"/>
      <c r="Q402" s="267"/>
      <c r="R402" s="267"/>
      <c r="S402" s="267"/>
      <c r="T402" s="223"/>
      <c r="U402" s="213"/>
      <c r="V402" s="213"/>
      <c r="W402" s="213"/>
      <c r="X402" s="213"/>
      <c r="Y402" s="213"/>
      <c r="Z402" s="213"/>
    </row>
    <row r="403" spans="1:26" ht="15.75" hidden="1" customHeight="1">
      <c r="A403" s="268"/>
      <c r="B403" s="213"/>
      <c r="C403" s="213"/>
      <c r="D403" s="213"/>
      <c r="E403" s="213"/>
      <c r="F403" s="213"/>
      <c r="G403" s="213"/>
      <c r="H403" s="213"/>
      <c r="I403" s="213"/>
      <c r="J403" s="213"/>
      <c r="K403" s="213"/>
      <c r="L403" s="213"/>
      <c r="M403" s="267"/>
      <c r="N403" s="267"/>
      <c r="O403" s="267"/>
      <c r="P403" s="267"/>
      <c r="Q403" s="267"/>
      <c r="R403" s="267"/>
      <c r="S403" s="267"/>
      <c r="T403" s="223"/>
      <c r="U403" s="213"/>
      <c r="V403" s="213"/>
      <c r="W403" s="213"/>
      <c r="X403" s="213"/>
      <c r="Y403" s="213"/>
      <c r="Z403" s="213"/>
    </row>
    <row r="404" spans="1:26" ht="15.75" hidden="1" customHeight="1">
      <c r="A404" s="268"/>
      <c r="B404" s="213"/>
      <c r="C404" s="213"/>
      <c r="D404" s="213"/>
      <c r="E404" s="213"/>
      <c r="F404" s="213"/>
      <c r="G404" s="213"/>
      <c r="H404" s="213"/>
      <c r="I404" s="213"/>
      <c r="J404" s="213"/>
      <c r="K404" s="213"/>
      <c r="L404" s="213"/>
      <c r="M404" s="267"/>
      <c r="N404" s="267"/>
      <c r="O404" s="267"/>
      <c r="P404" s="267"/>
      <c r="Q404" s="267"/>
      <c r="R404" s="267"/>
      <c r="S404" s="267"/>
      <c r="T404" s="223"/>
      <c r="U404" s="213"/>
      <c r="V404" s="213"/>
      <c r="W404" s="213"/>
      <c r="X404" s="213"/>
      <c r="Y404" s="213"/>
      <c r="Z404" s="213"/>
    </row>
    <row r="405" spans="1:26" ht="15.75" hidden="1" customHeight="1">
      <c r="A405" s="268"/>
      <c r="B405" s="213"/>
      <c r="C405" s="213"/>
      <c r="D405" s="213"/>
      <c r="E405" s="213"/>
      <c r="F405" s="213"/>
      <c r="G405" s="213"/>
      <c r="H405" s="213"/>
      <c r="I405" s="213"/>
      <c r="J405" s="213"/>
      <c r="K405" s="213"/>
      <c r="L405" s="213"/>
      <c r="M405" s="267"/>
      <c r="N405" s="267"/>
      <c r="O405" s="267"/>
      <c r="P405" s="267"/>
      <c r="Q405" s="267"/>
      <c r="R405" s="267"/>
      <c r="S405" s="267"/>
      <c r="T405" s="223"/>
      <c r="U405" s="213"/>
      <c r="V405" s="213"/>
      <c r="W405" s="213"/>
      <c r="X405" s="213"/>
      <c r="Y405" s="213"/>
      <c r="Z405" s="213"/>
    </row>
    <row r="406" spans="1:26" ht="15.75" hidden="1" customHeight="1">
      <c r="A406" s="268"/>
      <c r="B406" s="213"/>
      <c r="C406" s="213"/>
      <c r="D406" s="213"/>
      <c r="E406" s="213"/>
      <c r="F406" s="213"/>
      <c r="G406" s="213"/>
      <c r="H406" s="213"/>
      <c r="I406" s="213"/>
      <c r="J406" s="213"/>
      <c r="K406" s="213"/>
      <c r="L406" s="213"/>
      <c r="M406" s="267"/>
      <c r="N406" s="267"/>
      <c r="O406" s="267"/>
      <c r="P406" s="267"/>
      <c r="Q406" s="267"/>
      <c r="R406" s="267"/>
      <c r="S406" s="267"/>
      <c r="T406" s="223"/>
      <c r="U406" s="213"/>
      <c r="V406" s="213"/>
      <c r="W406" s="213"/>
      <c r="X406" s="213"/>
      <c r="Y406" s="213"/>
      <c r="Z406" s="213"/>
    </row>
    <row r="407" spans="1:26" ht="15.75" hidden="1" customHeight="1">
      <c r="A407" s="268"/>
      <c r="B407" s="213"/>
      <c r="C407" s="213"/>
      <c r="D407" s="213"/>
      <c r="E407" s="213"/>
      <c r="F407" s="213"/>
      <c r="G407" s="213"/>
      <c r="H407" s="213"/>
      <c r="I407" s="213"/>
      <c r="J407" s="213"/>
      <c r="K407" s="213"/>
      <c r="L407" s="213"/>
      <c r="M407" s="267"/>
      <c r="N407" s="267"/>
      <c r="O407" s="267"/>
      <c r="P407" s="267"/>
      <c r="Q407" s="267"/>
      <c r="R407" s="267"/>
      <c r="S407" s="267"/>
      <c r="T407" s="223"/>
      <c r="U407" s="213"/>
      <c r="V407" s="213"/>
      <c r="W407" s="213"/>
      <c r="X407" s="213"/>
      <c r="Y407" s="213"/>
      <c r="Z407" s="213"/>
    </row>
    <row r="408" spans="1:26" ht="15.75" hidden="1" customHeight="1">
      <c r="A408" s="268"/>
      <c r="B408" s="213"/>
      <c r="C408" s="213"/>
      <c r="D408" s="213"/>
      <c r="E408" s="213"/>
      <c r="F408" s="213"/>
      <c r="G408" s="213"/>
      <c r="H408" s="213"/>
      <c r="I408" s="213"/>
      <c r="J408" s="213"/>
      <c r="K408" s="213"/>
      <c r="L408" s="213"/>
      <c r="M408" s="267"/>
      <c r="N408" s="267"/>
      <c r="O408" s="267"/>
      <c r="P408" s="267"/>
      <c r="Q408" s="267"/>
      <c r="R408" s="267"/>
      <c r="S408" s="267"/>
      <c r="T408" s="223"/>
      <c r="U408" s="213"/>
      <c r="V408" s="213"/>
      <c r="W408" s="213"/>
      <c r="X408" s="213"/>
      <c r="Y408" s="213"/>
      <c r="Z408" s="213"/>
    </row>
    <row r="409" spans="1:26" ht="15.75" hidden="1" customHeight="1">
      <c r="A409" s="268"/>
      <c r="B409" s="213"/>
      <c r="C409" s="213"/>
      <c r="D409" s="213"/>
      <c r="E409" s="213"/>
      <c r="F409" s="213"/>
      <c r="G409" s="213"/>
      <c r="H409" s="213"/>
      <c r="I409" s="213"/>
      <c r="J409" s="213"/>
      <c r="K409" s="213"/>
      <c r="L409" s="213"/>
      <c r="M409" s="267"/>
      <c r="N409" s="267"/>
      <c r="O409" s="267"/>
      <c r="P409" s="267"/>
      <c r="Q409" s="267"/>
      <c r="R409" s="267"/>
      <c r="S409" s="267"/>
      <c r="T409" s="223"/>
      <c r="U409" s="213"/>
      <c r="V409" s="213"/>
      <c r="W409" s="213"/>
      <c r="X409" s="213"/>
      <c r="Y409" s="213"/>
      <c r="Z409" s="213"/>
    </row>
    <row r="410" spans="1:26" ht="15.75" hidden="1" customHeight="1">
      <c r="A410" s="268"/>
      <c r="B410" s="213"/>
      <c r="C410" s="213"/>
      <c r="D410" s="213"/>
      <c r="E410" s="213"/>
      <c r="F410" s="213"/>
      <c r="G410" s="213"/>
      <c r="H410" s="213"/>
      <c r="I410" s="213"/>
      <c r="J410" s="213"/>
      <c r="K410" s="213"/>
      <c r="L410" s="213"/>
      <c r="M410" s="267"/>
      <c r="N410" s="267"/>
      <c r="O410" s="267"/>
      <c r="P410" s="267"/>
      <c r="Q410" s="267"/>
      <c r="R410" s="267"/>
      <c r="S410" s="267"/>
      <c r="T410" s="223"/>
      <c r="U410" s="213"/>
      <c r="V410" s="213"/>
      <c r="W410" s="213"/>
      <c r="X410" s="213"/>
      <c r="Y410" s="213"/>
      <c r="Z410" s="213"/>
    </row>
    <row r="411" spans="1:26" ht="15.75" hidden="1" customHeight="1">
      <c r="A411" s="268"/>
      <c r="B411" s="213"/>
      <c r="C411" s="213"/>
      <c r="D411" s="213"/>
      <c r="E411" s="213"/>
      <c r="F411" s="213"/>
      <c r="G411" s="213"/>
      <c r="H411" s="213"/>
      <c r="I411" s="213"/>
      <c r="J411" s="213"/>
      <c r="K411" s="213"/>
      <c r="L411" s="213"/>
      <c r="M411" s="267"/>
      <c r="N411" s="267"/>
      <c r="O411" s="267"/>
      <c r="P411" s="267"/>
      <c r="Q411" s="267"/>
      <c r="R411" s="267"/>
      <c r="S411" s="267"/>
      <c r="T411" s="223"/>
      <c r="U411" s="213"/>
      <c r="V411" s="213"/>
      <c r="W411" s="213"/>
      <c r="X411" s="213"/>
      <c r="Y411" s="213"/>
      <c r="Z411" s="213"/>
    </row>
    <row r="412" spans="1:26" ht="15.75" hidden="1" customHeight="1">
      <c r="A412" s="268"/>
      <c r="B412" s="213"/>
      <c r="C412" s="213"/>
      <c r="D412" s="213"/>
      <c r="E412" s="213"/>
      <c r="F412" s="213"/>
      <c r="G412" s="213"/>
      <c r="H412" s="213"/>
      <c r="I412" s="213"/>
      <c r="J412" s="213"/>
      <c r="K412" s="213"/>
      <c r="L412" s="213"/>
      <c r="M412" s="267"/>
      <c r="N412" s="267"/>
      <c r="O412" s="267"/>
      <c r="P412" s="267"/>
      <c r="Q412" s="267"/>
      <c r="R412" s="267"/>
      <c r="S412" s="267"/>
      <c r="T412" s="223"/>
      <c r="U412" s="213"/>
      <c r="V412" s="213"/>
      <c r="W412" s="213"/>
      <c r="X412" s="213"/>
      <c r="Y412" s="213"/>
      <c r="Z412" s="213"/>
    </row>
    <row r="413" spans="1:26" ht="15.75" hidden="1" customHeight="1">
      <c r="A413" s="268"/>
      <c r="B413" s="213"/>
      <c r="C413" s="213"/>
      <c r="D413" s="213"/>
      <c r="E413" s="213"/>
      <c r="F413" s="213"/>
      <c r="G413" s="213"/>
      <c r="H413" s="213"/>
      <c r="I413" s="213"/>
      <c r="J413" s="213"/>
      <c r="K413" s="213"/>
      <c r="L413" s="213"/>
      <c r="M413" s="267"/>
      <c r="N413" s="267"/>
      <c r="O413" s="267"/>
      <c r="P413" s="267"/>
      <c r="Q413" s="267"/>
      <c r="R413" s="267"/>
      <c r="S413" s="267"/>
      <c r="T413" s="223"/>
      <c r="U413" s="213"/>
      <c r="V413" s="213"/>
      <c r="W413" s="213"/>
      <c r="X413" s="213"/>
      <c r="Y413" s="213"/>
      <c r="Z413" s="213"/>
    </row>
    <row r="414" spans="1:26" ht="15.75" hidden="1" customHeight="1">
      <c r="A414" s="268"/>
      <c r="B414" s="213"/>
      <c r="C414" s="213"/>
      <c r="D414" s="213"/>
      <c r="E414" s="213"/>
      <c r="F414" s="213"/>
      <c r="G414" s="213"/>
      <c r="H414" s="213"/>
      <c r="I414" s="213"/>
      <c r="J414" s="213"/>
      <c r="K414" s="213"/>
      <c r="L414" s="213"/>
      <c r="M414" s="267"/>
      <c r="N414" s="267"/>
      <c r="O414" s="267"/>
      <c r="P414" s="267"/>
      <c r="Q414" s="267"/>
      <c r="R414" s="267"/>
      <c r="S414" s="267"/>
      <c r="T414" s="223"/>
      <c r="U414" s="213"/>
      <c r="V414" s="213"/>
      <c r="W414" s="213"/>
      <c r="X414" s="213"/>
      <c r="Y414" s="213"/>
      <c r="Z414" s="213"/>
    </row>
    <row r="415" spans="1:26" ht="15.75" hidden="1" customHeight="1">
      <c r="A415" s="268"/>
      <c r="B415" s="213"/>
      <c r="C415" s="213"/>
      <c r="D415" s="213"/>
      <c r="E415" s="213"/>
      <c r="F415" s="213"/>
      <c r="G415" s="213"/>
      <c r="H415" s="213"/>
      <c r="I415" s="213"/>
      <c r="J415" s="213"/>
      <c r="K415" s="213"/>
      <c r="L415" s="213"/>
      <c r="M415" s="267"/>
      <c r="N415" s="267"/>
      <c r="O415" s="267"/>
      <c r="P415" s="267"/>
      <c r="Q415" s="267"/>
      <c r="R415" s="267"/>
      <c r="S415" s="267"/>
      <c r="T415" s="223"/>
      <c r="U415" s="213"/>
      <c r="V415" s="213"/>
      <c r="W415" s="213"/>
      <c r="X415" s="213"/>
      <c r="Y415" s="213"/>
      <c r="Z415" s="213"/>
    </row>
    <row r="416" spans="1:26" ht="15.75" hidden="1" customHeight="1">
      <c r="A416" s="268"/>
      <c r="B416" s="213"/>
      <c r="C416" s="213"/>
      <c r="D416" s="213"/>
      <c r="E416" s="213"/>
      <c r="F416" s="213"/>
      <c r="G416" s="213"/>
      <c r="H416" s="213"/>
      <c r="I416" s="213"/>
      <c r="J416" s="213"/>
      <c r="K416" s="213"/>
      <c r="L416" s="213"/>
      <c r="M416" s="267"/>
      <c r="N416" s="267"/>
      <c r="O416" s="267"/>
      <c r="P416" s="267"/>
      <c r="Q416" s="267"/>
      <c r="R416" s="267"/>
      <c r="S416" s="267"/>
      <c r="T416" s="223"/>
      <c r="U416" s="213"/>
      <c r="V416" s="213"/>
      <c r="W416" s="213"/>
      <c r="X416" s="213"/>
      <c r="Y416" s="213"/>
      <c r="Z416" s="213"/>
    </row>
    <row r="417" spans="1:26" ht="15.75" hidden="1" customHeight="1">
      <c r="A417" s="268"/>
      <c r="B417" s="213"/>
      <c r="C417" s="213"/>
      <c r="D417" s="213"/>
      <c r="E417" s="213"/>
      <c r="F417" s="213"/>
      <c r="G417" s="213"/>
      <c r="H417" s="213"/>
      <c r="I417" s="213"/>
      <c r="J417" s="213"/>
      <c r="K417" s="213"/>
      <c r="L417" s="213"/>
      <c r="M417" s="267"/>
      <c r="N417" s="267"/>
      <c r="O417" s="267"/>
      <c r="P417" s="267"/>
      <c r="Q417" s="267"/>
      <c r="R417" s="267"/>
      <c r="S417" s="267"/>
      <c r="T417" s="223"/>
      <c r="U417" s="213"/>
      <c r="V417" s="213"/>
      <c r="W417" s="213"/>
      <c r="X417" s="213"/>
      <c r="Y417" s="213"/>
      <c r="Z417" s="213"/>
    </row>
    <row r="418" spans="1:26" ht="15.75" hidden="1" customHeight="1">
      <c r="A418" s="268"/>
      <c r="B418" s="213"/>
      <c r="C418" s="213"/>
      <c r="D418" s="213"/>
      <c r="E418" s="213"/>
      <c r="F418" s="213"/>
      <c r="G418" s="213"/>
      <c r="H418" s="213"/>
      <c r="I418" s="213"/>
      <c r="J418" s="213"/>
      <c r="K418" s="213"/>
      <c r="L418" s="213"/>
      <c r="M418" s="267"/>
      <c r="N418" s="267"/>
      <c r="O418" s="267"/>
      <c r="P418" s="267"/>
      <c r="Q418" s="267"/>
      <c r="R418" s="267"/>
      <c r="S418" s="267"/>
      <c r="T418" s="223"/>
      <c r="U418" s="213"/>
      <c r="V418" s="213"/>
      <c r="W418" s="213"/>
      <c r="X418" s="213"/>
      <c r="Y418" s="213"/>
      <c r="Z418" s="213"/>
    </row>
    <row r="419" spans="1:26" ht="15.75" hidden="1" customHeight="1">
      <c r="A419" s="268"/>
      <c r="B419" s="213"/>
      <c r="C419" s="213"/>
      <c r="D419" s="213"/>
      <c r="E419" s="213"/>
      <c r="F419" s="213"/>
      <c r="G419" s="213"/>
      <c r="H419" s="213"/>
      <c r="I419" s="213"/>
      <c r="J419" s="213"/>
      <c r="K419" s="213"/>
      <c r="L419" s="213"/>
      <c r="M419" s="267"/>
      <c r="N419" s="267"/>
      <c r="O419" s="267"/>
      <c r="P419" s="267"/>
      <c r="Q419" s="267"/>
      <c r="R419" s="267"/>
      <c r="S419" s="267"/>
      <c r="T419" s="223"/>
      <c r="U419" s="213"/>
      <c r="V419" s="213"/>
      <c r="W419" s="213"/>
      <c r="X419" s="213"/>
      <c r="Y419" s="213"/>
      <c r="Z419" s="213"/>
    </row>
    <row r="420" spans="1:26" ht="15.75" hidden="1" customHeight="1">
      <c r="A420" s="268"/>
      <c r="B420" s="213"/>
      <c r="C420" s="213"/>
      <c r="D420" s="213"/>
      <c r="E420" s="213"/>
      <c r="F420" s="213"/>
      <c r="G420" s="213"/>
      <c r="H420" s="213"/>
      <c r="I420" s="213"/>
      <c r="J420" s="213"/>
      <c r="K420" s="213"/>
      <c r="L420" s="213"/>
      <c r="M420" s="267"/>
      <c r="N420" s="267"/>
      <c r="O420" s="267"/>
      <c r="P420" s="267"/>
      <c r="Q420" s="267"/>
      <c r="R420" s="267"/>
      <c r="S420" s="267"/>
      <c r="T420" s="223"/>
      <c r="U420" s="213"/>
      <c r="V420" s="213"/>
      <c r="W420" s="213"/>
      <c r="X420" s="213"/>
      <c r="Y420" s="213"/>
      <c r="Z420" s="213"/>
    </row>
    <row r="421" spans="1:26" ht="15.75" hidden="1" customHeight="1">
      <c r="A421" s="268"/>
      <c r="B421" s="213"/>
      <c r="C421" s="213"/>
      <c r="D421" s="213"/>
      <c r="E421" s="213"/>
      <c r="F421" s="213"/>
      <c r="G421" s="213"/>
      <c r="H421" s="213"/>
      <c r="I421" s="213"/>
      <c r="J421" s="213"/>
      <c r="K421" s="213"/>
      <c r="L421" s="213"/>
      <c r="M421" s="267"/>
      <c r="N421" s="267"/>
      <c r="O421" s="267"/>
      <c r="P421" s="267"/>
      <c r="Q421" s="267"/>
      <c r="R421" s="267"/>
      <c r="S421" s="267"/>
      <c r="T421" s="223"/>
      <c r="U421" s="213"/>
      <c r="V421" s="213"/>
      <c r="W421" s="213"/>
      <c r="X421" s="213"/>
      <c r="Y421" s="213"/>
      <c r="Z421" s="213"/>
    </row>
    <row r="422" spans="1:26" ht="15.75" hidden="1" customHeight="1">
      <c r="A422" s="268"/>
      <c r="B422" s="213"/>
      <c r="C422" s="213"/>
      <c r="D422" s="213"/>
      <c r="E422" s="213"/>
      <c r="F422" s="213"/>
      <c r="G422" s="213"/>
      <c r="H422" s="213"/>
      <c r="I422" s="213"/>
      <c r="J422" s="213"/>
      <c r="K422" s="213"/>
      <c r="L422" s="213"/>
      <c r="M422" s="267"/>
      <c r="N422" s="267"/>
      <c r="O422" s="267"/>
      <c r="P422" s="267"/>
      <c r="Q422" s="267"/>
      <c r="R422" s="267"/>
      <c r="S422" s="267"/>
      <c r="T422" s="223"/>
      <c r="U422" s="213"/>
      <c r="V422" s="213"/>
      <c r="W422" s="213"/>
      <c r="X422" s="213"/>
      <c r="Y422" s="213"/>
      <c r="Z422" s="213"/>
    </row>
    <row r="423" spans="1:26" ht="15.75" hidden="1" customHeight="1">
      <c r="A423" s="268"/>
      <c r="B423" s="213"/>
      <c r="C423" s="213"/>
      <c r="D423" s="213"/>
      <c r="E423" s="213"/>
      <c r="F423" s="213"/>
      <c r="G423" s="213"/>
      <c r="H423" s="213"/>
      <c r="I423" s="213"/>
      <c r="J423" s="213"/>
      <c r="K423" s="213"/>
      <c r="L423" s="213"/>
      <c r="M423" s="267"/>
      <c r="N423" s="267"/>
      <c r="O423" s="267"/>
      <c r="P423" s="267"/>
      <c r="Q423" s="267"/>
      <c r="R423" s="267"/>
      <c r="S423" s="267"/>
      <c r="T423" s="223"/>
      <c r="U423" s="213"/>
      <c r="V423" s="213"/>
      <c r="W423" s="213"/>
      <c r="X423" s="213"/>
      <c r="Y423" s="213"/>
      <c r="Z423" s="213"/>
    </row>
    <row r="424" spans="1:26" ht="15.75" hidden="1" customHeight="1">
      <c r="A424" s="268"/>
      <c r="B424" s="213"/>
      <c r="C424" s="213"/>
      <c r="D424" s="213"/>
      <c r="E424" s="213"/>
      <c r="F424" s="213"/>
      <c r="G424" s="213"/>
      <c r="H424" s="213"/>
      <c r="I424" s="213"/>
      <c r="J424" s="213"/>
      <c r="K424" s="213"/>
      <c r="L424" s="213"/>
      <c r="M424" s="267"/>
      <c r="N424" s="267"/>
      <c r="O424" s="267"/>
      <c r="P424" s="267"/>
      <c r="Q424" s="267"/>
      <c r="R424" s="267"/>
      <c r="S424" s="267"/>
      <c r="T424" s="223"/>
      <c r="U424" s="213"/>
      <c r="V424" s="213"/>
      <c r="W424" s="213"/>
      <c r="X424" s="213"/>
      <c r="Y424" s="213"/>
      <c r="Z424" s="213"/>
    </row>
    <row r="425" spans="1:26" ht="15.75" hidden="1" customHeight="1">
      <c r="A425" s="268"/>
      <c r="B425" s="213"/>
      <c r="C425" s="213"/>
      <c r="D425" s="213"/>
      <c r="E425" s="213"/>
      <c r="F425" s="213"/>
      <c r="G425" s="213"/>
      <c r="H425" s="213"/>
      <c r="I425" s="213"/>
      <c r="J425" s="213"/>
      <c r="K425" s="213"/>
      <c r="L425" s="213"/>
      <c r="M425" s="267"/>
      <c r="N425" s="267"/>
      <c r="O425" s="267"/>
      <c r="P425" s="267"/>
      <c r="Q425" s="267"/>
      <c r="R425" s="267"/>
      <c r="S425" s="267"/>
      <c r="T425" s="223"/>
      <c r="U425" s="213"/>
      <c r="V425" s="213"/>
      <c r="W425" s="213"/>
      <c r="X425" s="213"/>
      <c r="Y425" s="213"/>
      <c r="Z425" s="213"/>
    </row>
    <row r="426" spans="1:26" ht="15.75" hidden="1" customHeight="1">
      <c r="A426" s="268"/>
      <c r="B426" s="213"/>
      <c r="C426" s="213"/>
      <c r="D426" s="213"/>
      <c r="E426" s="213"/>
      <c r="F426" s="213"/>
      <c r="G426" s="213"/>
      <c r="H426" s="213"/>
      <c r="I426" s="213"/>
      <c r="J426" s="213"/>
      <c r="K426" s="213"/>
      <c r="L426" s="213"/>
      <c r="M426" s="267"/>
      <c r="N426" s="267"/>
      <c r="O426" s="267"/>
      <c r="P426" s="267"/>
      <c r="Q426" s="267"/>
      <c r="R426" s="267"/>
      <c r="S426" s="267"/>
      <c r="T426" s="223"/>
      <c r="U426" s="213"/>
      <c r="V426" s="213"/>
      <c r="W426" s="213"/>
      <c r="X426" s="213"/>
      <c r="Y426" s="213"/>
      <c r="Z426" s="213"/>
    </row>
    <row r="427" spans="1:26" ht="15.75" hidden="1" customHeight="1">
      <c r="A427" s="268"/>
      <c r="B427" s="213"/>
      <c r="C427" s="213"/>
      <c r="D427" s="213"/>
      <c r="E427" s="213"/>
      <c r="F427" s="213"/>
      <c r="G427" s="213"/>
      <c r="H427" s="213"/>
      <c r="I427" s="213"/>
      <c r="J427" s="213"/>
      <c r="K427" s="213"/>
      <c r="L427" s="213"/>
      <c r="M427" s="267"/>
      <c r="N427" s="267"/>
      <c r="O427" s="267"/>
      <c r="P427" s="267"/>
      <c r="Q427" s="267"/>
      <c r="R427" s="267"/>
      <c r="S427" s="267"/>
      <c r="T427" s="223"/>
      <c r="U427" s="213"/>
      <c r="V427" s="213"/>
      <c r="W427" s="213"/>
      <c r="X427" s="213"/>
      <c r="Y427" s="213"/>
      <c r="Z427" s="213"/>
    </row>
    <row r="428" spans="1:26" ht="15.75" hidden="1" customHeight="1">
      <c r="A428" s="268"/>
      <c r="B428" s="213"/>
      <c r="C428" s="213"/>
      <c r="D428" s="213"/>
      <c r="E428" s="213"/>
      <c r="F428" s="213"/>
      <c r="G428" s="213"/>
      <c r="H428" s="213"/>
      <c r="I428" s="213"/>
      <c r="J428" s="213"/>
      <c r="K428" s="213"/>
      <c r="L428" s="213"/>
      <c r="M428" s="267"/>
      <c r="N428" s="267"/>
      <c r="O428" s="267"/>
      <c r="P428" s="267"/>
      <c r="Q428" s="267"/>
      <c r="R428" s="267"/>
      <c r="S428" s="267"/>
      <c r="T428" s="223"/>
      <c r="U428" s="213"/>
      <c r="V428" s="213"/>
      <c r="W428" s="213"/>
      <c r="X428" s="213"/>
      <c r="Y428" s="213"/>
      <c r="Z428" s="213"/>
    </row>
    <row r="429" spans="1:26" ht="15.75" hidden="1" customHeight="1">
      <c r="A429" s="268"/>
      <c r="B429" s="213"/>
      <c r="C429" s="213"/>
      <c r="D429" s="213"/>
      <c r="E429" s="213"/>
      <c r="F429" s="213"/>
      <c r="G429" s="213"/>
      <c r="H429" s="213"/>
      <c r="I429" s="213"/>
      <c r="J429" s="213"/>
      <c r="K429" s="213"/>
      <c r="L429" s="213"/>
      <c r="M429" s="267"/>
      <c r="N429" s="267"/>
      <c r="O429" s="267"/>
      <c r="P429" s="267"/>
      <c r="Q429" s="267"/>
      <c r="R429" s="267"/>
      <c r="S429" s="267"/>
      <c r="T429" s="223"/>
      <c r="U429" s="213"/>
      <c r="V429" s="213"/>
      <c r="W429" s="213"/>
      <c r="X429" s="213"/>
      <c r="Y429" s="213"/>
      <c r="Z429" s="213"/>
    </row>
    <row r="430" spans="1:26" ht="15.75" hidden="1" customHeight="1">
      <c r="A430" s="268"/>
      <c r="B430" s="213"/>
      <c r="C430" s="213"/>
      <c r="D430" s="213"/>
      <c r="E430" s="213"/>
      <c r="F430" s="213"/>
      <c r="G430" s="213"/>
      <c r="H430" s="213"/>
      <c r="I430" s="213"/>
      <c r="J430" s="213"/>
      <c r="K430" s="213"/>
      <c r="L430" s="213"/>
      <c r="M430" s="267"/>
      <c r="N430" s="267"/>
      <c r="O430" s="267"/>
      <c r="P430" s="267"/>
      <c r="Q430" s="267"/>
      <c r="R430" s="267"/>
      <c r="S430" s="267"/>
      <c r="T430" s="223"/>
      <c r="U430" s="213"/>
      <c r="V430" s="213"/>
      <c r="W430" s="213"/>
      <c r="X430" s="213"/>
      <c r="Y430" s="213"/>
      <c r="Z430" s="213"/>
    </row>
    <row r="431" spans="1:26" ht="15.75" hidden="1" customHeight="1">
      <c r="A431" s="268"/>
      <c r="B431" s="213"/>
      <c r="C431" s="213"/>
      <c r="D431" s="213"/>
      <c r="E431" s="213"/>
      <c r="F431" s="213"/>
      <c r="G431" s="213"/>
      <c r="H431" s="213"/>
      <c r="I431" s="213"/>
      <c r="J431" s="213"/>
      <c r="K431" s="213"/>
      <c r="L431" s="213"/>
      <c r="M431" s="267"/>
      <c r="N431" s="267"/>
      <c r="O431" s="267"/>
      <c r="P431" s="267"/>
      <c r="Q431" s="267"/>
      <c r="R431" s="267"/>
      <c r="S431" s="267"/>
      <c r="T431" s="223"/>
      <c r="U431" s="213"/>
      <c r="V431" s="213"/>
      <c r="W431" s="213"/>
      <c r="X431" s="213"/>
      <c r="Y431" s="213"/>
      <c r="Z431" s="213"/>
    </row>
    <row r="432" spans="1:26" ht="15.75" hidden="1" customHeight="1">
      <c r="A432" s="268"/>
      <c r="B432" s="213"/>
      <c r="C432" s="213"/>
      <c r="D432" s="213"/>
      <c r="E432" s="213"/>
      <c r="F432" s="213"/>
      <c r="G432" s="213"/>
      <c r="H432" s="213"/>
      <c r="I432" s="213"/>
      <c r="J432" s="213"/>
      <c r="K432" s="213"/>
      <c r="L432" s="213"/>
      <c r="M432" s="267"/>
      <c r="N432" s="267"/>
      <c r="O432" s="267"/>
      <c r="P432" s="267"/>
      <c r="Q432" s="267"/>
      <c r="R432" s="267"/>
      <c r="S432" s="267"/>
      <c r="T432" s="223"/>
      <c r="U432" s="213"/>
      <c r="V432" s="213"/>
      <c r="W432" s="213"/>
      <c r="X432" s="213"/>
      <c r="Y432" s="213"/>
      <c r="Z432" s="213"/>
    </row>
    <row r="433" spans="1:26" ht="15.75" hidden="1" customHeight="1">
      <c r="A433" s="268"/>
      <c r="B433" s="213"/>
      <c r="C433" s="213"/>
      <c r="D433" s="213"/>
      <c r="E433" s="213"/>
      <c r="F433" s="213"/>
      <c r="G433" s="213"/>
      <c r="H433" s="213"/>
      <c r="I433" s="213"/>
      <c r="J433" s="213"/>
      <c r="K433" s="213"/>
      <c r="L433" s="213"/>
      <c r="M433" s="267"/>
      <c r="N433" s="267"/>
      <c r="O433" s="267"/>
      <c r="P433" s="267"/>
      <c r="Q433" s="267"/>
      <c r="R433" s="267"/>
      <c r="S433" s="267"/>
      <c r="T433" s="223"/>
      <c r="U433" s="213"/>
      <c r="V433" s="213"/>
      <c r="W433" s="213"/>
      <c r="X433" s="213"/>
      <c r="Y433" s="213"/>
      <c r="Z433" s="213"/>
    </row>
    <row r="434" spans="1:26" ht="15.75" hidden="1" customHeight="1">
      <c r="A434" s="268"/>
      <c r="B434" s="213"/>
      <c r="C434" s="213"/>
      <c r="D434" s="213"/>
      <c r="E434" s="213"/>
      <c r="F434" s="213"/>
      <c r="G434" s="213"/>
      <c r="H434" s="213"/>
      <c r="I434" s="213"/>
      <c r="J434" s="213"/>
      <c r="K434" s="213"/>
      <c r="L434" s="213"/>
      <c r="M434" s="267"/>
      <c r="N434" s="267"/>
      <c r="O434" s="267"/>
      <c r="P434" s="267"/>
      <c r="Q434" s="267"/>
      <c r="R434" s="267"/>
      <c r="S434" s="267"/>
      <c r="T434" s="223"/>
      <c r="U434" s="213"/>
      <c r="V434" s="213"/>
      <c r="W434" s="213"/>
      <c r="X434" s="213"/>
      <c r="Y434" s="213"/>
      <c r="Z434" s="213"/>
    </row>
    <row r="435" spans="1:26" ht="15.75" hidden="1" customHeight="1">
      <c r="A435" s="268"/>
      <c r="B435" s="213"/>
      <c r="C435" s="213"/>
      <c r="D435" s="213"/>
      <c r="E435" s="213"/>
      <c r="F435" s="213"/>
      <c r="G435" s="213"/>
      <c r="H435" s="213"/>
      <c r="I435" s="213"/>
      <c r="J435" s="213"/>
      <c r="K435" s="213"/>
      <c r="L435" s="213"/>
      <c r="M435" s="267"/>
      <c r="N435" s="267"/>
      <c r="O435" s="267"/>
      <c r="P435" s="267"/>
      <c r="Q435" s="267"/>
      <c r="R435" s="267"/>
      <c r="S435" s="267"/>
      <c r="T435" s="223"/>
      <c r="U435" s="213"/>
      <c r="V435" s="213"/>
      <c r="W435" s="213"/>
      <c r="X435" s="213"/>
      <c r="Y435" s="213"/>
      <c r="Z435" s="213"/>
    </row>
    <row r="436" spans="1:26" ht="15.75" hidden="1" customHeight="1">
      <c r="A436" s="268"/>
      <c r="B436" s="213"/>
      <c r="C436" s="213"/>
      <c r="D436" s="213"/>
      <c r="E436" s="213"/>
      <c r="F436" s="213"/>
      <c r="G436" s="213"/>
      <c r="H436" s="213"/>
      <c r="I436" s="213"/>
      <c r="J436" s="213"/>
      <c r="K436" s="213"/>
      <c r="L436" s="213"/>
      <c r="M436" s="267"/>
      <c r="N436" s="267"/>
      <c r="O436" s="267"/>
      <c r="P436" s="267"/>
      <c r="Q436" s="267"/>
      <c r="R436" s="267"/>
      <c r="S436" s="267"/>
      <c r="T436" s="223"/>
      <c r="U436" s="213"/>
      <c r="V436" s="213"/>
      <c r="W436" s="213"/>
      <c r="X436" s="213"/>
      <c r="Y436" s="213"/>
      <c r="Z436" s="213"/>
    </row>
    <row r="437" spans="1:26" ht="15.75" hidden="1" customHeight="1">
      <c r="A437" s="268"/>
      <c r="B437" s="213"/>
      <c r="C437" s="213"/>
      <c r="D437" s="213"/>
      <c r="E437" s="213"/>
      <c r="F437" s="213"/>
      <c r="G437" s="213"/>
      <c r="H437" s="213"/>
      <c r="I437" s="213"/>
      <c r="J437" s="213"/>
      <c r="K437" s="213"/>
      <c r="L437" s="213"/>
      <c r="M437" s="267"/>
      <c r="N437" s="267"/>
      <c r="O437" s="267"/>
      <c r="P437" s="267"/>
      <c r="Q437" s="267"/>
      <c r="R437" s="267"/>
      <c r="S437" s="267"/>
      <c r="T437" s="223"/>
      <c r="U437" s="213"/>
      <c r="V437" s="213"/>
      <c r="W437" s="213"/>
      <c r="X437" s="213"/>
      <c r="Y437" s="213"/>
      <c r="Z437" s="213"/>
    </row>
    <row r="438" spans="1:26" ht="15.75" hidden="1" customHeight="1">
      <c r="A438" s="268"/>
      <c r="B438" s="213"/>
      <c r="C438" s="213"/>
      <c r="D438" s="213"/>
      <c r="E438" s="213"/>
      <c r="F438" s="213"/>
      <c r="G438" s="213"/>
      <c r="H438" s="213"/>
      <c r="I438" s="213"/>
      <c r="J438" s="213"/>
      <c r="K438" s="213"/>
      <c r="L438" s="213"/>
      <c r="M438" s="267"/>
      <c r="N438" s="267"/>
      <c r="O438" s="267"/>
      <c r="P438" s="267"/>
      <c r="Q438" s="267"/>
      <c r="R438" s="267"/>
      <c r="S438" s="267"/>
      <c r="T438" s="223"/>
      <c r="U438" s="213"/>
      <c r="V438" s="213"/>
      <c r="W438" s="213"/>
      <c r="X438" s="213"/>
      <c r="Y438" s="213"/>
      <c r="Z438" s="213"/>
    </row>
    <row r="439" spans="1:26" ht="15.75" hidden="1" customHeight="1">
      <c r="A439" s="268"/>
      <c r="B439" s="213"/>
      <c r="C439" s="213"/>
      <c r="D439" s="213"/>
      <c r="E439" s="213"/>
      <c r="F439" s="213"/>
      <c r="G439" s="213"/>
      <c r="H439" s="213"/>
      <c r="I439" s="213"/>
      <c r="J439" s="213"/>
      <c r="K439" s="213"/>
      <c r="L439" s="213"/>
      <c r="M439" s="267"/>
      <c r="N439" s="267"/>
      <c r="O439" s="267"/>
      <c r="P439" s="267"/>
      <c r="Q439" s="267"/>
      <c r="R439" s="267"/>
      <c r="S439" s="267"/>
      <c r="T439" s="223"/>
      <c r="U439" s="213"/>
      <c r="V439" s="213"/>
      <c r="W439" s="213"/>
      <c r="X439" s="213"/>
      <c r="Y439" s="213"/>
      <c r="Z439" s="213"/>
    </row>
    <row r="440" spans="1:26" ht="15.75" hidden="1" customHeight="1">
      <c r="A440" s="268"/>
      <c r="B440" s="213"/>
      <c r="C440" s="213"/>
      <c r="D440" s="213"/>
      <c r="E440" s="213"/>
      <c r="F440" s="213"/>
      <c r="G440" s="213"/>
      <c r="H440" s="213"/>
      <c r="I440" s="213"/>
      <c r="J440" s="213"/>
      <c r="K440" s="213"/>
      <c r="L440" s="213"/>
      <c r="M440" s="267"/>
      <c r="N440" s="267"/>
      <c r="O440" s="267"/>
      <c r="P440" s="267"/>
      <c r="Q440" s="267"/>
      <c r="R440" s="267"/>
      <c r="S440" s="267"/>
      <c r="T440" s="223"/>
      <c r="U440" s="213"/>
      <c r="V440" s="213"/>
      <c r="W440" s="213"/>
      <c r="X440" s="213"/>
      <c r="Y440" s="213"/>
      <c r="Z440" s="213"/>
    </row>
    <row r="441" spans="1:26" ht="15.75" hidden="1" customHeight="1">
      <c r="A441" s="268"/>
      <c r="B441" s="213"/>
      <c r="C441" s="213"/>
      <c r="D441" s="213"/>
      <c r="E441" s="213"/>
      <c r="F441" s="213"/>
      <c r="G441" s="213"/>
      <c r="H441" s="213"/>
      <c r="I441" s="213"/>
      <c r="J441" s="213"/>
      <c r="K441" s="213"/>
      <c r="L441" s="213"/>
      <c r="M441" s="267"/>
      <c r="N441" s="267"/>
      <c r="O441" s="267"/>
      <c r="P441" s="267"/>
      <c r="Q441" s="267"/>
      <c r="R441" s="267"/>
      <c r="S441" s="267"/>
      <c r="T441" s="223"/>
      <c r="U441" s="213"/>
      <c r="V441" s="213"/>
      <c r="W441" s="213"/>
      <c r="X441" s="213"/>
      <c r="Y441" s="213"/>
      <c r="Z441" s="213"/>
    </row>
    <row r="442" spans="1:26" ht="15.75" hidden="1" customHeight="1">
      <c r="A442" s="268"/>
      <c r="B442" s="213"/>
      <c r="C442" s="213"/>
      <c r="D442" s="213"/>
      <c r="E442" s="213"/>
      <c r="F442" s="213"/>
      <c r="G442" s="213"/>
      <c r="H442" s="213"/>
      <c r="I442" s="213"/>
      <c r="J442" s="213"/>
      <c r="K442" s="213"/>
      <c r="L442" s="213"/>
      <c r="M442" s="267"/>
      <c r="N442" s="267"/>
      <c r="O442" s="267"/>
      <c r="P442" s="267"/>
      <c r="Q442" s="267"/>
      <c r="R442" s="267"/>
      <c r="S442" s="267"/>
      <c r="T442" s="223"/>
      <c r="U442" s="213"/>
      <c r="V442" s="213"/>
      <c r="W442" s="213"/>
      <c r="X442" s="213"/>
      <c r="Y442" s="213"/>
      <c r="Z442" s="213"/>
    </row>
    <row r="443" spans="1:26" ht="15.75" hidden="1" customHeight="1">
      <c r="A443" s="268"/>
      <c r="B443" s="213"/>
      <c r="C443" s="213"/>
      <c r="D443" s="213"/>
      <c r="E443" s="213"/>
      <c r="F443" s="213"/>
      <c r="G443" s="213"/>
      <c r="H443" s="213"/>
      <c r="I443" s="213"/>
      <c r="J443" s="213"/>
      <c r="K443" s="213"/>
      <c r="L443" s="213"/>
      <c r="M443" s="267"/>
      <c r="N443" s="267"/>
      <c r="O443" s="267"/>
      <c r="P443" s="267"/>
      <c r="Q443" s="267"/>
      <c r="R443" s="267"/>
      <c r="S443" s="267"/>
      <c r="T443" s="223"/>
      <c r="U443" s="213"/>
      <c r="V443" s="213"/>
      <c r="W443" s="213"/>
      <c r="X443" s="213"/>
      <c r="Y443" s="213"/>
      <c r="Z443" s="213"/>
    </row>
    <row r="444" spans="1:26" ht="15.75" hidden="1" customHeight="1">
      <c r="A444" s="268"/>
      <c r="B444" s="213"/>
      <c r="C444" s="213"/>
      <c r="D444" s="213"/>
      <c r="E444" s="213"/>
      <c r="F444" s="213"/>
      <c r="G444" s="213"/>
      <c r="H444" s="213"/>
      <c r="I444" s="213"/>
      <c r="J444" s="213"/>
      <c r="K444" s="213"/>
      <c r="L444" s="213"/>
      <c r="M444" s="267"/>
      <c r="N444" s="267"/>
      <c r="O444" s="267"/>
      <c r="P444" s="267"/>
      <c r="Q444" s="267"/>
      <c r="R444" s="267"/>
      <c r="S444" s="267"/>
      <c r="T444" s="223"/>
      <c r="U444" s="213"/>
      <c r="V444" s="213"/>
      <c r="W444" s="213"/>
      <c r="X444" s="213"/>
      <c r="Y444" s="213"/>
      <c r="Z444" s="213"/>
    </row>
    <row r="445" spans="1:26" ht="15.75" hidden="1" customHeight="1">
      <c r="A445" s="268"/>
      <c r="B445" s="213"/>
      <c r="C445" s="213"/>
      <c r="D445" s="213"/>
      <c r="E445" s="213"/>
      <c r="F445" s="213"/>
      <c r="G445" s="213"/>
      <c r="H445" s="213"/>
      <c r="I445" s="213"/>
      <c r="J445" s="213"/>
      <c r="K445" s="213"/>
      <c r="L445" s="213"/>
      <c r="M445" s="267"/>
      <c r="N445" s="267"/>
      <c r="O445" s="267"/>
      <c r="P445" s="267"/>
      <c r="Q445" s="267"/>
      <c r="R445" s="267"/>
      <c r="S445" s="267"/>
      <c r="T445" s="223"/>
      <c r="U445" s="213"/>
      <c r="V445" s="213"/>
      <c r="W445" s="213"/>
      <c r="X445" s="213"/>
      <c r="Y445" s="213"/>
      <c r="Z445" s="213"/>
    </row>
    <row r="446" spans="1:26" ht="15.75" hidden="1" customHeight="1">
      <c r="A446" s="268"/>
      <c r="B446" s="213"/>
      <c r="C446" s="213"/>
      <c r="D446" s="213"/>
      <c r="E446" s="213"/>
      <c r="F446" s="213"/>
      <c r="G446" s="213"/>
      <c r="H446" s="213"/>
      <c r="I446" s="213"/>
      <c r="J446" s="213"/>
      <c r="K446" s="213"/>
      <c r="L446" s="213"/>
      <c r="M446" s="267"/>
      <c r="N446" s="267"/>
      <c r="O446" s="267"/>
      <c r="P446" s="267"/>
      <c r="Q446" s="267"/>
      <c r="R446" s="267"/>
      <c r="S446" s="267"/>
      <c r="T446" s="223"/>
      <c r="U446" s="213"/>
      <c r="V446" s="213"/>
      <c r="W446" s="213"/>
      <c r="X446" s="213"/>
      <c r="Y446" s="213"/>
      <c r="Z446" s="213"/>
    </row>
    <row r="447" spans="1:26" ht="15.75" hidden="1" customHeight="1">
      <c r="A447" s="268"/>
      <c r="B447" s="213"/>
      <c r="C447" s="213"/>
      <c r="D447" s="213"/>
      <c r="E447" s="213"/>
      <c r="F447" s="213"/>
      <c r="G447" s="213"/>
      <c r="H447" s="213"/>
      <c r="I447" s="213"/>
      <c r="J447" s="213"/>
      <c r="K447" s="213"/>
      <c r="L447" s="213"/>
      <c r="M447" s="267"/>
      <c r="N447" s="267"/>
      <c r="O447" s="267"/>
      <c r="P447" s="267"/>
      <c r="Q447" s="267"/>
      <c r="R447" s="267"/>
      <c r="S447" s="267"/>
      <c r="T447" s="223"/>
      <c r="U447" s="213"/>
      <c r="V447" s="213"/>
      <c r="W447" s="213"/>
      <c r="X447" s="213"/>
      <c r="Y447" s="213"/>
      <c r="Z447" s="213"/>
    </row>
    <row r="448" spans="1:26" ht="15.75" hidden="1" customHeight="1">
      <c r="A448" s="268"/>
      <c r="B448" s="213"/>
      <c r="C448" s="213"/>
      <c r="D448" s="213"/>
      <c r="E448" s="213"/>
      <c r="F448" s="213"/>
      <c r="G448" s="213"/>
      <c r="H448" s="213"/>
      <c r="I448" s="213"/>
      <c r="J448" s="213"/>
      <c r="K448" s="213"/>
      <c r="L448" s="213"/>
      <c r="M448" s="267"/>
      <c r="N448" s="267"/>
      <c r="O448" s="267"/>
      <c r="P448" s="267"/>
      <c r="Q448" s="267"/>
      <c r="R448" s="267"/>
      <c r="S448" s="267"/>
      <c r="T448" s="223"/>
      <c r="U448" s="213"/>
      <c r="V448" s="213"/>
      <c r="W448" s="213"/>
      <c r="X448" s="213"/>
      <c r="Y448" s="213"/>
      <c r="Z448" s="213"/>
    </row>
    <row r="449" spans="1:26" ht="15.75" hidden="1" customHeight="1">
      <c r="A449" s="268"/>
      <c r="B449" s="213"/>
      <c r="C449" s="213"/>
      <c r="D449" s="213"/>
      <c r="E449" s="213"/>
      <c r="F449" s="213"/>
      <c r="G449" s="213"/>
      <c r="H449" s="213"/>
      <c r="I449" s="213"/>
      <c r="J449" s="213"/>
      <c r="K449" s="213"/>
      <c r="L449" s="213"/>
      <c r="M449" s="267"/>
      <c r="N449" s="267"/>
      <c r="O449" s="267"/>
      <c r="P449" s="267"/>
      <c r="Q449" s="267"/>
      <c r="R449" s="267"/>
      <c r="S449" s="267"/>
      <c r="T449" s="223"/>
      <c r="U449" s="213"/>
      <c r="V449" s="213"/>
      <c r="W449" s="213"/>
      <c r="X449" s="213"/>
      <c r="Y449" s="213"/>
      <c r="Z449" s="213"/>
    </row>
    <row r="450" spans="1:26" ht="15.75" hidden="1" customHeight="1">
      <c r="A450" s="268"/>
      <c r="B450" s="213"/>
      <c r="C450" s="213"/>
      <c r="D450" s="213"/>
      <c r="E450" s="213"/>
      <c r="F450" s="213"/>
      <c r="G450" s="213"/>
      <c r="H450" s="213"/>
      <c r="I450" s="213"/>
      <c r="J450" s="213"/>
      <c r="K450" s="213"/>
      <c r="L450" s="213"/>
      <c r="M450" s="267"/>
      <c r="N450" s="267"/>
      <c r="O450" s="267"/>
      <c r="P450" s="267"/>
      <c r="Q450" s="267"/>
      <c r="R450" s="267"/>
      <c r="S450" s="267"/>
      <c r="T450" s="223"/>
      <c r="U450" s="213"/>
      <c r="V450" s="213"/>
      <c r="W450" s="213"/>
      <c r="X450" s="213"/>
      <c r="Y450" s="213"/>
      <c r="Z450" s="213"/>
    </row>
    <row r="451" spans="1:26" ht="15.75" hidden="1" customHeight="1">
      <c r="A451" s="268"/>
      <c r="B451" s="213"/>
      <c r="C451" s="213"/>
      <c r="D451" s="213"/>
      <c r="E451" s="213"/>
      <c r="F451" s="213"/>
      <c r="G451" s="213"/>
      <c r="H451" s="213"/>
      <c r="I451" s="213"/>
      <c r="J451" s="213"/>
      <c r="K451" s="213"/>
      <c r="L451" s="213"/>
      <c r="M451" s="267"/>
      <c r="N451" s="267"/>
      <c r="O451" s="267"/>
      <c r="P451" s="267"/>
      <c r="Q451" s="267"/>
      <c r="R451" s="267"/>
      <c r="S451" s="267"/>
      <c r="T451" s="223"/>
      <c r="U451" s="213"/>
      <c r="V451" s="213"/>
      <c r="W451" s="213"/>
      <c r="X451" s="213"/>
      <c r="Y451" s="213"/>
      <c r="Z451" s="213"/>
    </row>
    <row r="452" spans="1:26" ht="15.75" hidden="1" customHeight="1">
      <c r="A452" s="268"/>
      <c r="B452" s="213"/>
      <c r="C452" s="213"/>
      <c r="D452" s="213"/>
      <c r="E452" s="213"/>
      <c r="F452" s="213"/>
      <c r="G452" s="213"/>
      <c r="H452" s="213"/>
      <c r="I452" s="213"/>
      <c r="J452" s="213"/>
      <c r="K452" s="213"/>
      <c r="L452" s="213"/>
      <c r="M452" s="267"/>
      <c r="N452" s="267"/>
      <c r="O452" s="267"/>
      <c r="P452" s="267"/>
      <c r="Q452" s="267"/>
      <c r="R452" s="267"/>
      <c r="S452" s="267"/>
      <c r="T452" s="223"/>
      <c r="U452" s="213"/>
      <c r="V452" s="213"/>
      <c r="W452" s="213"/>
      <c r="X452" s="213"/>
      <c r="Y452" s="213"/>
      <c r="Z452" s="213"/>
    </row>
    <row r="453" spans="1:26" ht="15.75" hidden="1" customHeight="1">
      <c r="A453" s="268"/>
      <c r="B453" s="213"/>
      <c r="C453" s="213"/>
      <c r="D453" s="213"/>
      <c r="E453" s="213"/>
      <c r="F453" s="213"/>
      <c r="G453" s="213"/>
      <c r="H453" s="213"/>
      <c r="I453" s="213"/>
      <c r="J453" s="213"/>
      <c r="K453" s="213"/>
      <c r="L453" s="213"/>
      <c r="M453" s="267"/>
      <c r="N453" s="267"/>
      <c r="O453" s="267"/>
      <c r="P453" s="267"/>
      <c r="Q453" s="267"/>
      <c r="R453" s="267"/>
      <c r="S453" s="267"/>
      <c r="T453" s="223"/>
      <c r="U453" s="213"/>
      <c r="V453" s="213"/>
      <c r="W453" s="213"/>
      <c r="X453" s="213"/>
      <c r="Y453" s="213"/>
      <c r="Z453" s="213"/>
    </row>
    <row r="454" spans="1:26" ht="15.75" hidden="1" customHeight="1">
      <c r="A454" s="268"/>
      <c r="B454" s="213"/>
      <c r="C454" s="213"/>
      <c r="D454" s="213"/>
      <c r="E454" s="213"/>
      <c r="F454" s="213"/>
      <c r="G454" s="213"/>
      <c r="H454" s="213"/>
      <c r="I454" s="213"/>
      <c r="J454" s="213"/>
      <c r="K454" s="213"/>
      <c r="L454" s="213"/>
      <c r="M454" s="267"/>
      <c r="N454" s="267"/>
      <c r="O454" s="267"/>
      <c r="P454" s="267"/>
      <c r="Q454" s="267"/>
      <c r="R454" s="267"/>
      <c r="S454" s="267"/>
      <c r="T454" s="223"/>
      <c r="U454" s="213"/>
      <c r="V454" s="213"/>
      <c r="W454" s="213"/>
      <c r="X454" s="213"/>
      <c r="Y454" s="213"/>
      <c r="Z454" s="213"/>
    </row>
    <row r="455" spans="1:26" ht="15.75" hidden="1" customHeight="1">
      <c r="A455" s="268"/>
      <c r="B455" s="213"/>
      <c r="C455" s="213"/>
      <c r="D455" s="213"/>
      <c r="E455" s="213"/>
      <c r="F455" s="213"/>
      <c r="G455" s="213"/>
      <c r="H455" s="213"/>
      <c r="I455" s="213"/>
      <c r="J455" s="213"/>
      <c r="K455" s="213"/>
      <c r="L455" s="213"/>
      <c r="M455" s="267"/>
      <c r="N455" s="267"/>
      <c r="O455" s="267"/>
      <c r="P455" s="267"/>
      <c r="Q455" s="267"/>
      <c r="R455" s="267"/>
      <c r="S455" s="267"/>
      <c r="T455" s="223"/>
      <c r="U455" s="213"/>
      <c r="V455" s="213"/>
      <c r="W455" s="213"/>
      <c r="X455" s="213"/>
      <c r="Y455" s="213"/>
      <c r="Z455" s="213"/>
    </row>
    <row r="456" spans="1:26" ht="15.75" hidden="1" customHeight="1">
      <c r="A456" s="268"/>
      <c r="B456" s="213"/>
      <c r="C456" s="213"/>
      <c r="D456" s="213"/>
      <c r="E456" s="213"/>
      <c r="F456" s="213"/>
      <c r="G456" s="213"/>
      <c r="H456" s="213"/>
      <c r="I456" s="213"/>
      <c r="J456" s="213"/>
      <c r="K456" s="213"/>
      <c r="L456" s="213"/>
      <c r="M456" s="267"/>
      <c r="N456" s="267"/>
      <c r="O456" s="267"/>
      <c r="P456" s="267"/>
      <c r="Q456" s="267"/>
      <c r="R456" s="267"/>
      <c r="S456" s="267"/>
      <c r="T456" s="223"/>
      <c r="U456" s="213"/>
      <c r="V456" s="213"/>
      <c r="W456" s="213"/>
      <c r="X456" s="213"/>
      <c r="Y456" s="213"/>
      <c r="Z456" s="213"/>
    </row>
    <row r="457" spans="1:26" ht="15.75" hidden="1" customHeight="1">
      <c r="A457" s="268"/>
      <c r="B457" s="213"/>
      <c r="C457" s="213"/>
      <c r="D457" s="213"/>
      <c r="E457" s="213"/>
      <c r="F457" s="213"/>
      <c r="G457" s="213"/>
      <c r="H457" s="213"/>
      <c r="I457" s="213"/>
      <c r="J457" s="213"/>
      <c r="K457" s="213"/>
      <c r="L457" s="213"/>
      <c r="M457" s="267"/>
      <c r="N457" s="267"/>
      <c r="O457" s="267"/>
      <c r="P457" s="267"/>
      <c r="Q457" s="267"/>
      <c r="R457" s="267"/>
      <c r="S457" s="267"/>
      <c r="T457" s="223"/>
      <c r="U457" s="213"/>
      <c r="V457" s="213"/>
      <c r="W457" s="213"/>
      <c r="X457" s="213"/>
      <c r="Y457" s="213"/>
      <c r="Z457" s="213"/>
    </row>
    <row r="458" spans="1:26" ht="15.75" hidden="1" customHeight="1">
      <c r="A458" s="268"/>
      <c r="B458" s="213"/>
      <c r="C458" s="213"/>
      <c r="D458" s="213"/>
      <c r="E458" s="213"/>
      <c r="F458" s="213"/>
      <c r="G458" s="213"/>
      <c r="H458" s="213"/>
      <c r="I458" s="213"/>
      <c r="J458" s="213"/>
      <c r="K458" s="213"/>
      <c r="L458" s="213"/>
      <c r="M458" s="267"/>
      <c r="N458" s="267"/>
      <c r="O458" s="267"/>
      <c r="P458" s="267"/>
      <c r="Q458" s="267"/>
      <c r="R458" s="267"/>
      <c r="S458" s="267"/>
      <c r="T458" s="223"/>
      <c r="U458" s="213"/>
      <c r="V458" s="213"/>
      <c r="W458" s="213"/>
      <c r="X458" s="213"/>
      <c r="Y458" s="213"/>
      <c r="Z458" s="213"/>
    </row>
    <row r="459" spans="1:26" ht="15.75" hidden="1" customHeight="1">
      <c r="A459" s="268"/>
      <c r="B459" s="213"/>
      <c r="C459" s="213"/>
      <c r="D459" s="213"/>
      <c r="E459" s="213"/>
      <c r="F459" s="213"/>
      <c r="G459" s="213"/>
      <c r="H459" s="213"/>
      <c r="I459" s="213"/>
      <c r="J459" s="213"/>
      <c r="K459" s="213"/>
      <c r="L459" s="213"/>
      <c r="M459" s="267"/>
      <c r="N459" s="267"/>
      <c r="O459" s="267"/>
      <c r="P459" s="267"/>
      <c r="Q459" s="267"/>
      <c r="R459" s="267"/>
      <c r="S459" s="267"/>
      <c r="T459" s="223"/>
      <c r="U459" s="213"/>
      <c r="V459" s="213"/>
      <c r="W459" s="213"/>
      <c r="X459" s="213"/>
      <c r="Y459" s="213"/>
      <c r="Z459" s="213"/>
    </row>
    <row r="460" spans="1:26" ht="15.75" hidden="1" customHeight="1">
      <c r="A460" s="268"/>
      <c r="B460" s="213"/>
      <c r="C460" s="213"/>
      <c r="D460" s="213"/>
      <c r="E460" s="213"/>
      <c r="F460" s="213"/>
      <c r="G460" s="213"/>
      <c r="H460" s="213"/>
      <c r="I460" s="213"/>
      <c r="J460" s="213"/>
      <c r="K460" s="213"/>
      <c r="L460" s="213"/>
      <c r="M460" s="267"/>
      <c r="N460" s="267"/>
      <c r="O460" s="267"/>
      <c r="P460" s="267"/>
      <c r="Q460" s="267"/>
      <c r="R460" s="267"/>
      <c r="S460" s="267"/>
      <c r="T460" s="223"/>
      <c r="U460" s="213"/>
      <c r="V460" s="213"/>
      <c r="W460" s="213"/>
      <c r="X460" s="213"/>
      <c r="Y460" s="213"/>
      <c r="Z460" s="213"/>
    </row>
    <row r="461" spans="1:26" ht="15.75" hidden="1" customHeight="1">
      <c r="A461" s="268"/>
      <c r="B461" s="213"/>
      <c r="C461" s="213"/>
      <c r="D461" s="213"/>
      <c r="E461" s="213"/>
      <c r="F461" s="213"/>
      <c r="G461" s="213"/>
      <c r="H461" s="213"/>
      <c r="I461" s="213"/>
      <c r="J461" s="213"/>
      <c r="K461" s="213"/>
      <c r="L461" s="213"/>
      <c r="M461" s="267"/>
      <c r="N461" s="267"/>
      <c r="O461" s="267"/>
      <c r="P461" s="267"/>
      <c r="Q461" s="267"/>
      <c r="R461" s="267"/>
      <c r="S461" s="267"/>
      <c r="T461" s="223"/>
      <c r="U461" s="213"/>
      <c r="V461" s="213"/>
      <c r="W461" s="213"/>
      <c r="X461" s="213"/>
      <c r="Y461" s="213"/>
      <c r="Z461" s="213"/>
    </row>
    <row r="462" spans="1:26" ht="15.75" hidden="1" customHeight="1">
      <c r="A462" s="268"/>
      <c r="B462" s="213"/>
      <c r="C462" s="213"/>
      <c r="D462" s="213"/>
      <c r="E462" s="213"/>
      <c r="F462" s="213"/>
      <c r="G462" s="213"/>
      <c r="H462" s="213"/>
      <c r="I462" s="213"/>
      <c r="J462" s="213"/>
      <c r="K462" s="213"/>
      <c r="L462" s="213"/>
      <c r="M462" s="267"/>
      <c r="N462" s="267"/>
      <c r="O462" s="267"/>
      <c r="P462" s="267"/>
      <c r="Q462" s="267"/>
      <c r="R462" s="267"/>
      <c r="S462" s="267"/>
      <c r="T462" s="223"/>
      <c r="U462" s="213"/>
      <c r="V462" s="213"/>
      <c r="W462" s="213"/>
      <c r="X462" s="213"/>
      <c r="Y462" s="213"/>
      <c r="Z462" s="213"/>
    </row>
    <row r="463" spans="1:26" ht="15.75" hidden="1" customHeight="1">
      <c r="A463" s="268"/>
      <c r="B463" s="213"/>
      <c r="C463" s="213"/>
      <c r="D463" s="213"/>
      <c r="E463" s="213"/>
      <c r="F463" s="213"/>
      <c r="G463" s="213"/>
      <c r="H463" s="213"/>
      <c r="I463" s="213"/>
      <c r="J463" s="213"/>
      <c r="K463" s="213"/>
      <c r="L463" s="213"/>
      <c r="M463" s="267"/>
      <c r="N463" s="267"/>
      <c r="O463" s="267"/>
      <c r="P463" s="267"/>
      <c r="Q463" s="267"/>
      <c r="R463" s="267"/>
      <c r="S463" s="267"/>
      <c r="T463" s="223"/>
      <c r="U463" s="213"/>
      <c r="V463" s="213"/>
      <c r="W463" s="213"/>
      <c r="X463" s="213"/>
      <c r="Y463" s="213"/>
      <c r="Z463" s="213"/>
    </row>
    <row r="464" spans="1:26" ht="15.75" hidden="1" customHeight="1">
      <c r="A464" s="268"/>
      <c r="B464" s="213"/>
      <c r="C464" s="213"/>
      <c r="D464" s="213"/>
      <c r="E464" s="213"/>
      <c r="F464" s="213"/>
      <c r="G464" s="213"/>
      <c r="H464" s="213"/>
      <c r="I464" s="213"/>
      <c r="J464" s="213"/>
      <c r="K464" s="213"/>
      <c r="L464" s="213"/>
      <c r="M464" s="267"/>
      <c r="N464" s="267"/>
      <c r="O464" s="267"/>
      <c r="P464" s="267"/>
      <c r="Q464" s="267"/>
      <c r="R464" s="267"/>
      <c r="S464" s="267"/>
      <c r="T464" s="223"/>
      <c r="U464" s="213"/>
      <c r="V464" s="213"/>
      <c r="W464" s="213"/>
      <c r="X464" s="213"/>
      <c r="Y464" s="213"/>
      <c r="Z464" s="213"/>
    </row>
    <row r="465" spans="1:26" ht="15.75" hidden="1" customHeight="1">
      <c r="A465" s="268"/>
      <c r="B465" s="213"/>
      <c r="C465" s="213"/>
      <c r="D465" s="213"/>
      <c r="E465" s="213"/>
      <c r="F465" s="213"/>
      <c r="G465" s="213"/>
      <c r="H465" s="213"/>
      <c r="I465" s="213"/>
      <c r="J465" s="213"/>
      <c r="K465" s="213"/>
      <c r="L465" s="213"/>
      <c r="M465" s="267"/>
      <c r="N465" s="267"/>
      <c r="O465" s="267"/>
      <c r="P465" s="267"/>
      <c r="Q465" s="267"/>
      <c r="R465" s="267"/>
      <c r="S465" s="267"/>
      <c r="T465" s="223"/>
      <c r="U465" s="213"/>
      <c r="V465" s="213"/>
      <c r="W465" s="213"/>
      <c r="X465" s="213"/>
      <c r="Y465" s="213"/>
      <c r="Z465" s="213"/>
    </row>
    <row r="466" spans="1:26" ht="15.75" hidden="1" customHeight="1">
      <c r="A466" s="268"/>
      <c r="B466" s="213"/>
      <c r="C466" s="213"/>
      <c r="D466" s="213"/>
      <c r="E466" s="213"/>
      <c r="F466" s="213"/>
      <c r="G466" s="213"/>
      <c r="H466" s="213"/>
      <c r="I466" s="213"/>
      <c r="J466" s="213"/>
      <c r="K466" s="213"/>
      <c r="L466" s="213"/>
      <c r="M466" s="267"/>
      <c r="N466" s="267"/>
      <c r="O466" s="267"/>
      <c r="P466" s="267"/>
      <c r="Q466" s="267"/>
      <c r="R466" s="267"/>
      <c r="S466" s="267"/>
      <c r="T466" s="223"/>
      <c r="U466" s="213"/>
      <c r="V466" s="213"/>
      <c r="W466" s="213"/>
      <c r="X466" s="213"/>
      <c r="Y466" s="213"/>
      <c r="Z466" s="213"/>
    </row>
    <row r="467" spans="1:26" ht="15.75" hidden="1" customHeight="1">
      <c r="A467" s="268"/>
      <c r="B467" s="213"/>
      <c r="C467" s="213"/>
      <c r="D467" s="213"/>
      <c r="E467" s="213"/>
      <c r="F467" s="213"/>
      <c r="G467" s="213"/>
      <c r="H467" s="213"/>
      <c r="I467" s="213"/>
      <c r="J467" s="213"/>
      <c r="K467" s="213"/>
      <c r="L467" s="213"/>
      <c r="M467" s="267"/>
      <c r="N467" s="267"/>
      <c r="O467" s="267"/>
      <c r="P467" s="267"/>
      <c r="Q467" s="267"/>
      <c r="R467" s="267"/>
      <c r="S467" s="267"/>
      <c r="T467" s="223"/>
      <c r="U467" s="213"/>
      <c r="V467" s="213"/>
      <c r="W467" s="213"/>
      <c r="X467" s="213"/>
      <c r="Y467" s="213"/>
      <c r="Z467" s="213"/>
    </row>
    <row r="468" spans="1:26" ht="15.75" hidden="1" customHeight="1">
      <c r="A468" s="268"/>
      <c r="B468" s="213"/>
      <c r="C468" s="213"/>
      <c r="D468" s="213"/>
      <c r="E468" s="213"/>
      <c r="F468" s="213"/>
      <c r="G468" s="213"/>
      <c r="H468" s="213"/>
      <c r="I468" s="213"/>
      <c r="J468" s="213"/>
      <c r="K468" s="213"/>
      <c r="L468" s="213"/>
      <c r="M468" s="267"/>
      <c r="N468" s="267"/>
      <c r="O468" s="267"/>
      <c r="P468" s="267"/>
      <c r="Q468" s="267"/>
      <c r="R468" s="267"/>
      <c r="S468" s="267"/>
      <c r="T468" s="223"/>
      <c r="U468" s="213"/>
      <c r="V468" s="213"/>
      <c r="W468" s="213"/>
      <c r="X468" s="213"/>
      <c r="Y468" s="213"/>
      <c r="Z468" s="213"/>
    </row>
    <row r="469" spans="1:26" ht="15.75" hidden="1" customHeight="1">
      <c r="A469" s="268"/>
      <c r="B469" s="213"/>
      <c r="C469" s="213"/>
      <c r="D469" s="213"/>
      <c r="E469" s="213"/>
      <c r="F469" s="213"/>
      <c r="G469" s="213"/>
      <c r="H469" s="213"/>
      <c r="I469" s="213"/>
      <c r="J469" s="213"/>
      <c r="K469" s="213"/>
      <c r="L469" s="213"/>
      <c r="M469" s="267"/>
      <c r="N469" s="267"/>
      <c r="O469" s="267"/>
      <c r="P469" s="267"/>
      <c r="Q469" s="267"/>
      <c r="R469" s="267"/>
      <c r="S469" s="267"/>
      <c r="T469" s="223"/>
      <c r="U469" s="213"/>
      <c r="V469" s="213"/>
      <c r="W469" s="213"/>
      <c r="X469" s="213"/>
      <c r="Y469" s="213"/>
      <c r="Z469" s="213"/>
    </row>
    <row r="470" spans="1:26" ht="15.75" hidden="1" customHeight="1">
      <c r="A470" s="268"/>
      <c r="B470" s="213"/>
      <c r="C470" s="213"/>
      <c r="D470" s="213"/>
      <c r="E470" s="213"/>
      <c r="F470" s="213"/>
      <c r="G470" s="213"/>
      <c r="H470" s="213"/>
      <c r="I470" s="213"/>
      <c r="J470" s="213"/>
      <c r="K470" s="213"/>
      <c r="L470" s="213"/>
      <c r="M470" s="267"/>
      <c r="N470" s="267"/>
      <c r="O470" s="267"/>
      <c r="P470" s="267"/>
      <c r="Q470" s="267"/>
      <c r="R470" s="267"/>
      <c r="S470" s="267"/>
      <c r="T470" s="223"/>
      <c r="U470" s="213"/>
      <c r="V470" s="213"/>
      <c r="W470" s="213"/>
      <c r="X470" s="213"/>
      <c r="Y470" s="213"/>
      <c r="Z470" s="213"/>
    </row>
    <row r="471" spans="1:26" ht="15.75" hidden="1" customHeight="1">
      <c r="A471" s="268"/>
      <c r="B471" s="213"/>
      <c r="C471" s="213"/>
      <c r="D471" s="213"/>
      <c r="E471" s="213"/>
      <c r="F471" s="213"/>
      <c r="G471" s="213"/>
      <c r="H471" s="213"/>
      <c r="I471" s="213"/>
      <c r="J471" s="213"/>
      <c r="K471" s="213"/>
      <c r="L471" s="213"/>
      <c r="M471" s="267"/>
      <c r="N471" s="267"/>
      <c r="O471" s="267"/>
      <c r="P471" s="267"/>
      <c r="Q471" s="267"/>
      <c r="R471" s="267"/>
      <c r="S471" s="267"/>
      <c r="T471" s="223"/>
      <c r="U471" s="213"/>
      <c r="V471" s="213"/>
      <c r="W471" s="213"/>
      <c r="X471" s="213"/>
      <c r="Y471" s="213"/>
      <c r="Z471" s="213"/>
    </row>
    <row r="472" spans="1:26" ht="15.75" hidden="1" customHeight="1">
      <c r="A472" s="268"/>
      <c r="B472" s="213"/>
      <c r="C472" s="213"/>
      <c r="D472" s="213"/>
      <c r="E472" s="213"/>
      <c r="F472" s="213"/>
      <c r="G472" s="213"/>
      <c r="H472" s="213"/>
      <c r="I472" s="213"/>
      <c r="J472" s="213"/>
      <c r="K472" s="213"/>
      <c r="L472" s="213"/>
      <c r="M472" s="267"/>
      <c r="N472" s="267"/>
      <c r="O472" s="267"/>
      <c r="P472" s="267"/>
      <c r="Q472" s="267"/>
      <c r="R472" s="267"/>
      <c r="S472" s="267"/>
      <c r="T472" s="223"/>
      <c r="U472" s="213"/>
      <c r="V472" s="213"/>
      <c r="W472" s="213"/>
      <c r="X472" s="213"/>
      <c r="Y472" s="213"/>
      <c r="Z472" s="213"/>
    </row>
    <row r="473" spans="1:26" ht="15.75" hidden="1" customHeight="1">
      <c r="A473" s="268"/>
      <c r="B473" s="213"/>
      <c r="C473" s="213"/>
      <c r="D473" s="213"/>
      <c r="E473" s="213"/>
      <c r="F473" s="213"/>
      <c r="G473" s="213"/>
      <c r="H473" s="213"/>
      <c r="I473" s="213"/>
      <c r="J473" s="213"/>
      <c r="K473" s="213"/>
      <c r="L473" s="213"/>
      <c r="M473" s="267"/>
      <c r="N473" s="267"/>
      <c r="O473" s="267"/>
      <c r="P473" s="267"/>
      <c r="Q473" s="267"/>
      <c r="R473" s="267"/>
      <c r="S473" s="267"/>
      <c r="T473" s="223"/>
      <c r="U473" s="213"/>
      <c r="V473" s="213"/>
      <c r="W473" s="213"/>
      <c r="X473" s="213"/>
      <c r="Y473" s="213"/>
      <c r="Z473" s="213"/>
    </row>
    <row r="474" spans="1:26" ht="15.75" hidden="1" customHeight="1">
      <c r="A474" s="268"/>
      <c r="B474" s="213"/>
      <c r="C474" s="213"/>
      <c r="D474" s="213"/>
      <c r="E474" s="213"/>
      <c r="F474" s="213"/>
      <c r="G474" s="213"/>
      <c r="H474" s="213"/>
      <c r="I474" s="213"/>
      <c r="J474" s="213"/>
      <c r="K474" s="213"/>
      <c r="L474" s="213"/>
      <c r="M474" s="267"/>
      <c r="N474" s="267"/>
      <c r="O474" s="267"/>
      <c r="P474" s="267"/>
      <c r="Q474" s="267"/>
      <c r="R474" s="267"/>
      <c r="S474" s="267"/>
      <c r="T474" s="223"/>
      <c r="U474" s="213"/>
      <c r="V474" s="213"/>
      <c r="W474" s="213"/>
      <c r="X474" s="213"/>
      <c r="Y474" s="213"/>
      <c r="Z474" s="213"/>
    </row>
    <row r="475" spans="1:26" ht="15.75" hidden="1" customHeight="1">
      <c r="A475" s="268"/>
      <c r="B475" s="213"/>
      <c r="C475" s="213"/>
      <c r="D475" s="213"/>
      <c r="E475" s="213"/>
      <c r="F475" s="213"/>
      <c r="G475" s="213"/>
      <c r="H475" s="213"/>
      <c r="I475" s="213"/>
      <c r="J475" s="213"/>
      <c r="K475" s="213"/>
      <c r="L475" s="213"/>
      <c r="M475" s="267"/>
      <c r="N475" s="267"/>
      <c r="O475" s="267"/>
      <c r="P475" s="267"/>
      <c r="Q475" s="267"/>
      <c r="R475" s="267"/>
      <c r="S475" s="267"/>
      <c r="T475" s="223"/>
      <c r="U475" s="213"/>
      <c r="V475" s="213"/>
      <c r="W475" s="213"/>
      <c r="X475" s="213"/>
      <c r="Y475" s="213"/>
      <c r="Z475" s="213"/>
    </row>
    <row r="476" spans="1:26" ht="15.75" hidden="1" customHeight="1">
      <c r="A476" s="268"/>
      <c r="B476" s="213"/>
      <c r="C476" s="213"/>
      <c r="D476" s="213"/>
      <c r="E476" s="213"/>
      <c r="F476" s="213"/>
      <c r="G476" s="213"/>
      <c r="H476" s="213"/>
      <c r="I476" s="213"/>
      <c r="J476" s="213"/>
      <c r="K476" s="213"/>
      <c r="L476" s="213"/>
      <c r="M476" s="267"/>
      <c r="N476" s="267"/>
      <c r="O476" s="267"/>
      <c r="P476" s="267"/>
      <c r="Q476" s="267"/>
      <c r="R476" s="267"/>
      <c r="S476" s="267"/>
      <c r="T476" s="223"/>
      <c r="U476" s="213"/>
      <c r="V476" s="213"/>
      <c r="W476" s="213"/>
      <c r="X476" s="213"/>
      <c r="Y476" s="213"/>
      <c r="Z476" s="213"/>
    </row>
    <row r="477" spans="1:26" ht="15.75" hidden="1" customHeight="1">
      <c r="A477" s="268"/>
      <c r="B477" s="213"/>
      <c r="C477" s="213"/>
      <c r="D477" s="213"/>
      <c r="E477" s="213"/>
      <c r="F477" s="213"/>
      <c r="G477" s="213"/>
      <c r="H477" s="213"/>
      <c r="I477" s="213"/>
      <c r="J477" s="213"/>
      <c r="K477" s="213"/>
      <c r="L477" s="213"/>
      <c r="M477" s="267"/>
      <c r="N477" s="267"/>
      <c r="O477" s="267"/>
      <c r="P477" s="267"/>
      <c r="Q477" s="267"/>
      <c r="R477" s="267"/>
      <c r="S477" s="267"/>
      <c r="T477" s="223"/>
      <c r="U477" s="213"/>
      <c r="V477" s="213"/>
      <c r="W477" s="213"/>
      <c r="X477" s="213"/>
      <c r="Y477" s="213"/>
      <c r="Z477" s="213"/>
    </row>
    <row r="478" spans="1:26" ht="15.75" hidden="1" customHeight="1">
      <c r="A478" s="268"/>
      <c r="B478" s="213"/>
      <c r="C478" s="213"/>
      <c r="D478" s="213"/>
      <c r="E478" s="213"/>
      <c r="F478" s="213"/>
      <c r="G478" s="213"/>
      <c r="H478" s="213"/>
      <c r="I478" s="213"/>
      <c r="J478" s="213"/>
      <c r="K478" s="213"/>
      <c r="L478" s="213"/>
      <c r="M478" s="267"/>
      <c r="N478" s="267"/>
      <c r="O478" s="267"/>
      <c r="P478" s="267"/>
      <c r="Q478" s="267"/>
      <c r="R478" s="267"/>
      <c r="S478" s="267"/>
      <c r="T478" s="223"/>
      <c r="U478" s="213"/>
      <c r="V478" s="213"/>
      <c r="W478" s="213"/>
      <c r="X478" s="213"/>
      <c r="Y478" s="213"/>
      <c r="Z478" s="213"/>
    </row>
    <row r="479" spans="1:26" ht="15.75" hidden="1" customHeight="1">
      <c r="A479" s="268"/>
      <c r="B479" s="213"/>
      <c r="C479" s="213"/>
      <c r="D479" s="213"/>
      <c r="E479" s="213"/>
      <c r="F479" s="213"/>
      <c r="G479" s="213"/>
      <c r="H479" s="213"/>
      <c r="I479" s="213"/>
      <c r="J479" s="213"/>
      <c r="K479" s="213"/>
      <c r="L479" s="213"/>
      <c r="M479" s="267"/>
      <c r="N479" s="267"/>
      <c r="O479" s="267"/>
      <c r="P479" s="267"/>
      <c r="Q479" s="267"/>
      <c r="R479" s="267"/>
      <c r="S479" s="267"/>
      <c r="T479" s="223"/>
      <c r="U479" s="213"/>
      <c r="V479" s="213"/>
      <c r="W479" s="213"/>
      <c r="X479" s="213"/>
      <c r="Y479" s="213"/>
      <c r="Z479" s="213"/>
    </row>
    <row r="480" spans="1:26" ht="15.75" hidden="1" customHeight="1">
      <c r="A480" s="268"/>
      <c r="B480" s="213"/>
      <c r="C480" s="213"/>
      <c r="D480" s="213"/>
      <c r="E480" s="213"/>
      <c r="F480" s="213"/>
      <c r="G480" s="213"/>
      <c r="H480" s="213"/>
      <c r="I480" s="213"/>
      <c r="J480" s="213"/>
      <c r="K480" s="213"/>
      <c r="L480" s="213"/>
      <c r="M480" s="267"/>
      <c r="N480" s="267"/>
      <c r="O480" s="267"/>
      <c r="P480" s="267"/>
      <c r="Q480" s="267"/>
      <c r="R480" s="267"/>
      <c r="S480" s="267"/>
      <c r="T480" s="223"/>
      <c r="U480" s="213"/>
      <c r="V480" s="213"/>
      <c r="W480" s="213"/>
      <c r="X480" s="213"/>
      <c r="Y480" s="213"/>
      <c r="Z480" s="213"/>
    </row>
    <row r="481" spans="1:26" ht="15.75" hidden="1" customHeight="1">
      <c r="A481" s="268"/>
      <c r="B481" s="213"/>
      <c r="C481" s="213"/>
      <c r="D481" s="213"/>
      <c r="E481" s="213"/>
      <c r="F481" s="213"/>
      <c r="G481" s="213"/>
      <c r="H481" s="213"/>
      <c r="I481" s="213"/>
      <c r="J481" s="213"/>
      <c r="K481" s="213"/>
      <c r="L481" s="213"/>
      <c r="M481" s="267"/>
      <c r="N481" s="267"/>
      <c r="O481" s="267"/>
      <c r="P481" s="267"/>
      <c r="Q481" s="267"/>
      <c r="R481" s="267"/>
      <c r="S481" s="267"/>
      <c r="T481" s="223"/>
      <c r="U481" s="213"/>
      <c r="V481" s="213"/>
      <c r="W481" s="213"/>
      <c r="X481" s="213"/>
      <c r="Y481" s="213"/>
      <c r="Z481" s="213"/>
    </row>
    <row r="482" spans="1:26" ht="15.75" hidden="1" customHeight="1">
      <c r="A482" s="268"/>
      <c r="B482" s="213"/>
      <c r="C482" s="213"/>
      <c r="D482" s="213"/>
      <c r="E482" s="213"/>
      <c r="F482" s="213"/>
      <c r="G482" s="213"/>
      <c r="H482" s="213"/>
      <c r="I482" s="213"/>
      <c r="J482" s="213"/>
      <c r="K482" s="213"/>
      <c r="L482" s="213"/>
      <c r="M482" s="267"/>
      <c r="N482" s="267"/>
      <c r="O482" s="267"/>
      <c r="P482" s="267"/>
      <c r="Q482" s="267"/>
      <c r="R482" s="267"/>
      <c r="S482" s="267"/>
      <c r="T482" s="223"/>
      <c r="U482" s="213"/>
      <c r="V482" s="213"/>
      <c r="W482" s="213"/>
      <c r="X482" s="213"/>
      <c r="Y482" s="213"/>
      <c r="Z482" s="213"/>
    </row>
    <row r="483" spans="1:26" ht="15.75" hidden="1" customHeight="1">
      <c r="A483" s="268"/>
      <c r="B483" s="213"/>
      <c r="C483" s="213"/>
      <c r="D483" s="213"/>
      <c r="E483" s="213"/>
      <c r="F483" s="213"/>
      <c r="G483" s="213"/>
      <c r="H483" s="213"/>
      <c r="I483" s="213"/>
      <c r="J483" s="213"/>
      <c r="K483" s="213"/>
      <c r="L483" s="213"/>
      <c r="M483" s="267"/>
      <c r="N483" s="267"/>
      <c r="O483" s="267"/>
      <c r="P483" s="267"/>
      <c r="Q483" s="267"/>
      <c r="R483" s="267"/>
      <c r="S483" s="267"/>
      <c r="T483" s="223"/>
      <c r="U483" s="213"/>
      <c r="V483" s="213"/>
      <c r="W483" s="213"/>
      <c r="X483" s="213"/>
      <c r="Y483" s="213"/>
      <c r="Z483" s="213"/>
    </row>
    <row r="484" spans="1:26" ht="15.75" hidden="1" customHeight="1">
      <c r="A484" s="268"/>
      <c r="B484" s="213"/>
      <c r="C484" s="213"/>
      <c r="D484" s="213"/>
      <c r="E484" s="213"/>
      <c r="F484" s="213"/>
      <c r="G484" s="213"/>
      <c r="H484" s="213"/>
      <c r="I484" s="213"/>
      <c r="J484" s="213"/>
      <c r="K484" s="213"/>
      <c r="L484" s="213"/>
      <c r="M484" s="267"/>
      <c r="N484" s="267"/>
      <c r="O484" s="267"/>
      <c r="P484" s="267"/>
      <c r="Q484" s="267"/>
      <c r="R484" s="267"/>
      <c r="S484" s="267"/>
      <c r="T484" s="223"/>
      <c r="U484" s="213"/>
      <c r="V484" s="213"/>
      <c r="W484" s="213"/>
      <c r="X484" s="213"/>
      <c r="Y484" s="213"/>
      <c r="Z484" s="213"/>
    </row>
    <row r="485" spans="1:26" ht="15.75" hidden="1" customHeight="1">
      <c r="A485" s="268"/>
      <c r="B485" s="213"/>
      <c r="C485" s="213"/>
      <c r="D485" s="213"/>
      <c r="E485" s="213"/>
      <c r="F485" s="213"/>
      <c r="G485" s="213"/>
      <c r="H485" s="213"/>
      <c r="I485" s="213"/>
      <c r="J485" s="213"/>
      <c r="K485" s="213"/>
      <c r="L485" s="213"/>
      <c r="M485" s="267"/>
      <c r="N485" s="267"/>
      <c r="O485" s="267"/>
      <c r="P485" s="267"/>
      <c r="Q485" s="267"/>
      <c r="R485" s="267"/>
      <c r="S485" s="267"/>
      <c r="T485" s="223"/>
      <c r="U485" s="213"/>
      <c r="V485" s="213"/>
      <c r="W485" s="213"/>
      <c r="X485" s="213"/>
      <c r="Y485" s="213"/>
      <c r="Z485" s="213"/>
    </row>
    <row r="486" spans="1:26" ht="15.75" hidden="1" customHeight="1">
      <c r="A486" s="268"/>
      <c r="B486" s="213"/>
      <c r="C486" s="213"/>
      <c r="D486" s="213"/>
      <c r="E486" s="213"/>
      <c r="F486" s="213"/>
      <c r="G486" s="213"/>
      <c r="H486" s="213"/>
      <c r="I486" s="213"/>
      <c r="J486" s="213"/>
      <c r="K486" s="213"/>
      <c r="L486" s="213"/>
      <c r="M486" s="267"/>
      <c r="N486" s="267"/>
      <c r="O486" s="267"/>
      <c r="P486" s="267"/>
      <c r="Q486" s="267"/>
      <c r="R486" s="267"/>
      <c r="S486" s="267"/>
      <c r="T486" s="223"/>
      <c r="U486" s="213"/>
      <c r="V486" s="213"/>
      <c r="W486" s="213"/>
      <c r="X486" s="213"/>
      <c r="Y486" s="213"/>
      <c r="Z486" s="213"/>
    </row>
    <row r="487" spans="1:26" ht="15.75" hidden="1" customHeight="1">
      <c r="A487" s="268"/>
      <c r="B487" s="213"/>
      <c r="C487" s="213"/>
      <c r="D487" s="213"/>
      <c r="E487" s="213"/>
      <c r="F487" s="213"/>
      <c r="G487" s="213"/>
      <c r="H487" s="213"/>
      <c r="I487" s="213"/>
      <c r="J487" s="213"/>
      <c r="K487" s="213"/>
      <c r="L487" s="213"/>
      <c r="M487" s="267"/>
      <c r="N487" s="267"/>
      <c r="O487" s="267"/>
      <c r="P487" s="267"/>
      <c r="Q487" s="267"/>
      <c r="R487" s="267"/>
      <c r="S487" s="267"/>
      <c r="T487" s="223"/>
      <c r="U487" s="213"/>
      <c r="V487" s="213"/>
      <c r="W487" s="213"/>
      <c r="X487" s="213"/>
      <c r="Y487" s="213"/>
      <c r="Z487" s="213"/>
    </row>
    <row r="488" spans="1:26" ht="15.75" hidden="1" customHeight="1">
      <c r="A488" s="268"/>
      <c r="B488" s="213"/>
      <c r="C488" s="213"/>
      <c r="D488" s="213"/>
      <c r="E488" s="213"/>
      <c r="F488" s="213"/>
      <c r="G488" s="213"/>
      <c r="H488" s="213"/>
      <c r="I488" s="213"/>
      <c r="J488" s="213"/>
      <c r="K488" s="213"/>
      <c r="L488" s="213"/>
      <c r="M488" s="267"/>
      <c r="N488" s="267"/>
      <c r="O488" s="267"/>
      <c r="P488" s="267"/>
      <c r="Q488" s="267"/>
      <c r="R488" s="267"/>
      <c r="S488" s="267"/>
      <c r="T488" s="223"/>
      <c r="U488" s="213"/>
      <c r="V488" s="213"/>
      <c r="W488" s="213"/>
      <c r="X488" s="213"/>
      <c r="Y488" s="213"/>
      <c r="Z488" s="213"/>
    </row>
    <row r="489" spans="1:26" ht="15.75" hidden="1" customHeight="1">
      <c r="A489" s="268"/>
      <c r="B489" s="213"/>
      <c r="C489" s="213"/>
      <c r="D489" s="213"/>
      <c r="E489" s="213"/>
      <c r="F489" s="213"/>
      <c r="G489" s="213"/>
      <c r="H489" s="213"/>
      <c r="I489" s="213"/>
      <c r="J489" s="213"/>
      <c r="K489" s="213"/>
      <c r="L489" s="213"/>
      <c r="M489" s="267"/>
      <c r="N489" s="267"/>
      <c r="O489" s="267"/>
      <c r="P489" s="267"/>
      <c r="Q489" s="267"/>
      <c r="R489" s="267"/>
      <c r="S489" s="267"/>
      <c r="T489" s="223"/>
      <c r="U489" s="213"/>
      <c r="V489" s="213"/>
      <c r="W489" s="213"/>
      <c r="X489" s="213"/>
      <c r="Y489" s="213"/>
      <c r="Z489" s="213"/>
    </row>
    <row r="490" spans="1:26" ht="15.75" hidden="1" customHeight="1">
      <c r="A490" s="268"/>
      <c r="B490" s="213"/>
      <c r="C490" s="213"/>
      <c r="D490" s="213"/>
      <c r="E490" s="213"/>
      <c r="F490" s="213"/>
      <c r="G490" s="213"/>
      <c r="H490" s="213"/>
      <c r="I490" s="213"/>
      <c r="J490" s="213"/>
      <c r="K490" s="213"/>
      <c r="L490" s="213"/>
      <c r="M490" s="267"/>
      <c r="N490" s="267"/>
      <c r="O490" s="267"/>
      <c r="P490" s="267"/>
      <c r="Q490" s="267"/>
      <c r="R490" s="267"/>
      <c r="S490" s="267"/>
      <c r="T490" s="223"/>
      <c r="U490" s="213"/>
      <c r="V490" s="213"/>
      <c r="W490" s="213"/>
      <c r="X490" s="213"/>
      <c r="Y490" s="213"/>
      <c r="Z490" s="213"/>
    </row>
    <row r="491" spans="1:26" ht="15.75" hidden="1" customHeight="1">
      <c r="A491" s="268"/>
      <c r="B491" s="213"/>
      <c r="C491" s="213"/>
      <c r="D491" s="213"/>
      <c r="E491" s="213"/>
      <c r="F491" s="213"/>
      <c r="G491" s="213"/>
      <c r="H491" s="213"/>
      <c r="I491" s="213"/>
      <c r="J491" s="213"/>
      <c r="K491" s="213"/>
      <c r="L491" s="213"/>
      <c r="M491" s="267"/>
      <c r="N491" s="267"/>
      <c r="O491" s="267"/>
      <c r="P491" s="267"/>
      <c r="Q491" s="267"/>
      <c r="R491" s="267"/>
      <c r="S491" s="267"/>
      <c r="T491" s="223"/>
      <c r="U491" s="213"/>
      <c r="V491" s="213"/>
      <c r="W491" s="213"/>
      <c r="X491" s="213"/>
      <c r="Y491" s="213"/>
      <c r="Z491" s="213"/>
    </row>
    <row r="492" spans="1:26" ht="15.75" hidden="1" customHeight="1">
      <c r="A492" s="268"/>
      <c r="B492" s="213"/>
      <c r="C492" s="213"/>
      <c r="D492" s="213"/>
      <c r="E492" s="213"/>
      <c r="F492" s="213"/>
      <c r="G492" s="213"/>
      <c r="H492" s="213"/>
      <c r="I492" s="213"/>
      <c r="J492" s="213"/>
      <c r="K492" s="213"/>
      <c r="L492" s="213"/>
      <c r="M492" s="267"/>
      <c r="N492" s="267"/>
      <c r="O492" s="267"/>
      <c r="P492" s="267"/>
      <c r="Q492" s="267"/>
      <c r="R492" s="267"/>
      <c r="S492" s="267"/>
      <c r="T492" s="223"/>
      <c r="U492" s="213"/>
      <c r="V492" s="213"/>
      <c r="W492" s="213"/>
      <c r="X492" s="213"/>
      <c r="Y492" s="213"/>
      <c r="Z492" s="213"/>
    </row>
    <row r="493" spans="1:26" ht="15.75" hidden="1" customHeight="1">
      <c r="A493" s="268"/>
      <c r="B493" s="213"/>
      <c r="C493" s="213"/>
      <c r="D493" s="213"/>
      <c r="E493" s="213"/>
      <c r="F493" s="213"/>
      <c r="G493" s="213"/>
      <c r="H493" s="213"/>
      <c r="I493" s="213"/>
      <c r="J493" s="213"/>
      <c r="K493" s="213"/>
      <c r="L493" s="213"/>
      <c r="M493" s="267"/>
      <c r="N493" s="267"/>
      <c r="O493" s="267"/>
      <c r="P493" s="267"/>
      <c r="Q493" s="267"/>
      <c r="R493" s="267"/>
      <c r="S493" s="267"/>
      <c r="T493" s="223"/>
      <c r="U493" s="213"/>
      <c r="V493" s="213"/>
      <c r="W493" s="213"/>
      <c r="X493" s="213"/>
      <c r="Y493" s="213"/>
      <c r="Z493" s="213"/>
    </row>
    <row r="494" spans="1:26" ht="15.75" hidden="1" customHeight="1">
      <c r="A494" s="268"/>
      <c r="B494" s="213"/>
      <c r="C494" s="213"/>
      <c r="D494" s="213"/>
      <c r="E494" s="213"/>
      <c r="F494" s="213"/>
      <c r="G494" s="213"/>
      <c r="H494" s="213"/>
      <c r="I494" s="213"/>
      <c r="J494" s="213"/>
      <c r="K494" s="213"/>
      <c r="L494" s="213"/>
      <c r="M494" s="267"/>
      <c r="N494" s="267"/>
      <c r="O494" s="267"/>
      <c r="P494" s="267"/>
      <c r="Q494" s="267"/>
      <c r="R494" s="267"/>
      <c r="S494" s="267"/>
      <c r="T494" s="223"/>
      <c r="U494" s="213"/>
      <c r="V494" s="213"/>
      <c r="W494" s="213"/>
      <c r="X494" s="213"/>
      <c r="Y494" s="213"/>
      <c r="Z494" s="213"/>
    </row>
    <row r="495" spans="1:26" ht="15.75" hidden="1" customHeight="1">
      <c r="A495" s="268"/>
      <c r="B495" s="213"/>
      <c r="C495" s="213"/>
      <c r="D495" s="213"/>
      <c r="E495" s="213"/>
      <c r="F495" s="213"/>
      <c r="G495" s="213"/>
      <c r="H495" s="213"/>
      <c r="I495" s="213"/>
      <c r="J495" s="213"/>
      <c r="K495" s="213"/>
      <c r="L495" s="213"/>
      <c r="M495" s="267"/>
      <c r="N495" s="267"/>
      <c r="O495" s="267"/>
      <c r="P495" s="267"/>
      <c r="Q495" s="267"/>
      <c r="R495" s="267"/>
      <c r="S495" s="267"/>
      <c r="T495" s="223"/>
      <c r="U495" s="213"/>
      <c r="V495" s="213"/>
      <c r="W495" s="213"/>
      <c r="X495" s="213"/>
      <c r="Y495" s="213"/>
      <c r="Z495" s="213"/>
    </row>
    <row r="496" spans="1:26" ht="15.75" hidden="1" customHeight="1">
      <c r="A496" s="268"/>
      <c r="B496" s="213"/>
      <c r="C496" s="213"/>
      <c r="D496" s="213"/>
      <c r="E496" s="213"/>
      <c r="F496" s="213"/>
      <c r="G496" s="213"/>
      <c r="H496" s="213"/>
      <c r="I496" s="213"/>
      <c r="J496" s="213"/>
      <c r="K496" s="213"/>
      <c r="L496" s="213"/>
      <c r="M496" s="267"/>
      <c r="N496" s="267"/>
      <c r="O496" s="267"/>
      <c r="P496" s="267"/>
      <c r="Q496" s="267"/>
      <c r="R496" s="267"/>
      <c r="S496" s="267"/>
      <c r="T496" s="223"/>
      <c r="U496" s="213"/>
      <c r="V496" s="213"/>
      <c r="W496" s="213"/>
      <c r="X496" s="213"/>
      <c r="Y496" s="213"/>
      <c r="Z496" s="213"/>
    </row>
    <row r="497" spans="1:26" ht="15.75" hidden="1" customHeight="1">
      <c r="A497" s="268"/>
      <c r="B497" s="213"/>
      <c r="C497" s="213"/>
      <c r="D497" s="213"/>
      <c r="E497" s="213"/>
      <c r="F497" s="213"/>
      <c r="G497" s="213"/>
      <c r="H497" s="213"/>
      <c r="I497" s="213"/>
      <c r="J497" s="213"/>
      <c r="K497" s="213"/>
      <c r="L497" s="213"/>
      <c r="M497" s="267"/>
      <c r="N497" s="267"/>
      <c r="O497" s="267"/>
      <c r="P497" s="267"/>
      <c r="Q497" s="267"/>
      <c r="R497" s="267"/>
      <c r="S497" s="267"/>
      <c r="T497" s="223"/>
      <c r="U497" s="213"/>
      <c r="V497" s="213"/>
      <c r="W497" s="213"/>
      <c r="X497" s="213"/>
      <c r="Y497" s="213"/>
      <c r="Z497" s="213"/>
    </row>
    <row r="498" spans="1:26" ht="15.75" hidden="1" customHeight="1">
      <c r="A498" s="268"/>
      <c r="B498" s="213"/>
      <c r="C498" s="213"/>
      <c r="D498" s="213"/>
      <c r="E498" s="213"/>
      <c r="F498" s="213"/>
      <c r="G498" s="213"/>
      <c r="H498" s="213"/>
      <c r="I498" s="213"/>
      <c r="J498" s="213"/>
      <c r="K498" s="213"/>
      <c r="L498" s="213"/>
      <c r="M498" s="267"/>
      <c r="N498" s="267"/>
      <c r="O498" s="267"/>
      <c r="P498" s="267"/>
      <c r="Q498" s="267"/>
      <c r="R498" s="267"/>
      <c r="S498" s="267"/>
      <c r="T498" s="223"/>
      <c r="U498" s="213"/>
      <c r="V498" s="213"/>
      <c r="W498" s="213"/>
      <c r="X498" s="213"/>
      <c r="Y498" s="213"/>
      <c r="Z498" s="213"/>
    </row>
    <row r="499" spans="1:26" ht="15.75" hidden="1" customHeight="1">
      <c r="A499" s="268"/>
      <c r="B499" s="213"/>
      <c r="C499" s="213"/>
      <c r="D499" s="213"/>
      <c r="E499" s="213"/>
      <c r="F499" s="213"/>
      <c r="G499" s="213"/>
      <c r="H499" s="213"/>
      <c r="I499" s="213"/>
      <c r="J499" s="213"/>
      <c r="K499" s="213"/>
      <c r="L499" s="213"/>
      <c r="M499" s="267"/>
      <c r="N499" s="267"/>
      <c r="O499" s="267"/>
      <c r="P499" s="267"/>
      <c r="Q499" s="267"/>
      <c r="R499" s="267"/>
      <c r="S499" s="267"/>
      <c r="T499" s="223"/>
      <c r="U499" s="213"/>
      <c r="V499" s="213"/>
      <c r="W499" s="213"/>
      <c r="X499" s="213"/>
      <c r="Y499" s="213"/>
      <c r="Z499" s="213"/>
    </row>
    <row r="500" spans="1:26" ht="15.75" hidden="1" customHeight="1">
      <c r="A500" s="268"/>
      <c r="B500" s="213"/>
      <c r="C500" s="213"/>
      <c r="D500" s="213"/>
      <c r="E500" s="213"/>
      <c r="F500" s="213"/>
      <c r="G500" s="213"/>
      <c r="H500" s="213"/>
      <c r="I500" s="213"/>
      <c r="J500" s="213"/>
      <c r="K500" s="213"/>
      <c r="L500" s="213"/>
      <c r="M500" s="267"/>
      <c r="N500" s="267"/>
      <c r="O500" s="267"/>
      <c r="P500" s="267"/>
      <c r="Q500" s="267"/>
      <c r="R500" s="267"/>
      <c r="S500" s="267"/>
      <c r="T500" s="223"/>
      <c r="U500" s="213"/>
      <c r="V500" s="213"/>
      <c r="W500" s="213"/>
      <c r="X500" s="213"/>
      <c r="Y500" s="213"/>
      <c r="Z500" s="213"/>
    </row>
    <row r="501" spans="1:26" ht="15.75" hidden="1" customHeight="1">
      <c r="A501" s="268"/>
      <c r="B501" s="213"/>
      <c r="C501" s="213"/>
      <c r="D501" s="213"/>
      <c r="E501" s="213"/>
      <c r="F501" s="213"/>
      <c r="G501" s="213"/>
      <c r="H501" s="213"/>
      <c r="I501" s="213"/>
      <c r="J501" s="213"/>
      <c r="K501" s="213"/>
      <c r="L501" s="213"/>
      <c r="M501" s="267"/>
      <c r="N501" s="267"/>
      <c r="O501" s="267"/>
      <c r="P501" s="267"/>
      <c r="Q501" s="267"/>
      <c r="R501" s="267"/>
      <c r="S501" s="267"/>
      <c r="T501" s="223"/>
      <c r="U501" s="213"/>
      <c r="V501" s="213"/>
      <c r="W501" s="213"/>
      <c r="X501" s="213"/>
      <c r="Y501" s="213"/>
      <c r="Z501" s="213"/>
    </row>
    <row r="502" spans="1:26" ht="15.75" hidden="1" customHeight="1">
      <c r="A502" s="268"/>
      <c r="B502" s="213"/>
      <c r="C502" s="213"/>
      <c r="D502" s="213"/>
      <c r="E502" s="213"/>
      <c r="F502" s="213"/>
      <c r="G502" s="213"/>
      <c r="H502" s="213"/>
      <c r="I502" s="213"/>
      <c r="J502" s="213"/>
      <c r="K502" s="213"/>
      <c r="L502" s="213"/>
      <c r="M502" s="267"/>
      <c r="N502" s="267"/>
      <c r="O502" s="267"/>
      <c r="P502" s="267"/>
      <c r="Q502" s="267"/>
      <c r="R502" s="267"/>
      <c r="S502" s="267"/>
      <c r="T502" s="223"/>
      <c r="U502" s="213"/>
      <c r="V502" s="213"/>
      <c r="W502" s="213"/>
      <c r="X502" s="213"/>
      <c r="Y502" s="213"/>
      <c r="Z502" s="213"/>
    </row>
    <row r="503" spans="1:26" ht="15.75" hidden="1" customHeight="1">
      <c r="A503" s="268"/>
      <c r="B503" s="213"/>
      <c r="C503" s="213"/>
      <c r="D503" s="213"/>
      <c r="E503" s="213"/>
      <c r="F503" s="213"/>
      <c r="G503" s="213"/>
      <c r="H503" s="213"/>
      <c r="I503" s="213"/>
      <c r="J503" s="213"/>
      <c r="K503" s="213"/>
      <c r="L503" s="213"/>
      <c r="M503" s="267"/>
      <c r="N503" s="267"/>
      <c r="O503" s="267"/>
      <c r="P503" s="267"/>
      <c r="Q503" s="267"/>
      <c r="R503" s="267"/>
      <c r="S503" s="267"/>
      <c r="T503" s="223"/>
      <c r="U503" s="213"/>
      <c r="V503" s="213"/>
      <c r="W503" s="213"/>
      <c r="X503" s="213"/>
      <c r="Y503" s="213"/>
      <c r="Z503" s="213"/>
    </row>
    <row r="504" spans="1:26" ht="15.75" hidden="1" customHeight="1">
      <c r="A504" s="268"/>
      <c r="B504" s="213"/>
      <c r="C504" s="213"/>
      <c r="D504" s="213"/>
      <c r="E504" s="213"/>
      <c r="F504" s="213"/>
      <c r="G504" s="213"/>
      <c r="H504" s="213"/>
      <c r="I504" s="213"/>
      <c r="J504" s="213"/>
      <c r="K504" s="213"/>
      <c r="L504" s="213"/>
      <c r="M504" s="267"/>
      <c r="N504" s="267"/>
      <c r="O504" s="267"/>
      <c r="P504" s="267"/>
      <c r="Q504" s="267"/>
      <c r="R504" s="267"/>
      <c r="S504" s="267"/>
      <c r="T504" s="223"/>
      <c r="U504" s="213"/>
      <c r="V504" s="213"/>
      <c r="W504" s="213"/>
      <c r="X504" s="213"/>
      <c r="Y504" s="213"/>
      <c r="Z504" s="213"/>
    </row>
    <row r="505" spans="1:26" ht="15.75" hidden="1" customHeight="1">
      <c r="A505" s="268"/>
      <c r="B505" s="213"/>
      <c r="C505" s="213"/>
      <c r="D505" s="213"/>
      <c r="E505" s="213"/>
      <c r="F505" s="213"/>
      <c r="G505" s="213"/>
      <c r="H505" s="213"/>
      <c r="I505" s="213"/>
      <c r="J505" s="213"/>
      <c r="K505" s="213"/>
      <c r="L505" s="213"/>
      <c r="M505" s="267"/>
      <c r="N505" s="267"/>
      <c r="O505" s="267"/>
      <c r="P505" s="267"/>
      <c r="Q505" s="267"/>
      <c r="R505" s="267"/>
      <c r="S505" s="267"/>
      <c r="T505" s="223"/>
      <c r="U505" s="213"/>
      <c r="V505" s="213"/>
      <c r="W505" s="213"/>
      <c r="X505" s="213"/>
      <c r="Y505" s="213"/>
      <c r="Z505" s="213"/>
    </row>
    <row r="506" spans="1:26" ht="15.75" hidden="1" customHeight="1">
      <c r="A506" s="268"/>
      <c r="B506" s="213"/>
      <c r="C506" s="213"/>
      <c r="D506" s="213"/>
      <c r="E506" s="213"/>
      <c r="F506" s="213"/>
      <c r="G506" s="213"/>
      <c r="H506" s="213"/>
      <c r="I506" s="213"/>
      <c r="J506" s="213"/>
      <c r="K506" s="213"/>
      <c r="L506" s="213"/>
      <c r="M506" s="267"/>
      <c r="N506" s="267"/>
      <c r="O506" s="267"/>
      <c r="P506" s="267"/>
      <c r="Q506" s="267"/>
      <c r="R506" s="267"/>
      <c r="S506" s="267"/>
      <c r="T506" s="223"/>
      <c r="U506" s="213"/>
      <c r="V506" s="213"/>
      <c r="W506" s="213"/>
      <c r="X506" s="213"/>
      <c r="Y506" s="213"/>
      <c r="Z506" s="213"/>
    </row>
    <row r="507" spans="1:26" ht="15.75" hidden="1" customHeight="1">
      <c r="A507" s="268"/>
      <c r="B507" s="213"/>
      <c r="C507" s="213"/>
      <c r="D507" s="213"/>
      <c r="E507" s="213"/>
      <c r="F507" s="213"/>
      <c r="G507" s="213"/>
      <c r="H507" s="213"/>
      <c r="I507" s="213"/>
      <c r="J507" s="213"/>
      <c r="K507" s="213"/>
      <c r="L507" s="213"/>
      <c r="M507" s="267"/>
      <c r="N507" s="267"/>
      <c r="O507" s="267"/>
      <c r="P507" s="267"/>
      <c r="Q507" s="267"/>
      <c r="R507" s="267"/>
      <c r="S507" s="267"/>
      <c r="T507" s="223"/>
      <c r="U507" s="213"/>
      <c r="V507" s="213"/>
      <c r="W507" s="213"/>
      <c r="X507" s="213"/>
      <c r="Y507" s="213"/>
      <c r="Z507" s="213"/>
    </row>
    <row r="508" spans="1:26" ht="15.75" hidden="1" customHeight="1">
      <c r="A508" s="268"/>
      <c r="B508" s="213"/>
      <c r="C508" s="213"/>
      <c r="D508" s="213"/>
      <c r="E508" s="213"/>
      <c r="F508" s="213"/>
      <c r="G508" s="213"/>
      <c r="H508" s="213"/>
      <c r="I508" s="213"/>
      <c r="J508" s="213"/>
      <c r="K508" s="213"/>
      <c r="L508" s="213"/>
      <c r="M508" s="267"/>
      <c r="N508" s="267"/>
      <c r="O508" s="267"/>
      <c r="P508" s="267"/>
      <c r="Q508" s="267"/>
      <c r="R508" s="267"/>
      <c r="S508" s="267"/>
      <c r="T508" s="223"/>
      <c r="U508" s="213"/>
      <c r="V508" s="213"/>
      <c r="W508" s="213"/>
      <c r="X508" s="213"/>
      <c r="Y508" s="213"/>
      <c r="Z508" s="213"/>
    </row>
    <row r="509" spans="1:26" ht="15.75" hidden="1" customHeight="1">
      <c r="A509" s="268"/>
      <c r="B509" s="213"/>
      <c r="C509" s="213"/>
      <c r="D509" s="213"/>
      <c r="E509" s="213"/>
      <c r="F509" s="213"/>
      <c r="G509" s="213"/>
      <c r="H509" s="213"/>
      <c r="I509" s="213"/>
      <c r="J509" s="213"/>
      <c r="K509" s="213"/>
      <c r="L509" s="213"/>
      <c r="M509" s="267"/>
      <c r="N509" s="267"/>
      <c r="O509" s="267"/>
      <c r="P509" s="267"/>
      <c r="Q509" s="267"/>
      <c r="R509" s="267"/>
      <c r="S509" s="267"/>
      <c r="T509" s="223"/>
      <c r="U509" s="213"/>
      <c r="V509" s="213"/>
      <c r="W509" s="213"/>
      <c r="X509" s="213"/>
      <c r="Y509" s="213"/>
      <c r="Z509" s="213"/>
    </row>
    <row r="510" spans="1:26" ht="15.75" hidden="1" customHeight="1">
      <c r="A510" s="268"/>
      <c r="B510" s="213"/>
      <c r="C510" s="213"/>
      <c r="D510" s="213"/>
      <c r="E510" s="213"/>
      <c r="F510" s="213"/>
      <c r="G510" s="213"/>
      <c r="H510" s="213"/>
      <c r="I510" s="213"/>
      <c r="J510" s="213"/>
      <c r="K510" s="213"/>
      <c r="L510" s="213"/>
      <c r="M510" s="267"/>
      <c r="N510" s="267"/>
      <c r="O510" s="267"/>
      <c r="P510" s="267"/>
      <c r="Q510" s="267"/>
      <c r="R510" s="267"/>
      <c r="S510" s="267"/>
      <c r="T510" s="223"/>
      <c r="U510" s="213"/>
      <c r="V510" s="213"/>
      <c r="W510" s="213"/>
      <c r="X510" s="213"/>
      <c r="Y510" s="213"/>
      <c r="Z510" s="213"/>
    </row>
    <row r="511" spans="1:26" ht="15.75" hidden="1" customHeight="1">
      <c r="A511" s="268"/>
      <c r="B511" s="213"/>
      <c r="C511" s="213"/>
      <c r="D511" s="213"/>
      <c r="E511" s="213"/>
      <c r="F511" s="213"/>
      <c r="G511" s="213"/>
      <c r="H511" s="213"/>
      <c r="I511" s="213"/>
      <c r="J511" s="213"/>
      <c r="K511" s="213"/>
      <c r="L511" s="213"/>
      <c r="M511" s="267"/>
      <c r="N511" s="267"/>
      <c r="O511" s="267"/>
      <c r="P511" s="267"/>
      <c r="Q511" s="267"/>
      <c r="R511" s="267"/>
      <c r="S511" s="267"/>
      <c r="T511" s="223"/>
      <c r="U511" s="213"/>
      <c r="V511" s="213"/>
      <c r="W511" s="213"/>
      <c r="X511" s="213"/>
      <c r="Y511" s="213"/>
      <c r="Z511" s="213"/>
    </row>
    <row r="512" spans="1:26" ht="15.75" hidden="1" customHeight="1">
      <c r="A512" s="268"/>
      <c r="B512" s="213"/>
      <c r="C512" s="213"/>
      <c r="D512" s="213"/>
      <c r="E512" s="213"/>
      <c r="F512" s="213"/>
      <c r="G512" s="213"/>
      <c r="H512" s="213"/>
      <c r="I512" s="213"/>
      <c r="J512" s="213"/>
      <c r="K512" s="213"/>
      <c r="L512" s="213"/>
      <c r="M512" s="267"/>
      <c r="N512" s="267"/>
      <c r="O512" s="267"/>
      <c r="P512" s="267"/>
      <c r="Q512" s="267"/>
      <c r="R512" s="267"/>
      <c r="S512" s="267"/>
      <c r="T512" s="223"/>
      <c r="U512" s="213"/>
      <c r="V512" s="213"/>
      <c r="W512" s="213"/>
      <c r="X512" s="213"/>
      <c r="Y512" s="213"/>
      <c r="Z512" s="213"/>
    </row>
    <row r="513" spans="1:26" ht="15.75" hidden="1" customHeight="1">
      <c r="A513" s="268"/>
      <c r="B513" s="213"/>
      <c r="C513" s="213"/>
      <c r="D513" s="213"/>
      <c r="E513" s="213"/>
      <c r="F513" s="213"/>
      <c r="G513" s="213"/>
      <c r="H513" s="213"/>
      <c r="I513" s="213"/>
      <c r="J513" s="213"/>
      <c r="K513" s="213"/>
      <c r="L513" s="213"/>
      <c r="M513" s="267"/>
      <c r="N513" s="267"/>
      <c r="O513" s="267"/>
      <c r="P513" s="267"/>
      <c r="Q513" s="267"/>
      <c r="R513" s="267"/>
      <c r="S513" s="267"/>
      <c r="T513" s="223"/>
      <c r="U513" s="213"/>
      <c r="V513" s="213"/>
      <c r="W513" s="213"/>
      <c r="X513" s="213"/>
      <c r="Y513" s="213"/>
      <c r="Z513" s="213"/>
    </row>
    <row r="514" spans="1:26" ht="15.75" hidden="1" customHeight="1">
      <c r="A514" s="268"/>
      <c r="B514" s="213"/>
      <c r="C514" s="213"/>
      <c r="D514" s="213"/>
      <c r="E514" s="213"/>
      <c r="F514" s="213"/>
      <c r="G514" s="213"/>
      <c r="H514" s="213"/>
      <c r="I514" s="213"/>
      <c r="J514" s="213"/>
      <c r="K514" s="213"/>
      <c r="L514" s="213"/>
      <c r="M514" s="267"/>
      <c r="N514" s="267"/>
      <c r="O514" s="267"/>
      <c r="P514" s="267"/>
      <c r="Q514" s="267"/>
      <c r="R514" s="267"/>
      <c r="S514" s="267"/>
      <c r="T514" s="223"/>
      <c r="U514" s="213"/>
      <c r="V514" s="213"/>
      <c r="W514" s="213"/>
      <c r="X514" s="213"/>
      <c r="Y514" s="213"/>
      <c r="Z514" s="213"/>
    </row>
    <row r="515" spans="1:26" ht="15.75" hidden="1" customHeight="1">
      <c r="A515" s="268"/>
      <c r="B515" s="213"/>
      <c r="C515" s="213"/>
      <c r="D515" s="213"/>
      <c r="E515" s="213"/>
      <c r="F515" s="213"/>
      <c r="G515" s="213"/>
      <c r="H515" s="213"/>
      <c r="I515" s="213"/>
      <c r="J515" s="213"/>
      <c r="K515" s="213"/>
      <c r="L515" s="213"/>
      <c r="M515" s="267"/>
      <c r="N515" s="267"/>
      <c r="O515" s="267"/>
      <c r="P515" s="267"/>
      <c r="Q515" s="267"/>
      <c r="R515" s="267"/>
      <c r="S515" s="267"/>
      <c r="T515" s="223"/>
      <c r="U515" s="213"/>
      <c r="V515" s="213"/>
      <c r="W515" s="213"/>
      <c r="X515" s="213"/>
      <c r="Y515" s="213"/>
      <c r="Z515" s="213"/>
    </row>
    <row r="516" spans="1:26" ht="15.75" hidden="1" customHeight="1">
      <c r="A516" s="268"/>
      <c r="B516" s="213"/>
      <c r="C516" s="213"/>
      <c r="D516" s="213"/>
      <c r="E516" s="213"/>
      <c r="F516" s="213"/>
      <c r="G516" s="213"/>
      <c r="H516" s="213"/>
      <c r="I516" s="213"/>
      <c r="J516" s="213"/>
      <c r="K516" s="213"/>
      <c r="L516" s="213"/>
      <c r="M516" s="267"/>
      <c r="N516" s="267"/>
      <c r="O516" s="267"/>
      <c r="P516" s="267"/>
      <c r="Q516" s="267"/>
      <c r="R516" s="267"/>
      <c r="S516" s="267"/>
      <c r="T516" s="223"/>
      <c r="U516" s="213"/>
      <c r="V516" s="213"/>
      <c r="W516" s="213"/>
      <c r="X516" s="213"/>
      <c r="Y516" s="213"/>
      <c r="Z516" s="213"/>
    </row>
    <row r="517" spans="1:26" ht="15.75" hidden="1" customHeight="1">
      <c r="A517" s="268"/>
      <c r="B517" s="213"/>
      <c r="C517" s="213"/>
      <c r="D517" s="213"/>
      <c r="E517" s="213"/>
      <c r="F517" s="213"/>
      <c r="G517" s="213"/>
      <c r="H517" s="213"/>
      <c r="I517" s="213"/>
      <c r="J517" s="213"/>
      <c r="K517" s="213"/>
      <c r="L517" s="213"/>
      <c r="M517" s="267"/>
      <c r="N517" s="267"/>
      <c r="O517" s="267"/>
      <c r="P517" s="267"/>
      <c r="Q517" s="267"/>
      <c r="R517" s="267"/>
      <c r="S517" s="267"/>
      <c r="T517" s="223"/>
      <c r="U517" s="213"/>
      <c r="V517" s="213"/>
      <c r="W517" s="213"/>
      <c r="X517" s="213"/>
      <c r="Y517" s="213"/>
      <c r="Z517" s="213"/>
    </row>
    <row r="518" spans="1:26" ht="15.75" hidden="1" customHeight="1">
      <c r="A518" s="268"/>
      <c r="B518" s="213"/>
      <c r="C518" s="213"/>
      <c r="D518" s="213"/>
      <c r="E518" s="213"/>
      <c r="F518" s="213"/>
      <c r="G518" s="213"/>
      <c r="H518" s="213"/>
      <c r="I518" s="213"/>
      <c r="J518" s="213"/>
      <c r="K518" s="213"/>
      <c r="L518" s="213"/>
      <c r="M518" s="267"/>
      <c r="N518" s="267"/>
      <c r="O518" s="267"/>
      <c r="P518" s="267"/>
      <c r="Q518" s="267"/>
      <c r="R518" s="267"/>
      <c r="S518" s="267"/>
      <c r="T518" s="223"/>
      <c r="U518" s="213"/>
      <c r="V518" s="213"/>
      <c r="W518" s="213"/>
      <c r="X518" s="213"/>
      <c r="Y518" s="213"/>
      <c r="Z518" s="213"/>
    </row>
    <row r="519" spans="1:26" ht="15.75" hidden="1" customHeight="1">
      <c r="A519" s="268"/>
      <c r="B519" s="213"/>
      <c r="C519" s="213"/>
      <c r="D519" s="213"/>
      <c r="E519" s="213"/>
      <c r="F519" s="213"/>
      <c r="G519" s="213"/>
      <c r="H519" s="213"/>
      <c r="I519" s="213"/>
      <c r="J519" s="213"/>
      <c r="K519" s="213"/>
      <c r="L519" s="213"/>
      <c r="M519" s="267"/>
      <c r="N519" s="267"/>
      <c r="O519" s="267"/>
      <c r="P519" s="267"/>
      <c r="Q519" s="267"/>
      <c r="R519" s="267"/>
      <c r="S519" s="267"/>
      <c r="T519" s="223"/>
      <c r="U519" s="213"/>
      <c r="V519" s="213"/>
      <c r="W519" s="213"/>
      <c r="X519" s="213"/>
      <c r="Y519" s="213"/>
      <c r="Z519" s="213"/>
    </row>
    <row r="520" spans="1:26" ht="15.75" hidden="1" customHeight="1">
      <c r="A520" s="268"/>
      <c r="B520" s="213"/>
      <c r="C520" s="213"/>
      <c r="D520" s="213"/>
      <c r="E520" s="213"/>
      <c r="F520" s="213"/>
      <c r="G520" s="213"/>
      <c r="H520" s="213"/>
      <c r="I520" s="213"/>
      <c r="J520" s="213"/>
      <c r="K520" s="213"/>
      <c r="L520" s="213"/>
      <c r="M520" s="267"/>
      <c r="N520" s="267"/>
      <c r="O520" s="267"/>
      <c r="P520" s="267"/>
      <c r="Q520" s="267"/>
      <c r="R520" s="267"/>
      <c r="S520" s="267"/>
      <c r="T520" s="223"/>
      <c r="U520" s="213"/>
      <c r="V520" s="213"/>
      <c r="W520" s="213"/>
      <c r="X520" s="213"/>
      <c r="Y520" s="213"/>
      <c r="Z520" s="213"/>
    </row>
    <row r="521" spans="1:26" ht="15.75" hidden="1" customHeight="1">
      <c r="A521" s="268"/>
      <c r="B521" s="213"/>
      <c r="C521" s="213"/>
      <c r="D521" s="213"/>
      <c r="E521" s="213"/>
      <c r="F521" s="213"/>
      <c r="G521" s="213"/>
      <c r="H521" s="213"/>
      <c r="I521" s="213"/>
      <c r="J521" s="213"/>
      <c r="K521" s="213"/>
      <c r="L521" s="213"/>
      <c r="M521" s="267"/>
      <c r="N521" s="267"/>
      <c r="O521" s="267"/>
      <c r="P521" s="267"/>
      <c r="Q521" s="267"/>
      <c r="R521" s="267"/>
      <c r="S521" s="267"/>
      <c r="T521" s="223"/>
      <c r="U521" s="213"/>
      <c r="V521" s="213"/>
      <c r="W521" s="213"/>
      <c r="X521" s="213"/>
      <c r="Y521" s="213"/>
      <c r="Z521" s="213"/>
    </row>
    <row r="522" spans="1:26" ht="15.75" hidden="1" customHeight="1">
      <c r="A522" s="268"/>
      <c r="B522" s="213"/>
      <c r="C522" s="213"/>
      <c r="D522" s="213"/>
      <c r="E522" s="213"/>
      <c r="F522" s="213"/>
      <c r="G522" s="213"/>
      <c r="H522" s="213"/>
      <c r="I522" s="213"/>
      <c r="J522" s="213"/>
      <c r="K522" s="213"/>
      <c r="L522" s="213"/>
      <c r="M522" s="267"/>
      <c r="N522" s="267"/>
      <c r="O522" s="267"/>
      <c r="P522" s="267"/>
      <c r="Q522" s="267"/>
      <c r="R522" s="267"/>
      <c r="S522" s="267"/>
      <c r="T522" s="223"/>
      <c r="U522" s="213"/>
      <c r="V522" s="213"/>
      <c r="W522" s="213"/>
      <c r="X522" s="213"/>
      <c r="Y522" s="213"/>
      <c r="Z522" s="213"/>
    </row>
    <row r="523" spans="1:26" ht="15.75" hidden="1" customHeight="1">
      <c r="A523" s="268"/>
      <c r="B523" s="213"/>
      <c r="C523" s="213"/>
      <c r="D523" s="213"/>
      <c r="E523" s="213"/>
      <c r="F523" s="213"/>
      <c r="G523" s="213"/>
      <c r="H523" s="213"/>
      <c r="I523" s="213"/>
      <c r="J523" s="213"/>
      <c r="K523" s="213"/>
      <c r="L523" s="213"/>
      <c r="M523" s="267"/>
      <c r="N523" s="267"/>
      <c r="O523" s="267"/>
      <c r="P523" s="267"/>
      <c r="Q523" s="267"/>
      <c r="R523" s="267"/>
      <c r="S523" s="267"/>
      <c r="T523" s="223"/>
      <c r="U523" s="213"/>
      <c r="V523" s="213"/>
      <c r="W523" s="213"/>
      <c r="X523" s="213"/>
      <c r="Y523" s="213"/>
      <c r="Z523" s="213"/>
    </row>
    <row r="524" spans="1:26" ht="15.75" hidden="1" customHeight="1">
      <c r="A524" s="268"/>
      <c r="B524" s="213"/>
      <c r="C524" s="213"/>
      <c r="D524" s="213"/>
      <c r="E524" s="213"/>
      <c r="F524" s="213"/>
      <c r="G524" s="213"/>
      <c r="H524" s="213"/>
      <c r="I524" s="213"/>
      <c r="J524" s="213"/>
      <c r="K524" s="213"/>
      <c r="L524" s="213"/>
      <c r="M524" s="267"/>
      <c r="N524" s="267"/>
      <c r="O524" s="267"/>
      <c r="P524" s="267"/>
      <c r="Q524" s="267"/>
      <c r="R524" s="267"/>
      <c r="S524" s="267"/>
      <c r="T524" s="223"/>
      <c r="U524" s="213"/>
      <c r="V524" s="213"/>
      <c r="W524" s="213"/>
      <c r="X524" s="213"/>
      <c r="Y524" s="213"/>
      <c r="Z524" s="213"/>
    </row>
    <row r="525" spans="1:26" ht="15.75" hidden="1" customHeight="1">
      <c r="A525" s="268"/>
      <c r="B525" s="213"/>
      <c r="C525" s="213"/>
      <c r="D525" s="213"/>
      <c r="E525" s="213"/>
      <c r="F525" s="213"/>
      <c r="G525" s="213"/>
      <c r="H525" s="213"/>
      <c r="I525" s="213"/>
      <c r="J525" s="213"/>
      <c r="K525" s="213"/>
      <c r="L525" s="213"/>
      <c r="M525" s="267"/>
      <c r="N525" s="267"/>
      <c r="O525" s="267"/>
      <c r="P525" s="267"/>
      <c r="Q525" s="267"/>
      <c r="R525" s="267"/>
      <c r="S525" s="267"/>
      <c r="T525" s="223"/>
      <c r="U525" s="213"/>
      <c r="V525" s="213"/>
      <c r="W525" s="213"/>
      <c r="X525" s="213"/>
      <c r="Y525" s="213"/>
      <c r="Z525" s="213"/>
    </row>
    <row r="526" spans="1:26" ht="15.75" hidden="1" customHeight="1">
      <c r="A526" s="268"/>
      <c r="B526" s="213"/>
      <c r="C526" s="213"/>
      <c r="D526" s="213"/>
      <c r="E526" s="213"/>
      <c r="F526" s="213"/>
      <c r="G526" s="213"/>
      <c r="H526" s="213"/>
      <c r="I526" s="213"/>
      <c r="J526" s="213"/>
      <c r="K526" s="213"/>
      <c r="L526" s="213"/>
      <c r="M526" s="267"/>
      <c r="N526" s="267"/>
      <c r="O526" s="267"/>
      <c r="P526" s="267"/>
      <c r="Q526" s="267"/>
      <c r="R526" s="267"/>
      <c r="S526" s="267"/>
      <c r="T526" s="223"/>
      <c r="U526" s="213"/>
      <c r="V526" s="213"/>
      <c r="W526" s="213"/>
      <c r="X526" s="213"/>
      <c r="Y526" s="213"/>
      <c r="Z526" s="213"/>
    </row>
    <row r="527" spans="1:26" ht="15.75" hidden="1" customHeight="1">
      <c r="A527" s="268"/>
      <c r="B527" s="213"/>
      <c r="C527" s="213"/>
      <c r="D527" s="213"/>
      <c r="E527" s="213"/>
      <c r="F527" s="213"/>
      <c r="G527" s="213"/>
      <c r="H527" s="213"/>
      <c r="I527" s="213"/>
      <c r="J527" s="213"/>
      <c r="K527" s="213"/>
      <c r="L527" s="213"/>
      <c r="M527" s="267"/>
      <c r="N527" s="267"/>
      <c r="O527" s="267"/>
      <c r="P527" s="267"/>
      <c r="Q527" s="267"/>
      <c r="R527" s="267"/>
      <c r="S527" s="267"/>
      <c r="T527" s="223"/>
      <c r="U527" s="213"/>
      <c r="V527" s="213"/>
      <c r="W527" s="213"/>
      <c r="X527" s="213"/>
      <c r="Y527" s="213"/>
      <c r="Z527" s="213"/>
    </row>
    <row r="528" spans="1:26" ht="15.75" hidden="1" customHeight="1">
      <c r="A528" s="268"/>
      <c r="B528" s="213"/>
      <c r="C528" s="213"/>
      <c r="D528" s="213"/>
      <c r="E528" s="213"/>
      <c r="F528" s="213"/>
      <c r="G528" s="213"/>
      <c r="H528" s="213"/>
      <c r="I528" s="213"/>
      <c r="J528" s="213"/>
      <c r="K528" s="213"/>
      <c r="L528" s="213"/>
      <c r="M528" s="267"/>
      <c r="N528" s="267"/>
      <c r="O528" s="267"/>
      <c r="P528" s="267"/>
      <c r="Q528" s="267"/>
      <c r="R528" s="267"/>
      <c r="S528" s="267"/>
      <c r="T528" s="223"/>
      <c r="U528" s="213"/>
      <c r="V528" s="213"/>
      <c r="W528" s="213"/>
      <c r="X528" s="213"/>
      <c r="Y528" s="213"/>
      <c r="Z528" s="213"/>
    </row>
    <row r="529" spans="1:26" ht="15.75" hidden="1" customHeight="1">
      <c r="A529" s="268"/>
      <c r="B529" s="213"/>
      <c r="C529" s="213"/>
      <c r="D529" s="213"/>
      <c r="E529" s="213"/>
      <c r="F529" s="213"/>
      <c r="G529" s="213"/>
      <c r="H529" s="213"/>
      <c r="I529" s="213"/>
      <c r="J529" s="213"/>
      <c r="K529" s="213"/>
      <c r="L529" s="213"/>
      <c r="M529" s="267"/>
      <c r="N529" s="267"/>
      <c r="O529" s="267"/>
      <c r="P529" s="267"/>
      <c r="Q529" s="267"/>
      <c r="R529" s="267"/>
      <c r="S529" s="267"/>
      <c r="T529" s="223"/>
      <c r="U529" s="213"/>
      <c r="V529" s="213"/>
      <c r="W529" s="213"/>
      <c r="X529" s="213"/>
      <c r="Y529" s="213"/>
      <c r="Z529" s="213"/>
    </row>
    <row r="530" spans="1:26" ht="15.75" hidden="1" customHeight="1">
      <c r="A530" s="268"/>
      <c r="B530" s="213"/>
      <c r="C530" s="213"/>
      <c r="D530" s="213"/>
      <c r="E530" s="213"/>
      <c r="F530" s="213"/>
      <c r="G530" s="213"/>
      <c r="H530" s="213"/>
      <c r="I530" s="213"/>
      <c r="J530" s="213"/>
      <c r="K530" s="213"/>
      <c r="L530" s="213"/>
      <c r="M530" s="267"/>
      <c r="N530" s="267"/>
      <c r="O530" s="267"/>
      <c r="P530" s="267"/>
      <c r="Q530" s="267"/>
      <c r="R530" s="267"/>
      <c r="S530" s="267"/>
      <c r="T530" s="223"/>
      <c r="U530" s="213"/>
      <c r="V530" s="213"/>
      <c r="W530" s="213"/>
      <c r="X530" s="213"/>
      <c r="Y530" s="213"/>
      <c r="Z530" s="213"/>
    </row>
    <row r="531" spans="1:26" ht="15.75" hidden="1" customHeight="1">
      <c r="A531" s="268"/>
      <c r="B531" s="213"/>
      <c r="C531" s="213"/>
      <c r="D531" s="213"/>
      <c r="E531" s="213"/>
      <c r="F531" s="213"/>
      <c r="G531" s="213"/>
      <c r="H531" s="213"/>
      <c r="I531" s="213"/>
      <c r="J531" s="213"/>
      <c r="K531" s="213"/>
      <c r="L531" s="213"/>
      <c r="M531" s="267"/>
      <c r="N531" s="267"/>
      <c r="O531" s="267"/>
      <c r="P531" s="267"/>
      <c r="Q531" s="267"/>
      <c r="R531" s="267"/>
      <c r="S531" s="267"/>
      <c r="T531" s="223"/>
      <c r="U531" s="213"/>
      <c r="V531" s="213"/>
      <c r="W531" s="213"/>
      <c r="X531" s="213"/>
      <c r="Y531" s="213"/>
      <c r="Z531" s="213"/>
    </row>
    <row r="532" spans="1:26" ht="15.75" hidden="1" customHeight="1">
      <c r="A532" s="268"/>
      <c r="B532" s="213"/>
      <c r="C532" s="213"/>
      <c r="D532" s="213"/>
      <c r="E532" s="213"/>
      <c r="F532" s="213"/>
      <c r="G532" s="213"/>
      <c r="H532" s="213"/>
      <c r="I532" s="213"/>
      <c r="J532" s="213"/>
      <c r="K532" s="213"/>
      <c r="L532" s="213"/>
      <c r="M532" s="267"/>
      <c r="N532" s="267"/>
      <c r="O532" s="267"/>
      <c r="P532" s="267"/>
      <c r="Q532" s="267"/>
      <c r="R532" s="267"/>
      <c r="S532" s="267"/>
      <c r="T532" s="223"/>
      <c r="U532" s="213"/>
      <c r="V532" s="213"/>
      <c r="W532" s="213"/>
      <c r="X532" s="213"/>
      <c r="Y532" s="213"/>
      <c r="Z532" s="213"/>
    </row>
    <row r="533" spans="1:26" ht="15.75" hidden="1" customHeight="1">
      <c r="A533" s="268"/>
      <c r="B533" s="213"/>
      <c r="C533" s="213"/>
      <c r="D533" s="213"/>
      <c r="E533" s="213"/>
      <c r="F533" s="213"/>
      <c r="G533" s="213"/>
      <c r="H533" s="213"/>
      <c r="I533" s="213"/>
      <c r="J533" s="213"/>
      <c r="K533" s="213"/>
      <c r="L533" s="213"/>
      <c r="M533" s="267"/>
      <c r="N533" s="267"/>
      <c r="O533" s="267"/>
      <c r="P533" s="267"/>
      <c r="Q533" s="267"/>
      <c r="R533" s="267"/>
      <c r="S533" s="267"/>
      <c r="T533" s="223"/>
      <c r="U533" s="213"/>
      <c r="V533" s="213"/>
      <c r="W533" s="213"/>
      <c r="X533" s="213"/>
      <c r="Y533" s="213"/>
      <c r="Z533" s="213"/>
    </row>
    <row r="534" spans="1:26" ht="15.75" hidden="1" customHeight="1">
      <c r="A534" s="268"/>
      <c r="B534" s="213"/>
      <c r="C534" s="213"/>
      <c r="D534" s="213"/>
      <c r="E534" s="213"/>
      <c r="F534" s="213"/>
      <c r="G534" s="213"/>
      <c r="H534" s="213"/>
      <c r="I534" s="213"/>
      <c r="J534" s="213"/>
      <c r="K534" s="213"/>
      <c r="L534" s="213"/>
      <c r="M534" s="267"/>
      <c r="N534" s="267"/>
      <c r="O534" s="267"/>
      <c r="P534" s="267"/>
      <c r="Q534" s="267"/>
      <c r="R534" s="267"/>
      <c r="S534" s="267"/>
      <c r="T534" s="223"/>
      <c r="U534" s="213"/>
      <c r="V534" s="213"/>
      <c r="W534" s="213"/>
      <c r="X534" s="213"/>
      <c r="Y534" s="213"/>
      <c r="Z534" s="213"/>
    </row>
    <row r="535" spans="1:26" ht="15.75" hidden="1" customHeight="1">
      <c r="A535" s="268"/>
      <c r="B535" s="213"/>
      <c r="C535" s="213"/>
      <c r="D535" s="213"/>
      <c r="E535" s="213"/>
      <c r="F535" s="213"/>
      <c r="G535" s="213"/>
      <c r="H535" s="213"/>
      <c r="I535" s="213"/>
      <c r="J535" s="213"/>
      <c r="K535" s="213"/>
      <c r="L535" s="213"/>
      <c r="M535" s="267"/>
      <c r="N535" s="267"/>
      <c r="O535" s="267"/>
      <c r="P535" s="267"/>
      <c r="Q535" s="267"/>
      <c r="R535" s="267"/>
      <c r="S535" s="267"/>
      <c r="T535" s="223"/>
      <c r="U535" s="213"/>
      <c r="V535" s="213"/>
      <c r="W535" s="213"/>
      <c r="X535" s="213"/>
      <c r="Y535" s="213"/>
      <c r="Z535" s="213"/>
    </row>
    <row r="536" spans="1:26" ht="15.75" hidden="1" customHeight="1">
      <c r="A536" s="268"/>
      <c r="B536" s="213"/>
      <c r="C536" s="213"/>
      <c r="D536" s="213"/>
      <c r="E536" s="213"/>
      <c r="F536" s="213"/>
      <c r="G536" s="213"/>
      <c r="H536" s="213"/>
      <c r="I536" s="213"/>
      <c r="J536" s="213"/>
      <c r="K536" s="213"/>
      <c r="L536" s="213"/>
      <c r="M536" s="267"/>
      <c r="N536" s="267"/>
      <c r="O536" s="267"/>
      <c r="P536" s="267"/>
      <c r="Q536" s="267"/>
      <c r="R536" s="267"/>
      <c r="S536" s="267"/>
      <c r="T536" s="223"/>
      <c r="U536" s="213"/>
      <c r="V536" s="213"/>
      <c r="W536" s="213"/>
      <c r="X536" s="213"/>
      <c r="Y536" s="213"/>
      <c r="Z536" s="213"/>
    </row>
    <row r="537" spans="1:26" ht="15.75" hidden="1" customHeight="1">
      <c r="A537" s="268"/>
      <c r="B537" s="213"/>
      <c r="C537" s="213"/>
      <c r="D537" s="213"/>
      <c r="E537" s="213"/>
      <c r="F537" s="213"/>
      <c r="G537" s="213"/>
      <c r="H537" s="213"/>
      <c r="I537" s="213"/>
      <c r="J537" s="213"/>
      <c r="K537" s="213"/>
      <c r="L537" s="213"/>
      <c r="M537" s="267"/>
      <c r="N537" s="267"/>
      <c r="O537" s="267"/>
      <c r="P537" s="267"/>
      <c r="Q537" s="267"/>
      <c r="R537" s="267"/>
      <c r="S537" s="267"/>
      <c r="T537" s="223"/>
      <c r="U537" s="213"/>
      <c r="V537" s="213"/>
      <c r="W537" s="213"/>
      <c r="X537" s="213"/>
      <c r="Y537" s="213"/>
      <c r="Z537" s="213"/>
    </row>
    <row r="538" spans="1:26" ht="15.75" hidden="1" customHeight="1">
      <c r="A538" s="268"/>
      <c r="B538" s="213"/>
      <c r="C538" s="213"/>
      <c r="D538" s="213"/>
      <c r="E538" s="213"/>
      <c r="F538" s="213"/>
      <c r="G538" s="213"/>
      <c r="H538" s="213"/>
      <c r="I538" s="213"/>
      <c r="J538" s="213"/>
      <c r="K538" s="213"/>
      <c r="L538" s="213"/>
      <c r="M538" s="267"/>
      <c r="N538" s="267"/>
      <c r="O538" s="267"/>
      <c r="P538" s="267"/>
      <c r="Q538" s="267"/>
      <c r="R538" s="267"/>
      <c r="S538" s="267"/>
      <c r="T538" s="223"/>
      <c r="U538" s="213"/>
      <c r="V538" s="213"/>
      <c r="W538" s="213"/>
      <c r="X538" s="213"/>
      <c r="Y538" s="213"/>
      <c r="Z538" s="213"/>
    </row>
    <row r="539" spans="1:26" ht="15.75" hidden="1" customHeight="1">
      <c r="A539" s="268"/>
      <c r="B539" s="213"/>
      <c r="C539" s="213"/>
      <c r="D539" s="213"/>
      <c r="E539" s="213"/>
      <c r="F539" s="213"/>
      <c r="G539" s="213"/>
      <c r="H539" s="213"/>
      <c r="I539" s="213"/>
      <c r="J539" s="213"/>
      <c r="K539" s="213"/>
      <c r="L539" s="213"/>
      <c r="M539" s="267"/>
      <c r="N539" s="267"/>
      <c r="O539" s="267"/>
      <c r="P539" s="267"/>
      <c r="Q539" s="267"/>
      <c r="R539" s="267"/>
      <c r="S539" s="267"/>
      <c r="T539" s="223"/>
      <c r="U539" s="213"/>
      <c r="V539" s="213"/>
      <c r="W539" s="213"/>
      <c r="X539" s="213"/>
      <c r="Y539" s="213"/>
      <c r="Z539" s="213"/>
    </row>
    <row r="540" spans="1:26" ht="15.75" hidden="1" customHeight="1">
      <c r="A540" s="268"/>
      <c r="B540" s="213"/>
      <c r="C540" s="213"/>
      <c r="D540" s="213"/>
      <c r="E540" s="213"/>
      <c r="F540" s="213"/>
      <c r="G540" s="213"/>
      <c r="H540" s="213"/>
      <c r="I540" s="213"/>
      <c r="J540" s="213"/>
      <c r="K540" s="213"/>
      <c r="L540" s="213"/>
      <c r="M540" s="267"/>
      <c r="N540" s="267"/>
      <c r="O540" s="267"/>
      <c r="P540" s="267"/>
      <c r="Q540" s="267"/>
      <c r="R540" s="267"/>
      <c r="S540" s="267"/>
      <c r="T540" s="223"/>
      <c r="U540" s="213"/>
      <c r="V540" s="213"/>
      <c r="W540" s="213"/>
      <c r="X540" s="213"/>
      <c r="Y540" s="213"/>
      <c r="Z540" s="213"/>
    </row>
    <row r="541" spans="1:26" ht="15.75" hidden="1" customHeight="1">
      <c r="A541" s="268"/>
      <c r="B541" s="213"/>
      <c r="C541" s="213"/>
      <c r="D541" s="213"/>
      <c r="E541" s="213"/>
      <c r="F541" s="213"/>
      <c r="G541" s="213"/>
      <c r="H541" s="213"/>
      <c r="I541" s="213"/>
      <c r="J541" s="213"/>
      <c r="K541" s="213"/>
      <c r="L541" s="213"/>
      <c r="M541" s="267"/>
      <c r="N541" s="267"/>
      <c r="O541" s="267"/>
      <c r="P541" s="267"/>
      <c r="Q541" s="267"/>
      <c r="R541" s="267"/>
      <c r="S541" s="267"/>
      <c r="T541" s="223"/>
      <c r="U541" s="213"/>
      <c r="V541" s="213"/>
      <c r="W541" s="213"/>
      <c r="X541" s="213"/>
      <c r="Y541" s="213"/>
      <c r="Z541" s="213"/>
    </row>
    <row r="542" spans="1:26" ht="15.75" hidden="1" customHeight="1">
      <c r="A542" s="268"/>
      <c r="B542" s="213"/>
      <c r="C542" s="213"/>
      <c r="D542" s="213"/>
      <c r="E542" s="213"/>
      <c r="F542" s="213"/>
      <c r="G542" s="213"/>
      <c r="H542" s="213"/>
      <c r="I542" s="213"/>
      <c r="J542" s="213"/>
      <c r="K542" s="213"/>
      <c r="L542" s="213"/>
      <c r="M542" s="267"/>
      <c r="N542" s="267"/>
      <c r="O542" s="267"/>
      <c r="P542" s="267"/>
      <c r="Q542" s="267"/>
      <c r="R542" s="267"/>
      <c r="S542" s="267"/>
      <c r="T542" s="223"/>
      <c r="U542" s="213"/>
      <c r="V542" s="213"/>
      <c r="W542" s="213"/>
      <c r="X542" s="213"/>
      <c r="Y542" s="213"/>
      <c r="Z542" s="213"/>
    </row>
    <row r="543" spans="1:26" ht="15.75" hidden="1" customHeight="1">
      <c r="A543" s="268"/>
      <c r="B543" s="213"/>
      <c r="C543" s="213"/>
      <c r="D543" s="213"/>
      <c r="E543" s="213"/>
      <c r="F543" s="213"/>
      <c r="G543" s="213"/>
      <c r="H543" s="213"/>
      <c r="I543" s="213"/>
      <c r="J543" s="213"/>
      <c r="K543" s="213"/>
      <c r="L543" s="213"/>
      <c r="M543" s="267"/>
      <c r="N543" s="267"/>
      <c r="O543" s="267"/>
      <c r="P543" s="267"/>
      <c r="Q543" s="267"/>
      <c r="R543" s="267"/>
      <c r="S543" s="267"/>
      <c r="T543" s="223"/>
      <c r="U543" s="213"/>
      <c r="V543" s="213"/>
      <c r="W543" s="213"/>
      <c r="X543" s="213"/>
      <c r="Y543" s="213"/>
      <c r="Z543" s="213"/>
    </row>
    <row r="544" spans="1:26" ht="15.75" hidden="1" customHeight="1">
      <c r="A544" s="268"/>
      <c r="B544" s="213"/>
      <c r="C544" s="213"/>
      <c r="D544" s="213"/>
      <c r="E544" s="213"/>
      <c r="F544" s="213"/>
      <c r="G544" s="213"/>
      <c r="H544" s="213"/>
      <c r="I544" s="213"/>
      <c r="J544" s="213"/>
      <c r="K544" s="213"/>
      <c r="L544" s="213"/>
      <c r="M544" s="267"/>
      <c r="N544" s="267"/>
      <c r="O544" s="267"/>
      <c r="P544" s="267"/>
      <c r="Q544" s="267"/>
      <c r="R544" s="267"/>
      <c r="S544" s="267"/>
      <c r="T544" s="223"/>
      <c r="U544" s="213"/>
      <c r="V544" s="213"/>
      <c r="W544" s="213"/>
      <c r="X544" s="213"/>
      <c r="Y544" s="213"/>
      <c r="Z544" s="213"/>
    </row>
    <row r="545" spans="1:26" ht="15.75" hidden="1" customHeight="1">
      <c r="A545" s="268"/>
      <c r="B545" s="213"/>
      <c r="C545" s="213"/>
      <c r="D545" s="213"/>
      <c r="E545" s="213"/>
      <c r="F545" s="213"/>
      <c r="G545" s="213"/>
      <c r="H545" s="213"/>
      <c r="I545" s="213"/>
      <c r="J545" s="213"/>
      <c r="K545" s="213"/>
      <c r="L545" s="213"/>
      <c r="M545" s="267"/>
      <c r="N545" s="267"/>
      <c r="O545" s="267"/>
      <c r="P545" s="267"/>
      <c r="Q545" s="267"/>
      <c r="R545" s="267"/>
      <c r="S545" s="267"/>
      <c r="T545" s="223"/>
      <c r="U545" s="213"/>
      <c r="V545" s="213"/>
      <c r="W545" s="213"/>
      <c r="X545" s="213"/>
      <c r="Y545" s="213"/>
      <c r="Z545" s="213"/>
    </row>
    <row r="546" spans="1:26" ht="15.75" hidden="1" customHeight="1">
      <c r="A546" s="268"/>
      <c r="B546" s="213"/>
      <c r="C546" s="213"/>
      <c r="D546" s="213"/>
      <c r="E546" s="213"/>
      <c r="F546" s="213"/>
      <c r="G546" s="213"/>
      <c r="H546" s="213"/>
      <c r="I546" s="213"/>
      <c r="J546" s="213"/>
      <c r="K546" s="213"/>
      <c r="L546" s="213"/>
      <c r="M546" s="267"/>
      <c r="N546" s="267"/>
      <c r="O546" s="267"/>
      <c r="P546" s="267"/>
      <c r="Q546" s="267"/>
      <c r="R546" s="267"/>
      <c r="S546" s="267"/>
      <c r="T546" s="223"/>
      <c r="U546" s="213"/>
      <c r="V546" s="213"/>
      <c r="W546" s="213"/>
      <c r="X546" s="213"/>
      <c r="Y546" s="213"/>
      <c r="Z546" s="213"/>
    </row>
    <row r="547" spans="1:26" ht="15.75" hidden="1" customHeight="1">
      <c r="A547" s="268"/>
      <c r="B547" s="213"/>
      <c r="C547" s="213"/>
      <c r="D547" s="213"/>
      <c r="E547" s="213"/>
      <c r="F547" s="213"/>
      <c r="G547" s="213"/>
      <c r="H547" s="213"/>
      <c r="I547" s="213"/>
      <c r="J547" s="213"/>
      <c r="K547" s="213"/>
      <c r="L547" s="213"/>
      <c r="M547" s="267"/>
      <c r="N547" s="267"/>
      <c r="O547" s="267"/>
      <c r="P547" s="267"/>
      <c r="Q547" s="267"/>
      <c r="R547" s="267"/>
      <c r="S547" s="267"/>
      <c r="T547" s="223"/>
      <c r="U547" s="213"/>
      <c r="V547" s="213"/>
      <c r="W547" s="213"/>
      <c r="X547" s="213"/>
      <c r="Y547" s="213"/>
      <c r="Z547" s="213"/>
    </row>
    <row r="548" spans="1:26" ht="15.75" hidden="1" customHeight="1">
      <c r="A548" s="268"/>
      <c r="B548" s="213"/>
      <c r="C548" s="213"/>
      <c r="D548" s="213"/>
      <c r="E548" s="213"/>
      <c r="F548" s="213"/>
      <c r="G548" s="213"/>
      <c r="H548" s="213"/>
      <c r="I548" s="213"/>
      <c r="J548" s="213"/>
      <c r="K548" s="213"/>
      <c r="L548" s="213"/>
      <c r="M548" s="267"/>
      <c r="N548" s="267"/>
      <c r="O548" s="267"/>
      <c r="P548" s="267"/>
      <c r="Q548" s="267"/>
      <c r="R548" s="267"/>
      <c r="S548" s="267"/>
      <c r="T548" s="223"/>
      <c r="U548" s="213"/>
      <c r="V548" s="213"/>
      <c r="W548" s="213"/>
      <c r="X548" s="213"/>
      <c r="Y548" s="213"/>
      <c r="Z548" s="213"/>
    </row>
    <row r="549" spans="1:26" ht="15.75" hidden="1" customHeight="1">
      <c r="A549" s="268"/>
      <c r="B549" s="213"/>
      <c r="C549" s="213"/>
      <c r="D549" s="213"/>
      <c r="E549" s="213"/>
      <c r="F549" s="213"/>
      <c r="G549" s="213"/>
      <c r="H549" s="213"/>
      <c r="I549" s="213"/>
      <c r="J549" s="213"/>
      <c r="K549" s="213"/>
      <c r="L549" s="213"/>
      <c r="M549" s="267"/>
      <c r="N549" s="267"/>
      <c r="O549" s="267"/>
      <c r="P549" s="267"/>
      <c r="Q549" s="267"/>
      <c r="R549" s="267"/>
      <c r="S549" s="267"/>
      <c r="T549" s="223"/>
      <c r="U549" s="213"/>
      <c r="V549" s="213"/>
      <c r="W549" s="213"/>
      <c r="X549" s="213"/>
      <c r="Y549" s="213"/>
      <c r="Z549" s="213"/>
    </row>
    <row r="550" spans="1:26" ht="15.75" hidden="1" customHeight="1">
      <c r="A550" s="268"/>
      <c r="B550" s="213"/>
      <c r="C550" s="213"/>
      <c r="D550" s="213"/>
      <c r="E550" s="213"/>
      <c r="F550" s="213"/>
      <c r="G550" s="213"/>
      <c r="H550" s="213"/>
      <c r="I550" s="213"/>
      <c r="J550" s="213"/>
      <c r="K550" s="213"/>
      <c r="L550" s="213"/>
      <c r="M550" s="267"/>
      <c r="N550" s="267"/>
      <c r="O550" s="267"/>
      <c r="P550" s="267"/>
      <c r="Q550" s="267"/>
      <c r="R550" s="267"/>
      <c r="S550" s="267"/>
      <c r="T550" s="223"/>
      <c r="U550" s="213"/>
      <c r="V550" s="213"/>
      <c r="W550" s="213"/>
      <c r="X550" s="213"/>
      <c r="Y550" s="213"/>
      <c r="Z550" s="213"/>
    </row>
    <row r="551" spans="1:26" ht="15.75" hidden="1" customHeight="1">
      <c r="A551" s="268"/>
      <c r="B551" s="213"/>
      <c r="C551" s="213"/>
      <c r="D551" s="213"/>
      <c r="E551" s="213"/>
      <c r="F551" s="213"/>
      <c r="G551" s="213"/>
      <c r="H551" s="213"/>
      <c r="I551" s="213"/>
      <c r="J551" s="213"/>
      <c r="K551" s="213"/>
      <c r="L551" s="213"/>
      <c r="M551" s="267"/>
      <c r="N551" s="267"/>
      <c r="O551" s="267"/>
      <c r="P551" s="267"/>
      <c r="Q551" s="267"/>
      <c r="R551" s="267"/>
      <c r="S551" s="267"/>
      <c r="T551" s="223"/>
      <c r="U551" s="213"/>
      <c r="V551" s="213"/>
      <c r="W551" s="213"/>
      <c r="X551" s="213"/>
      <c r="Y551" s="213"/>
      <c r="Z551" s="213"/>
    </row>
    <row r="552" spans="1:26" ht="15.75" hidden="1" customHeight="1">
      <c r="A552" s="268"/>
      <c r="B552" s="213"/>
      <c r="C552" s="213"/>
      <c r="D552" s="213"/>
      <c r="E552" s="213"/>
      <c r="F552" s="213"/>
      <c r="G552" s="213"/>
      <c r="H552" s="213"/>
      <c r="I552" s="213"/>
      <c r="J552" s="213"/>
      <c r="K552" s="213"/>
      <c r="L552" s="213"/>
      <c r="M552" s="267"/>
      <c r="N552" s="267"/>
      <c r="O552" s="267"/>
      <c r="P552" s="267"/>
      <c r="Q552" s="267"/>
      <c r="R552" s="267"/>
      <c r="S552" s="267"/>
      <c r="T552" s="223"/>
      <c r="U552" s="213"/>
      <c r="V552" s="213"/>
      <c r="W552" s="213"/>
      <c r="X552" s="213"/>
      <c r="Y552" s="213"/>
      <c r="Z552" s="213"/>
    </row>
    <row r="553" spans="1:26" ht="15.75" hidden="1" customHeight="1">
      <c r="A553" s="268"/>
      <c r="B553" s="213"/>
      <c r="C553" s="213"/>
      <c r="D553" s="213"/>
      <c r="E553" s="213"/>
      <c r="F553" s="213"/>
      <c r="G553" s="213"/>
      <c r="H553" s="213"/>
      <c r="I553" s="213"/>
      <c r="J553" s="213"/>
      <c r="K553" s="213"/>
      <c r="L553" s="213"/>
      <c r="M553" s="267"/>
      <c r="N553" s="267"/>
      <c r="O553" s="267"/>
      <c r="P553" s="267"/>
      <c r="Q553" s="267"/>
      <c r="R553" s="267"/>
      <c r="S553" s="267"/>
      <c r="T553" s="223"/>
      <c r="U553" s="213"/>
      <c r="V553" s="213"/>
      <c r="W553" s="213"/>
      <c r="X553" s="213"/>
      <c r="Y553" s="213"/>
      <c r="Z553" s="213"/>
    </row>
    <row r="554" spans="1:26" ht="15.75" hidden="1" customHeight="1">
      <c r="A554" s="268"/>
      <c r="B554" s="213"/>
      <c r="C554" s="213"/>
      <c r="D554" s="213"/>
      <c r="E554" s="213"/>
      <c r="F554" s="213"/>
      <c r="G554" s="213"/>
      <c r="H554" s="213"/>
      <c r="I554" s="213"/>
      <c r="J554" s="213"/>
      <c r="K554" s="213"/>
      <c r="L554" s="213"/>
      <c r="M554" s="267"/>
      <c r="N554" s="267"/>
      <c r="O554" s="267"/>
      <c r="P554" s="267"/>
      <c r="Q554" s="267"/>
      <c r="R554" s="267"/>
      <c r="S554" s="267"/>
      <c r="T554" s="223"/>
      <c r="U554" s="213"/>
      <c r="V554" s="213"/>
      <c r="W554" s="213"/>
      <c r="X554" s="213"/>
      <c r="Y554" s="213"/>
      <c r="Z554" s="213"/>
    </row>
    <row r="555" spans="1:26" ht="15.75" hidden="1" customHeight="1">
      <c r="A555" s="268"/>
      <c r="B555" s="213"/>
      <c r="C555" s="213"/>
      <c r="D555" s="213"/>
      <c r="E555" s="213"/>
      <c r="F555" s="213"/>
      <c r="G555" s="213"/>
      <c r="H555" s="213"/>
      <c r="I555" s="213"/>
      <c r="J555" s="213"/>
      <c r="K555" s="213"/>
      <c r="L555" s="213"/>
      <c r="M555" s="267"/>
      <c r="N555" s="267"/>
      <c r="O555" s="267"/>
      <c r="P555" s="267"/>
      <c r="Q555" s="267"/>
      <c r="R555" s="267"/>
      <c r="S555" s="267"/>
      <c r="T555" s="223"/>
      <c r="U555" s="213"/>
      <c r="V555" s="213"/>
      <c r="W555" s="213"/>
      <c r="X555" s="213"/>
      <c r="Y555" s="213"/>
      <c r="Z555" s="213"/>
    </row>
    <row r="556" spans="1:26" ht="15.75" hidden="1" customHeight="1">
      <c r="A556" s="268"/>
      <c r="B556" s="213"/>
      <c r="C556" s="213"/>
      <c r="D556" s="213"/>
      <c r="E556" s="213"/>
      <c r="F556" s="213"/>
      <c r="G556" s="213"/>
      <c r="H556" s="213"/>
      <c r="I556" s="213"/>
      <c r="J556" s="213"/>
      <c r="K556" s="213"/>
      <c r="L556" s="213"/>
      <c r="M556" s="267"/>
      <c r="N556" s="267"/>
      <c r="O556" s="267"/>
      <c r="P556" s="267"/>
      <c r="Q556" s="267"/>
      <c r="R556" s="267"/>
      <c r="S556" s="267"/>
      <c r="T556" s="223"/>
      <c r="U556" s="213"/>
      <c r="V556" s="213"/>
      <c r="W556" s="213"/>
      <c r="X556" s="213"/>
      <c r="Y556" s="213"/>
      <c r="Z556" s="213"/>
    </row>
    <row r="557" spans="1:26" ht="15.75" hidden="1" customHeight="1">
      <c r="A557" s="268"/>
      <c r="B557" s="213"/>
      <c r="C557" s="213"/>
      <c r="D557" s="213"/>
      <c r="E557" s="213"/>
      <c r="F557" s="213"/>
      <c r="G557" s="213"/>
      <c r="H557" s="213"/>
      <c r="I557" s="213"/>
      <c r="J557" s="213"/>
      <c r="K557" s="213"/>
      <c r="L557" s="213"/>
      <c r="M557" s="267"/>
      <c r="N557" s="267"/>
      <c r="O557" s="267"/>
      <c r="P557" s="267"/>
      <c r="Q557" s="267"/>
      <c r="R557" s="267"/>
      <c r="S557" s="267"/>
      <c r="T557" s="223"/>
      <c r="U557" s="213"/>
      <c r="V557" s="213"/>
      <c r="W557" s="213"/>
      <c r="X557" s="213"/>
      <c r="Y557" s="213"/>
      <c r="Z557" s="213"/>
    </row>
    <row r="558" spans="1:26" ht="15.75" hidden="1" customHeight="1">
      <c r="A558" s="268"/>
      <c r="B558" s="213"/>
      <c r="C558" s="213"/>
      <c r="D558" s="213"/>
      <c r="E558" s="213"/>
      <c r="F558" s="213"/>
      <c r="G558" s="213"/>
      <c r="H558" s="213"/>
      <c r="I558" s="213"/>
      <c r="J558" s="213"/>
      <c r="K558" s="213"/>
      <c r="L558" s="213"/>
      <c r="M558" s="267"/>
      <c r="N558" s="267"/>
      <c r="O558" s="267"/>
      <c r="P558" s="267"/>
      <c r="Q558" s="267"/>
      <c r="R558" s="267"/>
      <c r="S558" s="267"/>
      <c r="T558" s="223"/>
      <c r="U558" s="213"/>
      <c r="V558" s="213"/>
      <c r="W558" s="213"/>
      <c r="X558" s="213"/>
      <c r="Y558" s="213"/>
      <c r="Z558" s="213"/>
    </row>
    <row r="559" spans="1:26" ht="15.75" hidden="1" customHeight="1">
      <c r="A559" s="268"/>
      <c r="B559" s="213"/>
      <c r="C559" s="213"/>
      <c r="D559" s="213"/>
      <c r="E559" s="213"/>
      <c r="F559" s="213"/>
      <c r="G559" s="213"/>
      <c r="H559" s="213"/>
      <c r="I559" s="213"/>
      <c r="J559" s="213"/>
      <c r="K559" s="213"/>
      <c r="L559" s="213"/>
      <c r="M559" s="267"/>
      <c r="N559" s="267"/>
      <c r="O559" s="267"/>
      <c r="P559" s="267"/>
      <c r="Q559" s="267"/>
      <c r="R559" s="267"/>
      <c r="S559" s="267"/>
      <c r="T559" s="223"/>
      <c r="U559" s="213"/>
      <c r="V559" s="213"/>
      <c r="W559" s="213"/>
      <c r="X559" s="213"/>
      <c r="Y559" s="213"/>
      <c r="Z559" s="213"/>
    </row>
    <row r="560" spans="1:26" ht="15.75" hidden="1" customHeight="1">
      <c r="A560" s="268"/>
      <c r="B560" s="213"/>
      <c r="C560" s="213"/>
      <c r="D560" s="213"/>
      <c r="E560" s="213"/>
      <c r="F560" s="213"/>
      <c r="G560" s="213"/>
      <c r="H560" s="213"/>
      <c r="I560" s="213"/>
      <c r="J560" s="213"/>
      <c r="K560" s="213"/>
      <c r="L560" s="213"/>
      <c r="M560" s="267"/>
      <c r="N560" s="267"/>
      <c r="O560" s="267"/>
      <c r="P560" s="267"/>
      <c r="Q560" s="267"/>
      <c r="R560" s="267"/>
      <c r="S560" s="267"/>
      <c r="T560" s="223"/>
      <c r="U560" s="213"/>
      <c r="V560" s="213"/>
      <c r="W560" s="213"/>
      <c r="X560" s="213"/>
      <c r="Y560" s="213"/>
      <c r="Z560" s="213"/>
    </row>
    <row r="561" spans="1:26" ht="15.75" hidden="1" customHeight="1">
      <c r="A561" s="268"/>
      <c r="B561" s="213"/>
      <c r="C561" s="213"/>
      <c r="D561" s="213"/>
      <c r="E561" s="213"/>
      <c r="F561" s="213"/>
      <c r="G561" s="213"/>
      <c r="H561" s="213"/>
      <c r="I561" s="213"/>
      <c r="J561" s="213"/>
      <c r="K561" s="213"/>
      <c r="L561" s="213"/>
      <c r="M561" s="267"/>
      <c r="N561" s="267"/>
      <c r="O561" s="267"/>
      <c r="P561" s="267"/>
      <c r="Q561" s="267"/>
      <c r="R561" s="267"/>
      <c r="S561" s="267"/>
      <c r="T561" s="223"/>
      <c r="U561" s="213"/>
      <c r="V561" s="213"/>
      <c r="W561" s="213"/>
      <c r="X561" s="213"/>
      <c r="Y561" s="213"/>
      <c r="Z561" s="213"/>
    </row>
    <row r="562" spans="1:26" ht="15.75" hidden="1" customHeight="1">
      <c r="A562" s="268"/>
      <c r="B562" s="213"/>
      <c r="C562" s="213"/>
      <c r="D562" s="213"/>
      <c r="E562" s="213"/>
      <c r="F562" s="213"/>
      <c r="G562" s="213"/>
      <c r="H562" s="213"/>
      <c r="I562" s="213"/>
      <c r="J562" s="213"/>
      <c r="K562" s="213"/>
      <c r="L562" s="213"/>
      <c r="M562" s="267"/>
      <c r="N562" s="267"/>
      <c r="O562" s="267"/>
      <c r="P562" s="267"/>
      <c r="Q562" s="267"/>
      <c r="R562" s="267"/>
      <c r="S562" s="267"/>
      <c r="T562" s="223"/>
      <c r="U562" s="213"/>
      <c r="V562" s="213"/>
      <c r="W562" s="213"/>
      <c r="X562" s="213"/>
      <c r="Y562" s="213"/>
      <c r="Z562" s="213"/>
    </row>
    <row r="563" spans="1:26" ht="15.75" hidden="1" customHeight="1">
      <c r="A563" s="268"/>
      <c r="B563" s="213"/>
      <c r="C563" s="213"/>
      <c r="D563" s="213"/>
      <c r="E563" s="213"/>
      <c r="F563" s="213"/>
      <c r="G563" s="213"/>
      <c r="H563" s="213"/>
      <c r="I563" s="213"/>
      <c r="J563" s="213"/>
      <c r="K563" s="213"/>
      <c r="L563" s="213"/>
      <c r="M563" s="267"/>
      <c r="N563" s="267"/>
      <c r="O563" s="267"/>
      <c r="P563" s="267"/>
      <c r="Q563" s="267"/>
      <c r="R563" s="267"/>
      <c r="S563" s="267"/>
      <c r="T563" s="223"/>
      <c r="U563" s="213"/>
      <c r="V563" s="213"/>
      <c r="W563" s="213"/>
      <c r="X563" s="213"/>
      <c r="Y563" s="213"/>
      <c r="Z563" s="213"/>
    </row>
    <row r="564" spans="1:26" ht="15.75" hidden="1" customHeight="1">
      <c r="A564" s="268"/>
      <c r="B564" s="213"/>
      <c r="C564" s="213"/>
      <c r="D564" s="213"/>
      <c r="E564" s="213"/>
      <c r="F564" s="213"/>
      <c r="G564" s="213"/>
      <c r="H564" s="213"/>
      <c r="I564" s="213"/>
      <c r="J564" s="213"/>
      <c r="K564" s="213"/>
      <c r="L564" s="213"/>
      <c r="M564" s="267"/>
      <c r="N564" s="267"/>
      <c r="O564" s="267"/>
      <c r="P564" s="267"/>
      <c r="Q564" s="267"/>
      <c r="R564" s="267"/>
      <c r="S564" s="267"/>
      <c r="T564" s="223"/>
      <c r="U564" s="213"/>
      <c r="V564" s="213"/>
      <c r="W564" s="213"/>
      <c r="X564" s="213"/>
      <c r="Y564" s="213"/>
      <c r="Z564" s="213"/>
    </row>
    <row r="565" spans="1:26" ht="15.75" hidden="1" customHeight="1">
      <c r="A565" s="268"/>
      <c r="B565" s="213"/>
      <c r="C565" s="213"/>
      <c r="D565" s="213"/>
      <c r="E565" s="213"/>
      <c r="F565" s="213"/>
      <c r="G565" s="213"/>
      <c r="H565" s="213"/>
      <c r="I565" s="213"/>
      <c r="J565" s="213"/>
      <c r="K565" s="213"/>
      <c r="L565" s="213"/>
      <c r="M565" s="267"/>
      <c r="N565" s="267"/>
      <c r="O565" s="267"/>
      <c r="P565" s="267"/>
      <c r="Q565" s="267"/>
      <c r="R565" s="267"/>
      <c r="S565" s="267"/>
      <c r="T565" s="223"/>
      <c r="U565" s="213"/>
      <c r="V565" s="213"/>
      <c r="W565" s="213"/>
      <c r="X565" s="213"/>
      <c r="Y565" s="213"/>
      <c r="Z565" s="213"/>
    </row>
    <row r="566" spans="1:26" ht="15.75" hidden="1" customHeight="1">
      <c r="A566" s="268"/>
      <c r="B566" s="213"/>
      <c r="C566" s="213"/>
      <c r="D566" s="213"/>
      <c r="E566" s="213"/>
      <c r="F566" s="213"/>
      <c r="G566" s="213"/>
      <c r="H566" s="213"/>
      <c r="I566" s="213"/>
      <c r="J566" s="213"/>
      <c r="K566" s="213"/>
      <c r="L566" s="213"/>
      <c r="M566" s="267"/>
      <c r="N566" s="267"/>
      <c r="O566" s="267"/>
      <c r="P566" s="267"/>
      <c r="Q566" s="267"/>
      <c r="R566" s="267"/>
      <c r="S566" s="267"/>
      <c r="T566" s="223"/>
      <c r="U566" s="213"/>
      <c r="V566" s="213"/>
      <c r="W566" s="213"/>
      <c r="X566" s="213"/>
      <c r="Y566" s="213"/>
      <c r="Z566" s="213"/>
    </row>
    <row r="567" spans="1:26" ht="15.75" hidden="1" customHeight="1">
      <c r="A567" s="268"/>
      <c r="B567" s="213"/>
      <c r="C567" s="213"/>
      <c r="D567" s="213"/>
      <c r="E567" s="213"/>
      <c r="F567" s="213"/>
      <c r="G567" s="213"/>
      <c r="H567" s="213"/>
      <c r="I567" s="213"/>
      <c r="J567" s="213"/>
      <c r="K567" s="213"/>
      <c r="L567" s="213"/>
      <c r="M567" s="267"/>
      <c r="N567" s="267"/>
      <c r="O567" s="267"/>
      <c r="P567" s="267"/>
      <c r="Q567" s="267"/>
      <c r="R567" s="267"/>
      <c r="S567" s="267"/>
      <c r="T567" s="223"/>
      <c r="U567" s="213"/>
      <c r="V567" s="213"/>
      <c r="W567" s="213"/>
      <c r="X567" s="213"/>
      <c r="Y567" s="213"/>
      <c r="Z567" s="213"/>
    </row>
    <row r="568" spans="1:26" ht="15.75" hidden="1" customHeight="1">
      <c r="A568" s="268"/>
      <c r="B568" s="213"/>
      <c r="C568" s="213"/>
      <c r="D568" s="213"/>
      <c r="E568" s="213"/>
      <c r="F568" s="213"/>
      <c r="G568" s="213"/>
      <c r="H568" s="213"/>
      <c r="I568" s="213"/>
      <c r="J568" s="213"/>
      <c r="K568" s="213"/>
      <c r="L568" s="213"/>
      <c r="M568" s="267"/>
      <c r="N568" s="267"/>
      <c r="O568" s="267"/>
      <c r="P568" s="267"/>
      <c r="Q568" s="267"/>
      <c r="R568" s="267"/>
      <c r="S568" s="267"/>
      <c r="T568" s="223"/>
      <c r="U568" s="213"/>
      <c r="V568" s="213"/>
      <c r="W568" s="213"/>
      <c r="X568" s="213"/>
      <c r="Y568" s="213"/>
      <c r="Z568" s="213"/>
    </row>
    <row r="569" spans="1:26" ht="15.75" hidden="1" customHeight="1">
      <c r="A569" s="268"/>
      <c r="B569" s="213"/>
      <c r="C569" s="213"/>
      <c r="D569" s="213"/>
      <c r="E569" s="213"/>
      <c r="F569" s="213"/>
      <c r="G569" s="213"/>
      <c r="H569" s="213"/>
      <c r="I569" s="213"/>
      <c r="J569" s="213"/>
      <c r="K569" s="213"/>
      <c r="L569" s="213"/>
      <c r="M569" s="267"/>
      <c r="N569" s="267"/>
      <c r="O569" s="267"/>
      <c r="P569" s="267"/>
      <c r="Q569" s="267"/>
      <c r="R569" s="267"/>
      <c r="S569" s="267"/>
      <c r="T569" s="223"/>
      <c r="U569" s="213"/>
      <c r="V569" s="213"/>
      <c r="W569" s="213"/>
      <c r="X569" s="213"/>
      <c r="Y569" s="213"/>
      <c r="Z569" s="213"/>
    </row>
    <row r="570" spans="1:26" ht="15.75" hidden="1" customHeight="1">
      <c r="A570" s="268"/>
      <c r="B570" s="213"/>
      <c r="C570" s="213"/>
      <c r="D570" s="213"/>
      <c r="E570" s="213"/>
      <c r="F570" s="213"/>
      <c r="G570" s="213"/>
      <c r="H570" s="213"/>
      <c r="I570" s="213"/>
      <c r="J570" s="213"/>
      <c r="K570" s="213"/>
      <c r="L570" s="213"/>
      <c r="M570" s="267"/>
      <c r="N570" s="267"/>
      <c r="O570" s="267"/>
      <c r="P570" s="267"/>
      <c r="Q570" s="267"/>
      <c r="R570" s="267"/>
      <c r="S570" s="267"/>
      <c r="T570" s="223"/>
      <c r="U570" s="213"/>
      <c r="V570" s="213"/>
      <c r="W570" s="213"/>
      <c r="X570" s="213"/>
      <c r="Y570" s="213"/>
      <c r="Z570" s="213"/>
    </row>
    <row r="571" spans="1:26" ht="15.75" hidden="1" customHeight="1">
      <c r="A571" s="268"/>
      <c r="B571" s="213"/>
      <c r="C571" s="213"/>
      <c r="D571" s="213"/>
      <c r="E571" s="213"/>
      <c r="F571" s="213"/>
      <c r="G571" s="213"/>
      <c r="H571" s="213"/>
      <c r="I571" s="213"/>
      <c r="J571" s="213"/>
      <c r="K571" s="213"/>
      <c r="L571" s="213"/>
      <c r="M571" s="267"/>
      <c r="N571" s="267"/>
      <c r="O571" s="267"/>
      <c r="P571" s="267"/>
      <c r="Q571" s="267"/>
      <c r="R571" s="267"/>
      <c r="S571" s="267"/>
      <c r="T571" s="223"/>
      <c r="U571" s="213"/>
      <c r="V571" s="213"/>
      <c r="W571" s="213"/>
      <c r="X571" s="213"/>
      <c r="Y571" s="213"/>
      <c r="Z571" s="213"/>
    </row>
    <row r="572" spans="1:26" ht="15.75" hidden="1" customHeight="1">
      <c r="A572" s="268"/>
      <c r="B572" s="213"/>
      <c r="C572" s="213"/>
      <c r="D572" s="213"/>
      <c r="E572" s="213"/>
      <c r="F572" s="213"/>
      <c r="G572" s="213"/>
      <c r="H572" s="213"/>
      <c r="I572" s="213"/>
      <c r="J572" s="213"/>
      <c r="K572" s="213"/>
      <c r="L572" s="213"/>
      <c r="M572" s="267"/>
      <c r="N572" s="267"/>
      <c r="O572" s="267"/>
      <c r="P572" s="267"/>
      <c r="Q572" s="267"/>
      <c r="R572" s="267"/>
      <c r="S572" s="267"/>
      <c r="T572" s="223"/>
      <c r="U572" s="213"/>
      <c r="V572" s="213"/>
      <c r="W572" s="213"/>
      <c r="X572" s="213"/>
      <c r="Y572" s="213"/>
      <c r="Z572" s="213"/>
    </row>
    <row r="573" spans="1:26" ht="15.75" hidden="1" customHeight="1">
      <c r="A573" s="268"/>
      <c r="B573" s="213"/>
      <c r="C573" s="213"/>
      <c r="D573" s="213"/>
      <c r="E573" s="213"/>
      <c r="F573" s="213"/>
      <c r="G573" s="213"/>
      <c r="H573" s="213"/>
      <c r="I573" s="213"/>
      <c r="J573" s="213"/>
      <c r="K573" s="213"/>
      <c r="L573" s="213"/>
      <c r="M573" s="267"/>
      <c r="N573" s="267"/>
      <c r="O573" s="267"/>
      <c r="P573" s="267"/>
      <c r="Q573" s="267"/>
      <c r="R573" s="267"/>
      <c r="S573" s="267"/>
      <c r="T573" s="223"/>
      <c r="U573" s="213"/>
      <c r="V573" s="213"/>
      <c r="W573" s="213"/>
      <c r="X573" s="213"/>
      <c r="Y573" s="213"/>
      <c r="Z573" s="213"/>
    </row>
    <row r="574" spans="1:26" ht="15.75" hidden="1" customHeight="1">
      <c r="A574" s="268"/>
      <c r="B574" s="213"/>
      <c r="C574" s="213"/>
      <c r="D574" s="213"/>
      <c r="E574" s="213"/>
      <c r="F574" s="213"/>
      <c r="G574" s="213"/>
      <c r="H574" s="213"/>
      <c r="I574" s="213"/>
      <c r="J574" s="213"/>
      <c r="K574" s="213"/>
      <c r="L574" s="213"/>
      <c r="M574" s="267"/>
      <c r="N574" s="267"/>
      <c r="O574" s="267"/>
      <c r="P574" s="267"/>
      <c r="Q574" s="267"/>
      <c r="R574" s="267"/>
      <c r="S574" s="267"/>
      <c r="T574" s="223"/>
      <c r="U574" s="213"/>
      <c r="V574" s="213"/>
      <c r="W574" s="213"/>
      <c r="X574" s="213"/>
      <c r="Y574" s="213"/>
      <c r="Z574" s="213"/>
    </row>
    <row r="575" spans="1:26" ht="15.75" hidden="1" customHeight="1">
      <c r="A575" s="268"/>
      <c r="B575" s="213"/>
      <c r="C575" s="213"/>
      <c r="D575" s="213"/>
      <c r="E575" s="213"/>
      <c r="F575" s="213"/>
      <c r="G575" s="213"/>
      <c r="H575" s="213"/>
      <c r="I575" s="213"/>
      <c r="J575" s="213"/>
      <c r="K575" s="213"/>
      <c r="L575" s="213"/>
      <c r="M575" s="267"/>
      <c r="N575" s="267"/>
      <c r="O575" s="267"/>
      <c r="P575" s="267"/>
      <c r="Q575" s="267"/>
      <c r="R575" s="267"/>
      <c r="S575" s="267"/>
      <c r="T575" s="223"/>
      <c r="U575" s="213"/>
      <c r="V575" s="213"/>
      <c r="W575" s="213"/>
      <c r="X575" s="213"/>
      <c r="Y575" s="213"/>
      <c r="Z575" s="213"/>
    </row>
    <row r="576" spans="1:26" ht="15.75" hidden="1" customHeight="1">
      <c r="A576" s="268"/>
      <c r="B576" s="213"/>
      <c r="C576" s="213"/>
      <c r="D576" s="213"/>
      <c r="E576" s="213"/>
      <c r="F576" s="213"/>
      <c r="G576" s="213"/>
      <c r="H576" s="213"/>
      <c r="I576" s="213"/>
      <c r="J576" s="213"/>
      <c r="K576" s="213"/>
      <c r="L576" s="213"/>
      <c r="M576" s="267"/>
      <c r="N576" s="267"/>
      <c r="O576" s="267"/>
      <c r="P576" s="267"/>
      <c r="Q576" s="267"/>
      <c r="R576" s="267"/>
      <c r="S576" s="267"/>
      <c r="T576" s="223"/>
      <c r="U576" s="213"/>
      <c r="V576" s="213"/>
      <c r="W576" s="213"/>
      <c r="X576" s="213"/>
      <c r="Y576" s="213"/>
      <c r="Z576" s="213"/>
    </row>
    <row r="577" spans="1:26" ht="15.75" hidden="1" customHeight="1">
      <c r="A577" s="268"/>
      <c r="B577" s="213"/>
      <c r="C577" s="213"/>
      <c r="D577" s="213"/>
      <c r="E577" s="213"/>
      <c r="F577" s="213"/>
      <c r="G577" s="213"/>
      <c r="H577" s="213"/>
      <c r="I577" s="213"/>
      <c r="J577" s="213"/>
      <c r="K577" s="213"/>
      <c r="L577" s="213"/>
      <c r="M577" s="267"/>
      <c r="N577" s="267"/>
      <c r="O577" s="267"/>
      <c r="P577" s="267"/>
      <c r="Q577" s="267"/>
      <c r="R577" s="267"/>
      <c r="S577" s="267"/>
      <c r="T577" s="223"/>
      <c r="U577" s="213"/>
      <c r="V577" s="213"/>
      <c r="W577" s="213"/>
      <c r="X577" s="213"/>
      <c r="Y577" s="213"/>
      <c r="Z577" s="213"/>
    </row>
    <row r="578" spans="1:26" ht="15.75" hidden="1" customHeight="1">
      <c r="A578" s="268"/>
      <c r="B578" s="213"/>
      <c r="C578" s="213"/>
      <c r="D578" s="213"/>
      <c r="E578" s="213"/>
      <c r="F578" s="213"/>
      <c r="G578" s="213"/>
      <c r="H578" s="213"/>
      <c r="I578" s="213"/>
      <c r="J578" s="213"/>
      <c r="K578" s="213"/>
      <c r="L578" s="213"/>
      <c r="M578" s="267"/>
      <c r="N578" s="267"/>
      <c r="O578" s="267"/>
      <c r="P578" s="267"/>
      <c r="Q578" s="267"/>
      <c r="R578" s="267"/>
      <c r="S578" s="267"/>
      <c r="T578" s="223"/>
      <c r="U578" s="213"/>
      <c r="V578" s="213"/>
      <c r="W578" s="213"/>
      <c r="X578" s="213"/>
      <c r="Y578" s="213"/>
      <c r="Z578" s="213"/>
    </row>
    <row r="579" spans="1:26" ht="15.75" hidden="1" customHeight="1">
      <c r="A579" s="268"/>
      <c r="B579" s="213"/>
      <c r="C579" s="213"/>
      <c r="D579" s="213"/>
      <c r="E579" s="213"/>
      <c r="F579" s="213"/>
      <c r="G579" s="213"/>
      <c r="H579" s="213"/>
      <c r="I579" s="213"/>
      <c r="J579" s="213"/>
      <c r="K579" s="213"/>
      <c r="L579" s="213"/>
      <c r="M579" s="267"/>
      <c r="N579" s="267"/>
      <c r="O579" s="267"/>
      <c r="P579" s="267"/>
      <c r="Q579" s="267"/>
      <c r="R579" s="267"/>
      <c r="S579" s="267"/>
      <c r="T579" s="223"/>
      <c r="U579" s="213"/>
      <c r="V579" s="213"/>
      <c r="W579" s="213"/>
      <c r="X579" s="213"/>
      <c r="Y579" s="213"/>
      <c r="Z579" s="213"/>
    </row>
    <row r="580" spans="1:26" ht="15.75" hidden="1" customHeight="1">
      <c r="A580" s="268"/>
      <c r="B580" s="213"/>
      <c r="C580" s="213"/>
      <c r="D580" s="213"/>
      <c r="E580" s="213"/>
      <c r="F580" s="213"/>
      <c r="G580" s="213"/>
      <c r="H580" s="213"/>
      <c r="I580" s="213"/>
      <c r="J580" s="213"/>
      <c r="K580" s="213"/>
      <c r="L580" s="213"/>
      <c r="M580" s="267"/>
      <c r="N580" s="267"/>
      <c r="O580" s="267"/>
      <c r="P580" s="267"/>
      <c r="Q580" s="267"/>
      <c r="R580" s="267"/>
      <c r="S580" s="267"/>
      <c r="T580" s="223"/>
      <c r="U580" s="213"/>
      <c r="V580" s="213"/>
      <c r="W580" s="213"/>
      <c r="X580" s="213"/>
      <c r="Y580" s="213"/>
      <c r="Z580" s="213"/>
    </row>
    <row r="581" spans="1:26" ht="15.75" hidden="1" customHeight="1">
      <c r="A581" s="268"/>
      <c r="B581" s="213"/>
      <c r="C581" s="213"/>
      <c r="D581" s="213"/>
      <c r="E581" s="213"/>
      <c r="F581" s="213"/>
      <c r="G581" s="213"/>
      <c r="H581" s="213"/>
      <c r="I581" s="213"/>
      <c r="J581" s="213"/>
      <c r="K581" s="213"/>
      <c r="L581" s="213"/>
      <c r="M581" s="267"/>
      <c r="N581" s="267"/>
      <c r="O581" s="267"/>
      <c r="P581" s="267"/>
      <c r="Q581" s="267"/>
      <c r="R581" s="267"/>
      <c r="S581" s="267"/>
      <c r="T581" s="223"/>
      <c r="U581" s="213"/>
      <c r="V581" s="213"/>
      <c r="W581" s="213"/>
      <c r="X581" s="213"/>
      <c r="Y581" s="213"/>
      <c r="Z581" s="213"/>
    </row>
    <row r="582" spans="1:26" ht="15.75" hidden="1" customHeight="1">
      <c r="A582" s="268"/>
      <c r="B582" s="213"/>
      <c r="C582" s="213"/>
      <c r="D582" s="213"/>
      <c r="E582" s="213"/>
      <c r="F582" s="213"/>
      <c r="G582" s="213"/>
      <c r="H582" s="213"/>
      <c r="I582" s="213"/>
      <c r="J582" s="213"/>
      <c r="K582" s="213"/>
      <c r="L582" s="213"/>
      <c r="M582" s="267"/>
      <c r="N582" s="267"/>
      <c r="O582" s="267"/>
      <c r="P582" s="267"/>
      <c r="Q582" s="267"/>
      <c r="R582" s="267"/>
      <c r="S582" s="267"/>
      <c r="T582" s="223"/>
      <c r="U582" s="213"/>
      <c r="V582" s="213"/>
      <c r="W582" s="213"/>
      <c r="X582" s="213"/>
      <c r="Y582" s="213"/>
      <c r="Z582" s="213"/>
    </row>
    <row r="583" spans="1:26" ht="15.75" hidden="1" customHeight="1">
      <c r="A583" s="268"/>
      <c r="B583" s="213"/>
      <c r="C583" s="213"/>
      <c r="D583" s="213"/>
      <c r="E583" s="213"/>
      <c r="F583" s="213"/>
      <c r="G583" s="213"/>
      <c r="H583" s="213"/>
      <c r="I583" s="213"/>
      <c r="J583" s="213"/>
      <c r="K583" s="213"/>
      <c r="L583" s="213"/>
      <c r="M583" s="267"/>
      <c r="N583" s="267"/>
      <c r="O583" s="267"/>
      <c r="P583" s="267"/>
      <c r="Q583" s="267"/>
      <c r="R583" s="267"/>
      <c r="S583" s="267"/>
      <c r="T583" s="223"/>
      <c r="U583" s="213"/>
      <c r="V583" s="213"/>
      <c r="W583" s="213"/>
      <c r="X583" s="213"/>
      <c r="Y583" s="213"/>
      <c r="Z583" s="213"/>
    </row>
    <row r="584" spans="1:26" ht="15.75" hidden="1" customHeight="1">
      <c r="A584" s="268"/>
      <c r="B584" s="213"/>
      <c r="C584" s="213"/>
      <c r="D584" s="213"/>
      <c r="E584" s="213"/>
      <c r="F584" s="213"/>
      <c r="G584" s="213"/>
      <c r="H584" s="213"/>
      <c r="I584" s="213"/>
      <c r="J584" s="213"/>
      <c r="K584" s="213"/>
      <c r="L584" s="213"/>
      <c r="M584" s="267"/>
      <c r="N584" s="267"/>
      <c r="O584" s="267"/>
      <c r="P584" s="267"/>
      <c r="Q584" s="267"/>
      <c r="R584" s="267"/>
      <c r="S584" s="267"/>
      <c r="T584" s="223"/>
      <c r="U584" s="213"/>
      <c r="V584" s="213"/>
      <c r="W584" s="213"/>
      <c r="X584" s="213"/>
      <c r="Y584" s="213"/>
      <c r="Z584" s="213"/>
    </row>
    <row r="585" spans="1:26" ht="15.75" hidden="1" customHeight="1">
      <c r="A585" s="268"/>
      <c r="B585" s="213"/>
      <c r="C585" s="213"/>
      <c r="D585" s="213"/>
      <c r="E585" s="213"/>
      <c r="F585" s="213"/>
      <c r="G585" s="213"/>
      <c r="H585" s="213"/>
      <c r="I585" s="213"/>
      <c r="J585" s="213"/>
      <c r="K585" s="213"/>
      <c r="L585" s="213"/>
      <c r="M585" s="267"/>
      <c r="N585" s="267"/>
      <c r="O585" s="267"/>
      <c r="P585" s="267"/>
      <c r="Q585" s="267"/>
      <c r="R585" s="267"/>
      <c r="S585" s="267"/>
      <c r="T585" s="223"/>
      <c r="U585" s="213"/>
      <c r="V585" s="213"/>
      <c r="W585" s="213"/>
      <c r="X585" s="213"/>
      <c r="Y585" s="213"/>
      <c r="Z585" s="213"/>
    </row>
    <row r="586" spans="1:26" ht="15.75" hidden="1" customHeight="1">
      <c r="A586" s="268"/>
      <c r="B586" s="213"/>
      <c r="C586" s="213"/>
      <c r="D586" s="213"/>
      <c r="E586" s="213"/>
      <c r="F586" s="213"/>
      <c r="G586" s="213"/>
      <c r="H586" s="213"/>
      <c r="I586" s="213"/>
      <c r="J586" s="213"/>
      <c r="K586" s="213"/>
      <c r="L586" s="213"/>
      <c r="M586" s="267"/>
      <c r="N586" s="267"/>
      <c r="O586" s="267"/>
      <c r="P586" s="267"/>
      <c r="Q586" s="267"/>
      <c r="R586" s="267"/>
      <c r="S586" s="267"/>
      <c r="T586" s="223"/>
      <c r="U586" s="213"/>
      <c r="V586" s="213"/>
      <c r="W586" s="213"/>
      <c r="X586" s="213"/>
      <c r="Y586" s="213"/>
      <c r="Z586" s="213"/>
    </row>
    <row r="587" spans="1:26" ht="15.75" hidden="1" customHeight="1">
      <c r="A587" s="268"/>
      <c r="B587" s="213"/>
      <c r="C587" s="213"/>
      <c r="D587" s="213"/>
      <c r="E587" s="213"/>
      <c r="F587" s="213"/>
      <c r="G587" s="213"/>
      <c r="H587" s="213"/>
      <c r="I587" s="213"/>
      <c r="J587" s="213"/>
      <c r="K587" s="213"/>
      <c r="L587" s="213"/>
      <c r="M587" s="267"/>
      <c r="N587" s="267"/>
      <c r="O587" s="267"/>
      <c r="P587" s="267"/>
      <c r="Q587" s="267"/>
      <c r="R587" s="267"/>
      <c r="S587" s="267"/>
      <c r="T587" s="223"/>
      <c r="U587" s="213"/>
      <c r="V587" s="213"/>
      <c r="W587" s="213"/>
      <c r="X587" s="213"/>
      <c r="Y587" s="213"/>
      <c r="Z587" s="213"/>
    </row>
    <row r="588" spans="1:26" ht="15.75" hidden="1" customHeight="1">
      <c r="A588" s="268"/>
      <c r="B588" s="213"/>
      <c r="C588" s="213"/>
      <c r="D588" s="213"/>
      <c r="E588" s="213"/>
      <c r="F588" s="213"/>
      <c r="G588" s="213"/>
      <c r="H588" s="213"/>
      <c r="I588" s="213"/>
      <c r="J588" s="213"/>
      <c r="K588" s="213"/>
      <c r="L588" s="213"/>
      <c r="M588" s="267"/>
      <c r="N588" s="267"/>
      <c r="O588" s="267"/>
      <c r="P588" s="267"/>
      <c r="Q588" s="267"/>
      <c r="R588" s="267"/>
      <c r="S588" s="267"/>
      <c r="T588" s="223"/>
      <c r="U588" s="213"/>
      <c r="V588" s="213"/>
      <c r="W588" s="213"/>
      <c r="X588" s="213"/>
      <c r="Y588" s="213"/>
      <c r="Z588" s="213"/>
    </row>
    <row r="589" spans="1:26" ht="15.75" hidden="1" customHeight="1">
      <c r="A589" s="268"/>
      <c r="B589" s="213"/>
      <c r="C589" s="213"/>
      <c r="D589" s="213"/>
      <c r="E589" s="213"/>
      <c r="F589" s="213"/>
      <c r="G589" s="213"/>
      <c r="H589" s="213"/>
      <c r="I589" s="213"/>
      <c r="J589" s="213"/>
      <c r="K589" s="213"/>
      <c r="L589" s="213"/>
      <c r="M589" s="267"/>
      <c r="N589" s="267"/>
      <c r="O589" s="267"/>
      <c r="P589" s="267"/>
      <c r="Q589" s="267"/>
      <c r="R589" s="267"/>
      <c r="S589" s="267"/>
      <c r="T589" s="223"/>
      <c r="U589" s="213"/>
      <c r="V589" s="213"/>
      <c r="W589" s="213"/>
      <c r="X589" s="213"/>
      <c r="Y589" s="213"/>
      <c r="Z589" s="213"/>
    </row>
    <row r="590" spans="1:26" ht="15.75" hidden="1" customHeight="1">
      <c r="A590" s="268"/>
      <c r="B590" s="213"/>
      <c r="C590" s="213"/>
      <c r="D590" s="213"/>
      <c r="E590" s="213"/>
      <c r="F590" s="213"/>
      <c r="G590" s="213"/>
      <c r="H590" s="213"/>
      <c r="I590" s="213"/>
      <c r="J590" s="213"/>
      <c r="K590" s="213"/>
      <c r="L590" s="213"/>
      <c r="M590" s="267"/>
      <c r="N590" s="267"/>
      <c r="O590" s="267"/>
      <c r="P590" s="267"/>
      <c r="Q590" s="267"/>
      <c r="R590" s="267"/>
      <c r="S590" s="267"/>
      <c r="T590" s="223"/>
      <c r="U590" s="213"/>
      <c r="V590" s="213"/>
      <c r="W590" s="213"/>
      <c r="X590" s="213"/>
      <c r="Y590" s="213"/>
      <c r="Z590" s="213"/>
    </row>
    <row r="591" spans="1:26" ht="15.75" hidden="1" customHeight="1">
      <c r="A591" s="268"/>
      <c r="B591" s="213"/>
      <c r="C591" s="213"/>
      <c r="D591" s="213"/>
      <c r="E591" s="213"/>
      <c r="F591" s="213"/>
      <c r="G591" s="213"/>
      <c r="H591" s="213"/>
      <c r="I591" s="213"/>
      <c r="J591" s="213"/>
      <c r="K591" s="213"/>
      <c r="L591" s="213"/>
      <c r="M591" s="267"/>
      <c r="N591" s="267"/>
      <c r="O591" s="267"/>
      <c r="P591" s="267"/>
      <c r="Q591" s="267"/>
      <c r="R591" s="267"/>
      <c r="S591" s="267"/>
      <c r="T591" s="223"/>
      <c r="U591" s="213"/>
      <c r="V591" s="213"/>
      <c r="W591" s="213"/>
      <c r="X591" s="213"/>
      <c r="Y591" s="213"/>
      <c r="Z591" s="213"/>
    </row>
    <row r="592" spans="1:26" ht="15.75" hidden="1" customHeight="1">
      <c r="A592" s="268"/>
      <c r="B592" s="213"/>
      <c r="C592" s="213"/>
      <c r="D592" s="213"/>
      <c r="E592" s="213"/>
      <c r="F592" s="213"/>
      <c r="G592" s="213"/>
      <c r="H592" s="213"/>
      <c r="I592" s="213"/>
      <c r="J592" s="213"/>
      <c r="K592" s="213"/>
      <c r="L592" s="213"/>
      <c r="M592" s="267"/>
      <c r="N592" s="267"/>
      <c r="O592" s="267"/>
      <c r="P592" s="267"/>
      <c r="Q592" s="267"/>
      <c r="R592" s="267"/>
      <c r="S592" s="267"/>
      <c r="T592" s="223"/>
      <c r="U592" s="213"/>
      <c r="V592" s="213"/>
      <c r="W592" s="213"/>
      <c r="X592" s="213"/>
      <c r="Y592" s="213"/>
      <c r="Z592" s="213"/>
    </row>
    <row r="593" spans="1:26" ht="15.75" hidden="1" customHeight="1">
      <c r="A593" s="268"/>
      <c r="B593" s="213"/>
      <c r="C593" s="213"/>
      <c r="D593" s="213"/>
      <c r="E593" s="213"/>
      <c r="F593" s="213"/>
      <c r="G593" s="213"/>
      <c r="H593" s="213"/>
      <c r="I593" s="213"/>
      <c r="J593" s="213"/>
      <c r="K593" s="213"/>
      <c r="L593" s="213"/>
      <c r="M593" s="267"/>
      <c r="N593" s="267"/>
      <c r="O593" s="267"/>
      <c r="P593" s="267"/>
      <c r="Q593" s="267"/>
      <c r="R593" s="267"/>
      <c r="S593" s="267"/>
      <c r="T593" s="223"/>
      <c r="U593" s="213"/>
      <c r="V593" s="213"/>
      <c r="W593" s="213"/>
      <c r="X593" s="213"/>
      <c r="Y593" s="213"/>
      <c r="Z593" s="213"/>
    </row>
    <row r="594" spans="1:26" ht="15.75" hidden="1" customHeight="1">
      <c r="A594" s="268"/>
      <c r="B594" s="213"/>
      <c r="C594" s="213"/>
      <c r="D594" s="213"/>
      <c r="E594" s="213"/>
      <c r="F594" s="213"/>
      <c r="G594" s="213"/>
      <c r="H594" s="213"/>
      <c r="I594" s="213"/>
      <c r="J594" s="213"/>
      <c r="K594" s="213"/>
      <c r="L594" s="213"/>
      <c r="M594" s="267"/>
      <c r="N594" s="267"/>
      <c r="O594" s="267"/>
      <c r="P594" s="267"/>
      <c r="Q594" s="267"/>
      <c r="R594" s="267"/>
      <c r="S594" s="267"/>
      <c r="T594" s="223"/>
      <c r="U594" s="213"/>
      <c r="V594" s="213"/>
      <c r="W594" s="213"/>
      <c r="X594" s="213"/>
      <c r="Y594" s="213"/>
      <c r="Z594" s="213"/>
    </row>
    <row r="595" spans="1:26" ht="15.75" hidden="1" customHeight="1">
      <c r="A595" s="268"/>
      <c r="B595" s="213"/>
      <c r="C595" s="213"/>
      <c r="D595" s="213"/>
      <c r="E595" s="213"/>
      <c r="F595" s="213"/>
      <c r="G595" s="213"/>
      <c r="H595" s="213"/>
      <c r="I595" s="213"/>
      <c r="J595" s="213"/>
      <c r="K595" s="213"/>
      <c r="L595" s="213"/>
      <c r="M595" s="267"/>
      <c r="N595" s="267"/>
      <c r="O595" s="267"/>
      <c r="P595" s="267"/>
      <c r="Q595" s="267"/>
      <c r="R595" s="267"/>
      <c r="S595" s="267"/>
      <c r="T595" s="223"/>
      <c r="U595" s="213"/>
      <c r="V595" s="213"/>
      <c r="W595" s="213"/>
      <c r="X595" s="213"/>
      <c r="Y595" s="213"/>
      <c r="Z595" s="213"/>
    </row>
    <row r="596" spans="1:26" ht="15.75" hidden="1" customHeight="1">
      <c r="A596" s="268"/>
      <c r="B596" s="213"/>
      <c r="C596" s="213"/>
      <c r="D596" s="213"/>
      <c r="E596" s="213"/>
      <c r="F596" s="213"/>
      <c r="G596" s="213"/>
      <c r="H596" s="213"/>
      <c r="I596" s="213"/>
      <c r="J596" s="213"/>
      <c r="K596" s="213"/>
      <c r="L596" s="213"/>
      <c r="M596" s="267"/>
      <c r="N596" s="267"/>
      <c r="O596" s="267"/>
      <c r="P596" s="267"/>
      <c r="Q596" s="267"/>
      <c r="R596" s="267"/>
      <c r="S596" s="267"/>
      <c r="T596" s="223"/>
      <c r="U596" s="213"/>
      <c r="V596" s="213"/>
      <c r="W596" s="213"/>
      <c r="X596" s="213"/>
      <c r="Y596" s="213"/>
      <c r="Z596" s="213"/>
    </row>
    <row r="597" spans="1:26" ht="15.75" hidden="1" customHeight="1">
      <c r="A597" s="268"/>
      <c r="B597" s="213"/>
      <c r="C597" s="213"/>
      <c r="D597" s="213"/>
      <c r="E597" s="213"/>
      <c r="F597" s="213"/>
      <c r="G597" s="213"/>
      <c r="H597" s="213"/>
      <c r="I597" s="213"/>
      <c r="J597" s="213"/>
      <c r="K597" s="213"/>
      <c r="L597" s="213"/>
      <c r="M597" s="267"/>
      <c r="N597" s="267"/>
      <c r="O597" s="267"/>
      <c r="P597" s="267"/>
      <c r="Q597" s="267"/>
      <c r="R597" s="267"/>
      <c r="S597" s="267"/>
      <c r="T597" s="223"/>
      <c r="U597" s="213"/>
      <c r="V597" s="213"/>
      <c r="W597" s="213"/>
      <c r="X597" s="213"/>
      <c r="Y597" s="213"/>
      <c r="Z597" s="213"/>
    </row>
    <row r="598" spans="1:26" ht="15.75" hidden="1" customHeight="1">
      <c r="A598" s="268"/>
      <c r="B598" s="213"/>
      <c r="C598" s="213"/>
      <c r="D598" s="213"/>
      <c r="E598" s="213"/>
      <c r="F598" s="213"/>
      <c r="G598" s="213"/>
      <c r="H598" s="213"/>
      <c r="I598" s="213"/>
      <c r="J598" s="213"/>
      <c r="K598" s="213"/>
      <c r="L598" s="213"/>
      <c r="M598" s="267"/>
      <c r="N598" s="267"/>
      <c r="O598" s="267"/>
      <c r="P598" s="267"/>
      <c r="Q598" s="267"/>
      <c r="R598" s="267"/>
      <c r="S598" s="267"/>
      <c r="T598" s="223"/>
      <c r="U598" s="213"/>
      <c r="V598" s="213"/>
      <c r="W598" s="213"/>
      <c r="X598" s="213"/>
      <c r="Y598" s="213"/>
      <c r="Z598" s="213"/>
    </row>
    <row r="599" spans="1:26" ht="15.75" hidden="1" customHeight="1">
      <c r="A599" s="268"/>
      <c r="B599" s="213"/>
      <c r="C599" s="213"/>
      <c r="D599" s="213"/>
      <c r="E599" s="213"/>
      <c r="F599" s="213"/>
      <c r="G599" s="213"/>
      <c r="H599" s="213"/>
      <c r="I599" s="213"/>
      <c r="J599" s="213"/>
      <c r="K599" s="213"/>
      <c r="L599" s="213"/>
      <c r="M599" s="267"/>
      <c r="N599" s="267"/>
      <c r="O599" s="267"/>
      <c r="P599" s="267"/>
      <c r="Q599" s="267"/>
      <c r="R599" s="267"/>
      <c r="S599" s="267"/>
      <c r="T599" s="223"/>
      <c r="U599" s="213"/>
      <c r="V599" s="213"/>
      <c r="W599" s="213"/>
      <c r="X599" s="213"/>
      <c r="Y599" s="213"/>
      <c r="Z599" s="213"/>
    </row>
    <row r="600" spans="1:26" ht="15.75" hidden="1" customHeight="1">
      <c r="A600" s="268"/>
      <c r="B600" s="213"/>
      <c r="C600" s="213"/>
      <c r="D600" s="213"/>
      <c r="E600" s="213"/>
      <c r="F600" s="213"/>
      <c r="G600" s="213"/>
      <c r="H600" s="213"/>
      <c r="I600" s="213"/>
      <c r="J600" s="213"/>
      <c r="K600" s="213"/>
      <c r="L600" s="213"/>
      <c r="M600" s="267"/>
      <c r="N600" s="267"/>
      <c r="O600" s="267"/>
      <c r="P600" s="267"/>
      <c r="Q600" s="267"/>
      <c r="R600" s="267"/>
      <c r="S600" s="267"/>
      <c r="T600" s="223"/>
      <c r="U600" s="213"/>
      <c r="V600" s="213"/>
      <c r="W600" s="213"/>
      <c r="X600" s="213"/>
      <c r="Y600" s="213"/>
      <c r="Z600" s="213"/>
    </row>
    <row r="601" spans="1:26" ht="15.75" hidden="1" customHeight="1">
      <c r="A601" s="268"/>
      <c r="B601" s="213"/>
      <c r="C601" s="213"/>
      <c r="D601" s="213"/>
      <c r="E601" s="213"/>
      <c r="F601" s="213"/>
      <c r="G601" s="213"/>
      <c r="H601" s="213"/>
      <c r="I601" s="213"/>
      <c r="J601" s="213"/>
      <c r="K601" s="213"/>
      <c r="L601" s="213"/>
      <c r="M601" s="267"/>
      <c r="N601" s="267"/>
      <c r="O601" s="267"/>
      <c r="P601" s="267"/>
      <c r="Q601" s="267"/>
      <c r="R601" s="267"/>
      <c r="S601" s="267"/>
      <c r="T601" s="223"/>
      <c r="U601" s="213"/>
      <c r="V601" s="213"/>
      <c r="W601" s="213"/>
      <c r="X601" s="213"/>
      <c r="Y601" s="213"/>
      <c r="Z601" s="213"/>
    </row>
    <row r="602" spans="1:26" ht="15.75" hidden="1" customHeight="1">
      <c r="A602" s="268"/>
      <c r="B602" s="213"/>
      <c r="C602" s="213"/>
      <c r="D602" s="213"/>
      <c r="E602" s="213"/>
      <c r="F602" s="213"/>
      <c r="G602" s="213"/>
      <c r="H602" s="213"/>
      <c r="I602" s="213"/>
      <c r="J602" s="213"/>
      <c r="K602" s="213"/>
      <c r="L602" s="213"/>
      <c r="M602" s="267"/>
      <c r="N602" s="267"/>
      <c r="O602" s="267"/>
      <c r="P602" s="267"/>
      <c r="Q602" s="267"/>
      <c r="R602" s="267"/>
      <c r="S602" s="267"/>
      <c r="T602" s="223"/>
      <c r="U602" s="213"/>
      <c r="V602" s="213"/>
      <c r="W602" s="213"/>
      <c r="X602" s="213"/>
      <c r="Y602" s="213"/>
      <c r="Z602" s="213"/>
    </row>
    <row r="603" spans="1:26" ht="15.75" hidden="1" customHeight="1">
      <c r="A603" s="268"/>
      <c r="B603" s="213"/>
      <c r="C603" s="213"/>
      <c r="D603" s="213"/>
      <c r="E603" s="213"/>
      <c r="F603" s="213"/>
      <c r="G603" s="213"/>
      <c r="H603" s="213"/>
      <c r="I603" s="213"/>
      <c r="J603" s="213"/>
      <c r="K603" s="213"/>
      <c r="L603" s="213"/>
      <c r="M603" s="267"/>
      <c r="N603" s="267"/>
      <c r="O603" s="267"/>
      <c r="P603" s="267"/>
      <c r="Q603" s="267"/>
      <c r="R603" s="267"/>
      <c r="S603" s="267"/>
      <c r="T603" s="223"/>
      <c r="U603" s="213"/>
      <c r="V603" s="213"/>
      <c r="W603" s="213"/>
      <c r="X603" s="213"/>
      <c r="Y603" s="213"/>
      <c r="Z603" s="213"/>
    </row>
    <row r="604" spans="1:26" ht="15.75" hidden="1" customHeight="1">
      <c r="A604" s="268"/>
      <c r="B604" s="213"/>
      <c r="C604" s="213"/>
      <c r="D604" s="213"/>
      <c r="E604" s="213"/>
      <c r="F604" s="213"/>
      <c r="G604" s="213"/>
      <c r="H604" s="213"/>
      <c r="I604" s="213"/>
      <c r="J604" s="213"/>
      <c r="K604" s="213"/>
      <c r="L604" s="213"/>
      <c r="M604" s="267"/>
      <c r="N604" s="267"/>
      <c r="O604" s="267"/>
      <c r="P604" s="267"/>
      <c r="Q604" s="267"/>
      <c r="R604" s="267"/>
      <c r="S604" s="267"/>
      <c r="T604" s="223"/>
      <c r="U604" s="213"/>
      <c r="V604" s="213"/>
      <c r="W604" s="213"/>
      <c r="X604" s="213"/>
      <c r="Y604" s="213"/>
      <c r="Z604" s="213"/>
    </row>
    <row r="605" spans="1:26" ht="15.75" hidden="1" customHeight="1">
      <c r="A605" s="268"/>
      <c r="B605" s="213"/>
      <c r="C605" s="213"/>
      <c r="D605" s="213"/>
      <c r="E605" s="213"/>
      <c r="F605" s="213"/>
      <c r="G605" s="213"/>
      <c r="H605" s="213"/>
      <c r="I605" s="213"/>
      <c r="J605" s="213"/>
      <c r="K605" s="213"/>
      <c r="L605" s="213"/>
      <c r="M605" s="267"/>
      <c r="N605" s="267"/>
      <c r="O605" s="267"/>
      <c r="P605" s="267"/>
      <c r="Q605" s="267"/>
      <c r="R605" s="267"/>
      <c r="S605" s="267"/>
      <c r="T605" s="223"/>
      <c r="U605" s="213"/>
      <c r="V605" s="213"/>
      <c r="W605" s="213"/>
      <c r="X605" s="213"/>
      <c r="Y605" s="213"/>
      <c r="Z605" s="213"/>
    </row>
    <row r="606" spans="1:26" ht="15.75" hidden="1" customHeight="1">
      <c r="A606" s="268"/>
      <c r="B606" s="213"/>
      <c r="C606" s="213"/>
      <c r="D606" s="213"/>
      <c r="E606" s="213"/>
      <c r="F606" s="213"/>
      <c r="G606" s="213"/>
      <c r="H606" s="213"/>
      <c r="I606" s="213"/>
      <c r="J606" s="213"/>
      <c r="K606" s="213"/>
      <c r="L606" s="213"/>
      <c r="M606" s="267"/>
      <c r="N606" s="267"/>
      <c r="O606" s="267"/>
      <c r="P606" s="267"/>
      <c r="Q606" s="267"/>
      <c r="R606" s="267"/>
      <c r="S606" s="267"/>
      <c r="T606" s="223"/>
      <c r="U606" s="213"/>
      <c r="V606" s="213"/>
      <c r="W606" s="213"/>
      <c r="X606" s="213"/>
      <c r="Y606" s="213"/>
      <c r="Z606" s="213"/>
    </row>
    <row r="607" spans="1:26" ht="15.75" hidden="1" customHeight="1">
      <c r="A607" s="268"/>
      <c r="B607" s="213"/>
      <c r="C607" s="213"/>
      <c r="D607" s="213"/>
      <c r="E607" s="213"/>
      <c r="F607" s="213"/>
      <c r="G607" s="213"/>
      <c r="H607" s="213"/>
      <c r="I607" s="213"/>
      <c r="J607" s="213"/>
      <c r="K607" s="213"/>
      <c r="L607" s="213"/>
      <c r="M607" s="267"/>
      <c r="N607" s="267"/>
      <c r="O607" s="267"/>
      <c r="P607" s="267"/>
      <c r="Q607" s="267"/>
      <c r="R607" s="267"/>
      <c r="S607" s="267"/>
      <c r="T607" s="223"/>
      <c r="U607" s="213"/>
      <c r="V607" s="213"/>
      <c r="W607" s="213"/>
      <c r="X607" s="213"/>
      <c r="Y607" s="213"/>
      <c r="Z607" s="213"/>
    </row>
    <row r="608" spans="1:26" ht="15.75" hidden="1" customHeight="1">
      <c r="A608" s="268"/>
      <c r="B608" s="213"/>
      <c r="C608" s="213"/>
      <c r="D608" s="213"/>
      <c r="E608" s="213"/>
      <c r="F608" s="213"/>
      <c r="G608" s="213"/>
      <c r="H608" s="213"/>
      <c r="I608" s="213"/>
      <c r="J608" s="213"/>
      <c r="K608" s="213"/>
      <c r="L608" s="213"/>
      <c r="M608" s="267"/>
      <c r="N608" s="267"/>
      <c r="O608" s="267"/>
      <c r="P608" s="267"/>
      <c r="Q608" s="267"/>
      <c r="R608" s="267"/>
      <c r="S608" s="267"/>
      <c r="T608" s="223"/>
      <c r="U608" s="213"/>
      <c r="V608" s="213"/>
      <c r="W608" s="213"/>
      <c r="X608" s="213"/>
      <c r="Y608" s="213"/>
      <c r="Z608" s="213"/>
    </row>
    <row r="609" spans="1:26" ht="15.75" hidden="1" customHeight="1">
      <c r="A609" s="268"/>
      <c r="B609" s="213"/>
      <c r="C609" s="213"/>
      <c r="D609" s="213"/>
      <c r="E609" s="213"/>
      <c r="F609" s="213"/>
      <c r="G609" s="213"/>
      <c r="H609" s="213"/>
      <c r="I609" s="213"/>
      <c r="J609" s="213"/>
      <c r="K609" s="213"/>
      <c r="L609" s="213"/>
      <c r="M609" s="267"/>
      <c r="N609" s="267"/>
      <c r="O609" s="267"/>
      <c r="P609" s="267"/>
      <c r="Q609" s="267"/>
      <c r="R609" s="267"/>
      <c r="S609" s="267"/>
      <c r="T609" s="223"/>
      <c r="U609" s="213"/>
      <c r="V609" s="213"/>
      <c r="W609" s="213"/>
      <c r="X609" s="213"/>
      <c r="Y609" s="213"/>
      <c r="Z609" s="213"/>
    </row>
    <row r="610" spans="1:26" ht="15.75" hidden="1" customHeight="1">
      <c r="A610" s="268"/>
      <c r="B610" s="213"/>
      <c r="C610" s="213"/>
      <c r="D610" s="213"/>
      <c r="E610" s="213"/>
      <c r="F610" s="213"/>
      <c r="G610" s="213"/>
      <c r="H610" s="213"/>
      <c r="I610" s="213"/>
      <c r="J610" s="213"/>
      <c r="K610" s="213"/>
      <c r="L610" s="213"/>
      <c r="M610" s="267"/>
      <c r="N610" s="267"/>
      <c r="O610" s="267"/>
      <c r="P610" s="267"/>
      <c r="Q610" s="267"/>
      <c r="R610" s="267"/>
      <c r="S610" s="267"/>
      <c r="T610" s="223"/>
      <c r="U610" s="213"/>
      <c r="V610" s="213"/>
      <c r="W610" s="213"/>
      <c r="X610" s="213"/>
      <c r="Y610" s="213"/>
      <c r="Z610" s="213"/>
    </row>
    <row r="611" spans="1:26" ht="15.75" hidden="1" customHeight="1">
      <c r="A611" s="268"/>
      <c r="B611" s="213"/>
      <c r="C611" s="213"/>
      <c r="D611" s="213"/>
      <c r="E611" s="213"/>
      <c r="F611" s="213"/>
      <c r="G611" s="213"/>
      <c r="H611" s="213"/>
      <c r="I611" s="213"/>
      <c r="J611" s="213"/>
      <c r="K611" s="213"/>
      <c r="L611" s="213"/>
      <c r="M611" s="267"/>
      <c r="N611" s="267"/>
      <c r="O611" s="267"/>
      <c r="P611" s="267"/>
      <c r="Q611" s="267"/>
      <c r="R611" s="267"/>
      <c r="S611" s="267"/>
      <c r="T611" s="223"/>
      <c r="U611" s="213"/>
      <c r="V611" s="213"/>
      <c r="W611" s="213"/>
      <c r="X611" s="213"/>
      <c r="Y611" s="213"/>
      <c r="Z611" s="213"/>
    </row>
    <row r="612" spans="1:26" ht="15.75" hidden="1" customHeight="1">
      <c r="A612" s="268"/>
      <c r="B612" s="213"/>
      <c r="C612" s="213"/>
      <c r="D612" s="213"/>
      <c r="E612" s="213"/>
      <c r="F612" s="213"/>
      <c r="G612" s="213"/>
      <c r="H612" s="213"/>
      <c r="I612" s="213"/>
      <c r="J612" s="213"/>
      <c r="K612" s="213"/>
      <c r="L612" s="213"/>
      <c r="M612" s="267"/>
      <c r="N612" s="267"/>
      <c r="O612" s="267"/>
      <c r="P612" s="267"/>
      <c r="Q612" s="267"/>
      <c r="R612" s="267"/>
      <c r="S612" s="267"/>
      <c r="T612" s="223"/>
      <c r="U612" s="213"/>
      <c r="V612" s="213"/>
      <c r="W612" s="213"/>
      <c r="X612" s="213"/>
      <c r="Y612" s="213"/>
      <c r="Z612" s="213"/>
    </row>
    <row r="613" spans="1:26" ht="15.75" hidden="1" customHeight="1">
      <c r="A613" s="268"/>
      <c r="B613" s="213"/>
      <c r="C613" s="213"/>
      <c r="D613" s="213"/>
      <c r="E613" s="213"/>
      <c r="F613" s="213"/>
      <c r="G613" s="213"/>
      <c r="H613" s="213"/>
      <c r="I613" s="213"/>
      <c r="J613" s="213"/>
      <c r="K613" s="213"/>
      <c r="L613" s="213"/>
      <c r="M613" s="267"/>
      <c r="N613" s="267"/>
      <c r="O613" s="267"/>
      <c r="P613" s="267"/>
      <c r="Q613" s="267"/>
      <c r="R613" s="267"/>
      <c r="S613" s="267"/>
      <c r="T613" s="223"/>
      <c r="U613" s="213"/>
      <c r="V613" s="213"/>
      <c r="W613" s="213"/>
      <c r="X613" s="213"/>
      <c r="Y613" s="213"/>
      <c r="Z613" s="213"/>
    </row>
    <row r="614" spans="1:26" ht="15.75" hidden="1" customHeight="1">
      <c r="A614" s="268"/>
      <c r="B614" s="213"/>
      <c r="C614" s="213"/>
      <c r="D614" s="213"/>
      <c r="E614" s="213"/>
      <c r="F614" s="213"/>
      <c r="G614" s="213"/>
      <c r="H614" s="213"/>
      <c r="I614" s="213"/>
      <c r="J614" s="213"/>
      <c r="K614" s="213"/>
      <c r="L614" s="213"/>
      <c r="M614" s="267"/>
      <c r="N614" s="267"/>
      <c r="O614" s="267"/>
      <c r="P614" s="267"/>
      <c r="Q614" s="267"/>
      <c r="R614" s="267"/>
      <c r="S614" s="267"/>
      <c r="T614" s="223"/>
      <c r="U614" s="213"/>
      <c r="V614" s="213"/>
      <c r="W614" s="213"/>
      <c r="X614" s="213"/>
      <c r="Y614" s="213"/>
      <c r="Z614" s="213"/>
    </row>
    <row r="615" spans="1:26" ht="15.75" hidden="1" customHeight="1">
      <c r="A615" s="268"/>
      <c r="B615" s="213"/>
      <c r="C615" s="213"/>
      <c r="D615" s="213"/>
      <c r="E615" s="213"/>
      <c r="F615" s="213"/>
      <c r="G615" s="213"/>
      <c r="H615" s="213"/>
      <c r="I615" s="213"/>
      <c r="J615" s="213"/>
      <c r="K615" s="213"/>
      <c r="L615" s="213"/>
      <c r="M615" s="267"/>
      <c r="N615" s="267"/>
      <c r="O615" s="267"/>
      <c r="P615" s="267"/>
      <c r="Q615" s="267"/>
      <c r="R615" s="267"/>
      <c r="S615" s="267"/>
      <c r="T615" s="223"/>
      <c r="U615" s="213"/>
      <c r="V615" s="213"/>
      <c r="W615" s="213"/>
      <c r="X615" s="213"/>
      <c r="Y615" s="213"/>
      <c r="Z615" s="213"/>
    </row>
    <row r="616" spans="1:26" ht="15.75" hidden="1" customHeight="1">
      <c r="A616" s="268"/>
      <c r="B616" s="213"/>
      <c r="C616" s="213"/>
      <c r="D616" s="213"/>
      <c r="E616" s="213"/>
      <c r="F616" s="213"/>
      <c r="G616" s="213"/>
      <c r="H616" s="213"/>
      <c r="I616" s="213"/>
      <c r="J616" s="213"/>
      <c r="K616" s="213"/>
      <c r="L616" s="213"/>
      <c r="M616" s="267"/>
      <c r="N616" s="267"/>
      <c r="O616" s="267"/>
      <c r="P616" s="267"/>
      <c r="Q616" s="267"/>
      <c r="R616" s="267"/>
      <c r="S616" s="267"/>
      <c r="T616" s="223"/>
      <c r="U616" s="213"/>
      <c r="V616" s="213"/>
      <c r="W616" s="213"/>
      <c r="X616" s="213"/>
      <c r="Y616" s="213"/>
      <c r="Z616" s="213"/>
    </row>
    <row r="617" spans="1:26" ht="15.75" hidden="1" customHeight="1">
      <c r="A617" s="268"/>
      <c r="B617" s="213"/>
      <c r="C617" s="213"/>
      <c r="D617" s="213"/>
      <c r="E617" s="213"/>
      <c r="F617" s="213"/>
      <c r="G617" s="213"/>
      <c r="H617" s="213"/>
      <c r="I617" s="213"/>
      <c r="J617" s="213"/>
      <c r="K617" s="213"/>
      <c r="L617" s="213"/>
      <c r="M617" s="267"/>
      <c r="N617" s="267"/>
      <c r="O617" s="267"/>
      <c r="P617" s="267"/>
      <c r="Q617" s="267"/>
      <c r="R617" s="267"/>
      <c r="S617" s="267"/>
      <c r="T617" s="223"/>
      <c r="U617" s="213"/>
      <c r="V617" s="213"/>
      <c r="W617" s="213"/>
      <c r="X617" s="213"/>
      <c r="Y617" s="213"/>
      <c r="Z617" s="213"/>
    </row>
    <row r="618" spans="1:26" ht="15.75" hidden="1" customHeight="1">
      <c r="A618" s="268"/>
      <c r="B618" s="213"/>
      <c r="C618" s="213"/>
      <c r="D618" s="213"/>
      <c r="E618" s="213"/>
      <c r="F618" s="213"/>
      <c r="G618" s="213"/>
      <c r="H618" s="213"/>
      <c r="I618" s="213"/>
      <c r="J618" s="213"/>
      <c r="K618" s="213"/>
      <c r="L618" s="213"/>
      <c r="M618" s="267"/>
      <c r="N618" s="267"/>
      <c r="O618" s="267"/>
      <c r="P618" s="267"/>
      <c r="Q618" s="267"/>
      <c r="R618" s="267"/>
      <c r="S618" s="267"/>
      <c r="T618" s="223"/>
      <c r="U618" s="213"/>
      <c r="V618" s="213"/>
      <c r="W618" s="213"/>
      <c r="X618" s="213"/>
      <c r="Y618" s="213"/>
      <c r="Z618" s="213"/>
    </row>
    <row r="619" spans="1:26" ht="15.75" hidden="1" customHeight="1">
      <c r="A619" s="268"/>
      <c r="B619" s="213"/>
      <c r="C619" s="213"/>
      <c r="D619" s="213"/>
      <c r="E619" s="213"/>
      <c r="F619" s="213"/>
      <c r="G619" s="213"/>
      <c r="H619" s="213"/>
      <c r="I619" s="213"/>
      <c r="J619" s="213"/>
      <c r="K619" s="213"/>
      <c r="L619" s="213"/>
      <c r="M619" s="267"/>
      <c r="N619" s="267"/>
      <c r="O619" s="267"/>
      <c r="P619" s="267"/>
      <c r="Q619" s="267"/>
      <c r="R619" s="267"/>
      <c r="S619" s="267"/>
      <c r="T619" s="223"/>
      <c r="U619" s="213"/>
      <c r="V619" s="213"/>
      <c r="W619" s="213"/>
      <c r="X619" s="213"/>
      <c r="Y619" s="213"/>
      <c r="Z619" s="213"/>
    </row>
    <row r="620" spans="1:26" ht="15.75" hidden="1" customHeight="1">
      <c r="A620" s="268"/>
      <c r="B620" s="213"/>
      <c r="C620" s="213"/>
      <c r="D620" s="213"/>
      <c r="E620" s="213"/>
      <c r="F620" s="213"/>
      <c r="G620" s="213"/>
      <c r="H620" s="213"/>
      <c r="I620" s="213"/>
      <c r="J620" s="213"/>
      <c r="K620" s="213"/>
      <c r="L620" s="213"/>
      <c r="M620" s="267"/>
      <c r="N620" s="267"/>
      <c r="O620" s="267"/>
      <c r="P620" s="267"/>
      <c r="Q620" s="267"/>
      <c r="R620" s="267"/>
      <c r="S620" s="267"/>
      <c r="T620" s="223"/>
      <c r="U620" s="213"/>
      <c r="V620" s="213"/>
      <c r="W620" s="213"/>
      <c r="X620" s="213"/>
      <c r="Y620" s="213"/>
      <c r="Z620" s="213"/>
    </row>
    <row r="621" spans="1:26" ht="15.75" hidden="1" customHeight="1">
      <c r="A621" s="268"/>
      <c r="B621" s="213"/>
      <c r="C621" s="213"/>
      <c r="D621" s="213"/>
      <c r="E621" s="213"/>
      <c r="F621" s="213"/>
      <c r="G621" s="213"/>
      <c r="H621" s="213"/>
      <c r="I621" s="213"/>
      <c r="J621" s="213"/>
      <c r="K621" s="213"/>
      <c r="L621" s="213"/>
      <c r="M621" s="267"/>
      <c r="N621" s="267"/>
      <c r="O621" s="267"/>
      <c r="P621" s="267"/>
      <c r="Q621" s="267"/>
      <c r="R621" s="267"/>
      <c r="S621" s="267"/>
      <c r="T621" s="223"/>
      <c r="U621" s="213"/>
      <c r="V621" s="213"/>
      <c r="W621" s="213"/>
      <c r="X621" s="213"/>
      <c r="Y621" s="213"/>
      <c r="Z621" s="213"/>
    </row>
    <row r="622" spans="1:26" ht="15.75" hidden="1" customHeight="1">
      <c r="A622" s="268"/>
      <c r="B622" s="213"/>
      <c r="C622" s="213"/>
      <c r="D622" s="213"/>
      <c r="E622" s="213"/>
      <c r="F622" s="213"/>
      <c r="G622" s="213"/>
      <c r="H622" s="213"/>
      <c r="I622" s="213"/>
      <c r="J622" s="213"/>
      <c r="K622" s="213"/>
      <c r="L622" s="213"/>
      <c r="M622" s="267"/>
      <c r="N622" s="267"/>
      <c r="O622" s="267"/>
      <c r="P622" s="267"/>
      <c r="Q622" s="267"/>
      <c r="R622" s="267"/>
      <c r="S622" s="267"/>
      <c r="T622" s="223"/>
      <c r="U622" s="213"/>
      <c r="V622" s="213"/>
      <c r="W622" s="213"/>
      <c r="X622" s="213"/>
      <c r="Y622" s="213"/>
      <c r="Z622" s="213"/>
    </row>
    <row r="623" spans="1:26" ht="15.75" hidden="1" customHeight="1">
      <c r="A623" s="268"/>
      <c r="B623" s="213"/>
      <c r="C623" s="213"/>
      <c r="D623" s="213"/>
      <c r="E623" s="213"/>
      <c r="F623" s="213"/>
      <c r="G623" s="213"/>
      <c r="H623" s="213"/>
      <c r="I623" s="213"/>
      <c r="J623" s="213"/>
      <c r="K623" s="213"/>
      <c r="L623" s="213"/>
      <c r="M623" s="267"/>
      <c r="N623" s="267"/>
      <c r="O623" s="267"/>
      <c r="P623" s="267"/>
      <c r="Q623" s="267"/>
      <c r="R623" s="267"/>
      <c r="S623" s="267"/>
      <c r="T623" s="223"/>
      <c r="U623" s="213"/>
      <c r="V623" s="213"/>
      <c r="W623" s="213"/>
      <c r="X623" s="213"/>
      <c r="Y623" s="213"/>
      <c r="Z623" s="213"/>
    </row>
    <row r="624" spans="1:26" ht="15.75" hidden="1" customHeight="1">
      <c r="A624" s="268"/>
      <c r="B624" s="213"/>
      <c r="C624" s="213"/>
      <c r="D624" s="213"/>
      <c r="E624" s="213"/>
      <c r="F624" s="213"/>
      <c r="G624" s="213"/>
      <c r="H624" s="213"/>
      <c r="I624" s="213"/>
      <c r="J624" s="213"/>
      <c r="K624" s="213"/>
      <c r="L624" s="213"/>
      <c r="M624" s="267"/>
      <c r="N624" s="267"/>
      <c r="O624" s="267"/>
      <c r="P624" s="267"/>
      <c r="Q624" s="267"/>
      <c r="R624" s="267"/>
      <c r="S624" s="267"/>
      <c r="T624" s="223"/>
      <c r="U624" s="213"/>
      <c r="V624" s="213"/>
      <c r="W624" s="213"/>
      <c r="X624" s="213"/>
      <c r="Y624" s="213"/>
      <c r="Z624" s="213"/>
    </row>
    <row r="625" spans="1:26" ht="15.75" hidden="1" customHeight="1">
      <c r="A625" s="268"/>
      <c r="B625" s="213"/>
      <c r="C625" s="213"/>
      <c r="D625" s="213"/>
      <c r="E625" s="213"/>
      <c r="F625" s="213"/>
      <c r="G625" s="213"/>
      <c r="H625" s="213"/>
      <c r="I625" s="213"/>
      <c r="J625" s="213"/>
      <c r="K625" s="213"/>
      <c r="L625" s="213"/>
      <c r="M625" s="267"/>
      <c r="N625" s="267"/>
      <c r="O625" s="267"/>
      <c r="P625" s="267"/>
      <c r="Q625" s="267"/>
      <c r="R625" s="267"/>
      <c r="S625" s="267"/>
      <c r="T625" s="223"/>
      <c r="U625" s="213"/>
      <c r="V625" s="213"/>
      <c r="W625" s="213"/>
      <c r="X625" s="213"/>
      <c r="Y625" s="213"/>
      <c r="Z625" s="213"/>
    </row>
    <row r="626" spans="1:26" ht="15.75" hidden="1" customHeight="1">
      <c r="A626" s="268"/>
      <c r="B626" s="213"/>
      <c r="C626" s="213"/>
      <c r="D626" s="213"/>
      <c r="E626" s="213"/>
      <c r="F626" s="213"/>
      <c r="G626" s="213"/>
      <c r="H626" s="213"/>
      <c r="I626" s="213"/>
      <c r="J626" s="213"/>
      <c r="K626" s="213"/>
      <c r="L626" s="213"/>
      <c r="M626" s="267"/>
      <c r="N626" s="267"/>
      <c r="O626" s="267"/>
      <c r="P626" s="267"/>
      <c r="Q626" s="267"/>
      <c r="R626" s="267"/>
      <c r="S626" s="267"/>
      <c r="T626" s="223"/>
      <c r="U626" s="213"/>
      <c r="V626" s="213"/>
      <c r="W626" s="213"/>
      <c r="X626" s="213"/>
      <c r="Y626" s="213"/>
      <c r="Z626" s="213"/>
    </row>
    <row r="627" spans="1:26" ht="15.75" hidden="1" customHeight="1">
      <c r="A627" s="268"/>
      <c r="B627" s="213"/>
      <c r="C627" s="213"/>
      <c r="D627" s="213"/>
      <c r="E627" s="213"/>
      <c r="F627" s="213"/>
      <c r="G627" s="213"/>
      <c r="H627" s="213"/>
      <c r="I627" s="213"/>
      <c r="J627" s="213"/>
      <c r="K627" s="213"/>
      <c r="L627" s="213"/>
      <c r="M627" s="267"/>
      <c r="N627" s="267"/>
      <c r="O627" s="267"/>
      <c r="P627" s="267"/>
      <c r="Q627" s="267"/>
      <c r="R627" s="267"/>
      <c r="S627" s="267"/>
      <c r="T627" s="223"/>
      <c r="U627" s="213"/>
      <c r="V627" s="213"/>
      <c r="W627" s="213"/>
      <c r="X627" s="213"/>
      <c r="Y627" s="213"/>
      <c r="Z627" s="213"/>
    </row>
    <row r="628" spans="1:26" ht="15.75" hidden="1" customHeight="1">
      <c r="A628" s="268"/>
      <c r="B628" s="213"/>
      <c r="C628" s="213"/>
      <c r="D628" s="213"/>
      <c r="E628" s="213"/>
      <c r="F628" s="213"/>
      <c r="G628" s="213"/>
      <c r="H628" s="213"/>
      <c r="I628" s="213"/>
      <c r="J628" s="213"/>
      <c r="K628" s="213"/>
      <c r="L628" s="213"/>
      <c r="M628" s="267"/>
      <c r="N628" s="267"/>
      <c r="O628" s="267"/>
      <c r="P628" s="267"/>
      <c r="Q628" s="267"/>
      <c r="R628" s="267"/>
      <c r="S628" s="267"/>
      <c r="T628" s="223"/>
      <c r="U628" s="213"/>
      <c r="V628" s="213"/>
      <c r="W628" s="213"/>
      <c r="X628" s="213"/>
      <c r="Y628" s="213"/>
      <c r="Z628" s="213"/>
    </row>
    <row r="629" spans="1:26" ht="15.75" hidden="1" customHeight="1">
      <c r="A629" s="268"/>
      <c r="B629" s="213"/>
      <c r="C629" s="213"/>
      <c r="D629" s="213"/>
      <c r="E629" s="213"/>
      <c r="F629" s="213"/>
      <c r="G629" s="213"/>
      <c r="H629" s="213"/>
      <c r="I629" s="213"/>
      <c r="J629" s="213"/>
      <c r="K629" s="213"/>
      <c r="L629" s="213"/>
      <c r="M629" s="267"/>
      <c r="N629" s="267"/>
      <c r="O629" s="267"/>
      <c r="P629" s="267"/>
      <c r="Q629" s="267"/>
      <c r="R629" s="267"/>
      <c r="S629" s="267"/>
      <c r="T629" s="223"/>
      <c r="U629" s="213"/>
      <c r="V629" s="213"/>
      <c r="W629" s="213"/>
      <c r="X629" s="213"/>
      <c r="Y629" s="213"/>
      <c r="Z629" s="213"/>
    </row>
    <row r="630" spans="1:26" ht="15.75" hidden="1" customHeight="1">
      <c r="A630" s="268"/>
      <c r="B630" s="213"/>
      <c r="C630" s="213"/>
      <c r="D630" s="213"/>
      <c r="E630" s="213"/>
      <c r="F630" s="213"/>
      <c r="G630" s="213"/>
      <c r="H630" s="213"/>
      <c r="I630" s="213"/>
      <c r="J630" s="213"/>
      <c r="K630" s="213"/>
      <c r="L630" s="213"/>
      <c r="M630" s="267"/>
      <c r="N630" s="267"/>
      <c r="O630" s="267"/>
      <c r="P630" s="267"/>
      <c r="Q630" s="267"/>
      <c r="R630" s="267"/>
      <c r="S630" s="267"/>
      <c r="T630" s="223"/>
      <c r="U630" s="213"/>
      <c r="V630" s="213"/>
      <c r="W630" s="213"/>
      <c r="X630" s="213"/>
      <c r="Y630" s="213"/>
      <c r="Z630" s="213"/>
    </row>
    <row r="631" spans="1:26" ht="15.75" hidden="1" customHeight="1">
      <c r="A631" s="268"/>
      <c r="B631" s="213"/>
      <c r="C631" s="213"/>
      <c r="D631" s="213"/>
      <c r="E631" s="213"/>
      <c r="F631" s="213"/>
      <c r="G631" s="213"/>
      <c r="H631" s="213"/>
      <c r="I631" s="213"/>
      <c r="J631" s="213"/>
      <c r="K631" s="213"/>
      <c r="L631" s="213"/>
      <c r="M631" s="267"/>
      <c r="N631" s="267"/>
      <c r="O631" s="267"/>
      <c r="P631" s="267"/>
      <c r="Q631" s="267"/>
      <c r="R631" s="267"/>
      <c r="S631" s="267"/>
      <c r="T631" s="223"/>
      <c r="U631" s="213"/>
      <c r="V631" s="213"/>
      <c r="W631" s="213"/>
      <c r="X631" s="213"/>
      <c r="Y631" s="213"/>
      <c r="Z631" s="213"/>
    </row>
    <row r="632" spans="1:26" ht="15.75" hidden="1" customHeight="1">
      <c r="A632" s="268"/>
      <c r="B632" s="213"/>
      <c r="C632" s="213"/>
      <c r="D632" s="213"/>
      <c r="E632" s="213"/>
      <c r="F632" s="213"/>
      <c r="G632" s="213"/>
      <c r="H632" s="213"/>
      <c r="I632" s="213"/>
      <c r="J632" s="213"/>
      <c r="K632" s="213"/>
      <c r="L632" s="213"/>
      <c r="M632" s="267"/>
      <c r="N632" s="267"/>
      <c r="O632" s="267"/>
      <c r="P632" s="267"/>
      <c r="Q632" s="267"/>
      <c r="R632" s="267"/>
      <c r="S632" s="267"/>
      <c r="T632" s="223"/>
      <c r="U632" s="213"/>
      <c r="V632" s="213"/>
      <c r="W632" s="213"/>
      <c r="X632" s="213"/>
      <c r="Y632" s="213"/>
      <c r="Z632" s="213"/>
    </row>
    <row r="633" spans="1:26" ht="15.75" hidden="1" customHeight="1">
      <c r="A633" s="268"/>
      <c r="B633" s="213"/>
      <c r="C633" s="213"/>
      <c r="D633" s="213"/>
      <c r="E633" s="213"/>
      <c r="F633" s="213"/>
      <c r="G633" s="213"/>
      <c r="H633" s="213"/>
      <c r="I633" s="213"/>
      <c r="J633" s="213"/>
      <c r="K633" s="213"/>
      <c r="L633" s="213"/>
      <c r="M633" s="267"/>
      <c r="N633" s="267"/>
      <c r="O633" s="267"/>
      <c r="P633" s="267"/>
      <c r="Q633" s="267"/>
      <c r="R633" s="267"/>
      <c r="S633" s="267"/>
      <c r="T633" s="223"/>
      <c r="U633" s="213"/>
      <c r="V633" s="213"/>
      <c r="W633" s="213"/>
      <c r="X633" s="213"/>
      <c r="Y633" s="213"/>
      <c r="Z633" s="213"/>
    </row>
    <row r="634" spans="1:26" ht="15.75" hidden="1" customHeight="1">
      <c r="A634" s="268"/>
      <c r="B634" s="213"/>
      <c r="C634" s="213"/>
      <c r="D634" s="213"/>
      <c r="E634" s="213"/>
      <c r="F634" s="213"/>
      <c r="G634" s="213"/>
      <c r="H634" s="213"/>
      <c r="I634" s="213"/>
      <c r="J634" s="213"/>
      <c r="K634" s="213"/>
      <c r="L634" s="213"/>
      <c r="M634" s="267"/>
      <c r="N634" s="267"/>
      <c r="O634" s="267"/>
      <c r="P634" s="267"/>
      <c r="Q634" s="267"/>
      <c r="R634" s="267"/>
      <c r="S634" s="267"/>
      <c r="T634" s="223"/>
      <c r="U634" s="213"/>
      <c r="V634" s="213"/>
      <c r="W634" s="213"/>
      <c r="X634" s="213"/>
      <c r="Y634" s="213"/>
      <c r="Z634" s="213"/>
    </row>
    <row r="635" spans="1:26" ht="15.75" hidden="1" customHeight="1">
      <c r="A635" s="268"/>
      <c r="B635" s="213"/>
      <c r="C635" s="213"/>
      <c r="D635" s="213"/>
      <c r="E635" s="213"/>
      <c r="F635" s="213"/>
      <c r="G635" s="213"/>
      <c r="H635" s="213"/>
      <c r="I635" s="213"/>
      <c r="J635" s="213"/>
      <c r="K635" s="213"/>
      <c r="L635" s="213"/>
      <c r="M635" s="267"/>
      <c r="N635" s="267"/>
      <c r="O635" s="267"/>
      <c r="P635" s="267"/>
      <c r="Q635" s="267"/>
      <c r="R635" s="267"/>
      <c r="S635" s="267"/>
      <c r="T635" s="223"/>
      <c r="U635" s="213"/>
      <c r="V635" s="213"/>
      <c r="W635" s="213"/>
      <c r="X635" s="213"/>
      <c r="Y635" s="213"/>
      <c r="Z635" s="213"/>
    </row>
    <row r="636" spans="1:26" ht="15.75" hidden="1" customHeight="1">
      <c r="A636" s="268"/>
      <c r="B636" s="213"/>
      <c r="C636" s="213"/>
      <c r="D636" s="213"/>
      <c r="E636" s="213"/>
      <c r="F636" s="213"/>
      <c r="G636" s="213"/>
      <c r="H636" s="213"/>
      <c r="I636" s="213"/>
      <c r="J636" s="213"/>
      <c r="K636" s="213"/>
      <c r="L636" s="213"/>
      <c r="M636" s="267"/>
      <c r="N636" s="267"/>
      <c r="O636" s="267"/>
      <c r="P636" s="267"/>
      <c r="Q636" s="267"/>
      <c r="R636" s="267"/>
      <c r="S636" s="267"/>
      <c r="T636" s="223"/>
      <c r="U636" s="213"/>
      <c r="V636" s="213"/>
      <c r="W636" s="213"/>
      <c r="X636" s="213"/>
      <c r="Y636" s="213"/>
      <c r="Z636" s="213"/>
    </row>
    <row r="637" spans="1:26" ht="15.75" hidden="1" customHeight="1">
      <c r="A637" s="268"/>
      <c r="B637" s="213"/>
      <c r="C637" s="213"/>
      <c r="D637" s="213"/>
      <c r="E637" s="213"/>
      <c r="F637" s="213"/>
      <c r="G637" s="213"/>
      <c r="H637" s="213"/>
      <c r="I637" s="213"/>
      <c r="J637" s="213"/>
      <c r="K637" s="213"/>
      <c r="L637" s="213"/>
      <c r="M637" s="267"/>
      <c r="N637" s="267"/>
      <c r="O637" s="267"/>
      <c r="P637" s="267"/>
      <c r="Q637" s="267"/>
      <c r="R637" s="267"/>
      <c r="S637" s="267"/>
      <c r="T637" s="223"/>
      <c r="U637" s="213"/>
      <c r="V637" s="213"/>
      <c r="W637" s="213"/>
      <c r="X637" s="213"/>
      <c r="Y637" s="213"/>
      <c r="Z637" s="213"/>
    </row>
    <row r="638" spans="1:26" ht="15.75" hidden="1" customHeight="1">
      <c r="A638" s="268"/>
      <c r="B638" s="213"/>
      <c r="C638" s="213"/>
      <c r="D638" s="213"/>
      <c r="E638" s="213"/>
      <c r="F638" s="213"/>
      <c r="G638" s="213"/>
      <c r="H638" s="213"/>
      <c r="I638" s="213"/>
      <c r="J638" s="213"/>
      <c r="K638" s="213"/>
      <c r="L638" s="213"/>
      <c r="M638" s="267"/>
      <c r="N638" s="267"/>
      <c r="O638" s="267"/>
      <c r="P638" s="267"/>
      <c r="Q638" s="267"/>
      <c r="R638" s="267"/>
      <c r="S638" s="267"/>
      <c r="T638" s="223"/>
      <c r="U638" s="213"/>
      <c r="V638" s="213"/>
      <c r="W638" s="213"/>
      <c r="X638" s="213"/>
      <c r="Y638" s="213"/>
      <c r="Z638" s="213"/>
    </row>
    <row r="639" spans="1:26" ht="15.75" hidden="1" customHeight="1">
      <c r="A639" s="268"/>
      <c r="B639" s="213"/>
      <c r="C639" s="213"/>
      <c r="D639" s="213"/>
      <c r="E639" s="213"/>
      <c r="F639" s="213"/>
      <c r="G639" s="213"/>
      <c r="H639" s="213"/>
      <c r="I639" s="213"/>
      <c r="J639" s="213"/>
      <c r="K639" s="213"/>
      <c r="L639" s="213"/>
      <c r="M639" s="267"/>
      <c r="N639" s="267"/>
      <c r="O639" s="267"/>
      <c r="P639" s="267"/>
      <c r="Q639" s="267"/>
      <c r="R639" s="267"/>
      <c r="S639" s="267"/>
      <c r="T639" s="223"/>
      <c r="U639" s="213"/>
      <c r="V639" s="213"/>
      <c r="W639" s="213"/>
      <c r="X639" s="213"/>
      <c r="Y639" s="213"/>
      <c r="Z639" s="213"/>
    </row>
    <row r="640" spans="1:26" ht="15.75" hidden="1" customHeight="1">
      <c r="A640" s="268"/>
      <c r="B640" s="213"/>
      <c r="C640" s="213"/>
      <c r="D640" s="213"/>
      <c r="E640" s="213"/>
      <c r="F640" s="213"/>
      <c r="G640" s="213"/>
      <c r="H640" s="213"/>
      <c r="I640" s="213"/>
      <c r="J640" s="213"/>
      <c r="K640" s="213"/>
      <c r="L640" s="213"/>
      <c r="M640" s="267"/>
      <c r="N640" s="267"/>
      <c r="O640" s="267"/>
      <c r="P640" s="267"/>
      <c r="Q640" s="267"/>
      <c r="R640" s="267"/>
      <c r="S640" s="267"/>
      <c r="T640" s="223"/>
      <c r="U640" s="213"/>
      <c r="V640" s="213"/>
      <c r="W640" s="213"/>
      <c r="X640" s="213"/>
      <c r="Y640" s="213"/>
      <c r="Z640" s="213"/>
    </row>
    <row r="641" spans="1:26" ht="15.75" hidden="1" customHeight="1">
      <c r="A641" s="268"/>
      <c r="B641" s="213"/>
      <c r="C641" s="213"/>
      <c r="D641" s="213"/>
      <c r="E641" s="213"/>
      <c r="F641" s="213"/>
      <c r="G641" s="213"/>
      <c r="H641" s="213"/>
      <c r="I641" s="213"/>
      <c r="J641" s="213"/>
      <c r="K641" s="213"/>
      <c r="L641" s="213"/>
      <c r="M641" s="267"/>
      <c r="N641" s="267"/>
      <c r="O641" s="267"/>
      <c r="P641" s="267"/>
      <c r="Q641" s="267"/>
      <c r="R641" s="267"/>
      <c r="S641" s="267"/>
      <c r="T641" s="223"/>
      <c r="U641" s="213"/>
      <c r="V641" s="213"/>
      <c r="W641" s="213"/>
      <c r="X641" s="213"/>
      <c r="Y641" s="213"/>
      <c r="Z641" s="213"/>
    </row>
    <row r="642" spans="1:26" ht="15.75" hidden="1" customHeight="1">
      <c r="A642" s="268"/>
      <c r="B642" s="213"/>
      <c r="C642" s="213"/>
      <c r="D642" s="213"/>
      <c r="E642" s="213"/>
      <c r="F642" s="213"/>
      <c r="G642" s="213"/>
      <c r="H642" s="213"/>
      <c r="I642" s="213"/>
      <c r="J642" s="213"/>
      <c r="K642" s="213"/>
      <c r="L642" s="213"/>
      <c r="M642" s="267"/>
      <c r="N642" s="267"/>
      <c r="O642" s="267"/>
      <c r="P642" s="267"/>
      <c r="Q642" s="267"/>
      <c r="R642" s="267"/>
      <c r="S642" s="267"/>
      <c r="T642" s="223"/>
      <c r="U642" s="213"/>
      <c r="V642" s="213"/>
      <c r="W642" s="213"/>
      <c r="X642" s="213"/>
      <c r="Y642" s="213"/>
      <c r="Z642" s="213"/>
    </row>
    <row r="643" spans="1:26" ht="15.75" hidden="1" customHeight="1">
      <c r="A643" s="268"/>
      <c r="B643" s="213"/>
      <c r="C643" s="213"/>
      <c r="D643" s="213"/>
      <c r="E643" s="213"/>
      <c r="F643" s="213"/>
      <c r="G643" s="213"/>
      <c r="H643" s="213"/>
      <c r="I643" s="213"/>
      <c r="J643" s="213"/>
      <c r="K643" s="213"/>
      <c r="L643" s="213"/>
      <c r="M643" s="267"/>
      <c r="N643" s="267"/>
      <c r="O643" s="267"/>
      <c r="P643" s="267"/>
      <c r="Q643" s="267"/>
      <c r="R643" s="267"/>
      <c r="S643" s="267"/>
      <c r="T643" s="223"/>
      <c r="U643" s="213"/>
      <c r="V643" s="213"/>
      <c r="W643" s="213"/>
      <c r="X643" s="213"/>
      <c r="Y643" s="213"/>
      <c r="Z643" s="213"/>
    </row>
    <row r="644" spans="1:26" ht="15.75" hidden="1" customHeight="1">
      <c r="A644" s="268"/>
      <c r="B644" s="213"/>
      <c r="C644" s="213"/>
      <c r="D644" s="213"/>
      <c r="E644" s="213"/>
      <c r="F644" s="213"/>
      <c r="G644" s="213"/>
      <c r="H644" s="213"/>
      <c r="I644" s="213"/>
      <c r="J644" s="213"/>
      <c r="K644" s="213"/>
      <c r="L644" s="213"/>
      <c r="M644" s="267"/>
      <c r="N644" s="267"/>
      <c r="O644" s="267"/>
      <c r="P644" s="267"/>
      <c r="Q644" s="267"/>
      <c r="R644" s="267"/>
      <c r="S644" s="267"/>
      <c r="T644" s="223"/>
      <c r="U644" s="213"/>
      <c r="V644" s="213"/>
      <c r="W644" s="213"/>
      <c r="X644" s="213"/>
      <c r="Y644" s="213"/>
      <c r="Z644" s="213"/>
    </row>
    <row r="645" spans="1:26" ht="15.75" hidden="1" customHeight="1">
      <c r="A645" s="268"/>
      <c r="B645" s="213"/>
      <c r="C645" s="213"/>
      <c r="D645" s="213"/>
      <c r="E645" s="213"/>
      <c r="F645" s="213"/>
      <c r="G645" s="213"/>
      <c r="H645" s="213"/>
      <c r="I645" s="213"/>
      <c r="J645" s="213"/>
      <c r="K645" s="213"/>
      <c r="L645" s="213"/>
      <c r="M645" s="267"/>
      <c r="N645" s="267"/>
      <c r="O645" s="267"/>
      <c r="P645" s="267"/>
      <c r="Q645" s="267"/>
      <c r="R645" s="267"/>
      <c r="S645" s="267"/>
      <c r="T645" s="223"/>
      <c r="U645" s="213"/>
      <c r="V645" s="213"/>
      <c r="W645" s="213"/>
      <c r="X645" s="213"/>
      <c r="Y645" s="213"/>
      <c r="Z645" s="213"/>
    </row>
    <row r="646" spans="1:26" ht="15.75" hidden="1" customHeight="1">
      <c r="A646" s="268"/>
      <c r="B646" s="213"/>
      <c r="C646" s="213"/>
      <c r="D646" s="213"/>
      <c r="E646" s="213"/>
      <c r="F646" s="213"/>
      <c r="G646" s="213"/>
      <c r="H646" s="213"/>
      <c r="I646" s="213"/>
      <c r="J646" s="213"/>
      <c r="K646" s="213"/>
      <c r="L646" s="213"/>
      <c r="M646" s="267"/>
      <c r="N646" s="267"/>
      <c r="O646" s="267"/>
      <c r="P646" s="267"/>
      <c r="Q646" s="267"/>
      <c r="R646" s="267"/>
      <c r="S646" s="267"/>
      <c r="T646" s="223"/>
      <c r="U646" s="213"/>
      <c r="V646" s="213"/>
      <c r="W646" s="213"/>
      <c r="X646" s="213"/>
      <c r="Y646" s="213"/>
      <c r="Z646" s="213"/>
    </row>
    <row r="647" spans="1:26" ht="15.75" hidden="1" customHeight="1">
      <c r="A647" s="268"/>
      <c r="B647" s="213"/>
      <c r="C647" s="213"/>
      <c r="D647" s="213"/>
      <c r="E647" s="213"/>
      <c r="F647" s="213"/>
      <c r="G647" s="213"/>
      <c r="H647" s="213"/>
      <c r="I647" s="213"/>
      <c r="J647" s="213"/>
      <c r="K647" s="213"/>
      <c r="L647" s="213"/>
      <c r="M647" s="267"/>
      <c r="N647" s="267"/>
      <c r="O647" s="267"/>
      <c r="P647" s="267"/>
      <c r="Q647" s="267"/>
      <c r="R647" s="267"/>
      <c r="S647" s="267"/>
      <c r="T647" s="223"/>
      <c r="U647" s="213"/>
      <c r="V647" s="213"/>
      <c r="W647" s="213"/>
      <c r="X647" s="213"/>
      <c r="Y647" s="213"/>
      <c r="Z647" s="213"/>
    </row>
    <row r="648" spans="1:26" ht="15.75" hidden="1" customHeight="1">
      <c r="A648" s="268"/>
      <c r="B648" s="213"/>
      <c r="C648" s="213"/>
      <c r="D648" s="213"/>
      <c r="E648" s="213"/>
      <c r="F648" s="213"/>
      <c r="G648" s="213"/>
      <c r="H648" s="213"/>
      <c r="I648" s="213"/>
      <c r="J648" s="213"/>
      <c r="K648" s="213"/>
      <c r="L648" s="213"/>
      <c r="M648" s="267"/>
      <c r="N648" s="267"/>
      <c r="O648" s="267"/>
      <c r="P648" s="267"/>
      <c r="Q648" s="267"/>
      <c r="R648" s="267"/>
      <c r="S648" s="267"/>
      <c r="T648" s="223"/>
      <c r="U648" s="213"/>
      <c r="V648" s="213"/>
      <c r="W648" s="213"/>
      <c r="X648" s="213"/>
      <c r="Y648" s="213"/>
      <c r="Z648" s="213"/>
    </row>
    <row r="649" spans="1:26" ht="15.75" hidden="1" customHeight="1">
      <c r="A649" s="268"/>
      <c r="B649" s="213"/>
      <c r="C649" s="213"/>
      <c r="D649" s="213"/>
      <c r="E649" s="213"/>
      <c r="F649" s="213"/>
      <c r="G649" s="213"/>
      <c r="H649" s="213"/>
      <c r="I649" s="213"/>
      <c r="J649" s="213"/>
      <c r="K649" s="213"/>
      <c r="L649" s="213"/>
      <c r="M649" s="267"/>
      <c r="N649" s="267"/>
      <c r="O649" s="267"/>
      <c r="P649" s="267"/>
      <c r="Q649" s="267"/>
      <c r="R649" s="267"/>
      <c r="S649" s="267"/>
      <c r="T649" s="223"/>
      <c r="U649" s="213"/>
      <c r="V649" s="213"/>
      <c r="W649" s="213"/>
      <c r="X649" s="213"/>
      <c r="Y649" s="213"/>
      <c r="Z649" s="213"/>
    </row>
    <row r="650" spans="1:26" ht="15.75" hidden="1" customHeight="1">
      <c r="A650" s="268"/>
      <c r="B650" s="213"/>
      <c r="C650" s="213"/>
      <c r="D650" s="213"/>
      <c r="E650" s="213"/>
      <c r="F650" s="213"/>
      <c r="G650" s="213"/>
      <c r="H650" s="213"/>
      <c r="I650" s="213"/>
      <c r="J650" s="213"/>
      <c r="K650" s="213"/>
      <c r="L650" s="213"/>
      <c r="M650" s="267"/>
      <c r="N650" s="267"/>
      <c r="O650" s="267"/>
      <c r="P650" s="267"/>
      <c r="Q650" s="267"/>
      <c r="R650" s="267"/>
      <c r="S650" s="267"/>
      <c r="T650" s="223"/>
      <c r="U650" s="213"/>
      <c r="V650" s="213"/>
      <c r="W650" s="213"/>
      <c r="X650" s="213"/>
      <c r="Y650" s="213"/>
      <c r="Z650" s="213"/>
    </row>
    <row r="651" spans="1:26" ht="15.75" hidden="1" customHeight="1">
      <c r="A651" s="268"/>
      <c r="B651" s="213"/>
      <c r="C651" s="213"/>
      <c r="D651" s="213"/>
      <c r="E651" s="213"/>
      <c r="F651" s="213"/>
      <c r="G651" s="213"/>
      <c r="H651" s="213"/>
      <c r="I651" s="213"/>
      <c r="J651" s="213"/>
      <c r="K651" s="213"/>
      <c r="L651" s="213"/>
      <c r="M651" s="267"/>
      <c r="N651" s="267"/>
      <c r="O651" s="267"/>
      <c r="P651" s="267"/>
      <c r="Q651" s="267"/>
      <c r="R651" s="267"/>
      <c r="S651" s="267"/>
      <c r="T651" s="223"/>
      <c r="U651" s="213"/>
      <c r="V651" s="213"/>
      <c r="W651" s="213"/>
      <c r="X651" s="213"/>
      <c r="Y651" s="213"/>
      <c r="Z651" s="213"/>
    </row>
    <row r="652" spans="1:26" ht="15.75" hidden="1" customHeight="1">
      <c r="A652" s="268"/>
      <c r="B652" s="213"/>
      <c r="C652" s="213"/>
      <c r="D652" s="213"/>
      <c r="E652" s="213"/>
      <c r="F652" s="213"/>
      <c r="G652" s="213"/>
      <c r="H652" s="213"/>
      <c r="I652" s="213"/>
      <c r="J652" s="213"/>
      <c r="K652" s="213"/>
      <c r="L652" s="213"/>
      <c r="M652" s="267"/>
      <c r="N652" s="267"/>
      <c r="O652" s="267"/>
      <c r="P652" s="267"/>
      <c r="Q652" s="267"/>
      <c r="R652" s="267"/>
      <c r="S652" s="267"/>
      <c r="T652" s="223"/>
      <c r="U652" s="213"/>
      <c r="V652" s="213"/>
      <c r="W652" s="213"/>
      <c r="X652" s="213"/>
      <c r="Y652" s="213"/>
      <c r="Z652" s="213"/>
    </row>
    <row r="653" spans="1:26" ht="15.75" hidden="1" customHeight="1">
      <c r="A653" s="268"/>
      <c r="B653" s="213"/>
      <c r="C653" s="213"/>
      <c r="D653" s="213"/>
      <c r="E653" s="213"/>
      <c r="F653" s="213"/>
      <c r="G653" s="213"/>
      <c r="H653" s="213"/>
      <c r="I653" s="213"/>
      <c r="J653" s="213"/>
      <c r="K653" s="213"/>
      <c r="L653" s="213"/>
      <c r="M653" s="267"/>
      <c r="N653" s="267"/>
      <c r="O653" s="267"/>
      <c r="P653" s="267"/>
      <c r="Q653" s="267"/>
      <c r="R653" s="267"/>
      <c r="S653" s="267"/>
      <c r="T653" s="223"/>
      <c r="U653" s="213"/>
      <c r="V653" s="213"/>
      <c r="W653" s="213"/>
      <c r="X653" s="213"/>
      <c r="Y653" s="213"/>
      <c r="Z653" s="213"/>
    </row>
    <row r="654" spans="1:26" ht="15.75" hidden="1" customHeight="1">
      <c r="A654" s="268"/>
      <c r="B654" s="213"/>
      <c r="C654" s="213"/>
      <c r="D654" s="213"/>
      <c r="E654" s="213"/>
      <c r="F654" s="213"/>
      <c r="G654" s="213"/>
      <c r="H654" s="213"/>
      <c r="I654" s="213"/>
      <c r="J654" s="213"/>
      <c r="K654" s="213"/>
      <c r="L654" s="213"/>
      <c r="M654" s="267"/>
      <c r="N654" s="267"/>
      <c r="O654" s="267"/>
      <c r="P654" s="267"/>
      <c r="Q654" s="267"/>
      <c r="R654" s="267"/>
      <c r="S654" s="267"/>
      <c r="T654" s="223"/>
      <c r="U654" s="213"/>
      <c r="V654" s="213"/>
      <c r="W654" s="213"/>
      <c r="X654" s="213"/>
      <c r="Y654" s="213"/>
      <c r="Z654" s="213"/>
    </row>
    <row r="655" spans="1:26" ht="15.75" hidden="1" customHeight="1">
      <c r="A655" s="268"/>
      <c r="B655" s="213"/>
      <c r="C655" s="213"/>
      <c r="D655" s="213"/>
      <c r="E655" s="213"/>
      <c r="F655" s="213"/>
      <c r="G655" s="213"/>
      <c r="H655" s="213"/>
      <c r="I655" s="213"/>
      <c r="J655" s="213"/>
      <c r="K655" s="213"/>
      <c r="L655" s="213"/>
      <c r="M655" s="267"/>
      <c r="N655" s="267"/>
      <c r="O655" s="267"/>
      <c r="P655" s="267"/>
      <c r="Q655" s="267"/>
      <c r="R655" s="267"/>
      <c r="S655" s="267"/>
      <c r="T655" s="223"/>
      <c r="U655" s="213"/>
      <c r="V655" s="213"/>
      <c r="W655" s="213"/>
      <c r="X655" s="213"/>
      <c r="Y655" s="213"/>
      <c r="Z655" s="213"/>
    </row>
    <row r="656" spans="1:26" ht="15.75" hidden="1" customHeight="1">
      <c r="A656" s="268"/>
      <c r="B656" s="213"/>
      <c r="C656" s="213"/>
      <c r="D656" s="213"/>
      <c r="E656" s="213"/>
      <c r="F656" s="213"/>
      <c r="G656" s="213"/>
      <c r="H656" s="213"/>
      <c r="I656" s="213"/>
      <c r="J656" s="213"/>
      <c r="K656" s="213"/>
      <c r="L656" s="213"/>
      <c r="M656" s="267"/>
      <c r="N656" s="267"/>
      <c r="O656" s="267"/>
      <c r="P656" s="267"/>
      <c r="Q656" s="267"/>
      <c r="R656" s="267"/>
      <c r="S656" s="267"/>
      <c r="T656" s="223"/>
      <c r="U656" s="213"/>
      <c r="V656" s="213"/>
      <c r="W656" s="213"/>
      <c r="X656" s="213"/>
      <c r="Y656" s="213"/>
      <c r="Z656" s="213"/>
    </row>
    <row r="657" spans="1:26" ht="15.75" hidden="1" customHeight="1">
      <c r="A657" s="268"/>
      <c r="B657" s="213"/>
      <c r="C657" s="213"/>
      <c r="D657" s="213"/>
      <c r="E657" s="213"/>
      <c r="F657" s="213"/>
      <c r="G657" s="213"/>
      <c r="H657" s="213"/>
      <c r="I657" s="213"/>
      <c r="J657" s="213"/>
      <c r="K657" s="213"/>
      <c r="L657" s="213"/>
      <c r="M657" s="267"/>
      <c r="N657" s="267"/>
      <c r="O657" s="267"/>
      <c r="P657" s="267"/>
      <c r="Q657" s="267"/>
      <c r="R657" s="267"/>
      <c r="S657" s="267"/>
      <c r="T657" s="223"/>
      <c r="U657" s="213"/>
      <c r="V657" s="213"/>
      <c r="W657" s="213"/>
      <c r="X657" s="213"/>
      <c r="Y657" s="213"/>
      <c r="Z657" s="213"/>
    </row>
    <row r="658" spans="1:26" ht="15.75" hidden="1" customHeight="1">
      <c r="A658" s="268"/>
      <c r="B658" s="213"/>
      <c r="C658" s="213"/>
      <c r="D658" s="213"/>
      <c r="E658" s="213"/>
      <c r="F658" s="213"/>
      <c r="G658" s="213"/>
      <c r="H658" s="213"/>
      <c r="I658" s="213"/>
      <c r="J658" s="213"/>
      <c r="K658" s="213"/>
      <c r="L658" s="213"/>
      <c r="M658" s="267"/>
      <c r="N658" s="267"/>
      <c r="O658" s="267"/>
      <c r="P658" s="267"/>
      <c r="Q658" s="267"/>
      <c r="R658" s="267"/>
      <c r="S658" s="267"/>
      <c r="T658" s="223"/>
      <c r="U658" s="213"/>
      <c r="V658" s="213"/>
      <c r="W658" s="213"/>
      <c r="X658" s="213"/>
      <c r="Y658" s="213"/>
      <c r="Z658" s="213"/>
    </row>
    <row r="659" spans="1:26" ht="15.75" hidden="1" customHeight="1">
      <c r="A659" s="268"/>
      <c r="B659" s="213"/>
      <c r="C659" s="213"/>
      <c r="D659" s="213"/>
      <c r="E659" s="213"/>
      <c r="F659" s="213"/>
      <c r="G659" s="213"/>
      <c r="H659" s="213"/>
      <c r="I659" s="213"/>
      <c r="J659" s="213"/>
      <c r="K659" s="213"/>
      <c r="L659" s="213"/>
      <c r="M659" s="267"/>
      <c r="N659" s="267"/>
      <c r="O659" s="267"/>
      <c r="P659" s="267"/>
      <c r="Q659" s="267"/>
      <c r="R659" s="267"/>
      <c r="S659" s="267"/>
      <c r="T659" s="223"/>
      <c r="U659" s="213"/>
      <c r="V659" s="213"/>
      <c r="W659" s="213"/>
      <c r="X659" s="213"/>
      <c r="Y659" s="213"/>
      <c r="Z659" s="213"/>
    </row>
    <row r="660" spans="1:26" ht="15.75" hidden="1" customHeight="1">
      <c r="A660" s="268"/>
      <c r="B660" s="213"/>
      <c r="C660" s="213"/>
      <c r="D660" s="213"/>
      <c r="E660" s="213"/>
      <c r="F660" s="213"/>
      <c r="G660" s="213"/>
      <c r="H660" s="213"/>
      <c r="I660" s="213"/>
      <c r="J660" s="213"/>
      <c r="K660" s="213"/>
      <c r="L660" s="213"/>
      <c r="M660" s="267"/>
      <c r="N660" s="267"/>
      <c r="O660" s="267"/>
      <c r="P660" s="267"/>
      <c r="Q660" s="267"/>
      <c r="R660" s="267"/>
      <c r="S660" s="267"/>
      <c r="T660" s="223"/>
      <c r="U660" s="213"/>
      <c r="V660" s="213"/>
      <c r="W660" s="213"/>
      <c r="X660" s="213"/>
      <c r="Y660" s="213"/>
      <c r="Z660" s="213"/>
    </row>
    <row r="661" spans="1:26" ht="15.75" hidden="1" customHeight="1">
      <c r="A661" s="268"/>
      <c r="B661" s="213"/>
      <c r="C661" s="213"/>
      <c r="D661" s="213"/>
      <c r="E661" s="213"/>
      <c r="F661" s="213"/>
      <c r="G661" s="213"/>
      <c r="H661" s="213"/>
      <c r="I661" s="213"/>
      <c r="J661" s="213"/>
      <c r="K661" s="213"/>
      <c r="L661" s="213"/>
      <c r="M661" s="267"/>
      <c r="N661" s="267"/>
      <c r="O661" s="267"/>
      <c r="P661" s="267"/>
      <c r="Q661" s="267"/>
      <c r="R661" s="267"/>
      <c r="S661" s="267"/>
      <c r="T661" s="223"/>
      <c r="U661" s="213"/>
      <c r="V661" s="213"/>
      <c r="W661" s="213"/>
      <c r="X661" s="213"/>
      <c r="Y661" s="213"/>
      <c r="Z661" s="213"/>
    </row>
    <row r="662" spans="1:26" ht="15.75" hidden="1" customHeight="1">
      <c r="A662" s="268"/>
      <c r="B662" s="213"/>
      <c r="C662" s="213"/>
      <c r="D662" s="213"/>
      <c r="E662" s="213"/>
      <c r="F662" s="213"/>
      <c r="G662" s="213"/>
      <c r="H662" s="213"/>
      <c r="I662" s="213"/>
      <c r="J662" s="213"/>
      <c r="K662" s="213"/>
      <c r="L662" s="213"/>
      <c r="M662" s="267"/>
      <c r="N662" s="267"/>
      <c r="O662" s="267"/>
      <c r="P662" s="267"/>
      <c r="Q662" s="267"/>
      <c r="R662" s="267"/>
      <c r="S662" s="267"/>
      <c r="T662" s="223"/>
      <c r="U662" s="213"/>
      <c r="V662" s="213"/>
      <c r="W662" s="213"/>
      <c r="X662" s="213"/>
      <c r="Y662" s="213"/>
      <c r="Z662" s="213"/>
    </row>
    <row r="663" spans="1:26" ht="15.75" hidden="1" customHeight="1">
      <c r="A663" s="268"/>
      <c r="B663" s="213"/>
      <c r="C663" s="213"/>
      <c r="D663" s="213"/>
      <c r="E663" s="213"/>
      <c r="F663" s="213"/>
      <c r="G663" s="213"/>
      <c r="H663" s="213"/>
      <c r="I663" s="213"/>
      <c r="J663" s="213"/>
      <c r="K663" s="213"/>
      <c r="L663" s="213"/>
      <c r="M663" s="267"/>
      <c r="N663" s="267"/>
      <c r="O663" s="267"/>
      <c r="P663" s="267"/>
      <c r="Q663" s="267"/>
      <c r="R663" s="267"/>
      <c r="S663" s="267"/>
      <c r="T663" s="223"/>
      <c r="U663" s="213"/>
      <c r="V663" s="213"/>
      <c r="W663" s="213"/>
      <c r="X663" s="213"/>
      <c r="Y663" s="213"/>
      <c r="Z663" s="213"/>
    </row>
    <row r="664" spans="1:26" ht="15.75" hidden="1" customHeight="1">
      <c r="A664" s="268"/>
      <c r="B664" s="213"/>
      <c r="C664" s="213"/>
      <c r="D664" s="213"/>
      <c r="E664" s="213"/>
      <c r="F664" s="213"/>
      <c r="G664" s="213"/>
      <c r="H664" s="213"/>
      <c r="I664" s="213"/>
      <c r="J664" s="213"/>
      <c r="K664" s="213"/>
      <c r="L664" s="213"/>
      <c r="M664" s="267"/>
      <c r="N664" s="267"/>
      <c r="O664" s="267"/>
      <c r="P664" s="267"/>
      <c r="Q664" s="267"/>
      <c r="R664" s="267"/>
      <c r="S664" s="267"/>
      <c r="T664" s="223"/>
      <c r="U664" s="213"/>
      <c r="V664" s="213"/>
      <c r="W664" s="213"/>
      <c r="X664" s="213"/>
      <c r="Y664" s="213"/>
      <c r="Z664" s="213"/>
    </row>
    <row r="665" spans="1:26" ht="15.75" hidden="1" customHeight="1">
      <c r="A665" s="268"/>
      <c r="B665" s="213"/>
      <c r="C665" s="213"/>
      <c r="D665" s="213"/>
      <c r="E665" s="213"/>
      <c r="F665" s="213"/>
      <c r="G665" s="213"/>
      <c r="H665" s="213"/>
      <c r="I665" s="213"/>
      <c r="J665" s="213"/>
      <c r="K665" s="213"/>
      <c r="L665" s="213"/>
      <c r="M665" s="267"/>
      <c r="N665" s="267"/>
      <c r="O665" s="267"/>
      <c r="P665" s="267"/>
      <c r="Q665" s="267"/>
      <c r="R665" s="267"/>
      <c r="S665" s="267"/>
      <c r="T665" s="223"/>
      <c r="U665" s="213"/>
      <c r="V665" s="213"/>
      <c r="W665" s="213"/>
      <c r="X665" s="213"/>
      <c r="Y665" s="213"/>
      <c r="Z665" s="213"/>
    </row>
    <row r="666" spans="1:26" ht="15.75" hidden="1" customHeight="1">
      <c r="A666" s="268"/>
      <c r="B666" s="213"/>
      <c r="C666" s="213"/>
      <c r="D666" s="213"/>
      <c r="E666" s="213"/>
      <c r="F666" s="213"/>
      <c r="G666" s="213"/>
      <c r="H666" s="213"/>
      <c r="I666" s="213"/>
      <c r="J666" s="213"/>
      <c r="K666" s="213"/>
      <c r="L666" s="213"/>
      <c r="M666" s="267"/>
      <c r="N666" s="267"/>
      <c r="O666" s="267"/>
      <c r="P666" s="267"/>
      <c r="Q666" s="267"/>
      <c r="R666" s="267"/>
      <c r="S666" s="267"/>
      <c r="T666" s="223"/>
      <c r="U666" s="213"/>
      <c r="V666" s="213"/>
      <c r="W666" s="213"/>
      <c r="X666" s="213"/>
      <c r="Y666" s="213"/>
      <c r="Z666" s="213"/>
    </row>
    <row r="667" spans="1:26" ht="15.75" hidden="1" customHeight="1">
      <c r="A667" s="268"/>
      <c r="B667" s="213"/>
      <c r="C667" s="213"/>
      <c r="D667" s="213"/>
      <c r="E667" s="213"/>
      <c r="F667" s="213"/>
      <c r="G667" s="213"/>
      <c r="H667" s="213"/>
      <c r="I667" s="213"/>
      <c r="J667" s="213"/>
      <c r="K667" s="213"/>
      <c r="L667" s="213"/>
      <c r="M667" s="267"/>
      <c r="N667" s="267"/>
      <c r="O667" s="267"/>
      <c r="P667" s="267"/>
      <c r="Q667" s="267"/>
      <c r="R667" s="267"/>
      <c r="S667" s="267"/>
      <c r="T667" s="223"/>
      <c r="U667" s="213"/>
      <c r="V667" s="213"/>
      <c r="W667" s="213"/>
      <c r="X667" s="213"/>
      <c r="Y667" s="213"/>
      <c r="Z667" s="213"/>
    </row>
    <row r="668" spans="1:26" ht="15.75" hidden="1" customHeight="1">
      <c r="A668" s="268"/>
      <c r="B668" s="213"/>
      <c r="C668" s="213"/>
      <c r="D668" s="213"/>
      <c r="E668" s="213"/>
      <c r="F668" s="213"/>
      <c r="G668" s="213"/>
      <c r="H668" s="213"/>
      <c r="I668" s="213"/>
      <c r="J668" s="213"/>
      <c r="K668" s="213"/>
      <c r="L668" s="213"/>
      <c r="M668" s="267"/>
      <c r="N668" s="267"/>
      <c r="O668" s="267"/>
      <c r="P668" s="267"/>
      <c r="Q668" s="267"/>
      <c r="R668" s="267"/>
      <c r="S668" s="267"/>
      <c r="T668" s="223"/>
      <c r="U668" s="213"/>
      <c r="V668" s="213"/>
      <c r="W668" s="213"/>
      <c r="X668" s="213"/>
      <c r="Y668" s="213"/>
      <c r="Z668" s="213"/>
    </row>
    <row r="669" spans="1:26" ht="15.75" hidden="1" customHeight="1">
      <c r="A669" s="268"/>
      <c r="B669" s="213"/>
      <c r="C669" s="213"/>
      <c r="D669" s="213"/>
      <c r="E669" s="213"/>
      <c r="F669" s="213"/>
      <c r="G669" s="213"/>
      <c r="H669" s="213"/>
      <c r="I669" s="213"/>
      <c r="J669" s="213"/>
      <c r="K669" s="213"/>
      <c r="L669" s="213"/>
      <c r="M669" s="267"/>
      <c r="N669" s="267"/>
      <c r="O669" s="267"/>
      <c r="P669" s="267"/>
      <c r="Q669" s="267"/>
      <c r="R669" s="267"/>
      <c r="S669" s="267"/>
      <c r="T669" s="223"/>
      <c r="U669" s="213"/>
      <c r="V669" s="213"/>
      <c r="W669" s="213"/>
      <c r="X669" s="213"/>
      <c r="Y669" s="213"/>
      <c r="Z669" s="213"/>
    </row>
    <row r="670" spans="1:26" ht="15.75" hidden="1" customHeight="1">
      <c r="A670" s="268"/>
      <c r="B670" s="213"/>
      <c r="C670" s="213"/>
      <c r="D670" s="213"/>
      <c r="E670" s="213"/>
      <c r="F670" s="213"/>
      <c r="G670" s="213"/>
      <c r="H670" s="213"/>
      <c r="I670" s="213"/>
      <c r="J670" s="213"/>
      <c r="K670" s="213"/>
      <c r="L670" s="213"/>
      <c r="M670" s="267"/>
      <c r="N670" s="267"/>
      <c r="O670" s="267"/>
      <c r="P670" s="267"/>
      <c r="Q670" s="267"/>
      <c r="R670" s="267"/>
      <c r="S670" s="267"/>
      <c r="T670" s="223"/>
      <c r="U670" s="213"/>
      <c r="V670" s="213"/>
      <c r="W670" s="213"/>
      <c r="X670" s="213"/>
      <c r="Y670" s="213"/>
      <c r="Z670" s="213"/>
    </row>
    <row r="671" spans="1:26" ht="15.75" hidden="1" customHeight="1">
      <c r="A671" s="268"/>
      <c r="B671" s="213"/>
      <c r="C671" s="213"/>
      <c r="D671" s="213"/>
      <c r="E671" s="213"/>
      <c r="F671" s="213"/>
      <c r="G671" s="213"/>
      <c r="H671" s="213"/>
      <c r="I671" s="213"/>
      <c r="J671" s="213"/>
      <c r="K671" s="213"/>
      <c r="L671" s="213"/>
      <c r="M671" s="267"/>
      <c r="N671" s="267"/>
      <c r="O671" s="267"/>
      <c r="P671" s="267"/>
      <c r="Q671" s="267"/>
      <c r="R671" s="267"/>
      <c r="S671" s="267"/>
      <c r="T671" s="223"/>
      <c r="U671" s="213"/>
      <c r="V671" s="213"/>
      <c r="W671" s="213"/>
      <c r="X671" s="213"/>
      <c r="Y671" s="213"/>
      <c r="Z671" s="213"/>
    </row>
    <row r="672" spans="1:26" ht="15.75" hidden="1" customHeight="1">
      <c r="A672" s="268"/>
      <c r="B672" s="213"/>
      <c r="C672" s="213"/>
      <c r="D672" s="213"/>
      <c r="E672" s="213"/>
      <c r="F672" s="213"/>
      <c r="G672" s="213"/>
      <c r="H672" s="213"/>
      <c r="I672" s="213"/>
      <c r="J672" s="213"/>
      <c r="K672" s="213"/>
      <c r="L672" s="213"/>
      <c r="M672" s="267"/>
      <c r="N672" s="267"/>
      <c r="O672" s="267"/>
      <c r="P672" s="267"/>
      <c r="Q672" s="267"/>
      <c r="R672" s="267"/>
      <c r="S672" s="267"/>
      <c r="T672" s="223"/>
      <c r="U672" s="213"/>
      <c r="V672" s="213"/>
      <c r="W672" s="213"/>
      <c r="X672" s="213"/>
      <c r="Y672" s="213"/>
      <c r="Z672" s="213"/>
    </row>
    <row r="673" spans="1:26" ht="15.75" hidden="1" customHeight="1">
      <c r="A673" s="268"/>
      <c r="B673" s="213"/>
      <c r="C673" s="213"/>
      <c r="D673" s="213"/>
      <c r="E673" s="213"/>
      <c r="F673" s="213"/>
      <c r="G673" s="213"/>
      <c r="H673" s="213"/>
      <c r="I673" s="213"/>
      <c r="J673" s="213"/>
      <c r="K673" s="213"/>
      <c r="L673" s="213"/>
      <c r="M673" s="267"/>
      <c r="N673" s="267"/>
      <c r="O673" s="267"/>
      <c r="P673" s="267"/>
      <c r="Q673" s="267"/>
      <c r="R673" s="267"/>
      <c r="S673" s="267"/>
      <c r="T673" s="223"/>
      <c r="U673" s="213"/>
      <c r="V673" s="213"/>
      <c r="W673" s="213"/>
      <c r="X673" s="213"/>
      <c r="Y673" s="213"/>
      <c r="Z673" s="213"/>
    </row>
    <row r="674" spans="1:26" ht="15.75" hidden="1" customHeight="1">
      <c r="A674" s="268"/>
      <c r="B674" s="213"/>
      <c r="C674" s="213"/>
      <c r="D674" s="213"/>
      <c r="E674" s="213"/>
      <c r="F674" s="213"/>
      <c r="G674" s="213"/>
      <c r="H674" s="213"/>
      <c r="I674" s="213"/>
      <c r="J674" s="213"/>
      <c r="K674" s="213"/>
      <c r="L674" s="213"/>
      <c r="M674" s="267"/>
      <c r="N674" s="267"/>
      <c r="O674" s="267"/>
      <c r="P674" s="267"/>
      <c r="Q674" s="267"/>
      <c r="R674" s="267"/>
      <c r="S674" s="267"/>
      <c r="T674" s="223"/>
      <c r="U674" s="213"/>
      <c r="V674" s="213"/>
      <c r="W674" s="213"/>
      <c r="X674" s="213"/>
      <c r="Y674" s="213"/>
      <c r="Z674" s="213"/>
    </row>
    <row r="675" spans="1:26" ht="15.75" hidden="1" customHeight="1">
      <c r="A675" s="268"/>
      <c r="B675" s="213"/>
      <c r="C675" s="213"/>
      <c r="D675" s="213"/>
      <c r="E675" s="213"/>
      <c r="F675" s="213"/>
      <c r="G675" s="213"/>
      <c r="H675" s="213"/>
      <c r="I675" s="213"/>
      <c r="J675" s="213"/>
      <c r="K675" s="213"/>
      <c r="L675" s="213"/>
      <c r="M675" s="267"/>
      <c r="N675" s="267"/>
      <c r="O675" s="267"/>
      <c r="P675" s="267"/>
      <c r="Q675" s="267"/>
      <c r="R675" s="267"/>
      <c r="S675" s="267"/>
      <c r="T675" s="223"/>
      <c r="U675" s="213"/>
      <c r="V675" s="213"/>
      <c r="W675" s="213"/>
      <c r="X675" s="213"/>
      <c r="Y675" s="213"/>
      <c r="Z675" s="213"/>
    </row>
    <row r="676" spans="1:26" ht="15.75" hidden="1" customHeight="1">
      <c r="A676" s="268"/>
      <c r="B676" s="213"/>
      <c r="C676" s="213"/>
      <c r="D676" s="213"/>
      <c r="E676" s="213"/>
      <c r="F676" s="213"/>
      <c r="G676" s="213"/>
      <c r="H676" s="213"/>
      <c r="I676" s="213"/>
      <c r="J676" s="213"/>
      <c r="K676" s="213"/>
      <c r="L676" s="213"/>
      <c r="M676" s="267"/>
      <c r="N676" s="267"/>
      <c r="O676" s="267"/>
      <c r="P676" s="267"/>
      <c r="Q676" s="267"/>
      <c r="R676" s="267"/>
      <c r="S676" s="267"/>
      <c r="T676" s="223"/>
      <c r="U676" s="213"/>
      <c r="V676" s="213"/>
      <c r="W676" s="213"/>
      <c r="X676" s="213"/>
      <c r="Y676" s="213"/>
      <c r="Z676" s="213"/>
    </row>
    <row r="677" spans="1:26" ht="15.75" hidden="1" customHeight="1">
      <c r="A677" s="268"/>
      <c r="B677" s="213"/>
      <c r="C677" s="213"/>
      <c r="D677" s="213"/>
      <c r="E677" s="213"/>
      <c r="F677" s="213"/>
      <c r="G677" s="213"/>
      <c r="H677" s="213"/>
      <c r="I677" s="213"/>
      <c r="J677" s="213"/>
      <c r="K677" s="213"/>
      <c r="L677" s="213"/>
      <c r="M677" s="267"/>
      <c r="N677" s="267"/>
      <c r="O677" s="267"/>
      <c r="P677" s="267"/>
      <c r="Q677" s="267"/>
      <c r="R677" s="267"/>
      <c r="S677" s="267"/>
      <c r="T677" s="223"/>
      <c r="U677" s="213"/>
      <c r="V677" s="213"/>
      <c r="W677" s="213"/>
      <c r="X677" s="213"/>
      <c r="Y677" s="213"/>
      <c r="Z677" s="213"/>
    </row>
    <row r="678" spans="1:26" ht="15.75" hidden="1" customHeight="1">
      <c r="A678" s="268"/>
      <c r="B678" s="213"/>
      <c r="C678" s="213"/>
      <c r="D678" s="213"/>
      <c r="E678" s="213"/>
      <c r="F678" s="213"/>
      <c r="G678" s="213"/>
      <c r="H678" s="213"/>
      <c r="I678" s="213"/>
      <c r="J678" s="213"/>
      <c r="K678" s="213"/>
      <c r="L678" s="213"/>
      <c r="M678" s="267"/>
      <c r="N678" s="267"/>
      <c r="O678" s="267"/>
      <c r="P678" s="267"/>
      <c r="Q678" s="267"/>
      <c r="R678" s="267"/>
      <c r="S678" s="267"/>
      <c r="T678" s="223"/>
      <c r="U678" s="213"/>
      <c r="V678" s="213"/>
      <c r="W678" s="213"/>
      <c r="X678" s="213"/>
      <c r="Y678" s="213"/>
      <c r="Z678" s="213"/>
    </row>
    <row r="679" spans="1:26" ht="15.75" hidden="1" customHeight="1">
      <c r="A679" s="268"/>
      <c r="B679" s="213"/>
      <c r="C679" s="213"/>
      <c r="D679" s="213"/>
      <c r="E679" s="213"/>
      <c r="F679" s="213"/>
      <c r="G679" s="213"/>
      <c r="H679" s="213"/>
      <c r="I679" s="213"/>
      <c r="J679" s="213"/>
      <c r="K679" s="213"/>
      <c r="L679" s="213"/>
      <c r="M679" s="267"/>
      <c r="N679" s="267"/>
      <c r="O679" s="267"/>
      <c r="P679" s="267"/>
      <c r="Q679" s="267"/>
      <c r="R679" s="267"/>
      <c r="S679" s="267"/>
      <c r="T679" s="223"/>
      <c r="U679" s="213"/>
      <c r="V679" s="213"/>
      <c r="W679" s="213"/>
      <c r="X679" s="213"/>
      <c r="Y679" s="213"/>
      <c r="Z679" s="213"/>
    </row>
    <row r="680" spans="1:26" ht="15.75" hidden="1" customHeight="1">
      <c r="A680" s="268"/>
      <c r="B680" s="213"/>
      <c r="C680" s="213"/>
      <c r="D680" s="213"/>
      <c r="E680" s="213"/>
      <c r="F680" s="213"/>
      <c r="G680" s="213"/>
      <c r="H680" s="213"/>
      <c r="I680" s="213"/>
      <c r="J680" s="213"/>
      <c r="K680" s="213"/>
      <c r="L680" s="213"/>
      <c r="M680" s="267"/>
      <c r="N680" s="267"/>
      <c r="O680" s="267"/>
      <c r="P680" s="267"/>
      <c r="Q680" s="267"/>
      <c r="R680" s="267"/>
      <c r="S680" s="267"/>
      <c r="T680" s="223"/>
      <c r="U680" s="213"/>
      <c r="V680" s="213"/>
      <c r="W680" s="213"/>
      <c r="X680" s="213"/>
      <c r="Y680" s="213"/>
      <c r="Z680" s="213"/>
    </row>
    <row r="681" spans="1:26" ht="15.75" hidden="1" customHeight="1">
      <c r="A681" s="268"/>
      <c r="B681" s="213"/>
      <c r="C681" s="213"/>
      <c r="D681" s="213"/>
      <c r="E681" s="213"/>
      <c r="F681" s="213"/>
      <c r="G681" s="213"/>
      <c r="H681" s="213"/>
      <c r="I681" s="213"/>
      <c r="J681" s="213"/>
      <c r="K681" s="213"/>
      <c r="L681" s="213"/>
      <c r="M681" s="267"/>
      <c r="N681" s="267"/>
      <c r="O681" s="267"/>
      <c r="P681" s="267"/>
      <c r="Q681" s="267"/>
      <c r="R681" s="267"/>
      <c r="S681" s="267"/>
      <c r="T681" s="223"/>
      <c r="U681" s="213"/>
      <c r="V681" s="213"/>
      <c r="W681" s="213"/>
      <c r="X681" s="213"/>
      <c r="Y681" s="213"/>
      <c r="Z681" s="213"/>
    </row>
    <row r="682" spans="1:26" ht="15.75" hidden="1" customHeight="1">
      <c r="A682" s="268"/>
      <c r="B682" s="213"/>
      <c r="C682" s="213"/>
      <c r="D682" s="213"/>
      <c r="E682" s="213"/>
      <c r="F682" s="213"/>
      <c r="G682" s="213"/>
      <c r="H682" s="213"/>
      <c r="I682" s="213"/>
      <c r="J682" s="213"/>
      <c r="K682" s="213"/>
      <c r="L682" s="213"/>
      <c r="M682" s="267"/>
      <c r="N682" s="267"/>
      <c r="O682" s="267"/>
      <c r="P682" s="267"/>
      <c r="Q682" s="267"/>
      <c r="R682" s="267"/>
      <c r="S682" s="267"/>
      <c r="T682" s="223"/>
      <c r="U682" s="213"/>
      <c r="V682" s="213"/>
      <c r="W682" s="213"/>
      <c r="X682" s="213"/>
      <c r="Y682" s="213"/>
      <c r="Z682" s="213"/>
    </row>
    <row r="683" spans="1:26" ht="15.75" hidden="1" customHeight="1">
      <c r="A683" s="268"/>
      <c r="B683" s="213"/>
      <c r="C683" s="213"/>
      <c r="D683" s="213"/>
      <c r="E683" s="213"/>
      <c r="F683" s="213"/>
      <c r="G683" s="213"/>
      <c r="H683" s="213"/>
      <c r="I683" s="213"/>
      <c r="J683" s="213"/>
      <c r="K683" s="213"/>
      <c r="L683" s="213"/>
      <c r="M683" s="267"/>
      <c r="N683" s="267"/>
      <c r="O683" s="267"/>
      <c r="P683" s="267"/>
      <c r="Q683" s="267"/>
      <c r="R683" s="267"/>
      <c r="S683" s="267"/>
      <c r="T683" s="223"/>
      <c r="U683" s="213"/>
      <c r="V683" s="213"/>
      <c r="W683" s="213"/>
      <c r="X683" s="213"/>
      <c r="Y683" s="213"/>
      <c r="Z683" s="213"/>
    </row>
    <row r="684" spans="1:26" ht="15.75" hidden="1" customHeight="1">
      <c r="A684" s="268"/>
      <c r="B684" s="213"/>
      <c r="C684" s="213"/>
      <c r="D684" s="213"/>
      <c r="E684" s="213"/>
      <c r="F684" s="213"/>
      <c r="G684" s="213"/>
      <c r="H684" s="213"/>
      <c r="I684" s="213"/>
      <c r="J684" s="213"/>
      <c r="K684" s="213"/>
      <c r="L684" s="213"/>
      <c r="M684" s="267"/>
      <c r="N684" s="267"/>
      <c r="O684" s="267"/>
      <c r="P684" s="267"/>
      <c r="Q684" s="267"/>
      <c r="R684" s="267"/>
      <c r="S684" s="267"/>
      <c r="T684" s="223"/>
      <c r="U684" s="213"/>
      <c r="V684" s="213"/>
      <c r="W684" s="213"/>
      <c r="X684" s="213"/>
      <c r="Y684" s="213"/>
      <c r="Z684" s="213"/>
    </row>
    <row r="685" spans="1:26" ht="15.75" hidden="1" customHeight="1">
      <c r="A685" s="268"/>
      <c r="B685" s="213"/>
      <c r="C685" s="213"/>
      <c r="D685" s="213"/>
      <c r="E685" s="213"/>
      <c r="F685" s="213"/>
      <c r="G685" s="213"/>
      <c r="H685" s="213"/>
      <c r="I685" s="213"/>
      <c r="J685" s="213"/>
      <c r="K685" s="213"/>
      <c r="L685" s="213"/>
      <c r="M685" s="267"/>
      <c r="N685" s="267"/>
      <c r="O685" s="267"/>
      <c r="P685" s="267"/>
      <c r="Q685" s="267"/>
      <c r="R685" s="267"/>
      <c r="S685" s="267"/>
      <c r="T685" s="223"/>
      <c r="U685" s="213"/>
      <c r="V685" s="213"/>
      <c r="W685" s="213"/>
      <c r="X685" s="213"/>
      <c r="Y685" s="213"/>
      <c r="Z685" s="213"/>
    </row>
    <row r="686" spans="1:26" ht="15.75" hidden="1" customHeight="1">
      <c r="A686" s="268"/>
      <c r="B686" s="213"/>
      <c r="C686" s="213"/>
      <c r="D686" s="213"/>
      <c r="E686" s="213"/>
      <c r="F686" s="213"/>
      <c r="G686" s="213"/>
      <c r="H686" s="213"/>
      <c r="I686" s="213"/>
      <c r="J686" s="213"/>
      <c r="K686" s="213"/>
      <c r="L686" s="213"/>
      <c r="M686" s="267"/>
      <c r="N686" s="267"/>
      <c r="O686" s="267"/>
      <c r="P686" s="267"/>
      <c r="Q686" s="267"/>
      <c r="R686" s="267"/>
      <c r="S686" s="267"/>
      <c r="T686" s="223"/>
      <c r="U686" s="213"/>
      <c r="V686" s="213"/>
      <c r="W686" s="213"/>
      <c r="X686" s="213"/>
      <c r="Y686" s="213"/>
      <c r="Z686" s="213"/>
    </row>
    <row r="687" spans="1:26" ht="15.75" hidden="1" customHeight="1">
      <c r="A687" s="268"/>
      <c r="B687" s="213"/>
      <c r="C687" s="213"/>
      <c r="D687" s="213"/>
      <c r="E687" s="213"/>
      <c r="F687" s="213"/>
      <c r="G687" s="213"/>
      <c r="H687" s="213"/>
      <c r="I687" s="213"/>
      <c r="J687" s="213"/>
      <c r="K687" s="213"/>
      <c r="L687" s="213"/>
      <c r="M687" s="267"/>
      <c r="N687" s="267"/>
      <c r="O687" s="267"/>
      <c r="P687" s="267"/>
      <c r="Q687" s="267"/>
      <c r="R687" s="267"/>
      <c r="S687" s="267"/>
      <c r="T687" s="223"/>
      <c r="U687" s="213"/>
      <c r="V687" s="213"/>
      <c r="W687" s="213"/>
      <c r="X687" s="213"/>
      <c r="Y687" s="213"/>
      <c r="Z687" s="213"/>
    </row>
    <row r="688" spans="1:26" ht="15.75" hidden="1" customHeight="1">
      <c r="A688" s="268"/>
      <c r="B688" s="213"/>
      <c r="C688" s="213"/>
      <c r="D688" s="213"/>
      <c r="E688" s="213"/>
      <c r="F688" s="213"/>
      <c r="G688" s="213"/>
      <c r="H688" s="213"/>
      <c r="I688" s="213"/>
      <c r="J688" s="213"/>
      <c r="K688" s="213"/>
      <c r="L688" s="213"/>
      <c r="M688" s="267"/>
      <c r="N688" s="267"/>
      <c r="O688" s="267"/>
      <c r="P688" s="267"/>
      <c r="Q688" s="267"/>
      <c r="R688" s="267"/>
      <c r="S688" s="267"/>
      <c r="T688" s="223"/>
      <c r="U688" s="213"/>
      <c r="V688" s="213"/>
      <c r="W688" s="213"/>
      <c r="X688" s="213"/>
      <c r="Y688" s="213"/>
      <c r="Z688" s="213"/>
    </row>
    <row r="689" spans="1:26" ht="15.75" hidden="1" customHeight="1">
      <c r="A689" s="268"/>
      <c r="B689" s="213"/>
      <c r="C689" s="213"/>
      <c r="D689" s="213"/>
      <c r="E689" s="213"/>
      <c r="F689" s="213"/>
      <c r="G689" s="213"/>
      <c r="H689" s="213"/>
      <c r="I689" s="213"/>
      <c r="J689" s="213"/>
      <c r="K689" s="213"/>
      <c r="L689" s="213"/>
      <c r="M689" s="267"/>
      <c r="N689" s="267"/>
      <c r="O689" s="267"/>
      <c r="P689" s="267"/>
      <c r="Q689" s="267"/>
      <c r="R689" s="267"/>
      <c r="S689" s="267"/>
      <c r="T689" s="223"/>
      <c r="U689" s="213"/>
      <c r="V689" s="213"/>
      <c r="W689" s="213"/>
      <c r="X689" s="213"/>
      <c r="Y689" s="213"/>
      <c r="Z689" s="213"/>
    </row>
    <row r="690" spans="1:26" ht="15.75" hidden="1" customHeight="1">
      <c r="A690" s="268"/>
      <c r="B690" s="213"/>
      <c r="C690" s="213"/>
      <c r="D690" s="213"/>
      <c r="E690" s="213"/>
      <c r="F690" s="213"/>
      <c r="G690" s="213"/>
      <c r="H690" s="213"/>
      <c r="I690" s="213"/>
      <c r="J690" s="213"/>
      <c r="K690" s="213"/>
      <c r="L690" s="213"/>
      <c r="M690" s="267"/>
      <c r="N690" s="267"/>
      <c r="O690" s="267"/>
      <c r="P690" s="267"/>
      <c r="Q690" s="267"/>
      <c r="R690" s="267"/>
      <c r="S690" s="267"/>
      <c r="T690" s="223"/>
      <c r="U690" s="213"/>
      <c r="V690" s="213"/>
      <c r="W690" s="213"/>
      <c r="X690" s="213"/>
      <c r="Y690" s="213"/>
      <c r="Z690" s="213"/>
    </row>
    <row r="691" spans="1:26" ht="15.75" hidden="1" customHeight="1">
      <c r="A691" s="268"/>
      <c r="B691" s="213"/>
      <c r="C691" s="213"/>
      <c r="D691" s="213"/>
      <c r="E691" s="213"/>
      <c r="F691" s="213"/>
      <c r="G691" s="213"/>
      <c r="H691" s="213"/>
      <c r="I691" s="213"/>
      <c r="J691" s="213"/>
      <c r="K691" s="213"/>
      <c r="L691" s="213"/>
      <c r="M691" s="267"/>
      <c r="N691" s="267"/>
      <c r="O691" s="267"/>
      <c r="P691" s="267"/>
      <c r="Q691" s="267"/>
      <c r="R691" s="267"/>
      <c r="S691" s="267"/>
      <c r="T691" s="223"/>
      <c r="U691" s="213"/>
      <c r="V691" s="213"/>
      <c r="W691" s="213"/>
      <c r="X691" s="213"/>
      <c r="Y691" s="213"/>
      <c r="Z691" s="213"/>
    </row>
    <row r="692" spans="1:26" ht="15.75" hidden="1" customHeight="1">
      <c r="A692" s="268"/>
      <c r="B692" s="213"/>
      <c r="C692" s="213"/>
      <c r="D692" s="213"/>
      <c r="E692" s="213"/>
      <c r="F692" s="213"/>
      <c r="G692" s="213"/>
      <c r="H692" s="213"/>
      <c r="I692" s="213"/>
      <c r="J692" s="213"/>
      <c r="K692" s="213"/>
      <c r="L692" s="213"/>
      <c r="M692" s="267"/>
      <c r="N692" s="267"/>
      <c r="O692" s="267"/>
      <c r="P692" s="267"/>
      <c r="Q692" s="267"/>
      <c r="R692" s="267"/>
      <c r="S692" s="267"/>
      <c r="T692" s="223"/>
      <c r="U692" s="213"/>
      <c r="V692" s="213"/>
      <c r="W692" s="213"/>
      <c r="X692" s="213"/>
      <c r="Y692" s="213"/>
      <c r="Z692" s="213"/>
    </row>
    <row r="693" spans="1:26" ht="15.75" hidden="1" customHeight="1">
      <c r="A693" s="268"/>
      <c r="B693" s="213"/>
      <c r="C693" s="213"/>
      <c r="D693" s="213"/>
      <c r="E693" s="213"/>
      <c r="F693" s="213"/>
      <c r="G693" s="213"/>
      <c r="H693" s="213"/>
      <c r="I693" s="213"/>
      <c r="J693" s="213"/>
      <c r="K693" s="213"/>
      <c r="L693" s="213"/>
      <c r="M693" s="267"/>
      <c r="N693" s="267"/>
      <c r="O693" s="267"/>
      <c r="P693" s="267"/>
      <c r="Q693" s="267"/>
      <c r="R693" s="267"/>
      <c r="S693" s="267"/>
      <c r="T693" s="223"/>
      <c r="U693" s="213"/>
      <c r="V693" s="213"/>
      <c r="W693" s="213"/>
      <c r="X693" s="213"/>
      <c r="Y693" s="213"/>
      <c r="Z693" s="213"/>
    </row>
    <row r="694" spans="1:26" ht="15.75" hidden="1" customHeight="1">
      <c r="A694" s="268"/>
      <c r="B694" s="213"/>
      <c r="C694" s="213"/>
      <c r="D694" s="213"/>
      <c r="E694" s="213"/>
      <c r="F694" s="213"/>
      <c r="G694" s="213"/>
      <c r="H694" s="213"/>
      <c r="I694" s="213"/>
      <c r="J694" s="213"/>
      <c r="K694" s="213"/>
      <c r="L694" s="213"/>
      <c r="M694" s="267"/>
      <c r="N694" s="267"/>
      <c r="O694" s="267"/>
      <c r="P694" s="267"/>
      <c r="Q694" s="267"/>
      <c r="R694" s="267"/>
      <c r="S694" s="267"/>
      <c r="T694" s="223"/>
      <c r="U694" s="213"/>
      <c r="V694" s="213"/>
      <c r="W694" s="213"/>
      <c r="X694" s="213"/>
      <c r="Y694" s="213"/>
      <c r="Z694" s="213"/>
    </row>
    <row r="695" spans="1:26" ht="15.75" hidden="1" customHeight="1">
      <c r="A695" s="268"/>
      <c r="B695" s="213"/>
      <c r="C695" s="213"/>
      <c r="D695" s="213"/>
      <c r="E695" s="213"/>
      <c r="F695" s="213"/>
      <c r="G695" s="213"/>
      <c r="H695" s="213"/>
      <c r="I695" s="213"/>
      <c r="J695" s="213"/>
      <c r="K695" s="213"/>
      <c r="L695" s="213"/>
      <c r="M695" s="267"/>
      <c r="N695" s="267"/>
      <c r="O695" s="267"/>
      <c r="P695" s="267"/>
      <c r="Q695" s="267"/>
      <c r="R695" s="267"/>
      <c r="S695" s="267"/>
      <c r="T695" s="223"/>
      <c r="U695" s="213"/>
      <c r="V695" s="213"/>
      <c r="W695" s="213"/>
      <c r="X695" s="213"/>
      <c r="Y695" s="213"/>
      <c r="Z695" s="213"/>
    </row>
    <row r="696" spans="1:26" ht="15.75" hidden="1" customHeight="1">
      <c r="A696" s="268"/>
      <c r="B696" s="213"/>
      <c r="C696" s="213"/>
      <c r="D696" s="213"/>
      <c r="E696" s="213"/>
      <c r="F696" s="213"/>
      <c r="G696" s="213"/>
      <c r="H696" s="213"/>
      <c r="I696" s="213"/>
      <c r="J696" s="213"/>
      <c r="K696" s="213"/>
      <c r="L696" s="213"/>
      <c r="M696" s="267"/>
      <c r="N696" s="267"/>
      <c r="O696" s="267"/>
      <c r="P696" s="267"/>
      <c r="Q696" s="267"/>
      <c r="R696" s="267"/>
      <c r="S696" s="267"/>
      <c r="T696" s="223"/>
      <c r="U696" s="213"/>
      <c r="V696" s="213"/>
      <c r="W696" s="213"/>
      <c r="X696" s="213"/>
      <c r="Y696" s="213"/>
      <c r="Z696" s="213"/>
    </row>
    <row r="697" spans="1:26" ht="15.75" hidden="1" customHeight="1">
      <c r="A697" s="268"/>
      <c r="B697" s="213"/>
      <c r="C697" s="213"/>
      <c r="D697" s="213"/>
      <c r="E697" s="213"/>
      <c r="F697" s="213"/>
      <c r="G697" s="213"/>
      <c r="H697" s="213"/>
      <c r="I697" s="213"/>
      <c r="J697" s="213"/>
      <c r="K697" s="213"/>
      <c r="L697" s="213"/>
      <c r="M697" s="267"/>
      <c r="N697" s="267"/>
      <c r="O697" s="267"/>
      <c r="P697" s="267"/>
      <c r="Q697" s="267"/>
      <c r="R697" s="267"/>
      <c r="S697" s="267"/>
      <c r="T697" s="223"/>
      <c r="U697" s="213"/>
      <c r="V697" s="213"/>
      <c r="W697" s="213"/>
      <c r="X697" s="213"/>
      <c r="Y697" s="213"/>
      <c r="Z697" s="213"/>
    </row>
    <row r="698" spans="1:26" ht="15.75" hidden="1" customHeight="1">
      <c r="A698" s="268"/>
      <c r="B698" s="213"/>
      <c r="C698" s="213"/>
      <c r="D698" s="213"/>
      <c r="E698" s="213"/>
      <c r="F698" s="213"/>
      <c r="G698" s="213"/>
      <c r="H698" s="213"/>
      <c r="I698" s="213"/>
      <c r="J698" s="213"/>
      <c r="K698" s="213"/>
      <c r="L698" s="213"/>
      <c r="M698" s="267"/>
      <c r="N698" s="267"/>
      <c r="O698" s="267"/>
      <c r="P698" s="267"/>
      <c r="Q698" s="267"/>
      <c r="R698" s="267"/>
      <c r="S698" s="267"/>
      <c r="T698" s="223"/>
      <c r="U698" s="213"/>
      <c r="V698" s="213"/>
      <c r="W698" s="213"/>
      <c r="X698" s="213"/>
      <c r="Y698" s="213"/>
      <c r="Z698" s="213"/>
    </row>
    <row r="699" spans="1:26" ht="15.75" hidden="1" customHeight="1">
      <c r="A699" s="268"/>
      <c r="B699" s="213"/>
      <c r="C699" s="213"/>
      <c r="D699" s="213"/>
      <c r="E699" s="213"/>
      <c r="F699" s="213"/>
      <c r="G699" s="213"/>
      <c r="H699" s="213"/>
      <c r="I699" s="213"/>
      <c r="J699" s="213"/>
      <c r="K699" s="213"/>
      <c r="L699" s="213"/>
      <c r="M699" s="267"/>
      <c r="N699" s="267"/>
      <c r="O699" s="267"/>
      <c r="P699" s="267"/>
      <c r="Q699" s="267"/>
      <c r="R699" s="267"/>
      <c r="S699" s="267"/>
      <c r="T699" s="223"/>
      <c r="U699" s="213"/>
      <c r="V699" s="213"/>
      <c r="W699" s="213"/>
      <c r="X699" s="213"/>
      <c r="Y699" s="213"/>
      <c r="Z699" s="213"/>
    </row>
    <row r="700" spans="1:26" ht="15.75" hidden="1" customHeight="1">
      <c r="A700" s="268"/>
      <c r="B700" s="213"/>
      <c r="C700" s="213"/>
      <c r="D700" s="213"/>
      <c r="E700" s="213"/>
      <c r="F700" s="213"/>
      <c r="G700" s="213"/>
      <c r="H700" s="213"/>
      <c r="I700" s="213"/>
      <c r="J700" s="213"/>
      <c r="K700" s="213"/>
      <c r="L700" s="213"/>
      <c r="M700" s="267"/>
      <c r="N700" s="267"/>
      <c r="O700" s="267"/>
      <c r="P700" s="267"/>
      <c r="Q700" s="267"/>
      <c r="R700" s="267"/>
      <c r="S700" s="267"/>
      <c r="T700" s="223"/>
      <c r="U700" s="213"/>
      <c r="V700" s="213"/>
      <c r="W700" s="213"/>
      <c r="X700" s="213"/>
      <c r="Y700" s="213"/>
      <c r="Z700" s="213"/>
    </row>
    <row r="701" spans="1:26" ht="15.75" hidden="1" customHeight="1">
      <c r="A701" s="268"/>
      <c r="B701" s="213"/>
      <c r="C701" s="213"/>
      <c r="D701" s="213"/>
      <c r="E701" s="213"/>
      <c r="F701" s="213"/>
      <c r="G701" s="213"/>
      <c r="H701" s="213"/>
      <c r="I701" s="213"/>
      <c r="J701" s="213"/>
      <c r="K701" s="213"/>
      <c r="L701" s="213"/>
      <c r="M701" s="267"/>
      <c r="N701" s="267"/>
      <c r="O701" s="267"/>
      <c r="P701" s="267"/>
      <c r="Q701" s="267"/>
      <c r="R701" s="267"/>
      <c r="S701" s="267"/>
      <c r="T701" s="223"/>
      <c r="U701" s="213"/>
      <c r="V701" s="213"/>
      <c r="W701" s="213"/>
      <c r="X701" s="213"/>
      <c r="Y701" s="213"/>
      <c r="Z701" s="213"/>
    </row>
    <row r="702" spans="1:26" ht="15.75" hidden="1" customHeight="1">
      <c r="A702" s="268"/>
      <c r="B702" s="213"/>
      <c r="C702" s="213"/>
      <c r="D702" s="213"/>
      <c r="E702" s="213"/>
      <c r="F702" s="213"/>
      <c r="G702" s="213"/>
      <c r="H702" s="213"/>
      <c r="I702" s="213"/>
      <c r="J702" s="213"/>
      <c r="K702" s="213"/>
      <c r="L702" s="213"/>
      <c r="M702" s="267"/>
      <c r="N702" s="267"/>
      <c r="O702" s="267"/>
      <c r="P702" s="267"/>
      <c r="Q702" s="267"/>
      <c r="R702" s="267"/>
      <c r="S702" s="267"/>
      <c r="T702" s="223"/>
      <c r="U702" s="213"/>
      <c r="V702" s="213"/>
      <c r="W702" s="213"/>
      <c r="X702" s="213"/>
      <c r="Y702" s="213"/>
      <c r="Z702" s="213"/>
    </row>
    <row r="703" spans="1:26" ht="15.75" hidden="1" customHeight="1">
      <c r="A703" s="268"/>
      <c r="B703" s="213"/>
      <c r="C703" s="213"/>
      <c r="D703" s="213"/>
      <c r="E703" s="213"/>
      <c r="F703" s="213"/>
      <c r="G703" s="213"/>
      <c r="H703" s="213"/>
      <c r="I703" s="213"/>
      <c r="J703" s="213"/>
      <c r="K703" s="213"/>
      <c r="L703" s="213"/>
      <c r="M703" s="267"/>
      <c r="N703" s="267"/>
      <c r="O703" s="267"/>
      <c r="P703" s="267"/>
      <c r="Q703" s="267"/>
      <c r="R703" s="267"/>
      <c r="S703" s="267"/>
      <c r="T703" s="223"/>
      <c r="U703" s="213"/>
      <c r="V703" s="213"/>
      <c r="W703" s="213"/>
      <c r="X703" s="213"/>
      <c r="Y703" s="213"/>
      <c r="Z703" s="213"/>
    </row>
    <row r="704" spans="1:26" ht="15.75" hidden="1" customHeight="1">
      <c r="A704" s="268"/>
      <c r="B704" s="213"/>
      <c r="C704" s="213"/>
      <c r="D704" s="213"/>
      <c r="E704" s="213"/>
      <c r="F704" s="213"/>
      <c r="G704" s="213"/>
      <c r="H704" s="213"/>
      <c r="I704" s="213"/>
      <c r="J704" s="213"/>
      <c r="K704" s="213"/>
      <c r="L704" s="213"/>
      <c r="M704" s="267"/>
      <c r="N704" s="267"/>
      <c r="O704" s="267"/>
      <c r="P704" s="267"/>
      <c r="Q704" s="267"/>
      <c r="R704" s="267"/>
      <c r="S704" s="267"/>
      <c r="T704" s="223"/>
      <c r="U704" s="213"/>
      <c r="V704" s="213"/>
      <c r="W704" s="213"/>
      <c r="X704" s="213"/>
      <c r="Y704" s="213"/>
      <c r="Z704" s="213"/>
    </row>
    <row r="705" spans="1:26" ht="15.75" hidden="1" customHeight="1">
      <c r="A705" s="268"/>
      <c r="B705" s="213"/>
      <c r="C705" s="213"/>
      <c r="D705" s="213"/>
      <c r="E705" s="213"/>
      <c r="F705" s="213"/>
      <c r="G705" s="213"/>
      <c r="H705" s="213"/>
      <c r="I705" s="213"/>
      <c r="J705" s="213"/>
      <c r="K705" s="213"/>
      <c r="L705" s="213"/>
      <c r="M705" s="267"/>
      <c r="N705" s="267"/>
      <c r="O705" s="267"/>
      <c r="P705" s="267"/>
      <c r="Q705" s="267"/>
      <c r="R705" s="267"/>
      <c r="S705" s="267"/>
      <c r="T705" s="223"/>
      <c r="U705" s="213"/>
      <c r="V705" s="213"/>
      <c r="W705" s="213"/>
      <c r="X705" s="213"/>
      <c r="Y705" s="213"/>
      <c r="Z705" s="213"/>
    </row>
    <row r="706" spans="1:26" ht="15.75" hidden="1" customHeight="1">
      <c r="A706" s="268"/>
      <c r="B706" s="213"/>
      <c r="C706" s="213"/>
      <c r="D706" s="213"/>
      <c r="E706" s="213"/>
      <c r="F706" s="213"/>
      <c r="G706" s="213"/>
      <c r="H706" s="213"/>
      <c r="I706" s="213"/>
      <c r="J706" s="213"/>
      <c r="K706" s="213"/>
      <c r="L706" s="213"/>
      <c r="M706" s="267"/>
      <c r="N706" s="267"/>
      <c r="O706" s="267"/>
      <c r="P706" s="267"/>
      <c r="Q706" s="267"/>
      <c r="R706" s="267"/>
      <c r="S706" s="267"/>
      <c r="T706" s="223"/>
      <c r="U706" s="213"/>
      <c r="V706" s="213"/>
      <c r="W706" s="213"/>
      <c r="X706" s="213"/>
      <c r="Y706" s="213"/>
      <c r="Z706" s="213"/>
    </row>
    <row r="707" spans="1:26" ht="15.75" hidden="1" customHeight="1">
      <c r="A707" s="268"/>
      <c r="B707" s="213"/>
      <c r="C707" s="213"/>
      <c r="D707" s="213"/>
      <c r="E707" s="213"/>
      <c r="F707" s="213"/>
      <c r="G707" s="213"/>
      <c r="H707" s="213"/>
      <c r="I707" s="213"/>
      <c r="J707" s="213"/>
      <c r="K707" s="213"/>
      <c r="L707" s="213"/>
      <c r="M707" s="267"/>
      <c r="N707" s="267"/>
      <c r="O707" s="267"/>
      <c r="P707" s="267"/>
      <c r="Q707" s="267"/>
      <c r="R707" s="267"/>
      <c r="S707" s="267"/>
      <c r="T707" s="223"/>
      <c r="U707" s="213"/>
      <c r="V707" s="213"/>
      <c r="W707" s="213"/>
      <c r="X707" s="213"/>
      <c r="Y707" s="213"/>
      <c r="Z707" s="213"/>
    </row>
    <row r="708" spans="1:26" ht="15.75" hidden="1" customHeight="1">
      <c r="A708" s="268"/>
      <c r="B708" s="213"/>
      <c r="C708" s="213"/>
      <c r="D708" s="213"/>
      <c r="E708" s="213"/>
      <c r="F708" s="213"/>
      <c r="G708" s="213"/>
      <c r="H708" s="213"/>
      <c r="I708" s="213"/>
      <c r="J708" s="213"/>
      <c r="K708" s="213"/>
      <c r="L708" s="213"/>
      <c r="M708" s="267"/>
      <c r="N708" s="267"/>
      <c r="O708" s="267"/>
      <c r="P708" s="267"/>
      <c r="Q708" s="267"/>
      <c r="R708" s="267"/>
      <c r="S708" s="267"/>
      <c r="T708" s="223"/>
      <c r="U708" s="213"/>
      <c r="V708" s="213"/>
      <c r="W708" s="213"/>
      <c r="X708" s="213"/>
      <c r="Y708" s="213"/>
      <c r="Z708" s="213"/>
    </row>
    <row r="709" spans="1:26" ht="15.75" hidden="1" customHeight="1">
      <c r="A709" s="268"/>
      <c r="B709" s="213"/>
      <c r="C709" s="213"/>
      <c r="D709" s="213"/>
      <c r="E709" s="213"/>
      <c r="F709" s="213"/>
      <c r="G709" s="213"/>
      <c r="H709" s="213"/>
      <c r="I709" s="213"/>
      <c r="J709" s="213"/>
      <c r="K709" s="213"/>
      <c r="L709" s="213"/>
      <c r="M709" s="267"/>
      <c r="N709" s="267"/>
      <c r="O709" s="267"/>
      <c r="P709" s="267"/>
      <c r="Q709" s="267"/>
      <c r="R709" s="267"/>
      <c r="S709" s="267"/>
      <c r="T709" s="223"/>
      <c r="U709" s="213"/>
      <c r="V709" s="213"/>
      <c r="W709" s="213"/>
      <c r="X709" s="213"/>
      <c r="Y709" s="213"/>
      <c r="Z709" s="213"/>
    </row>
    <row r="710" spans="1:26" ht="15.75" hidden="1" customHeight="1">
      <c r="A710" s="268"/>
      <c r="B710" s="213"/>
      <c r="C710" s="213"/>
      <c r="D710" s="213"/>
      <c r="E710" s="213"/>
      <c r="F710" s="213"/>
      <c r="G710" s="213"/>
      <c r="H710" s="213"/>
      <c r="I710" s="213"/>
      <c r="J710" s="213"/>
      <c r="K710" s="213"/>
      <c r="L710" s="213"/>
      <c r="M710" s="267"/>
      <c r="N710" s="267"/>
      <c r="O710" s="267"/>
      <c r="P710" s="267"/>
      <c r="Q710" s="267"/>
      <c r="R710" s="267"/>
      <c r="S710" s="267"/>
      <c r="T710" s="223"/>
      <c r="U710" s="213"/>
      <c r="V710" s="213"/>
      <c r="W710" s="213"/>
      <c r="X710" s="213"/>
      <c r="Y710" s="213"/>
      <c r="Z710" s="213"/>
    </row>
    <row r="711" spans="1:26" ht="15.75" hidden="1" customHeight="1">
      <c r="A711" s="268"/>
      <c r="B711" s="213"/>
      <c r="C711" s="213"/>
      <c r="D711" s="213"/>
      <c r="E711" s="213"/>
      <c r="F711" s="213"/>
      <c r="G711" s="213"/>
      <c r="H711" s="213"/>
      <c r="I711" s="213"/>
      <c r="J711" s="213"/>
      <c r="K711" s="213"/>
      <c r="L711" s="213"/>
      <c r="M711" s="267"/>
      <c r="N711" s="267"/>
      <c r="O711" s="267"/>
      <c r="P711" s="267"/>
      <c r="Q711" s="267"/>
      <c r="R711" s="267"/>
      <c r="S711" s="267"/>
      <c r="T711" s="223"/>
      <c r="U711" s="213"/>
      <c r="V711" s="213"/>
      <c r="W711" s="213"/>
      <c r="X711" s="213"/>
      <c r="Y711" s="213"/>
      <c r="Z711" s="213"/>
    </row>
    <row r="712" spans="1:26" ht="15.75" hidden="1" customHeight="1">
      <c r="A712" s="268"/>
      <c r="B712" s="213"/>
      <c r="C712" s="213"/>
      <c r="D712" s="213"/>
      <c r="E712" s="213"/>
      <c r="F712" s="213"/>
      <c r="G712" s="213"/>
      <c r="H712" s="213"/>
      <c r="I712" s="213"/>
      <c r="J712" s="213"/>
      <c r="K712" s="213"/>
      <c r="L712" s="213"/>
      <c r="M712" s="267"/>
      <c r="N712" s="267"/>
      <c r="O712" s="267"/>
      <c r="P712" s="267"/>
      <c r="Q712" s="267"/>
      <c r="R712" s="267"/>
      <c r="S712" s="267"/>
      <c r="T712" s="223"/>
      <c r="U712" s="213"/>
      <c r="V712" s="213"/>
      <c r="W712" s="213"/>
      <c r="X712" s="213"/>
      <c r="Y712" s="213"/>
      <c r="Z712" s="213"/>
    </row>
    <row r="713" spans="1:26" ht="15.75" hidden="1" customHeight="1">
      <c r="A713" s="268"/>
      <c r="B713" s="213"/>
      <c r="C713" s="213"/>
      <c r="D713" s="213"/>
      <c r="E713" s="213"/>
      <c r="F713" s="213"/>
      <c r="G713" s="213"/>
      <c r="H713" s="213"/>
      <c r="I713" s="213"/>
      <c r="J713" s="213"/>
      <c r="K713" s="213"/>
      <c r="L713" s="213"/>
      <c r="M713" s="267"/>
      <c r="N713" s="267"/>
      <c r="O713" s="267"/>
      <c r="P713" s="267"/>
      <c r="Q713" s="267"/>
      <c r="R713" s="267"/>
      <c r="S713" s="267"/>
      <c r="T713" s="223"/>
      <c r="U713" s="213"/>
      <c r="V713" s="213"/>
      <c r="W713" s="213"/>
      <c r="X713" s="213"/>
      <c r="Y713" s="213"/>
      <c r="Z713" s="213"/>
    </row>
    <row r="714" spans="1:26" ht="15.75" hidden="1" customHeight="1">
      <c r="A714" s="268"/>
      <c r="B714" s="213"/>
      <c r="C714" s="213"/>
      <c r="D714" s="213"/>
      <c r="E714" s="213"/>
      <c r="F714" s="213"/>
      <c r="G714" s="213"/>
      <c r="H714" s="213"/>
      <c r="I714" s="213"/>
      <c r="J714" s="213"/>
      <c r="K714" s="213"/>
      <c r="L714" s="213"/>
      <c r="M714" s="267"/>
      <c r="N714" s="267"/>
      <c r="O714" s="267"/>
      <c r="P714" s="267"/>
      <c r="Q714" s="267"/>
      <c r="R714" s="267"/>
      <c r="S714" s="267"/>
      <c r="T714" s="223"/>
      <c r="U714" s="213"/>
      <c r="V714" s="213"/>
      <c r="W714" s="213"/>
      <c r="X714" s="213"/>
      <c r="Y714" s="213"/>
      <c r="Z714" s="213"/>
    </row>
    <row r="715" spans="1:26" ht="15.75" hidden="1" customHeight="1">
      <c r="A715" s="268"/>
      <c r="B715" s="213"/>
      <c r="C715" s="213"/>
      <c r="D715" s="213"/>
      <c r="E715" s="213"/>
      <c r="F715" s="213"/>
      <c r="G715" s="213"/>
      <c r="H715" s="213"/>
      <c r="I715" s="213"/>
      <c r="J715" s="213"/>
      <c r="K715" s="213"/>
      <c r="L715" s="213"/>
      <c r="M715" s="267"/>
      <c r="N715" s="267"/>
      <c r="O715" s="267"/>
      <c r="P715" s="267"/>
      <c r="Q715" s="267"/>
      <c r="R715" s="267"/>
      <c r="S715" s="267"/>
      <c r="T715" s="223"/>
      <c r="U715" s="213"/>
      <c r="V715" s="213"/>
      <c r="W715" s="213"/>
      <c r="X715" s="213"/>
      <c r="Y715" s="213"/>
      <c r="Z715" s="213"/>
    </row>
    <row r="716" spans="1:26" ht="15.75" hidden="1" customHeight="1">
      <c r="A716" s="268"/>
      <c r="B716" s="213"/>
      <c r="C716" s="213"/>
      <c r="D716" s="213"/>
      <c r="E716" s="213"/>
      <c r="F716" s="213"/>
      <c r="G716" s="213"/>
      <c r="H716" s="213"/>
      <c r="I716" s="213"/>
      <c r="J716" s="213"/>
      <c r="K716" s="213"/>
      <c r="L716" s="213"/>
      <c r="M716" s="267"/>
      <c r="N716" s="267"/>
      <c r="O716" s="267"/>
      <c r="P716" s="267"/>
      <c r="Q716" s="267"/>
      <c r="R716" s="267"/>
      <c r="S716" s="267"/>
      <c r="T716" s="223"/>
      <c r="U716" s="213"/>
      <c r="V716" s="213"/>
      <c r="W716" s="213"/>
      <c r="X716" s="213"/>
      <c r="Y716" s="213"/>
      <c r="Z716" s="213"/>
    </row>
    <row r="717" spans="1:26" ht="15.75" hidden="1" customHeight="1">
      <c r="A717" s="268"/>
      <c r="B717" s="213"/>
      <c r="C717" s="213"/>
      <c r="D717" s="213"/>
      <c r="E717" s="213"/>
      <c r="F717" s="213"/>
      <c r="G717" s="213"/>
      <c r="H717" s="213"/>
      <c r="I717" s="213"/>
      <c r="J717" s="213"/>
      <c r="K717" s="213"/>
      <c r="L717" s="213"/>
      <c r="M717" s="267"/>
      <c r="N717" s="267"/>
      <c r="O717" s="267"/>
      <c r="P717" s="267"/>
      <c r="Q717" s="267"/>
      <c r="R717" s="267"/>
      <c r="S717" s="267"/>
      <c r="T717" s="223"/>
      <c r="U717" s="213"/>
      <c r="V717" s="213"/>
      <c r="W717" s="213"/>
      <c r="X717" s="213"/>
      <c r="Y717" s="213"/>
      <c r="Z717" s="213"/>
    </row>
    <row r="718" spans="1:26" ht="15.75" hidden="1" customHeight="1">
      <c r="A718" s="268"/>
      <c r="B718" s="213"/>
      <c r="C718" s="213"/>
      <c r="D718" s="213"/>
      <c r="E718" s="213"/>
      <c r="F718" s="213"/>
      <c r="G718" s="213"/>
      <c r="H718" s="213"/>
      <c r="I718" s="213"/>
      <c r="J718" s="213"/>
      <c r="K718" s="213"/>
      <c r="L718" s="213"/>
      <c r="M718" s="267"/>
      <c r="N718" s="267"/>
      <c r="O718" s="267"/>
      <c r="P718" s="267"/>
      <c r="Q718" s="267"/>
      <c r="R718" s="267"/>
      <c r="S718" s="267"/>
      <c r="T718" s="223"/>
      <c r="U718" s="213"/>
      <c r="V718" s="213"/>
      <c r="W718" s="213"/>
      <c r="X718" s="213"/>
      <c r="Y718" s="213"/>
      <c r="Z718" s="213"/>
    </row>
    <row r="719" spans="1:26" ht="15.75" hidden="1" customHeight="1">
      <c r="A719" s="268"/>
      <c r="B719" s="213"/>
      <c r="C719" s="213"/>
      <c r="D719" s="213"/>
      <c r="E719" s="213"/>
      <c r="F719" s="213"/>
      <c r="G719" s="213"/>
      <c r="H719" s="213"/>
      <c r="I719" s="213"/>
      <c r="J719" s="213"/>
      <c r="K719" s="213"/>
      <c r="L719" s="213"/>
      <c r="M719" s="267"/>
      <c r="N719" s="267"/>
      <c r="O719" s="267"/>
      <c r="P719" s="267"/>
      <c r="Q719" s="267"/>
      <c r="R719" s="267"/>
      <c r="S719" s="267"/>
      <c r="T719" s="223"/>
      <c r="U719" s="213"/>
      <c r="V719" s="213"/>
      <c r="W719" s="213"/>
      <c r="X719" s="213"/>
      <c r="Y719" s="213"/>
      <c r="Z719" s="213"/>
    </row>
    <row r="720" spans="1:26" ht="15.75" hidden="1" customHeight="1">
      <c r="A720" s="268"/>
      <c r="B720" s="213"/>
      <c r="C720" s="213"/>
      <c r="D720" s="213"/>
      <c r="E720" s="213"/>
      <c r="F720" s="213"/>
      <c r="G720" s="213"/>
      <c r="H720" s="213"/>
      <c r="I720" s="213"/>
      <c r="J720" s="213"/>
      <c r="K720" s="213"/>
      <c r="L720" s="213"/>
      <c r="M720" s="267"/>
      <c r="N720" s="267"/>
      <c r="O720" s="267"/>
      <c r="P720" s="267"/>
      <c r="Q720" s="267"/>
      <c r="R720" s="267"/>
      <c r="S720" s="267"/>
      <c r="T720" s="223"/>
      <c r="U720" s="213"/>
      <c r="V720" s="213"/>
      <c r="W720" s="213"/>
      <c r="X720" s="213"/>
      <c r="Y720" s="213"/>
      <c r="Z720" s="213"/>
    </row>
    <row r="721" spans="1:26" ht="15.75" hidden="1" customHeight="1">
      <c r="A721" s="268"/>
      <c r="B721" s="213"/>
      <c r="C721" s="213"/>
      <c r="D721" s="213"/>
      <c r="E721" s="213"/>
      <c r="F721" s="213"/>
      <c r="G721" s="213"/>
      <c r="H721" s="213"/>
      <c r="I721" s="213"/>
      <c r="J721" s="213"/>
      <c r="K721" s="213"/>
      <c r="L721" s="213"/>
      <c r="M721" s="267"/>
      <c r="N721" s="267"/>
      <c r="O721" s="267"/>
      <c r="P721" s="267"/>
      <c r="Q721" s="267"/>
      <c r="R721" s="267"/>
      <c r="S721" s="267"/>
      <c r="T721" s="223"/>
      <c r="U721" s="213"/>
      <c r="V721" s="213"/>
      <c r="W721" s="213"/>
      <c r="X721" s="213"/>
      <c r="Y721" s="213"/>
      <c r="Z721" s="213"/>
    </row>
    <row r="722" spans="1:26" ht="15.75" hidden="1" customHeight="1">
      <c r="A722" s="268"/>
      <c r="B722" s="213"/>
      <c r="C722" s="213"/>
      <c r="D722" s="213"/>
      <c r="E722" s="213"/>
      <c r="F722" s="213"/>
      <c r="G722" s="213"/>
      <c r="H722" s="213"/>
      <c r="I722" s="213"/>
      <c r="J722" s="213"/>
      <c r="K722" s="213"/>
      <c r="L722" s="213"/>
      <c r="M722" s="267"/>
      <c r="N722" s="267"/>
      <c r="O722" s="267"/>
      <c r="P722" s="267"/>
      <c r="Q722" s="267"/>
      <c r="R722" s="267"/>
      <c r="S722" s="267"/>
      <c r="T722" s="223"/>
      <c r="U722" s="213"/>
      <c r="V722" s="213"/>
      <c r="W722" s="213"/>
      <c r="X722" s="213"/>
      <c r="Y722" s="213"/>
      <c r="Z722" s="213"/>
    </row>
    <row r="723" spans="1:26" ht="15.75" hidden="1" customHeight="1">
      <c r="A723" s="268"/>
      <c r="B723" s="213"/>
      <c r="C723" s="213"/>
      <c r="D723" s="213"/>
      <c r="E723" s="213"/>
      <c r="F723" s="213"/>
      <c r="G723" s="213"/>
      <c r="H723" s="213"/>
      <c r="I723" s="213"/>
      <c r="J723" s="213"/>
      <c r="K723" s="213"/>
      <c r="L723" s="213"/>
      <c r="M723" s="267"/>
      <c r="N723" s="267"/>
      <c r="O723" s="267"/>
      <c r="P723" s="267"/>
      <c r="Q723" s="267"/>
      <c r="R723" s="267"/>
      <c r="S723" s="267"/>
      <c r="T723" s="223"/>
      <c r="U723" s="213"/>
      <c r="V723" s="213"/>
      <c r="W723" s="213"/>
      <c r="X723" s="213"/>
      <c r="Y723" s="213"/>
      <c r="Z723" s="213"/>
    </row>
    <row r="724" spans="1:26" ht="15.75" hidden="1" customHeight="1">
      <c r="A724" s="268"/>
      <c r="B724" s="213"/>
      <c r="C724" s="213"/>
      <c r="D724" s="213"/>
      <c r="E724" s="213"/>
      <c r="F724" s="213"/>
      <c r="G724" s="213"/>
      <c r="H724" s="213"/>
      <c r="I724" s="213"/>
      <c r="J724" s="213"/>
      <c r="K724" s="213"/>
      <c r="L724" s="213"/>
      <c r="M724" s="267"/>
      <c r="N724" s="267"/>
      <c r="O724" s="267"/>
      <c r="P724" s="267"/>
      <c r="Q724" s="267"/>
      <c r="R724" s="267"/>
      <c r="S724" s="267"/>
      <c r="T724" s="223"/>
      <c r="U724" s="213"/>
      <c r="V724" s="213"/>
      <c r="W724" s="213"/>
      <c r="X724" s="213"/>
      <c r="Y724" s="213"/>
      <c r="Z724" s="213"/>
    </row>
    <row r="725" spans="1:26" ht="15.75" hidden="1" customHeight="1">
      <c r="A725" s="268"/>
      <c r="B725" s="213"/>
      <c r="C725" s="213"/>
      <c r="D725" s="213"/>
      <c r="E725" s="213"/>
      <c r="F725" s="213"/>
      <c r="G725" s="213"/>
      <c r="H725" s="213"/>
      <c r="I725" s="213"/>
      <c r="J725" s="213"/>
      <c r="K725" s="213"/>
      <c r="L725" s="213"/>
      <c r="M725" s="267"/>
      <c r="N725" s="267"/>
      <c r="O725" s="267"/>
      <c r="P725" s="267"/>
      <c r="Q725" s="267"/>
      <c r="R725" s="267"/>
      <c r="S725" s="267"/>
      <c r="T725" s="223"/>
      <c r="U725" s="213"/>
      <c r="V725" s="213"/>
      <c r="W725" s="213"/>
      <c r="X725" s="213"/>
      <c r="Y725" s="213"/>
      <c r="Z725" s="213"/>
    </row>
    <row r="726" spans="1:26" ht="15.75" hidden="1" customHeight="1">
      <c r="A726" s="268"/>
      <c r="B726" s="213"/>
      <c r="C726" s="213"/>
      <c r="D726" s="213"/>
      <c r="E726" s="213"/>
      <c r="F726" s="213"/>
      <c r="G726" s="213"/>
      <c r="H726" s="213"/>
      <c r="I726" s="213"/>
      <c r="J726" s="213"/>
      <c r="K726" s="213"/>
      <c r="L726" s="213"/>
      <c r="M726" s="267"/>
      <c r="N726" s="267"/>
      <c r="O726" s="267"/>
      <c r="P726" s="267"/>
      <c r="Q726" s="267"/>
      <c r="R726" s="267"/>
      <c r="S726" s="267"/>
      <c r="T726" s="223"/>
      <c r="U726" s="213"/>
      <c r="V726" s="213"/>
      <c r="W726" s="213"/>
      <c r="X726" s="213"/>
      <c r="Y726" s="213"/>
      <c r="Z726" s="213"/>
    </row>
    <row r="727" spans="1:26" ht="15.75" hidden="1" customHeight="1">
      <c r="A727" s="268"/>
      <c r="B727" s="213"/>
      <c r="C727" s="213"/>
      <c r="D727" s="213"/>
      <c r="E727" s="213"/>
      <c r="F727" s="213"/>
      <c r="G727" s="213"/>
      <c r="H727" s="213"/>
      <c r="I727" s="213"/>
      <c r="J727" s="213"/>
      <c r="K727" s="213"/>
      <c r="L727" s="213"/>
      <c r="M727" s="267"/>
      <c r="N727" s="267"/>
      <c r="O727" s="267"/>
      <c r="P727" s="267"/>
      <c r="Q727" s="267"/>
      <c r="R727" s="267"/>
      <c r="S727" s="267"/>
      <c r="T727" s="223"/>
      <c r="U727" s="213"/>
      <c r="V727" s="213"/>
      <c r="W727" s="213"/>
      <c r="X727" s="213"/>
      <c r="Y727" s="213"/>
      <c r="Z727" s="213"/>
    </row>
    <row r="728" spans="1:26" ht="15.75" hidden="1" customHeight="1">
      <c r="A728" s="268"/>
      <c r="B728" s="213"/>
      <c r="C728" s="213"/>
      <c r="D728" s="213"/>
      <c r="E728" s="213"/>
      <c r="F728" s="213"/>
      <c r="G728" s="213"/>
      <c r="H728" s="213"/>
      <c r="I728" s="213"/>
      <c r="J728" s="213"/>
      <c r="K728" s="213"/>
      <c r="L728" s="213"/>
      <c r="M728" s="267"/>
      <c r="N728" s="267"/>
      <c r="O728" s="267"/>
      <c r="P728" s="267"/>
      <c r="Q728" s="267"/>
      <c r="R728" s="267"/>
      <c r="S728" s="267"/>
      <c r="T728" s="223"/>
      <c r="U728" s="213"/>
      <c r="V728" s="213"/>
      <c r="W728" s="213"/>
      <c r="X728" s="213"/>
      <c r="Y728" s="213"/>
      <c r="Z728" s="213"/>
    </row>
    <row r="729" spans="1:26" ht="15.75" hidden="1" customHeight="1">
      <c r="A729" s="268"/>
      <c r="B729" s="213"/>
      <c r="C729" s="213"/>
      <c r="D729" s="213"/>
      <c r="E729" s="213"/>
      <c r="F729" s="213"/>
      <c r="G729" s="213"/>
      <c r="H729" s="213"/>
      <c r="I729" s="213"/>
      <c r="J729" s="213"/>
      <c r="K729" s="213"/>
      <c r="L729" s="213"/>
      <c r="M729" s="267"/>
      <c r="N729" s="267"/>
      <c r="O729" s="267"/>
      <c r="P729" s="267"/>
      <c r="Q729" s="267"/>
      <c r="R729" s="267"/>
      <c r="S729" s="267"/>
      <c r="T729" s="223"/>
      <c r="U729" s="213"/>
      <c r="V729" s="213"/>
      <c r="W729" s="213"/>
      <c r="X729" s="213"/>
      <c r="Y729" s="213"/>
      <c r="Z729" s="213"/>
    </row>
    <row r="730" spans="1:26" ht="15.75" hidden="1" customHeight="1">
      <c r="A730" s="268"/>
      <c r="B730" s="213"/>
      <c r="C730" s="213"/>
      <c r="D730" s="213"/>
      <c r="E730" s="213"/>
      <c r="F730" s="213"/>
      <c r="G730" s="213"/>
      <c r="H730" s="213"/>
      <c r="I730" s="213"/>
      <c r="J730" s="213"/>
      <c r="K730" s="213"/>
      <c r="L730" s="213"/>
      <c r="M730" s="267"/>
      <c r="N730" s="267"/>
      <c r="O730" s="267"/>
      <c r="P730" s="267"/>
      <c r="Q730" s="267"/>
      <c r="R730" s="267"/>
      <c r="S730" s="267"/>
      <c r="T730" s="223"/>
      <c r="U730" s="213"/>
      <c r="V730" s="213"/>
      <c r="W730" s="213"/>
      <c r="X730" s="213"/>
      <c r="Y730" s="213"/>
      <c r="Z730" s="213"/>
    </row>
    <row r="731" spans="1:26" ht="15.75" hidden="1" customHeight="1">
      <c r="A731" s="268"/>
      <c r="B731" s="213"/>
      <c r="C731" s="213"/>
      <c r="D731" s="213"/>
      <c r="E731" s="213"/>
      <c r="F731" s="213"/>
      <c r="G731" s="213"/>
      <c r="H731" s="213"/>
      <c r="I731" s="213"/>
      <c r="J731" s="213"/>
      <c r="K731" s="213"/>
      <c r="L731" s="213"/>
      <c r="M731" s="267"/>
      <c r="N731" s="267"/>
      <c r="O731" s="267"/>
      <c r="P731" s="267"/>
      <c r="Q731" s="267"/>
      <c r="R731" s="267"/>
      <c r="S731" s="267"/>
      <c r="T731" s="223"/>
      <c r="U731" s="213"/>
      <c r="V731" s="213"/>
      <c r="W731" s="213"/>
      <c r="X731" s="213"/>
      <c r="Y731" s="213"/>
      <c r="Z731" s="213"/>
    </row>
    <row r="732" spans="1:26" ht="15.75" hidden="1" customHeight="1">
      <c r="A732" s="268"/>
      <c r="B732" s="213"/>
      <c r="C732" s="213"/>
      <c r="D732" s="213"/>
      <c r="E732" s="213"/>
      <c r="F732" s="213"/>
      <c r="G732" s="213"/>
      <c r="H732" s="213"/>
      <c r="I732" s="213"/>
      <c r="J732" s="213"/>
      <c r="K732" s="213"/>
      <c r="L732" s="213"/>
      <c r="M732" s="267"/>
      <c r="N732" s="267"/>
      <c r="O732" s="267"/>
      <c r="P732" s="267"/>
      <c r="Q732" s="267"/>
      <c r="R732" s="267"/>
      <c r="S732" s="267"/>
      <c r="T732" s="223"/>
      <c r="U732" s="213"/>
      <c r="V732" s="213"/>
      <c r="W732" s="213"/>
      <c r="X732" s="213"/>
      <c r="Y732" s="213"/>
      <c r="Z732" s="213"/>
    </row>
    <row r="733" spans="1:26" ht="15.75" hidden="1" customHeight="1">
      <c r="A733" s="268"/>
      <c r="B733" s="213"/>
      <c r="C733" s="213"/>
      <c r="D733" s="213"/>
      <c r="E733" s="213"/>
      <c r="F733" s="213"/>
      <c r="G733" s="213"/>
      <c r="H733" s="213"/>
      <c r="I733" s="213"/>
      <c r="J733" s="213"/>
      <c r="K733" s="213"/>
      <c r="L733" s="213"/>
      <c r="M733" s="267"/>
      <c r="N733" s="267"/>
      <c r="O733" s="267"/>
      <c r="P733" s="267"/>
      <c r="Q733" s="267"/>
      <c r="R733" s="267"/>
      <c r="S733" s="267"/>
      <c r="T733" s="223"/>
      <c r="U733" s="213"/>
      <c r="V733" s="213"/>
      <c r="W733" s="213"/>
      <c r="X733" s="213"/>
      <c r="Y733" s="213"/>
      <c r="Z733" s="213"/>
    </row>
    <row r="734" spans="1:26" ht="15.75" hidden="1" customHeight="1">
      <c r="A734" s="268"/>
      <c r="B734" s="213"/>
      <c r="C734" s="213"/>
      <c r="D734" s="213"/>
      <c r="E734" s="213"/>
      <c r="F734" s="213"/>
      <c r="G734" s="213"/>
      <c r="H734" s="213"/>
      <c r="I734" s="213"/>
      <c r="J734" s="213"/>
      <c r="K734" s="213"/>
      <c r="L734" s="213"/>
      <c r="M734" s="267"/>
      <c r="N734" s="267"/>
      <c r="O734" s="267"/>
      <c r="P734" s="267"/>
      <c r="Q734" s="267"/>
      <c r="R734" s="267"/>
      <c r="S734" s="267"/>
      <c r="T734" s="223"/>
      <c r="U734" s="213"/>
      <c r="V734" s="213"/>
      <c r="W734" s="213"/>
      <c r="X734" s="213"/>
      <c r="Y734" s="213"/>
      <c r="Z734" s="213"/>
    </row>
    <row r="735" spans="1:26" ht="15.75" hidden="1" customHeight="1">
      <c r="A735" s="268"/>
      <c r="B735" s="213"/>
      <c r="C735" s="213"/>
      <c r="D735" s="213"/>
      <c r="E735" s="213"/>
      <c r="F735" s="213"/>
      <c r="G735" s="213"/>
      <c r="H735" s="213"/>
      <c r="I735" s="213"/>
      <c r="J735" s="213"/>
      <c r="K735" s="213"/>
      <c r="L735" s="213"/>
      <c r="M735" s="267"/>
      <c r="N735" s="267"/>
      <c r="O735" s="267"/>
      <c r="P735" s="267"/>
      <c r="Q735" s="267"/>
      <c r="R735" s="267"/>
      <c r="S735" s="267"/>
      <c r="T735" s="223"/>
      <c r="U735" s="213"/>
      <c r="V735" s="213"/>
      <c r="W735" s="213"/>
      <c r="X735" s="213"/>
      <c r="Y735" s="213"/>
      <c r="Z735" s="213"/>
    </row>
    <row r="736" spans="1:26" ht="15.75" hidden="1" customHeight="1">
      <c r="A736" s="268"/>
      <c r="B736" s="213"/>
      <c r="C736" s="213"/>
      <c r="D736" s="213"/>
      <c r="E736" s="213"/>
      <c r="F736" s="213"/>
      <c r="G736" s="213"/>
      <c r="H736" s="213"/>
      <c r="I736" s="213"/>
      <c r="J736" s="213"/>
      <c r="K736" s="213"/>
      <c r="L736" s="213"/>
      <c r="M736" s="267"/>
      <c r="N736" s="267"/>
      <c r="O736" s="267"/>
      <c r="P736" s="267"/>
      <c r="Q736" s="267"/>
      <c r="R736" s="267"/>
      <c r="S736" s="267"/>
      <c r="T736" s="223"/>
      <c r="U736" s="213"/>
      <c r="V736" s="213"/>
      <c r="W736" s="213"/>
      <c r="X736" s="213"/>
      <c r="Y736" s="213"/>
      <c r="Z736" s="213"/>
    </row>
    <row r="737" spans="1:26" ht="15.75" hidden="1" customHeight="1">
      <c r="A737" s="268"/>
      <c r="B737" s="213"/>
      <c r="C737" s="213"/>
      <c r="D737" s="213"/>
      <c r="E737" s="213"/>
      <c r="F737" s="213"/>
      <c r="G737" s="213"/>
      <c r="H737" s="213"/>
      <c r="I737" s="213"/>
      <c r="J737" s="213"/>
      <c r="K737" s="213"/>
      <c r="L737" s="213"/>
      <c r="M737" s="267"/>
      <c r="N737" s="267"/>
      <c r="O737" s="267"/>
      <c r="P737" s="267"/>
      <c r="Q737" s="267"/>
      <c r="R737" s="267"/>
      <c r="S737" s="267"/>
      <c r="T737" s="223"/>
      <c r="U737" s="213"/>
      <c r="V737" s="213"/>
      <c r="W737" s="213"/>
      <c r="X737" s="213"/>
      <c r="Y737" s="213"/>
      <c r="Z737" s="213"/>
    </row>
    <row r="738" spans="1:26" ht="15.75" hidden="1" customHeight="1">
      <c r="A738" s="268"/>
      <c r="B738" s="213"/>
      <c r="C738" s="213"/>
      <c r="D738" s="213"/>
      <c r="E738" s="213"/>
      <c r="F738" s="213"/>
      <c r="G738" s="213"/>
      <c r="H738" s="213"/>
      <c r="I738" s="213"/>
      <c r="J738" s="213"/>
      <c r="K738" s="213"/>
      <c r="L738" s="213"/>
      <c r="M738" s="267"/>
      <c r="N738" s="267"/>
      <c r="O738" s="267"/>
      <c r="P738" s="267"/>
      <c r="Q738" s="267"/>
      <c r="R738" s="267"/>
      <c r="S738" s="267"/>
      <c r="T738" s="223"/>
      <c r="U738" s="213"/>
      <c r="V738" s="213"/>
      <c r="W738" s="213"/>
      <c r="X738" s="213"/>
      <c r="Y738" s="213"/>
      <c r="Z738" s="213"/>
    </row>
    <row r="739" spans="1:26" ht="15.75" hidden="1" customHeight="1">
      <c r="A739" s="268"/>
      <c r="B739" s="213"/>
      <c r="C739" s="213"/>
      <c r="D739" s="213"/>
      <c r="E739" s="213"/>
      <c r="F739" s="213"/>
      <c r="G739" s="213"/>
      <c r="H739" s="213"/>
      <c r="I739" s="213"/>
      <c r="J739" s="213"/>
      <c r="K739" s="213"/>
      <c r="L739" s="213"/>
      <c r="M739" s="267"/>
      <c r="N739" s="267"/>
      <c r="O739" s="267"/>
      <c r="P739" s="267"/>
      <c r="Q739" s="267"/>
      <c r="R739" s="267"/>
      <c r="S739" s="267"/>
      <c r="T739" s="223"/>
      <c r="U739" s="213"/>
      <c r="V739" s="213"/>
      <c r="W739" s="213"/>
      <c r="X739" s="213"/>
      <c r="Y739" s="213"/>
      <c r="Z739" s="213"/>
    </row>
    <row r="740" spans="1:26" ht="15.75" hidden="1" customHeight="1">
      <c r="A740" s="268"/>
      <c r="B740" s="213"/>
      <c r="C740" s="213"/>
      <c r="D740" s="213"/>
      <c r="E740" s="213"/>
      <c r="F740" s="213"/>
      <c r="G740" s="213"/>
      <c r="H740" s="213"/>
      <c r="I740" s="213"/>
      <c r="J740" s="213"/>
      <c r="K740" s="213"/>
      <c r="L740" s="213"/>
      <c r="M740" s="267"/>
      <c r="N740" s="267"/>
      <c r="O740" s="267"/>
      <c r="P740" s="267"/>
      <c r="Q740" s="267"/>
      <c r="R740" s="267"/>
      <c r="S740" s="267"/>
      <c r="T740" s="223"/>
      <c r="U740" s="213"/>
      <c r="V740" s="213"/>
      <c r="W740" s="213"/>
      <c r="X740" s="213"/>
      <c r="Y740" s="213"/>
      <c r="Z740" s="213"/>
    </row>
    <row r="741" spans="1:26" ht="15.75" hidden="1" customHeight="1">
      <c r="A741" s="268"/>
      <c r="B741" s="213"/>
      <c r="C741" s="213"/>
      <c r="D741" s="213"/>
      <c r="E741" s="213"/>
      <c r="F741" s="213"/>
      <c r="G741" s="213"/>
      <c r="H741" s="213"/>
      <c r="I741" s="213"/>
      <c r="J741" s="213"/>
      <c r="K741" s="213"/>
      <c r="L741" s="213"/>
      <c r="M741" s="267"/>
      <c r="N741" s="267"/>
      <c r="O741" s="267"/>
      <c r="P741" s="267"/>
      <c r="Q741" s="267"/>
      <c r="R741" s="267"/>
      <c r="S741" s="267"/>
      <c r="T741" s="223"/>
      <c r="U741" s="213"/>
      <c r="V741" s="213"/>
      <c r="W741" s="213"/>
      <c r="X741" s="213"/>
      <c r="Y741" s="213"/>
      <c r="Z741" s="213"/>
    </row>
    <row r="742" spans="1:26" ht="15.75" hidden="1" customHeight="1">
      <c r="A742" s="268"/>
      <c r="B742" s="213"/>
      <c r="C742" s="213"/>
      <c r="D742" s="213"/>
      <c r="E742" s="213"/>
      <c r="F742" s="213"/>
      <c r="G742" s="213"/>
      <c r="H742" s="213"/>
      <c r="I742" s="213"/>
      <c r="J742" s="213"/>
      <c r="K742" s="213"/>
      <c r="L742" s="213"/>
      <c r="M742" s="267"/>
      <c r="N742" s="267"/>
      <c r="O742" s="267"/>
      <c r="P742" s="267"/>
      <c r="Q742" s="267"/>
      <c r="R742" s="267"/>
      <c r="S742" s="267"/>
      <c r="T742" s="223"/>
      <c r="U742" s="213"/>
      <c r="V742" s="213"/>
      <c r="W742" s="213"/>
      <c r="X742" s="213"/>
      <c r="Y742" s="213"/>
      <c r="Z742" s="213"/>
    </row>
    <row r="743" spans="1:26" ht="15.75" hidden="1" customHeight="1">
      <c r="A743" s="268"/>
      <c r="B743" s="213"/>
      <c r="C743" s="213"/>
      <c r="D743" s="213"/>
      <c r="E743" s="213"/>
      <c r="F743" s="213"/>
      <c r="G743" s="213"/>
      <c r="H743" s="213"/>
      <c r="I743" s="213"/>
      <c r="J743" s="213"/>
      <c r="K743" s="213"/>
      <c r="L743" s="213"/>
      <c r="M743" s="267"/>
      <c r="N743" s="267"/>
      <c r="O743" s="267"/>
      <c r="P743" s="267"/>
      <c r="Q743" s="267"/>
      <c r="R743" s="267"/>
      <c r="S743" s="267"/>
      <c r="T743" s="223"/>
      <c r="U743" s="213"/>
      <c r="V743" s="213"/>
      <c r="W743" s="213"/>
      <c r="X743" s="213"/>
      <c r="Y743" s="213"/>
      <c r="Z743" s="213"/>
    </row>
    <row r="744" spans="1:26" ht="15.75" hidden="1" customHeight="1">
      <c r="A744" s="268"/>
      <c r="B744" s="213"/>
      <c r="C744" s="213"/>
      <c r="D744" s="213"/>
      <c r="E744" s="213"/>
      <c r="F744" s="213"/>
      <c r="G744" s="213"/>
      <c r="H744" s="213"/>
      <c r="I744" s="213"/>
      <c r="J744" s="213"/>
      <c r="K744" s="213"/>
      <c r="L744" s="213"/>
      <c r="M744" s="267"/>
      <c r="N744" s="267"/>
      <c r="O744" s="267"/>
      <c r="P744" s="267"/>
      <c r="Q744" s="267"/>
      <c r="R744" s="267"/>
      <c r="S744" s="267"/>
      <c r="T744" s="223"/>
      <c r="U744" s="213"/>
      <c r="V744" s="213"/>
      <c r="W744" s="213"/>
      <c r="X744" s="213"/>
      <c r="Y744" s="213"/>
      <c r="Z744" s="213"/>
    </row>
    <row r="745" spans="1:26" ht="15.75" hidden="1" customHeight="1">
      <c r="A745" s="268"/>
      <c r="B745" s="213"/>
      <c r="C745" s="213"/>
      <c r="D745" s="213"/>
      <c r="E745" s="213"/>
      <c r="F745" s="213"/>
      <c r="G745" s="213"/>
      <c r="H745" s="213"/>
      <c r="I745" s="213"/>
      <c r="J745" s="213"/>
      <c r="K745" s="213"/>
      <c r="L745" s="213"/>
      <c r="M745" s="267"/>
      <c r="N745" s="267"/>
      <c r="O745" s="267"/>
      <c r="P745" s="267"/>
      <c r="Q745" s="267"/>
      <c r="R745" s="267"/>
      <c r="S745" s="267"/>
      <c r="T745" s="223"/>
      <c r="U745" s="213"/>
      <c r="V745" s="213"/>
      <c r="W745" s="213"/>
      <c r="X745" s="213"/>
      <c r="Y745" s="213"/>
      <c r="Z745" s="213"/>
    </row>
    <row r="746" spans="1:26" ht="15.75" hidden="1" customHeight="1">
      <c r="A746" s="268"/>
      <c r="B746" s="213"/>
      <c r="C746" s="213"/>
      <c r="D746" s="213"/>
      <c r="E746" s="213"/>
      <c r="F746" s="213"/>
      <c r="G746" s="213"/>
      <c r="H746" s="213"/>
      <c r="I746" s="213"/>
      <c r="J746" s="213"/>
      <c r="K746" s="213"/>
      <c r="L746" s="213"/>
      <c r="M746" s="267"/>
      <c r="N746" s="267"/>
      <c r="O746" s="267"/>
      <c r="P746" s="267"/>
      <c r="Q746" s="267"/>
      <c r="R746" s="267"/>
      <c r="S746" s="267"/>
      <c r="T746" s="223"/>
      <c r="U746" s="213"/>
      <c r="V746" s="213"/>
      <c r="W746" s="213"/>
      <c r="X746" s="213"/>
      <c r="Y746" s="213"/>
      <c r="Z746" s="213"/>
    </row>
    <row r="747" spans="1:26" ht="15.75" hidden="1" customHeight="1">
      <c r="A747" s="268"/>
      <c r="B747" s="213"/>
      <c r="C747" s="213"/>
      <c r="D747" s="213"/>
      <c r="E747" s="213"/>
      <c r="F747" s="213"/>
      <c r="G747" s="213"/>
      <c r="H747" s="213"/>
      <c r="I747" s="213"/>
      <c r="J747" s="213"/>
      <c r="K747" s="213"/>
      <c r="L747" s="213"/>
      <c r="M747" s="267"/>
      <c r="N747" s="267"/>
      <c r="O747" s="267"/>
      <c r="P747" s="267"/>
      <c r="Q747" s="267"/>
      <c r="R747" s="267"/>
      <c r="S747" s="267"/>
      <c r="T747" s="223"/>
      <c r="U747" s="213"/>
      <c r="V747" s="213"/>
      <c r="W747" s="213"/>
      <c r="X747" s="213"/>
      <c r="Y747" s="213"/>
      <c r="Z747" s="213"/>
    </row>
    <row r="748" spans="1:26" ht="15.75" hidden="1" customHeight="1">
      <c r="A748" s="268"/>
      <c r="B748" s="213"/>
      <c r="C748" s="213"/>
      <c r="D748" s="213"/>
      <c r="E748" s="213"/>
      <c r="F748" s="213"/>
      <c r="G748" s="213"/>
      <c r="H748" s="213"/>
      <c r="I748" s="213"/>
      <c r="J748" s="213"/>
      <c r="K748" s="213"/>
      <c r="L748" s="213"/>
      <c r="M748" s="267"/>
      <c r="N748" s="267"/>
      <c r="O748" s="267"/>
      <c r="P748" s="267"/>
      <c r="Q748" s="267"/>
      <c r="R748" s="267"/>
      <c r="S748" s="267"/>
      <c r="T748" s="223"/>
      <c r="U748" s="213"/>
      <c r="V748" s="213"/>
      <c r="W748" s="213"/>
      <c r="X748" s="213"/>
      <c r="Y748" s="213"/>
      <c r="Z748" s="213"/>
    </row>
    <row r="749" spans="1:26" ht="15.75" hidden="1" customHeight="1">
      <c r="A749" s="268"/>
      <c r="B749" s="213"/>
      <c r="C749" s="213"/>
      <c r="D749" s="213"/>
      <c r="E749" s="213"/>
      <c r="F749" s="213"/>
      <c r="G749" s="213"/>
      <c r="H749" s="213"/>
      <c r="I749" s="213"/>
      <c r="J749" s="213"/>
      <c r="K749" s="213"/>
      <c r="L749" s="213"/>
      <c r="M749" s="267"/>
      <c r="N749" s="267"/>
      <c r="O749" s="267"/>
      <c r="P749" s="267"/>
      <c r="Q749" s="267"/>
      <c r="R749" s="267"/>
      <c r="S749" s="267"/>
      <c r="T749" s="223"/>
      <c r="U749" s="213"/>
      <c r="V749" s="213"/>
      <c r="W749" s="213"/>
      <c r="X749" s="213"/>
      <c r="Y749" s="213"/>
      <c r="Z749" s="213"/>
    </row>
    <row r="750" spans="1:26" ht="15.75" hidden="1" customHeight="1">
      <c r="A750" s="268"/>
      <c r="B750" s="213"/>
      <c r="C750" s="213"/>
      <c r="D750" s="213"/>
      <c r="E750" s="213"/>
      <c r="F750" s="213"/>
      <c r="G750" s="213"/>
      <c r="H750" s="213"/>
      <c r="I750" s="213"/>
      <c r="J750" s="213"/>
      <c r="K750" s="213"/>
      <c r="L750" s="213"/>
      <c r="M750" s="267"/>
      <c r="N750" s="267"/>
      <c r="O750" s="267"/>
      <c r="P750" s="267"/>
      <c r="Q750" s="267"/>
      <c r="R750" s="267"/>
      <c r="S750" s="267"/>
      <c r="T750" s="223"/>
      <c r="U750" s="213"/>
      <c r="V750" s="213"/>
      <c r="W750" s="213"/>
      <c r="X750" s="213"/>
      <c r="Y750" s="213"/>
      <c r="Z750" s="213"/>
    </row>
    <row r="751" spans="1:26" ht="15.75" hidden="1" customHeight="1">
      <c r="A751" s="268"/>
      <c r="B751" s="213"/>
      <c r="C751" s="213"/>
      <c r="D751" s="213"/>
      <c r="E751" s="213"/>
      <c r="F751" s="213"/>
      <c r="G751" s="213"/>
      <c r="H751" s="213"/>
      <c r="I751" s="213"/>
      <c r="J751" s="213"/>
      <c r="K751" s="213"/>
      <c r="L751" s="213"/>
      <c r="M751" s="267"/>
      <c r="N751" s="267"/>
      <c r="O751" s="267"/>
      <c r="P751" s="267"/>
      <c r="Q751" s="267"/>
      <c r="R751" s="267"/>
      <c r="S751" s="267"/>
      <c r="T751" s="223"/>
      <c r="U751" s="213"/>
      <c r="V751" s="213"/>
      <c r="W751" s="213"/>
      <c r="X751" s="213"/>
      <c r="Y751" s="213"/>
      <c r="Z751" s="213"/>
    </row>
    <row r="752" spans="1:26" ht="15.75" hidden="1" customHeight="1">
      <c r="A752" s="268"/>
      <c r="B752" s="213"/>
      <c r="C752" s="213"/>
      <c r="D752" s="213"/>
      <c r="E752" s="213"/>
      <c r="F752" s="213"/>
      <c r="G752" s="213"/>
      <c r="H752" s="213"/>
      <c r="I752" s="213"/>
      <c r="J752" s="213"/>
      <c r="K752" s="213"/>
      <c r="L752" s="213"/>
      <c r="M752" s="267"/>
      <c r="N752" s="267"/>
      <c r="O752" s="267"/>
      <c r="P752" s="267"/>
      <c r="Q752" s="267"/>
      <c r="R752" s="267"/>
      <c r="S752" s="267"/>
      <c r="T752" s="223"/>
      <c r="U752" s="213"/>
      <c r="V752" s="213"/>
      <c r="W752" s="213"/>
      <c r="X752" s="213"/>
      <c r="Y752" s="213"/>
      <c r="Z752" s="213"/>
    </row>
    <row r="753" spans="1:26" ht="15.75" hidden="1" customHeight="1">
      <c r="A753" s="268"/>
      <c r="B753" s="213"/>
      <c r="C753" s="213"/>
      <c r="D753" s="213"/>
      <c r="E753" s="213"/>
      <c r="F753" s="213"/>
      <c r="G753" s="213"/>
      <c r="H753" s="213"/>
      <c r="I753" s="213"/>
      <c r="J753" s="213"/>
      <c r="K753" s="213"/>
      <c r="L753" s="213"/>
      <c r="M753" s="267"/>
      <c r="N753" s="267"/>
      <c r="O753" s="267"/>
      <c r="P753" s="267"/>
      <c r="Q753" s="267"/>
      <c r="R753" s="267"/>
      <c r="S753" s="267"/>
      <c r="T753" s="223"/>
      <c r="U753" s="213"/>
      <c r="V753" s="213"/>
      <c r="W753" s="213"/>
      <c r="X753" s="213"/>
      <c r="Y753" s="213"/>
      <c r="Z753" s="213"/>
    </row>
    <row r="754" spans="1:26" ht="15.75" hidden="1" customHeight="1">
      <c r="A754" s="268"/>
      <c r="B754" s="213"/>
      <c r="C754" s="213"/>
      <c r="D754" s="213"/>
      <c r="E754" s="213"/>
      <c r="F754" s="213"/>
      <c r="G754" s="213"/>
      <c r="H754" s="213"/>
      <c r="I754" s="213"/>
      <c r="J754" s="213"/>
      <c r="K754" s="213"/>
      <c r="L754" s="213"/>
      <c r="M754" s="267"/>
      <c r="N754" s="267"/>
      <c r="O754" s="267"/>
      <c r="P754" s="267"/>
      <c r="Q754" s="267"/>
      <c r="R754" s="267"/>
      <c r="S754" s="267"/>
      <c r="T754" s="223"/>
      <c r="U754" s="213"/>
      <c r="V754" s="213"/>
      <c r="W754" s="213"/>
      <c r="X754" s="213"/>
      <c r="Y754" s="213"/>
      <c r="Z754" s="213"/>
    </row>
    <row r="755" spans="1:26" ht="15.75" hidden="1" customHeight="1">
      <c r="A755" s="268"/>
      <c r="B755" s="213"/>
      <c r="C755" s="213"/>
      <c r="D755" s="213"/>
      <c r="E755" s="213"/>
      <c r="F755" s="213"/>
      <c r="G755" s="213"/>
      <c r="H755" s="213"/>
      <c r="I755" s="213"/>
      <c r="J755" s="213"/>
      <c r="K755" s="213"/>
      <c r="L755" s="213"/>
      <c r="M755" s="267"/>
      <c r="N755" s="267"/>
      <c r="O755" s="267"/>
      <c r="P755" s="267"/>
      <c r="Q755" s="267"/>
      <c r="R755" s="267"/>
      <c r="S755" s="267"/>
      <c r="T755" s="223"/>
      <c r="U755" s="213"/>
      <c r="V755" s="213"/>
      <c r="W755" s="213"/>
      <c r="X755" s="213"/>
      <c r="Y755" s="213"/>
      <c r="Z755" s="213"/>
    </row>
    <row r="756" spans="1:26" ht="15.75" hidden="1" customHeight="1">
      <c r="A756" s="268"/>
      <c r="B756" s="213"/>
      <c r="C756" s="213"/>
      <c r="D756" s="213"/>
      <c r="E756" s="213"/>
      <c r="F756" s="213"/>
      <c r="G756" s="213"/>
      <c r="H756" s="213"/>
      <c r="I756" s="213"/>
      <c r="J756" s="213"/>
      <c r="K756" s="213"/>
      <c r="L756" s="213"/>
      <c r="M756" s="267"/>
      <c r="N756" s="267"/>
      <c r="O756" s="267"/>
      <c r="P756" s="267"/>
      <c r="Q756" s="267"/>
      <c r="R756" s="267"/>
      <c r="S756" s="267"/>
      <c r="T756" s="223"/>
      <c r="U756" s="213"/>
      <c r="V756" s="213"/>
      <c r="W756" s="213"/>
      <c r="X756" s="213"/>
      <c r="Y756" s="213"/>
      <c r="Z756" s="213"/>
    </row>
    <row r="757" spans="1:26" ht="15.75" hidden="1" customHeight="1">
      <c r="A757" s="268"/>
      <c r="B757" s="213"/>
      <c r="C757" s="213"/>
      <c r="D757" s="213"/>
      <c r="E757" s="213"/>
      <c r="F757" s="213"/>
      <c r="G757" s="213"/>
      <c r="H757" s="213"/>
      <c r="I757" s="213"/>
      <c r="J757" s="213"/>
      <c r="K757" s="213"/>
      <c r="L757" s="213"/>
      <c r="M757" s="267"/>
      <c r="N757" s="267"/>
      <c r="O757" s="267"/>
      <c r="P757" s="267"/>
      <c r="Q757" s="267"/>
      <c r="R757" s="267"/>
      <c r="S757" s="267"/>
      <c r="T757" s="223"/>
      <c r="U757" s="213"/>
      <c r="V757" s="213"/>
      <c r="W757" s="213"/>
      <c r="X757" s="213"/>
      <c r="Y757" s="213"/>
      <c r="Z757" s="213"/>
    </row>
    <row r="758" spans="1:26" ht="15.75" hidden="1" customHeight="1">
      <c r="A758" s="268"/>
      <c r="B758" s="213"/>
      <c r="C758" s="213"/>
      <c r="D758" s="213"/>
      <c r="E758" s="213"/>
      <c r="F758" s="213"/>
      <c r="G758" s="213"/>
      <c r="H758" s="213"/>
      <c r="I758" s="213"/>
      <c r="J758" s="213"/>
      <c r="K758" s="213"/>
      <c r="L758" s="213"/>
      <c r="M758" s="267"/>
      <c r="N758" s="267"/>
      <c r="O758" s="267"/>
      <c r="P758" s="267"/>
      <c r="Q758" s="267"/>
      <c r="R758" s="267"/>
      <c r="S758" s="267"/>
      <c r="T758" s="223"/>
      <c r="U758" s="213"/>
      <c r="V758" s="213"/>
      <c r="W758" s="213"/>
      <c r="X758" s="213"/>
      <c r="Y758" s="213"/>
      <c r="Z758" s="213"/>
    </row>
    <row r="759" spans="1:26" ht="15.75" hidden="1" customHeight="1">
      <c r="A759" s="268"/>
      <c r="B759" s="213"/>
      <c r="C759" s="213"/>
      <c r="D759" s="213"/>
      <c r="E759" s="213"/>
      <c r="F759" s="213"/>
      <c r="G759" s="213"/>
      <c r="H759" s="213"/>
      <c r="I759" s="213"/>
      <c r="J759" s="213"/>
      <c r="K759" s="213"/>
      <c r="L759" s="213"/>
      <c r="M759" s="267"/>
      <c r="N759" s="267"/>
      <c r="O759" s="267"/>
      <c r="P759" s="267"/>
      <c r="Q759" s="267"/>
      <c r="R759" s="267"/>
      <c r="S759" s="267"/>
      <c r="T759" s="223"/>
      <c r="U759" s="213"/>
      <c r="V759" s="213"/>
      <c r="W759" s="213"/>
      <c r="X759" s="213"/>
      <c r="Y759" s="213"/>
      <c r="Z759" s="213"/>
    </row>
    <row r="760" spans="1:26" ht="15.75" hidden="1" customHeight="1">
      <c r="A760" s="268"/>
      <c r="B760" s="213"/>
      <c r="C760" s="213"/>
      <c r="D760" s="213"/>
      <c r="E760" s="213"/>
      <c r="F760" s="213"/>
      <c r="G760" s="213"/>
      <c r="H760" s="213"/>
      <c r="I760" s="213"/>
      <c r="J760" s="213"/>
      <c r="K760" s="213"/>
      <c r="L760" s="213"/>
      <c r="M760" s="267"/>
      <c r="N760" s="267"/>
      <c r="O760" s="267"/>
      <c r="P760" s="267"/>
      <c r="Q760" s="267"/>
      <c r="R760" s="267"/>
      <c r="S760" s="267"/>
      <c r="T760" s="223"/>
      <c r="U760" s="213"/>
      <c r="V760" s="213"/>
      <c r="W760" s="213"/>
      <c r="X760" s="213"/>
      <c r="Y760" s="213"/>
      <c r="Z760" s="213"/>
    </row>
    <row r="761" spans="1:26" ht="15.75" hidden="1" customHeight="1">
      <c r="A761" s="268"/>
      <c r="B761" s="213"/>
      <c r="C761" s="213"/>
      <c r="D761" s="213"/>
      <c r="E761" s="213"/>
      <c r="F761" s="213"/>
      <c r="G761" s="213"/>
      <c r="H761" s="213"/>
      <c r="I761" s="213"/>
      <c r="J761" s="213"/>
      <c r="K761" s="213"/>
      <c r="L761" s="213"/>
      <c r="M761" s="267"/>
      <c r="N761" s="267"/>
      <c r="O761" s="267"/>
      <c r="P761" s="267"/>
      <c r="Q761" s="267"/>
      <c r="R761" s="267"/>
      <c r="S761" s="267"/>
      <c r="T761" s="223"/>
      <c r="U761" s="213"/>
      <c r="V761" s="213"/>
      <c r="W761" s="213"/>
      <c r="X761" s="213"/>
      <c r="Y761" s="213"/>
      <c r="Z761" s="213"/>
    </row>
    <row r="762" spans="1:26" ht="15.75" hidden="1" customHeight="1">
      <c r="A762" s="268"/>
      <c r="B762" s="213"/>
      <c r="C762" s="213"/>
      <c r="D762" s="213"/>
      <c r="E762" s="213"/>
      <c r="F762" s="213"/>
      <c r="G762" s="213"/>
      <c r="H762" s="213"/>
      <c r="I762" s="213"/>
      <c r="J762" s="213"/>
      <c r="K762" s="213"/>
      <c r="L762" s="213"/>
      <c r="M762" s="267"/>
      <c r="N762" s="267"/>
      <c r="O762" s="267"/>
      <c r="P762" s="267"/>
      <c r="Q762" s="267"/>
      <c r="R762" s="267"/>
      <c r="S762" s="267"/>
      <c r="T762" s="223"/>
      <c r="U762" s="213"/>
      <c r="V762" s="213"/>
      <c r="W762" s="213"/>
      <c r="X762" s="213"/>
      <c r="Y762" s="213"/>
      <c r="Z762" s="213"/>
    </row>
    <row r="763" spans="1:26" ht="15.75" hidden="1" customHeight="1">
      <c r="A763" s="268"/>
      <c r="B763" s="213"/>
      <c r="C763" s="213"/>
      <c r="D763" s="213"/>
      <c r="E763" s="213"/>
      <c r="F763" s="213"/>
      <c r="G763" s="213"/>
      <c r="H763" s="213"/>
      <c r="I763" s="213"/>
      <c r="J763" s="213"/>
      <c r="K763" s="213"/>
      <c r="L763" s="213"/>
      <c r="M763" s="267"/>
      <c r="N763" s="267"/>
      <c r="O763" s="267"/>
      <c r="P763" s="267"/>
      <c r="Q763" s="267"/>
      <c r="R763" s="267"/>
      <c r="S763" s="267"/>
      <c r="T763" s="223"/>
      <c r="U763" s="213"/>
      <c r="V763" s="213"/>
      <c r="W763" s="213"/>
      <c r="X763" s="213"/>
      <c r="Y763" s="213"/>
      <c r="Z763" s="213"/>
    </row>
    <row r="764" spans="1:26" ht="15.75" hidden="1" customHeight="1">
      <c r="A764" s="268"/>
      <c r="B764" s="213"/>
      <c r="C764" s="213"/>
      <c r="D764" s="213"/>
      <c r="E764" s="213"/>
      <c r="F764" s="213"/>
      <c r="G764" s="213"/>
      <c r="H764" s="213"/>
      <c r="I764" s="213"/>
      <c r="J764" s="213"/>
      <c r="K764" s="213"/>
      <c r="L764" s="213"/>
      <c r="M764" s="267"/>
      <c r="N764" s="267"/>
      <c r="O764" s="267"/>
      <c r="P764" s="267"/>
      <c r="Q764" s="267"/>
      <c r="R764" s="267"/>
      <c r="S764" s="267"/>
      <c r="T764" s="223"/>
      <c r="U764" s="213"/>
      <c r="V764" s="213"/>
      <c r="W764" s="213"/>
      <c r="X764" s="213"/>
      <c r="Y764" s="213"/>
      <c r="Z764" s="213"/>
    </row>
    <row r="765" spans="1:26" ht="15.75" hidden="1" customHeight="1">
      <c r="A765" s="268"/>
      <c r="B765" s="213"/>
      <c r="C765" s="213"/>
      <c r="D765" s="213"/>
      <c r="E765" s="213"/>
      <c r="F765" s="213"/>
      <c r="G765" s="213"/>
      <c r="H765" s="213"/>
      <c r="I765" s="213"/>
      <c r="J765" s="213"/>
      <c r="K765" s="213"/>
      <c r="L765" s="213"/>
      <c r="M765" s="267"/>
      <c r="N765" s="267"/>
      <c r="O765" s="267"/>
      <c r="P765" s="267"/>
      <c r="Q765" s="267"/>
      <c r="R765" s="267"/>
      <c r="S765" s="267"/>
      <c r="T765" s="223"/>
      <c r="U765" s="213"/>
      <c r="V765" s="213"/>
      <c r="W765" s="213"/>
      <c r="X765" s="213"/>
      <c r="Y765" s="213"/>
      <c r="Z765" s="213"/>
    </row>
    <row r="766" spans="1:26" ht="15.75" hidden="1" customHeight="1">
      <c r="A766" s="268"/>
      <c r="B766" s="213"/>
      <c r="C766" s="213"/>
      <c r="D766" s="213"/>
      <c r="E766" s="213"/>
      <c r="F766" s="213"/>
      <c r="G766" s="213"/>
      <c r="H766" s="213"/>
      <c r="I766" s="213"/>
      <c r="J766" s="213"/>
      <c r="K766" s="213"/>
      <c r="L766" s="213"/>
      <c r="M766" s="267"/>
      <c r="N766" s="267"/>
      <c r="O766" s="267"/>
      <c r="P766" s="267"/>
      <c r="Q766" s="267"/>
      <c r="R766" s="267"/>
      <c r="S766" s="267"/>
      <c r="T766" s="223"/>
      <c r="U766" s="213"/>
      <c r="V766" s="213"/>
      <c r="W766" s="213"/>
      <c r="X766" s="213"/>
      <c r="Y766" s="213"/>
      <c r="Z766" s="213"/>
    </row>
    <row r="767" spans="1:26" ht="15.75" hidden="1" customHeight="1">
      <c r="A767" s="268"/>
      <c r="B767" s="213"/>
      <c r="C767" s="213"/>
      <c r="D767" s="213"/>
      <c r="E767" s="213"/>
      <c r="F767" s="213"/>
      <c r="G767" s="213"/>
      <c r="H767" s="213"/>
      <c r="I767" s="213"/>
      <c r="J767" s="213"/>
      <c r="K767" s="213"/>
      <c r="L767" s="213"/>
      <c r="M767" s="267"/>
      <c r="N767" s="267"/>
      <c r="O767" s="267"/>
      <c r="P767" s="267"/>
      <c r="Q767" s="267"/>
      <c r="R767" s="267"/>
      <c r="S767" s="267"/>
      <c r="T767" s="223"/>
      <c r="U767" s="213"/>
      <c r="V767" s="213"/>
      <c r="W767" s="213"/>
      <c r="X767" s="213"/>
      <c r="Y767" s="213"/>
      <c r="Z767" s="213"/>
    </row>
    <row r="768" spans="1:26" ht="15.75" hidden="1" customHeight="1">
      <c r="A768" s="268"/>
      <c r="B768" s="213"/>
      <c r="C768" s="213"/>
      <c r="D768" s="213"/>
      <c r="E768" s="213"/>
      <c r="F768" s="213"/>
      <c r="G768" s="213"/>
      <c r="H768" s="213"/>
      <c r="I768" s="213"/>
      <c r="J768" s="213"/>
      <c r="K768" s="213"/>
      <c r="L768" s="213"/>
      <c r="M768" s="267"/>
      <c r="N768" s="267"/>
      <c r="O768" s="267"/>
      <c r="P768" s="267"/>
      <c r="Q768" s="267"/>
      <c r="R768" s="267"/>
      <c r="S768" s="267"/>
      <c r="T768" s="223"/>
      <c r="U768" s="213"/>
      <c r="V768" s="213"/>
      <c r="W768" s="213"/>
      <c r="X768" s="213"/>
      <c r="Y768" s="213"/>
      <c r="Z768" s="213"/>
    </row>
    <row r="769" spans="1:26" ht="15.75" hidden="1" customHeight="1">
      <c r="A769" s="268"/>
      <c r="B769" s="213"/>
      <c r="C769" s="213"/>
      <c r="D769" s="213"/>
      <c r="E769" s="213"/>
      <c r="F769" s="213"/>
      <c r="G769" s="213"/>
      <c r="H769" s="213"/>
      <c r="I769" s="213"/>
      <c r="J769" s="213"/>
      <c r="K769" s="213"/>
      <c r="L769" s="213"/>
      <c r="M769" s="267"/>
      <c r="N769" s="267"/>
      <c r="O769" s="267"/>
      <c r="P769" s="267"/>
      <c r="Q769" s="267"/>
      <c r="R769" s="267"/>
      <c r="S769" s="267"/>
      <c r="T769" s="223"/>
      <c r="U769" s="213"/>
      <c r="V769" s="213"/>
      <c r="W769" s="213"/>
      <c r="X769" s="213"/>
      <c r="Y769" s="213"/>
      <c r="Z769" s="213"/>
    </row>
    <row r="770" spans="1:26" ht="15.75" hidden="1" customHeight="1">
      <c r="A770" s="268"/>
      <c r="B770" s="213"/>
      <c r="C770" s="213"/>
      <c r="D770" s="213"/>
      <c r="E770" s="213"/>
      <c r="F770" s="213"/>
      <c r="G770" s="213"/>
      <c r="H770" s="213"/>
      <c r="I770" s="213"/>
      <c r="J770" s="213"/>
      <c r="K770" s="213"/>
      <c r="L770" s="213"/>
      <c r="M770" s="267"/>
      <c r="N770" s="267"/>
      <c r="O770" s="267"/>
      <c r="P770" s="267"/>
      <c r="Q770" s="267"/>
      <c r="R770" s="267"/>
      <c r="S770" s="267"/>
      <c r="T770" s="223"/>
      <c r="U770" s="213"/>
      <c r="V770" s="213"/>
      <c r="W770" s="213"/>
      <c r="X770" s="213"/>
      <c r="Y770" s="213"/>
      <c r="Z770" s="213"/>
    </row>
    <row r="771" spans="1:26" ht="15.75" hidden="1" customHeight="1">
      <c r="A771" s="268"/>
      <c r="B771" s="213"/>
      <c r="C771" s="213"/>
      <c r="D771" s="213"/>
      <c r="E771" s="213"/>
      <c r="F771" s="213"/>
      <c r="G771" s="213"/>
      <c r="H771" s="213"/>
      <c r="I771" s="213"/>
      <c r="J771" s="213"/>
      <c r="K771" s="213"/>
      <c r="L771" s="213"/>
      <c r="M771" s="267"/>
      <c r="N771" s="267"/>
      <c r="O771" s="267"/>
      <c r="P771" s="267"/>
      <c r="Q771" s="267"/>
      <c r="R771" s="267"/>
      <c r="S771" s="267"/>
      <c r="T771" s="223"/>
      <c r="U771" s="213"/>
      <c r="V771" s="213"/>
      <c r="W771" s="213"/>
      <c r="X771" s="213"/>
      <c r="Y771" s="213"/>
      <c r="Z771" s="213"/>
    </row>
    <row r="772" spans="1:26" ht="15.75" hidden="1" customHeight="1">
      <c r="A772" s="268"/>
      <c r="B772" s="213"/>
      <c r="C772" s="213"/>
      <c r="D772" s="213"/>
      <c r="E772" s="213"/>
      <c r="F772" s="213"/>
      <c r="G772" s="213"/>
      <c r="H772" s="213"/>
      <c r="I772" s="213"/>
      <c r="J772" s="213"/>
      <c r="K772" s="213"/>
      <c r="L772" s="213"/>
      <c r="M772" s="267"/>
      <c r="N772" s="267"/>
      <c r="O772" s="267"/>
      <c r="P772" s="267"/>
      <c r="Q772" s="267"/>
      <c r="R772" s="267"/>
      <c r="S772" s="267"/>
      <c r="T772" s="223"/>
      <c r="U772" s="213"/>
      <c r="V772" s="213"/>
      <c r="W772" s="213"/>
      <c r="X772" s="213"/>
      <c r="Y772" s="213"/>
      <c r="Z772" s="213"/>
    </row>
    <row r="773" spans="1:26" ht="15.75" hidden="1" customHeight="1">
      <c r="A773" s="268"/>
      <c r="B773" s="213"/>
      <c r="C773" s="213"/>
      <c r="D773" s="213"/>
      <c r="E773" s="213"/>
      <c r="F773" s="213"/>
      <c r="G773" s="213"/>
      <c r="H773" s="213"/>
      <c r="I773" s="213"/>
      <c r="J773" s="213"/>
      <c r="K773" s="213"/>
      <c r="L773" s="213"/>
      <c r="M773" s="267"/>
      <c r="N773" s="267"/>
      <c r="O773" s="267"/>
      <c r="P773" s="267"/>
      <c r="Q773" s="267"/>
      <c r="R773" s="267"/>
      <c r="S773" s="267"/>
      <c r="T773" s="223"/>
      <c r="U773" s="213"/>
      <c r="V773" s="213"/>
      <c r="W773" s="213"/>
      <c r="X773" s="213"/>
      <c r="Y773" s="213"/>
      <c r="Z773" s="213"/>
    </row>
    <row r="774" spans="1:26" ht="15.75" hidden="1" customHeight="1">
      <c r="A774" s="268"/>
      <c r="B774" s="213"/>
      <c r="C774" s="213"/>
      <c r="D774" s="213"/>
      <c r="E774" s="213"/>
      <c r="F774" s="213"/>
      <c r="G774" s="213"/>
      <c r="H774" s="213"/>
      <c r="I774" s="213"/>
      <c r="J774" s="213"/>
      <c r="K774" s="213"/>
      <c r="L774" s="213"/>
      <c r="M774" s="267"/>
      <c r="N774" s="267"/>
      <c r="O774" s="267"/>
      <c r="P774" s="267"/>
      <c r="Q774" s="267"/>
      <c r="R774" s="267"/>
      <c r="S774" s="267"/>
      <c r="T774" s="223"/>
      <c r="U774" s="213"/>
      <c r="V774" s="213"/>
      <c r="W774" s="213"/>
      <c r="X774" s="213"/>
      <c r="Y774" s="213"/>
      <c r="Z774" s="213"/>
    </row>
    <row r="775" spans="1:26" ht="15.75" hidden="1" customHeight="1">
      <c r="A775" s="268"/>
      <c r="B775" s="213"/>
      <c r="C775" s="213"/>
      <c r="D775" s="213"/>
      <c r="E775" s="213"/>
      <c r="F775" s="213"/>
      <c r="G775" s="213"/>
      <c r="H775" s="213"/>
      <c r="I775" s="213"/>
      <c r="J775" s="213"/>
      <c r="K775" s="213"/>
      <c r="L775" s="213"/>
      <c r="M775" s="267"/>
      <c r="N775" s="267"/>
      <c r="O775" s="267"/>
      <c r="P775" s="267"/>
      <c r="Q775" s="267"/>
      <c r="R775" s="267"/>
      <c r="S775" s="267"/>
      <c r="T775" s="223"/>
      <c r="U775" s="213"/>
      <c r="V775" s="213"/>
      <c r="W775" s="213"/>
      <c r="X775" s="213"/>
      <c r="Y775" s="213"/>
      <c r="Z775" s="213"/>
    </row>
    <row r="776" spans="1:26" ht="15.75" hidden="1" customHeight="1">
      <c r="A776" s="268"/>
      <c r="B776" s="213"/>
      <c r="C776" s="213"/>
      <c r="D776" s="213"/>
      <c r="E776" s="213"/>
      <c r="F776" s="213"/>
      <c r="G776" s="213"/>
      <c r="H776" s="213"/>
      <c r="I776" s="213"/>
      <c r="J776" s="213"/>
      <c r="K776" s="213"/>
      <c r="L776" s="213"/>
      <c r="M776" s="267"/>
      <c r="N776" s="267"/>
      <c r="O776" s="267"/>
      <c r="P776" s="267"/>
      <c r="Q776" s="267"/>
      <c r="R776" s="267"/>
      <c r="S776" s="267"/>
      <c r="T776" s="223"/>
      <c r="U776" s="213"/>
      <c r="V776" s="213"/>
      <c r="W776" s="213"/>
      <c r="X776" s="213"/>
      <c r="Y776" s="213"/>
      <c r="Z776" s="213"/>
    </row>
    <row r="777" spans="1:26" ht="15.75" hidden="1" customHeight="1">
      <c r="A777" s="268"/>
      <c r="B777" s="213"/>
      <c r="C777" s="213"/>
      <c r="D777" s="213"/>
      <c r="E777" s="213"/>
      <c r="F777" s="213"/>
      <c r="G777" s="213"/>
      <c r="H777" s="213"/>
      <c r="I777" s="213"/>
      <c r="J777" s="213"/>
      <c r="K777" s="213"/>
      <c r="L777" s="213"/>
      <c r="M777" s="267"/>
      <c r="N777" s="267"/>
      <c r="O777" s="267"/>
      <c r="P777" s="267"/>
      <c r="Q777" s="267"/>
      <c r="R777" s="267"/>
      <c r="S777" s="267"/>
      <c r="T777" s="223"/>
      <c r="U777" s="213"/>
      <c r="V777" s="213"/>
      <c r="W777" s="213"/>
      <c r="X777" s="213"/>
      <c r="Y777" s="213"/>
      <c r="Z777" s="213"/>
    </row>
    <row r="778" spans="1:26" ht="15.75" hidden="1" customHeight="1">
      <c r="A778" s="268"/>
      <c r="B778" s="213"/>
      <c r="C778" s="213"/>
      <c r="D778" s="213"/>
      <c r="E778" s="213"/>
      <c r="F778" s="213"/>
      <c r="G778" s="213"/>
      <c r="H778" s="213"/>
      <c r="I778" s="213"/>
      <c r="J778" s="213"/>
      <c r="K778" s="213"/>
      <c r="L778" s="213"/>
      <c r="M778" s="267"/>
      <c r="N778" s="267"/>
      <c r="O778" s="267"/>
      <c r="P778" s="267"/>
      <c r="Q778" s="267"/>
      <c r="R778" s="267"/>
      <c r="S778" s="267"/>
      <c r="T778" s="223"/>
      <c r="U778" s="213"/>
      <c r="V778" s="213"/>
      <c r="W778" s="213"/>
      <c r="X778" s="213"/>
      <c r="Y778" s="213"/>
      <c r="Z778" s="213"/>
    </row>
    <row r="779" spans="1:26" ht="15.75" hidden="1" customHeight="1">
      <c r="A779" s="268"/>
      <c r="B779" s="213"/>
      <c r="C779" s="213"/>
      <c r="D779" s="213"/>
      <c r="E779" s="213"/>
      <c r="F779" s="213"/>
      <c r="G779" s="213"/>
      <c r="H779" s="213"/>
      <c r="I779" s="213"/>
      <c r="J779" s="213"/>
      <c r="K779" s="213"/>
      <c r="L779" s="213"/>
      <c r="M779" s="267"/>
      <c r="N779" s="267"/>
      <c r="O779" s="267"/>
      <c r="P779" s="267"/>
      <c r="Q779" s="267"/>
      <c r="R779" s="267"/>
      <c r="S779" s="267"/>
      <c r="T779" s="223"/>
      <c r="U779" s="213"/>
      <c r="V779" s="213"/>
      <c r="W779" s="213"/>
      <c r="X779" s="213"/>
      <c r="Y779" s="213"/>
      <c r="Z779" s="213"/>
    </row>
    <row r="780" spans="1:26" ht="15.75" hidden="1" customHeight="1">
      <c r="A780" s="268"/>
      <c r="B780" s="213"/>
      <c r="C780" s="213"/>
      <c r="D780" s="213"/>
      <c r="E780" s="213"/>
      <c r="F780" s="213"/>
      <c r="G780" s="213"/>
      <c r="H780" s="213"/>
      <c r="I780" s="213"/>
      <c r="J780" s="213"/>
      <c r="K780" s="213"/>
      <c r="L780" s="213"/>
      <c r="M780" s="267"/>
      <c r="N780" s="267"/>
      <c r="O780" s="267"/>
      <c r="P780" s="267"/>
      <c r="Q780" s="267"/>
      <c r="R780" s="267"/>
      <c r="S780" s="267"/>
      <c r="T780" s="223"/>
      <c r="U780" s="213"/>
      <c r="V780" s="213"/>
      <c r="W780" s="213"/>
      <c r="X780" s="213"/>
      <c r="Y780" s="213"/>
      <c r="Z780" s="213"/>
    </row>
    <row r="781" spans="1:26" ht="15.75" hidden="1" customHeight="1">
      <c r="A781" s="268"/>
      <c r="B781" s="213"/>
      <c r="C781" s="213"/>
      <c r="D781" s="213"/>
      <c r="E781" s="213"/>
      <c r="F781" s="213"/>
      <c r="G781" s="213"/>
      <c r="H781" s="213"/>
      <c r="I781" s="213"/>
      <c r="J781" s="213"/>
      <c r="K781" s="213"/>
      <c r="L781" s="213"/>
      <c r="M781" s="267"/>
      <c r="N781" s="267"/>
      <c r="O781" s="267"/>
      <c r="P781" s="267"/>
      <c r="Q781" s="267"/>
      <c r="R781" s="267"/>
      <c r="S781" s="267"/>
      <c r="T781" s="223"/>
      <c r="U781" s="213"/>
      <c r="V781" s="213"/>
      <c r="W781" s="213"/>
      <c r="X781" s="213"/>
      <c r="Y781" s="213"/>
      <c r="Z781" s="213"/>
    </row>
    <row r="782" spans="1:26" ht="15.75" hidden="1" customHeight="1">
      <c r="A782" s="268"/>
      <c r="B782" s="213"/>
      <c r="C782" s="213"/>
      <c r="D782" s="213"/>
      <c r="E782" s="213"/>
      <c r="F782" s="213"/>
      <c r="G782" s="213"/>
      <c r="H782" s="213"/>
      <c r="I782" s="213"/>
      <c r="J782" s="213"/>
      <c r="K782" s="213"/>
      <c r="L782" s="213"/>
      <c r="M782" s="267"/>
      <c r="N782" s="267"/>
      <c r="O782" s="267"/>
      <c r="P782" s="267"/>
      <c r="Q782" s="267"/>
      <c r="R782" s="267"/>
      <c r="S782" s="267"/>
      <c r="T782" s="223"/>
      <c r="U782" s="213"/>
      <c r="V782" s="213"/>
      <c r="W782" s="213"/>
      <c r="X782" s="213"/>
      <c r="Y782" s="213"/>
      <c r="Z782" s="213"/>
    </row>
    <row r="783" spans="1:26" ht="15.75" hidden="1" customHeight="1">
      <c r="A783" s="268"/>
      <c r="B783" s="213"/>
      <c r="C783" s="213"/>
      <c r="D783" s="213"/>
      <c r="E783" s="213"/>
      <c r="F783" s="213"/>
      <c r="G783" s="213"/>
      <c r="H783" s="213"/>
      <c r="I783" s="213"/>
      <c r="J783" s="213"/>
      <c r="K783" s="213"/>
      <c r="L783" s="213"/>
      <c r="M783" s="267"/>
      <c r="N783" s="267"/>
      <c r="O783" s="267"/>
      <c r="P783" s="267"/>
      <c r="Q783" s="267"/>
      <c r="R783" s="267"/>
      <c r="S783" s="267"/>
      <c r="T783" s="223"/>
      <c r="U783" s="213"/>
      <c r="V783" s="213"/>
      <c r="W783" s="213"/>
      <c r="X783" s="213"/>
      <c r="Y783" s="213"/>
      <c r="Z783" s="213"/>
    </row>
    <row r="784" spans="1:26" ht="15.75" hidden="1" customHeight="1">
      <c r="A784" s="268"/>
      <c r="B784" s="213"/>
      <c r="C784" s="213"/>
      <c r="D784" s="213"/>
      <c r="E784" s="213"/>
      <c r="F784" s="213"/>
      <c r="G784" s="213"/>
      <c r="H784" s="213"/>
      <c r="I784" s="213"/>
      <c r="J784" s="213"/>
      <c r="K784" s="213"/>
      <c r="L784" s="213"/>
      <c r="M784" s="267"/>
      <c r="N784" s="267"/>
      <c r="O784" s="267"/>
      <c r="P784" s="267"/>
      <c r="Q784" s="267"/>
      <c r="R784" s="267"/>
      <c r="S784" s="267"/>
      <c r="T784" s="223"/>
      <c r="U784" s="213"/>
      <c r="V784" s="213"/>
      <c r="W784" s="213"/>
      <c r="X784" s="213"/>
      <c r="Y784" s="213"/>
      <c r="Z784" s="213"/>
    </row>
    <row r="785" spans="1:26" ht="15.75" hidden="1" customHeight="1">
      <c r="A785" s="268"/>
      <c r="B785" s="213"/>
      <c r="C785" s="213"/>
      <c r="D785" s="213"/>
      <c r="E785" s="213"/>
      <c r="F785" s="213"/>
      <c r="G785" s="213"/>
      <c r="H785" s="213"/>
      <c r="I785" s="213"/>
      <c r="J785" s="213"/>
      <c r="K785" s="213"/>
      <c r="L785" s="213"/>
      <c r="M785" s="267"/>
      <c r="N785" s="267"/>
      <c r="O785" s="267"/>
      <c r="P785" s="267"/>
      <c r="Q785" s="267"/>
      <c r="R785" s="267"/>
      <c r="S785" s="267"/>
      <c r="T785" s="223"/>
      <c r="U785" s="213"/>
      <c r="V785" s="213"/>
      <c r="W785" s="213"/>
      <c r="X785" s="213"/>
      <c r="Y785" s="213"/>
      <c r="Z785" s="213"/>
    </row>
    <row r="786" spans="1:26" ht="15.75" hidden="1" customHeight="1">
      <c r="A786" s="268"/>
      <c r="B786" s="213"/>
      <c r="C786" s="213"/>
      <c r="D786" s="213"/>
      <c r="E786" s="213"/>
      <c r="F786" s="213"/>
      <c r="G786" s="213"/>
      <c r="H786" s="213"/>
      <c r="I786" s="213"/>
      <c r="J786" s="213"/>
      <c r="K786" s="213"/>
      <c r="L786" s="213"/>
      <c r="M786" s="267"/>
      <c r="N786" s="267"/>
      <c r="O786" s="267"/>
      <c r="P786" s="267"/>
      <c r="Q786" s="267"/>
      <c r="R786" s="267"/>
      <c r="S786" s="267"/>
      <c r="T786" s="223"/>
      <c r="U786" s="213"/>
      <c r="V786" s="213"/>
      <c r="W786" s="213"/>
      <c r="X786" s="213"/>
      <c r="Y786" s="213"/>
      <c r="Z786" s="213"/>
    </row>
    <row r="787" spans="1:26" ht="15.75" hidden="1" customHeight="1">
      <c r="A787" s="268"/>
      <c r="B787" s="213"/>
      <c r="C787" s="213"/>
      <c r="D787" s="213"/>
      <c r="E787" s="213"/>
      <c r="F787" s="213"/>
      <c r="G787" s="213"/>
      <c r="H787" s="213"/>
      <c r="I787" s="213"/>
      <c r="J787" s="213"/>
      <c r="K787" s="213"/>
      <c r="L787" s="213"/>
      <c r="M787" s="267"/>
      <c r="N787" s="267"/>
      <c r="O787" s="267"/>
      <c r="P787" s="267"/>
      <c r="Q787" s="267"/>
      <c r="R787" s="267"/>
      <c r="S787" s="267"/>
      <c r="T787" s="223"/>
      <c r="U787" s="213"/>
      <c r="V787" s="213"/>
      <c r="W787" s="213"/>
      <c r="X787" s="213"/>
      <c r="Y787" s="213"/>
      <c r="Z787" s="213"/>
    </row>
    <row r="788" spans="1:26" ht="15.75" hidden="1" customHeight="1">
      <c r="A788" s="268"/>
      <c r="B788" s="213"/>
      <c r="C788" s="213"/>
      <c r="D788" s="213"/>
      <c r="E788" s="213"/>
      <c r="F788" s="213"/>
      <c r="G788" s="213"/>
      <c r="H788" s="213"/>
      <c r="I788" s="213"/>
      <c r="J788" s="213"/>
      <c r="K788" s="213"/>
      <c r="L788" s="213"/>
      <c r="M788" s="267"/>
      <c r="N788" s="267"/>
      <c r="O788" s="267"/>
      <c r="P788" s="267"/>
      <c r="Q788" s="267"/>
      <c r="R788" s="267"/>
      <c r="S788" s="267"/>
      <c r="T788" s="223"/>
      <c r="U788" s="213"/>
      <c r="V788" s="213"/>
      <c r="W788" s="213"/>
      <c r="X788" s="213"/>
      <c r="Y788" s="213"/>
      <c r="Z788" s="213"/>
    </row>
    <row r="789" spans="1:26" ht="15.75" hidden="1" customHeight="1">
      <c r="A789" s="268"/>
      <c r="B789" s="213"/>
      <c r="C789" s="213"/>
      <c r="D789" s="213"/>
      <c r="E789" s="213"/>
      <c r="F789" s="213"/>
      <c r="G789" s="213"/>
      <c r="H789" s="213"/>
      <c r="I789" s="213"/>
      <c r="J789" s="213"/>
      <c r="K789" s="213"/>
      <c r="L789" s="213"/>
      <c r="M789" s="267"/>
      <c r="N789" s="267"/>
      <c r="O789" s="267"/>
      <c r="P789" s="267"/>
      <c r="Q789" s="267"/>
      <c r="R789" s="267"/>
      <c r="S789" s="267"/>
      <c r="T789" s="223"/>
      <c r="U789" s="213"/>
      <c r="V789" s="213"/>
      <c r="W789" s="213"/>
      <c r="X789" s="213"/>
      <c r="Y789" s="213"/>
      <c r="Z789" s="213"/>
    </row>
    <row r="790" spans="1:26" ht="15.75" hidden="1" customHeight="1">
      <c r="A790" s="268"/>
      <c r="B790" s="213"/>
      <c r="C790" s="213"/>
      <c r="D790" s="213"/>
      <c r="E790" s="213"/>
      <c r="F790" s="213"/>
      <c r="G790" s="213"/>
      <c r="H790" s="213"/>
      <c r="I790" s="213"/>
      <c r="J790" s="213"/>
      <c r="K790" s="213"/>
      <c r="L790" s="213"/>
      <c r="M790" s="267"/>
      <c r="N790" s="267"/>
      <c r="O790" s="267"/>
      <c r="P790" s="267"/>
      <c r="Q790" s="267"/>
      <c r="R790" s="267"/>
      <c r="S790" s="267"/>
      <c r="T790" s="223"/>
      <c r="U790" s="213"/>
      <c r="V790" s="213"/>
      <c r="W790" s="213"/>
      <c r="X790" s="213"/>
      <c r="Y790" s="213"/>
      <c r="Z790" s="213"/>
    </row>
    <row r="791" spans="1:26" ht="15.75" hidden="1" customHeight="1">
      <c r="A791" s="268"/>
      <c r="B791" s="213"/>
      <c r="C791" s="213"/>
      <c r="D791" s="213"/>
      <c r="E791" s="213"/>
      <c r="F791" s="213"/>
      <c r="G791" s="213"/>
      <c r="H791" s="213"/>
      <c r="I791" s="213"/>
      <c r="J791" s="213"/>
      <c r="K791" s="213"/>
      <c r="L791" s="213"/>
      <c r="M791" s="267"/>
      <c r="N791" s="267"/>
      <c r="O791" s="267"/>
      <c r="P791" s="267"/>
      <c r="Q791" s="267"/>
      <c r="R791" s="267"/>
      <c r="S791" s="267"/>
      <c r="T791" s="223"/>
      <c r="U791" s="213"/>
      <c r="V791" s="213"/>
      <c r="W791" s="213"/>
      <c r="X791" s="213"/>
      <c r="Y791" s="213"/>
      <c r="Z791" s="213"/>
    </row>
    <row r="792" spans="1:26" ht="15.75" hidden="1" customHeight="1">
      <c r="A792" s="268"/>
      <c r="B792" s="213"/>
      <c r="C792" s="213"/>
      <c r="D792" s="213"/>
      <c r="E792" s="213"/>
      <c r="F792" s="213"/>
      <c r="G792" s="213"/>
      <c r="H792" s="213"/>
      <c r="I792" s="213"/>
      <c r="J792" s="213"/>
      <c r="K792" s="213"/>
      <c r="L792" s="213"/>
      <c r="M792" s="267"/>
      <c r="N792" s="267"/>
      <c r="O792" s="267"/>
      <c r="P792" s="267"/>
      <c r="Q792" s="267"/>
      <c r="R792" s="267"/>
      <c r="S792" s="267"/>
      <c r="T792" s="223"/>
      <c r="U792" s="213"/>
      <c r="V792" s="213"/>
      <c r="W792" s="213"/>
      <c r="X792" s="213"/>
      <c r="Y792" s="213"/>
      <c r="Z792" s="213"/>
    </row>
    <row r="793" spans="1:26" ht="15.75" hidden="1" customHeight="1">
      <c r="A793" s="268"/>
      <c r="B793" s="213"/>
      <c r="C793" s="213"/>
      <c r="D793" s="213"/>
      <c r="E793" s="213"/>
      <c r="F793" s="213"/>
      <c r="G793" s="213"/>
      <c r="H793" s="213"/>
      <c r="I793" s="213"/>
      <c r="J793" s="213"/>
      <c r="K793" s="213"/>
      <c r="L793" s="213"/>
      <c r="M793" s="267"/>
      <c r="N793" s="267"/>
      <c r="O793" s="267"/>
      <c r="P793" s="267"/>
      <c r="Q793" s="267"/>
      <c r="R793" s="267"/>
      <c r="S793" s="267"/>
      <c r="T793" s="223"/>
      <c r="U793" s="213"/>
      <c r="V793" s="213"/>
      <c r="W793" s="213"/>
      <c r="X793" s="213"/>
      <c r="Y793" s="213"/>
      <c r="Z793" s="213"/>
    </row>
    <row r="794" spans="1:26" ht="15.75" hidden="1" customHeight="1">
      <c r="A794" s="268"/>
      <c r="B794" s="213"/>
      <c r="C794" s="213"/>
      <c r="D794" s="213"/>
      <c r="E794" s="213"/>
      <c r="F794" s="213"/>
      <c r="G794" s="213"/>
      <c r="H794" s="213"/>
      <c r="I794" s="213"/>
      <c r="J794" s="213"/>
      <c r="K794" s="213"/>
      <c r="L794" s="213"/>
      <c r="M794" s="267"/>
      <c r="N794" s="267"/>
      <c r="O794" s="267"/>
      <c r="P794" s="267"/>
      <c r="Q794" s="267"/>
      <c r="R794" s="267"/>
      <c r="S794" s="267"/>
      <c r="T794" s="223"/>
      <c r="U794" s="213"/>
      <c r="V794" s="213"/>
      <c r="W794" s="213"/>
      <c r="X794" s="213"/>
      <c r="Y794" s="213"/>
      <c r="Z794" s="213"/>
    </row>
    <row r="795" spans="1:26" ht="15.75" hidden="1" customHeight="1">
      <c r="A795" s="268"/>
      <c r="B795" s="213"/>
      <c r="C795" s="213"/>
      <c r="D795" s="213"/>
      <c r="E795" s="213"/>
      <c r="F795" s="213"/>
      <c r="G795" s="213"/>
      <c r="H795" s="213"/>
      <c r="I795" s="213"/>
      <c r="J795" s="213"/>
      <c r="K795" s="213"/>
      <c r="L795" s="213"/>
      <c r="M795" s="267"/>
      <c r="N795" s="267"/>
      <c r="O795" s="267"/>
      <c r="P795" s="267"/>
      <c r="Q795" s="267"/>
      <c r="R795" s="267"/>
      <c r="S795" s="267"/>
      <c r="T795" s="223"/>
      <c r="U795" s="213"/>
      <c r="V795" s="213"/>
      <c r="W795" s="213"/>
      <c r="X795" s="213"/>
      <c r="Y795" s="213"/>
      <c r="Z795" s="213"/>
    </row>
    <row r="796" spans="1:26" ht="15.75" hidden="1" customHeight="1">
      <c r="A796" s="268"/>
      <c r="B796" s="213"/>
      <c r="C796" s="213"/>
      <c r="D796" s="213"/>
      <c r="E796" s="213"/>
      <c r="F796" s="213"/>
      <c r="G796" s="213"/>
      <c r="H796" s="213"/>
      <c r="I796" s="213"/>
      <c r="J796" s="213"/>
      <c r="K796" s="213"/>
      <c r="L796" s="213"/>
      <c r="M796" s="267"/>
      <c r="N796" s="267"/>
      <c r="O796" s="267"/>
      <c r="P796" s="267"/>
      <c r="Q796" s="267"/>
      <c r="R796" s="267"/>
      <c r="S796" s="267"/>
      <c r="T796" s="223"/>
      <c r="U796" s="213"/>
      <c r="V796" s="213"/>
      <c r="W796" s="213"/>
      <c r="X796" s="213"/>
      <c r="Y796" s="213"/>
      <c r="Z796" s="213"/>
    </row>
    <row r="797" spans="1:26" ht="15.75" hidden="1" customHeight="1">
      <c r="A797" s="268"/>
      <c r="B797" s="213"/>
      <c r="C797" s="213"/>
      <c r="D797" s="213"/>
      <c r="E797" s="213"/>
      <c r="F797" s="213"/>
      <c r="G797" s="213"/>
      <c r="H797" s="213"/>
      <c r="I797" s="213"/>
      <c r="J797" s="213"/>
      <c r="K797" s="213"/>
      <c r="L797" s="213"/>
      <c r="M797" s="267"/>
      <c r="N797" s="267"/>
      <c r="O797" s="267"/>
      <c r="P797" s="267"/>
      <c r="Q797" s="267"/>
      <c r="R797" s="267"/>
      <c r="S797" s="267"/>
      <c r="T797" s="223"/>
      <c r="U797" s="213"/>
      <c r="V797" s="213"/>
      <c r="W797" s="213"/>
      <c r="X797" s="213"/>
      <c r="Y797" s="213"/>
      <c r="Z797" s="213"/>
    </row>
    <row r="798" spans="1:26" ht="15.75" hidden="1" customHeight="1">
      <c r="A798" s="268"/>
      <c r="B798" s="213"/>
      <c r="C798" s="213"/>
      <c r="D798" s="213"/>
      <c r="E798" s="213"/>
      <c r="F798" s="213"/>
      <c r="G798" s="213"/>
      <c r="H798" s="213"/>
      <c r="I798" s="213"/>
      <c r="J798" s="213"/>
      <c r="K798" s="213"/>
      <c r="L798" s="213"/>
      <c r="M798" s="267"/>
      <c r="N798" s="267"/>
      <c r="O798" s="267"/>
      <c r="P798" s="267"/>
      <c r="Q798" s="267"/>
      <c r="R798" s="267"/>
      <c r="S798" s="267"/>
      <c r="T798" s="223"/>
      <c r="U798" s="213"/>
      <c r="V798" s="213"/>
      <c r="W798" s="213"/>
      <c r="X798" s="213"/>
      <c r="Y798" s="213"/>
      <c r="Z798" s="213"/>
    </row>
    <row r="799" spans="1:26" ht="15.75" hidden="1" customHeight="1">
      <c r="A799" s="268"/>
      <c r="B799" s="213"/>
      <c r="C799" s="213"/>
      <c r="D799" s="213"/>
      <c r="E799" s="213"/>
      <c r="F799" s="213"/>
      <c r="G799" s="213"/>
      <c r="H799" s="213"/>
      <c r="I799" s="213"/>
      <c r="J799" s="213"/>
      <c r="K799" s="213"/>
      <c r="L799" s="213"/>
      <c r="M799" s="267"/>
      <c r="N799" s="267"/>
      <c r="O799" s="267"/>
      <c r="P799" s="267"/>
      <c r="Q799" s="267"/>
      <c r="R799" s="267"/>
      <c r="S799" s="267"/>
      <c r="T799" s="223"/>
      <c r="U799" s="213"/>
      <c r="V799" s="213"/>
      <c r="W799" s="213"/>
      <c r="X799" s="213"/>
      <c r="Y799" s="213"/>
      <c r="Z799" s="213"/>
    </row>
    <row r="800" spans="1:26" ht="15.75" hidden="1" customHeight="1">
      <c r="A800" s="268"/>
      <c r="B800" s="213"/>
      <c r="C800" s="213"/>
      <c r="D800" s="213"/>
      <c r="E800" s="213"/>
      <c r="F800" s="213"/>
      <c r="G800" s="213"/>
      <c r="H800" s="213"/>
      <c r="I800" s="213"/>
      <c r="J800" s="213"/>
      <c r="K800" s="213"/>
      <c r="L800" s="213"/>
      <c r="M800" s="267"/>
      <c r="N800" s="267"/>
      <c r="O800" s="267"/>
      <c r="P800" s="267"/>
      <c r="Q800" s="267"/>
      <c r="R800" s="267"/>
      <c r="S800" s="267"/>
      <c r="T800" s="223"/>
      <c r="U800" s="213"/>
      <c r="V800" s="213"/>
      <c r="W800" s="213"/>
      <c r="X800" s="213"/>
      <c r="Y800" s="213"/>
      <c r="Z800" s="213"/>
    </row>
    <row r="801" spans="1:26" ht="15.75" hidden="1" customHeight="1">
      <c r="A801" s="268"/>
      <c r="B801" s="213"/>
      <c r="C801" s="213"/>
      <c r="D801" s="213"/>
      <c r="E801" s="213"/>
      <c r="F801" s="213"/>
      <c r="G801" s="213"/>
      <c r="H801" s="213"/>
      <c r="I801" s="213"/>
      <c r="J801" s="213"/>
      <c r="K801" s="213"/>
      <c r="L801" s="213"/>
      <c r="M801" s="267"/>
      <c r="N801" s="267"/>
      <c r="O801" s="267"/>
      <c r="P801" s="267"/>
      <c r="Q801" s="267"/>
      <c r="R801" s="267"/>
      <c r="S801" s="267"/>
      <c r="T801" s="223"/>
      <c r="U801" s="213"/>
      <c r="V801" s="213"/>
      <c r="W801" s="213"/>
      <c r="X801" s="213"/>
      <c r="Y801" s="213"/>
      <c r="Z801" s="213"/>
    </row>
    <row r="802" spans="1:26" ht="15.75" hidden="1" customHeight="1">
      <c r="A802" s="268"/>
      <c r="B802" s="213"/>
      <c r="C802" s="213"/>
      <c r="D802" s="213"/>
      <c r="E802" s="213"/>
      <c r="F802" s="213"/>
      <c r="G802" s="213"/>
      <c r="H802" s="213"/>
      <c r="I802" s="213"/>
      <c r="J802" s="213"/>
      <c r="K802" s="213"/>
      <c r="L802" s="213"/>
      <c r="M802" s="267"/>
      <c r="N802" s="267"/>
      <c r="O802" s="267"/>
      <c r="P802" s="267"/>
      <c r="Q802" s="267"/>
      <c r="R802" s="267"/>
      <c r="S802" s="267"/>
      <c r="T802" s="223"/>
      <c r="U802" s="213"/>
      <c r="V802" s="213"/>
      <c r="W802" s="213"/>
      <c r="X802" s="213"/>
      <c r="Y802" s="213"/>
      <c r="Z802" s="213"/>
    </row>
    <row r="803" spans="1:26" ht="15.75" hidden="1" customHeight="1">
      <c r="A803" s="268"/>
      <c r="B803" s="213"/>
      <c r="C803" s="213"/>
      <c r="D803" s="213"/>
      <c r="E803" s="213"/>
      <c r="F803" s="213"/>
      <c r="G803" s="213"/>
      <c r="H803" s="213"/>
      <c r="I803" s="213"/>
      <c r="J803" s="213"/>
      <c r="K803" s="213"/>
      <c r="L803" s="213"/>
      <c r="M803" s="267"/>
      <c r="N803" s="267"/>
      <c r="O803" s="267"/>
      <c r="P803" s="267"/>
      <c r="Q803" s="267"/>
      <c r="R803" s="267"/>
      <c r="S803" s="267"/>
      <c r="T803" s="223"/>
      <c r="U803" s="213"/>
      <c r="V803" s="213"/>
      <c r="W803" s="213"/>
      <c r="X803" s="213"/>
      <c r="Y803" s="213"/>
      <c r="Z803" s="213"/>
    </row>
    <row r="804" spans="1:26" ht="15.75" hidden="1" customHeight="1">
      <c r="A804" s="268"/>
      <c r="B804" s="213"/>
      <c r="C804" s="213"/>
      <c r="D804" s="213"/>
      <c r="E804" s="213"/>
      <c r="F804" s="213"/>
      <c r="G804" s="213"/>
      <c r="H804" s="213"/>
      <c r="I804" s="213"/>
      <c r="J804" s="213"/>
      <c r="K804" s="213"/>
      <c r="L804" s="213"/>
      <c r="M804" s="267"/>
      <c r="N804" s="267"/>
      <c r="O804" s="267"/>
      <c r="P804" s="267"/>
      <c r="Q804" s="267"/>
      <c r="R804" s="267"/>
      <c r="S804" s="267"/>
      <c r="T804" s="223"/>
      <c r="U804" s="213"/>
      <c r="V804" s="213"/>
      <c r="W804" s="213"/>
      <c r="X804" s="213"/>
      <c r="Y804" s="213"/>
      <c r="Z804" s="213"/>
    </row>
    <row r="805" spans="1:26" ht="15.75" hidden="1" customHeight="1">
      <c r="A805" s="268"/>
      <c r="B805" s="213"/>
      <c r="C805" s="213"/>
      <c r="D805" s="213"/>
      <c r="E805" s="213"/>
      <c r="F805" s="213"/>
      <c r="G805" s="213"/>
      <c r="H805" s="213"/>
      <c r="I805" s="213"/>
      <c r="J805" s="213"/>
      <c r="K805" s="213"/>
      <c r="L805" s="213"/>
      <c r="M805" s="267"/>
      <c r="N805" s="267"/>
      <c r="O805" s="267"/>
      <c r="P805" s="267"/>
      <c r="Q805" s="267"/>
      <c r="R805" s="267"/>
      <c r="S805" s="267"/>
      <c r="T805" s="223"/>
      <c r="U805" s="213"/>
      <c r="V805" s="213"/>
      <c r="W805" s="213"/>
      <c r="X805" s="213"/>
      <c r="Y805" s="213"/>
      <c r="Z805" s="213"/>
    </row>
    <row r="806" spans="1:26" ht="15.75" hidden="1" customHeight="1">
      <c r="A806" s="268"/>
      <c r="B806" s="213"/>
      <c r="C806" s="213"/>
      <c r="D806" s="213"/>
      <c r="E806" s="213"/>
      <c r="F806" s="213"/>
      <c r="G806" s="213"/>
      <c r="H806" s="213"/>
      <c r="I806" s="213"/>
      <c r="J806" s="213"/>
      <c r="K806" s="213"/>
      <c r="L806" s="213"/>
      <c r="M806" s="267"/>
      <c r="N806" s="267"/>
      <c r="O806" s="267"/>
      <c r="P806" s="267"/>
      <c r="Q806" s="267"/>
      <c r="R806" s="267"/>
      <c r="S806" s="267"/>
      <c r="T806" s="223"/>
      <c r="U806" s="213"/>
      <c r="V806" s="213"/>
      <c r="W806" s="213"/>
      <c r="X806" s="213"/>
      <c r="Y806" s="213"/>
      <c r="Z806" s="213"/>
    </row>
    <row r="807" spans="1:26" ht="15.75" hidden="1" customHeight="1">
      <c r="A807" s="268"/>
      <c r="B807" s="213"/>
      <c r="C807" s="213"/>
      <c r="D807" s="213"/>
      <c r="E807" s="213"/>
      <c r="F807" s="213"/>
      <c r="G807" s="213"/>
      <c r="H807" s="213"/>
      <c r="I807" s="213"/>
      <c r="J807" s="213"/>
      <c r="K807" s="213"/>
      <c r="L807" s="213"/>
      <c r="M807" s="267"/>
      <c r="N807" s="267"/>
      <c r="O807" s="267"/>
      <c r="P807" s="267"/>
      <c r="Q807" s="267"/>
      <c r="R807" s="267"/>
      <c r="S807" s="267"/>
      <c r="T807" s="223"/>
      <c r="U807" s="213"/>
      <c r="V807" s="213"/>
      <c r="W807" s="213"/>
      <c r="X807" s="213"/>
      <c r="Y807" s="213"/>
      <c r="Z807" s="213"/>
    </row>
    <row r="808" spans="1:26" ht="15.75" hidden="1" customHeight="1">
      <c r="A808" s="268"/>
      <c r="B808" s="213"/>
      <c r="C808" s="213"/>
      <c r="D808" s="213"/>
      <c r="E808" s="213"/>
      <c r="F808" s="213"/>
      <c r="G808" s="213"/>
      <c r="H808" s="213"/>
      <c r="I808" s="213"/>
      <c r="J808" s="213"/>
      <c r="K808" s="213"/>
      <c r="L808" s="213"/>
      <c r="M808" s="267"/>
      <c r="N808" s="267"/>
      <c r="O808" s="267"/>
      <c r="P808" s="267"/>
      <c r="Q808" s="267"/>
      <c r="R808" s="267"/>
      <c r="S808" s="267"/>
      <c r="T808" s="223"/>
      <c r="U808" s="213"/>
      <c r="V808" s="213"/>
      <c r="W808" s="213"/>
      <c r="X808" s="213"/>
      <c r="Y808" s="213"/>
      <c r="Z808" s="213"/>
    </row>
    <row r="809" spans="1:26" ht="15.75" hidden="1" customHeight="1">
      <c r="A809" s="268"/>
      <c r="B809" s="213"/>
      <c r="C809" s="213"/>
      <c r="D809" s="213"/>
      <c r="E809" s="213"/>
      <c r="F809" s="213"/>
      <c r="G809" s="213"/>
      <c r="H809" s="213"/>
      <c r="I809" s="213"/>
      <c r="J809" s="213"/>
      <c r="K809" s="213"/>
      <c r="L809" s="213"/>
      <c r="M809" s="267"/>
      <c r="N809" s="267"/>
      <c r="O809" s="267"/>
      <c r="P809" s="267"/>
      <c r="Q809" s="267"/>
      <c r="R809" s="267"/>
      <c r="S809" s="267"/>
      <c r="T809" s="223"/>
      <c r="U809" s="213"/>
      <c r="V809" s="213"/>
      <c r="W809" s="213"/>
      <c r="X809" s="213"/>
      <c r="Y809" s="213"/>
      <c r="Z809" s="213"/>
    </row>
    <row r="810" spans="1:26" ht="15.75" hidden="1" customHeight="1">
      <c r="A810" s="268"/>
      <c r="B810" s="213"/>
      <c r="C810" s="213"/>
      <c r="D810" s="213"/>
      <c r="E810" s="213"/>
      <c r="F810" s="213"/>
      <c r="G810" s="213"/>
      <c r="H810" s="213"/>
      <c r="I810" s="213"/>
      <c r="J810" s="213"/>
      <c r="K810" s="213"/>
      <c r="L810" s="213"/>
      <c r="M810" s="267"/>
      <c r="N810" s="267"/>
      <c r="O810" s="267"/>
      <c r="P810" s="267"/>
      <c r="Q810" s="267"/>
      <c r="R810" s="267"/>
      <c r="S810" s="267"/>
      <c r="T810" s="223"/>
      <c r="U810" s="213"/>
      <c r="V810" s="213"/>
      <c r="W810" s="213"/>
      <c r="X810" s="213"/>
      <c r="Y810" s="213"/>
      <c r="Z810" s="213"/>
    </row>
    <row r="811" spans="1:26" ht="15.75" hidden="1" customHeight="1">
      <c r="A811" s="268"/>
      <c r="B811" s="213"/>
      <c r="C811" s="213"/>
      <c r="D811" s="213"/>
      <c r="E811" s="213"/>
      <c r="F811" s="213"/>
      <c r="G811" s="213"/>
      <c r="H811" s="213"/>
      <c r="I811" s="213"/>
      <c r="J811" s="213"/>
      <c r="K811" s="213"/>
      <c r="L811" s="213"/>
      <c r="M811" s="267"/>
      <c r="N811" s="267"/>
      <c r="O811" s="267"/>
      <c r="P811" s="267"/>
      <c r="Q811" s="267"/>
      <c r="R811" s="267"/>
      <c r="S811" s="267"/>
      <c r="T811" s="223"/>
      <c r="U811" s="213"/>
      <c r="V811" s="213"/>
      <c r="W811" s="213"/>
      <c r="X811" s="213"/>
      <c r="Y811" s="213"/>
      <c r="Z811" s="213"/>
    </row>
    <row r="812" spans="1:26" ht="15.75" hidden="1" customHeight="1">
      <c r="A812" s="268"/>
      <c r="B812" s="213"/>
      <c r="C812" s="213"/>
      <c r="D812" s="213"/>
      <c r="E812" s="213"/>
      <c r="F812" s="213"/>
      <c r="G812" s="213"/>
      <c r="H812" s="213"/>
      <c r="I812" s="213"/>
      <c r="J812" s="213"/>
      <c r="K812" s="213"/>
      <c r="L812" s="213"/>
      <c r="M812" s="267"/>
      <c r="N812" s="267"/>
      <c r="O812" s="267"/>
      <c r="P812" s="267"/>
      <c r="Q812" s="267"/>
      <c r="R812" s="267"/>
      <c r="S812" s="267"/>
      <c r="T812" s="223"/>
      <c r="U812" s="213"/>
      <c r="V812" s="213"/>
      <c r="W812" s="213"/>
      <c r="X812" s="213"/>
      <c r="Y812" s="213"/>
      <c r="Z812" s="213"/>
    </row>
    <row r="813" spans="1:26" ht="15.75" hidden="1" customHeight="1">
      <c r="A813" s="268"/>
      <c r="B813" s="213"/>
      <c r="C813" s="213"/>
      <c r="D813" s="213"/>
      <c r="E813" s="213"/>
      <c r="F813" s="213"/>
      <c r="G813" s="213"/>
      <c r="H813" s="213"/>
      <c r="I813" s="213"/>
      <c r="J813" s="213"/>
      <c r="K813" s="213"/>
      <c r="L813" s="213"/>
      <c r="M813" s="267"/>
      <c r="N813" s="267"/>
      <c r="O813" s="267"/>
      <c r="P813" s="267"/>
      <c r="Q813" s="267"/>
      <c r="R813" s="267"/>
      <c r="S813" s="267"/>
      <c r="T813" s="223"/>
      <c r="U813" s="213"/>
      <c r="V813" s="213"/>
      <c r="W813" s="213"/>
      <c r="X813" s="213"/>
      <c r="Y813" s="213"/>
      <c r="Z813" s="213"/>
    </row>
    <row r="814" spans="1:26" ht="15.75" hidden="1" customHeight="1">
      <c r="A814" s="268"/>
      <c r="B814" s="213"/>
      <c r="C814" s="213"/>
      <c r="D814" s="213"/>
      <c r="E814" s="213"/>
      <c r="F814" s="213"/>
      <c r="G814" s="213"/>
      <c r="H814" s="213"/>
      <c r="I814" s="213"/>
      <c r="J814" s="213"/>
      <c r="K814" s="213"/>
      <c r="L814" s="213"/>
      <c r="M814" s="267"/>
      <c r="N814" s="267"/>
      <c r="O814" s="267"/>
      <c r="P814" s="267"/>
      <c r="Q814" s="267"/>
      <c r="R814" s="267"/>
      <c r="S814" s="267"/>
      <c r="T814" s="223"/>
      <c r="U814" s="213"/>
      <c r="V814" s="213"/>
      <c r="W814" s="213"/>
      <c r="X814" s="213"/>
      <c r="Y814" s="213"/>
      <c r="Z814" s="213"/>
    </row>
    <row r="815" spans="1:26" ht="15.75" hidden="1" customHeight="1">
      <c r="A815" s="268"/>
      <c r="B815" s="213"/>
      <c r="C815" s="213"/>
      <c r="D815" s="213"/>
      <c r="E815" s="213"/>
      <c r="F815" s="213"/>
      <c r="G815" s="213"/>
      <c r="H815" s="213"/>
      <c r="I815" s="213"/>
      <c r="J815" s="213"/>
      <c r="K815" s="213"/>
      <c r="L815" s="213"/>
      <c r="M815" s="267"/>
      <c r="N815" s="267"/>
      <c r="O815" s="267"/>
      <c r="P815" s="267"/>
      <c r="Q815" s="267"/>
      <c r="R815" s="267"/>
      <c r="S815" s="267"/>
      <c r="T815" s="223"/>
      <c r="U815" s="213"/>
      <c r="V815" s="213"/>
      <c r="W815" s="213"/>
      <c r="X815" s="213"/>
      <c r="Y815" s="213"/>
      <c r="Z815" s="213"/>
    </row>
    <row r="816" spans="1:26" ht="15.75" hidden="1" customHeight="1">
      <c r="A816" s="268"/>
      <c r="B816" s="213"/>
      <c r="C816" s="213"/>
      <c r="D816" s="213"/>
      <c r="E816" s="213"/>
      <c r="F816" s="213"/>
      <c r="G816" s="213"/>
      <c r="H816" s="213"/>
      <c r="I816" s="213"/>
      <c r="J816" s="213"/>
      <c r="K816" s="213"/>
      <c r="L816" s="213"/>
      <c r="M816" s="267"/>
      <c r="N816" s="267"/>
      <c r="O816" s="267"/>
      <c r="P816" s="267"/>
      <c r="Q816" s="267"/>
      <c r="R816" s="267"/>
      <c r="S816" s="267"/>
      <c r="T816" s="223"/>
      <c r="U816" s="213"/>
      <c r="V816" s="213"/>
      <c r="W816" s="213"/>
      <c r="X816" s="213"/>
      <c r="Y816" s="213"/>
      <c r="Z816" s="213"/>
    </row>
    <row r="817" spans="1:26" ht="15.75" hidden="1" customHeight="1">
      <c r="A817" s="268"/>
      <c r="B817" s="213"/>
      <c r="C817" s="213"/>
      <c r="D817" s="213"/>
      <c r="E817" s="213"/>
      <c r="F817" s="213"/>
      <c r="G817" s="213"/>
      <c r="H817" s="213"/>
      <c r="I817" s="213"/>
      <c r="J817" s="213"/>
      <c r="K817" s="213"/>
      <c r="L817" s="213"/>
      <c r="M817" s="267"/>
      <c r="N817" s="267"/>
      <c r="O817" s="267"/>
      <c r="P817" s="267"/>
      <c r="Q817" s="267"/>
      <c r="R817" s="267"/>
      <c r="S817" s="267"/>
      <c r="T817" s="223"/>
      <c r="U817" s="213"/>
      <c r="V817" s="213"/>
      <c r="W817" s="213"/>
      <c r="X817" s="213"/>
      <c r="Y817" s="213"/>
      <c r="Z817" s="213"/>
    </row>
    <row r="818" spans="1:26" ht="15.75" hidden="1" customHeight="1">
      <c r="A818" s="268"/>
      <c r="B818" s="213"/>
      <c r="C818" s="213"/>
      <c r="D818" s="213"/>
      <c r="E818" s="213"/>
      <c r="F818" s="213"/>
      <c r="G818" s="213"/>
      <c r="H818" s="213"/>
      <c r="I818" s="213"/>
      <c r="J818" s="213"/>
      <c r="K818" s="213"/>
      <c r="L818" s="213"/>
      <c r="M818" s="267"/>
      <c r="N818" s="267"/>
      <c r="O818" s="267"/>
      <c r="P818" s="267"/>
      <c r="Q818" s="267"/>
      <c r="R818" s="267"/>
      <c r="S818" s="267"/>
      <c r="T818" s="223"/>
      <c r="U818" s="213"/>
      <c r="V818" s="213"/>
      <c r="W818" s="213"/>
      <c r="X818" s="213"/>
      <c r="Y818" s="213"/>
      <c r="Z818" s="213"/>
    </row>
    <row r="819" spans="1:26" ht="15.75" hidden="1" customHeight="1">
      <c r="A819" s="268"/>
      <c r="B819" s="213"/>
      <c r="C819" s="213"/>
      <c r="D819" s="213"/>
      <c r="E819" s="213"/>
      <c r="F819" s="213"/>
      <c r="G819" s="213"/>
      <c r="H819" s="213"/>
      <c r="I819" s="213"/>
      <c r="J819" s="213"/>
      <c r="K819" s="213"/>
      <c r="L819" s="213"/>
      <c r="M819" s="267"/>
      <c r="N819" s="267"/>
      <c r="O819" s="267"/>
      <c r="P819" s="267"/>
      <c r="Q819" s="267"/>
      <c r="R819" s="267"/>
      <c r="S819" s="267"/>
      <c r="T819" s="223"/>
      <c r="U819" s="213"/>
      <c r="V819" s="213"/>
      <c r="W819" s="213"/>
      <c r="X819" s="213"/>
      <c r="Y819" s="213"/>
      <c r="Z819" s="213"/>
    </row>
    <row r="820" spans="1:26" ht="15.75" hidden="1" customHeight="1">
      <c r="A820" s="268"/>
      <c r="B820" s="213"/>
      <c r="C820" s="213"/>
      <c r="D820" s="213"/>
      <c r="E820" s="213"/>
      <c r="F820" s="213"/>
      <c r="G820" s="213"/>
      <c r="H820" s="213"/>
      <c r="I820" s="213"/>
      <c r="J820" s="213"/>
      <c r="K820" s="213"/>
      <c r="L820" s="213"/>
      <c r="M820" s="267"/>
      <c r="N820" s="267"/>
      <c r="O820" s="267"/>
      <c r="P820" s="267"/>
      <c r="Q820" s="267"/>
      <c r="R820" s="267"/>
      <c r="S820" s="267"/>
      <c r="T820" s="223"/>
      <c r="U820" s="213"/>
      <c r="V820" s="213"/>
      <c r="W820" s="213"/>
      <c r="X820" s="213"/>
      <c r="Y820" s="213"/>
      <c r="Z820" s="213"/>
    </row>
    <row r="821" spans="1:26" ht="15.75" hidden="1" customHeight="1">
      <c r="A821" s="268"/>
      <c r="B821" s="213"/>
      <c r="C821" s="213"/>
      <c r="D821" s="213"/>
      <c r="E821" s="213"/>
      <c r="F821" s="213"/>
      <c r="G821" s="213"/>
      <c r="H821" s="213"/>
      <c r="I821" s="213"/>
      <c r="J821" s="213"/>
      <c r="K821" s="213"/>
      <c r="L821" s="213"/>
      <c r="M821" s="267"/>
      <c r="N821" s="267"/>
      <c r="O821" s="267"/>
      <c r="P821" s="267"/>
      <c r="Q821" s="267"/>
      <c r="R821" s="267"/>
      <c r="S821" s="267"/>
      <c r="T821" s="223"/>
      <c r="U821" s="213"/>
      <c r="V821" s="213"/>
      <c r="W821" s="213"/>
      <c r="X821" s="213"/>
      <c r="Y821" s="213"/>
      <c r="Z821" s="213"/>
    </row>
    <row r="822" spans="1:26" ht="15.75" hidden="1" customHeight="1">
      <c r="A822" s="268"/>
      <c r="B822" s="213"/>
      <c r="C822" s="213"/>
      <c r="D822" s="213"/>
      <c r="E822" s="213"/>
      <c r="F822" s="213"/>
      <c r="G822" s="213"/>
      <c r="H822" s="213"/>
      <c r="I822" s="213"/>
      <c r="J822" s="213"/>
      <c r="K822" s="213"/>
      <c r="L822" s="213"/>
      <c r="M822" s="267"/>
      <c r="N822" s="267"/>
      <c r="O822" s="267"/>
      <c r="P822" s="267"/>
      <c r="Q822" s="267"/>
      <c r="R822" s="267"/>
      <c r="S822" s="267"/>
      <c r="T822" s="223"/>
      <c r="U822" s="213"/>
      <c r="V822" s="213"/>
      <c r="W822" s="213"/>
      <c r="X822" s="213"/>
      <c r="Y822" s="213"/>
      <c r="Z822" s="213"/>
    </row>
    <row r="823" spans="1:26" ht="15.75" hidden="1" customHeight="1">
      <c r="A823" s="268"/>
      <c r="B823" s="213"/>
      <c r="C823" s="213"/>
      <c r="D823" s="213"/>
      <c r="E823" s="213"/>
      <c r="F823" s="213"/>
      <c r="G823" s="213"/>
      <c r="H823" s="213"/>
      <c r="I823" s="213"/>
      <c r="J823" s="213"/>
      <c r="K823" s="213"/>
      <c r="L823" s="213"/>
      <c r="M823" s="267"/>
      <c r="N823" s="267"/>
      <c r="O823" s="267"/>
      <c r="P823" s="267"/>
      <c r="Q823" s="267"/>
      <c r="R823" s="267"/>
      <c r="S823" s="267"/>
      <c r="T823" s="223"/>
      <c r="U823" s="213"/>
      <c r="V823" s="213"/>
      <c r="W823" s="213"/>
      <c r="X823" s="213"/>
      <c r="Y823" s="213"/>
      <c r="Z823" s="213"/>
    </row>
    <row r="824" spans="1:26" ht="15.75" hidden="1" customHeight="1">
      <c r="A824" s="268"/>
      <c r="B824" s="213"/>
      <c r="C824" s="213"/>
      <c r="D824" s="213"/>
      <c r="E824" s="213"/>
      <c r="F824" s="213"/>
      <c r="G824" s="213"/>
      <c r="H824" s="213"/>
      <c r="I824" s="213"/>
      <c r="J824" s="213"/>
      <c r="K824" s="213"/>
      <c r="L824" s="213"/>
      <c r="M824" s="267"/>
      <c r="N824" s="267"/>
      <c r="O824" s="267"/>
      <c r="P824" s="267"/>
      <c r="Q824" s="267"/>
      <c r="R824" s="267"/>
      <c r="S824" s="267"/>
      <c r="T824" s="223"/>
      <c r="U824" s="213"/>
      <c r="V824" s="213"/>
      <c r="W824" s="213"/>
      <c r="X824" s="213"/>
      <c r="Y824" s="213"/>
      <c r="Z824" s="213"/>
    </row>
    <row r="825" spans="1:26" ht="15.75" hidden="1" customHeight="1">
      <c r="A825" s="268"/>
      <c r="B825" s="213"/>
      <c r="C825" s="213"/>
      <c r="D825" s="213"/>
      <c r="E825" s="213"/>
      <c r="F825" s="213"/>
      <c r="G825" s="213"/>
      <c r="H825" s="213"/>
      <c r="I825" s="213"/>
      <c r="J825" s="213"/>
      <c r="K825" s="213"/>
      <c r="L825" s="213"/>
      <c r="M825" s="267"/>
      <c r="N825" s="267"/>
      <c r="O825" s="267"/>
      <c r="P825" s="267"/>
      <c r="Q825" s="267"/>
      <c r="R825" s="267"/>
      <c r="S825" s="267"/>
      <c r="T825" s="223"/>
      <c r="U825" s="213"/>
      <c r="V825" s="213"/>
      <c r="W825" s="213"/>
      <c r="X825" s="213"/>
      <c r="Y825" s="213"/>
      <c r="Z825" s="213"/>
    </row>
    <row r="826" spans="1:26" ht="15.75" hidden="1" customHeight="1">
      <c r="A826" s="268"/>
      <c r="B826" s="213"/>
      <c r="C826" s="213"/>
      <c r="D826" s="213"/>
      <c r="E826" s="213"/>
      <c r="F826" s="213"/>
      <c r="G826" s="213"/>
      <c r="H826" s="213"/>
      <c r="I826" s="213"/>
      <c r="J826" s="213"/>
      <c r="K826" s="213"/>
      <c r="L826" s="213"/>
      <c r="M826" s="267"/>
      <c r="N826" s="267"/>
      <c r="O826" s="267"/>
      <c r="P826" s="267"/>
      <c r="Q826" s="267"/>
      <c r="R826" s="267"/>
      <c r="S826" s="267"/>
      <c r="T826" s="223"/>
      <c r="U826" s="213"/>
      <c r="V826" s="213"/>
      <c r="W826" s="213"/>
      <c r="X826" s="213"/>
      <c r="Y826" s="213"/>
      <c r="Z826" s="213"/>
    </row>
    <row r="827" spans="1:26" ht="15.75" hidden="1" customHeight="1">
      <c r="A827" s="268"/>
      <c r="B827" s="213"/>
      <c r="C827" s="213"/>
      <c r="D827" s="213"/>
      <c r="E827" s="213"/>
      <c r="F827" s="213"/>
      <c r="G827" s="213"/>
      <c r="H827" s="213"/>
      <c r="I827" s="213"/>
      <c r="J827" s="213"/>
      <c r="K827" s="213"/>
      <c r="L827" s="213"/>
      <c r="M827" s="267"/>
      <c r="N827" s="267"/>
      <c r="O827" s="267"/>
      <c r="P827" s="267"/>
      <c r="Q827" s="267"/>
      <c r="R827" s="267"/>
      <c r="S827" s="267"/>
      <c r="T827" s="223"/>
      <c r="U827" s="213"/>
      <c r="V827" s="213"/>
      <c r="W827" s="213"/>
      <c r="X827" s="213"/>
      <c r="Y827" s="213"/>
      <c r="Z827" s="213"/>
    </row>
    <row r="828" spans="1:26" ht="15.75" hidden="1" customHeight="1">
      <c r="A828" s="268"/>
      <c r="B828" s="213"/>
      <c r="C828" s="213"/>
      <c r="D828" s="213"/>
      <c r="E828" s="213"/>
      <c r="F828" s="213"/>
      <c r="G828" s="213"/>
      <c r="H828" s="213"/>
      <c r="I828" s="213"/>
      <c r="J828" s="213"/>
      <c r="K828" s="213"/>
      <c r="L828" s="213"/>
      <c r="M828" s="267"/>
      <c r="N828" s="267"/>
      <c r="O828" s="267"/>
      <c r="P828" s="267"/>
      <c r="Q828" s="267"/>
      <c r="R828" s="267"/>
      <c r="S828" s="267"/>
      <c r="T828" s="223"/>
      <c r="U828" s="213"/>
      <c r="V828" s="213"/>
      <c r="W828" s="213"/>
      <c r="X828" s="213"/>
      <c r="Y828" s="213"/>
      <c r="Z828" s="213"/>
    </row>
    <row r="829" spans="1:26" ht="15.75" hidden="1" customHeight="1">
      <c r="A829" s="268"/>
      <c r="B829" s="213"/>
      <c r="C829" s="213"/>
      <c r="D829" s="213"/>
      <c r="E829" s="213"/>
      <c r="F829" s="213"/>
      <c r="G829" s="213"/>
      <c r="H829" s="213"/>
      <c r="I829" s="213"/>
      <c r="J829" s="213"/>
      <c r="K829" s="213"/>
      <c r="L829" s="213"/>
      <c r="M829" s="267"/>
      <c r="N829" s="267"/>
      <c r="O829" s="267"/>
      <c r="P829" s="267"/>
      <c r="Q829" s="267"/>
      <c r="R829" s="267"/>
      <c r="S829" s="267"/>
      <c r="T829" s="223"/>
      <c r="U829" s="213"/>
      <c r="V829" s="213"/>
      <c r="W829" s="213"/>
      <c r="X829" s="213"/>
      <c r="Y829" s="213"/>
      <c r="Z829" s="213"/>
    </row>
    <row r="830" spans="1:26" ht="15.75" hidden="1" customHeight="1">
      <c r="A830" s="268"/>
      <c r="B830" s="213"/>
      <c r="C830" s="213"/>
      <c r="D830" s="213"/>
      <c r="E830" s="213"/>
      <c r="F830" s="213"/>
      <c r="G830" s="213"/>
      <c r="H830" s="213"/>
      <c r="I830" s="213"/>
      <c r="J830" s="213"/>
      <c r="K830" s="213"/>
      <c r="L830" s="213"/>
      <c r="M830" s="267"/>
      <c r="N830" s="267"/>
      <c r="O830" s="267"/>
      <c r="P830" s="267"/>
      <c r="Q830" s="267"/>
      <c r="R830" s="267"/>
      <c r="S830" s="267"/>
      <c r="T830" s="223"/>
      <c r="U830" s="213"/>
      <c r="V830" s="213"/>
      <c r="W830" s="213"/>
      <c r="X830" s="213"/>
      <c r="Y830" s="213"/>
      <c r="Z830" s="213"/>
    </row>
    <row r="831" spans="1:26" ht="15.75" hidden="1" customHeight="1">
      <c r="A831" s="268"/>
      <c r="B831" s="213"/>
      <c r="C831" s="213"/>
      <c r="D831" s="213"/>
      <c r="E831" s="213"/>
      <c r="F831" s="213"/>
      <c r="G831" s="213"/>
      <c r="H831" s="213"/>
      <c r="I831" s="213"/>
      <c r="J831" s="213"/>
      <c r="K831" s="213"/>
      <c r="L831" s="213"/>
      <c r="M831" s="267"/>
      <c r="N831" s="267"/>
      <c r="O831" s="267"/>
      <c r="P831" s="267"/>
      <c r="Q831" s="267"/>
      <c r="R831" s="267"/>
      <c r="S831" s="267"/>
      <c r="T831" s="223"/>
      <c r="U831" s="213"/>
      <c r="V831" s="213"/>
      <c r="W831" s="213"/>
      <c r="X831" s="213"/>
      <c r="Y831" s="213"/>
      <c r="Z831" s="213"/>
    </row>
    <row r="832" spans="1:26" ht="15.75" hidden="1" customHeight="1">
      <c r="A832" s="268"/>
      <c r="B832" s="213"/>
      <c r="C832" s="213"/>
      <c r="D832" s="213"/>
      <c r="E832" s="213"/>
      <c r="F832" s="213"/>
      <c r="G832" s="213"/>
      <c r="H832" s="213"/>
      <c r="I832" s="213"/>
      <c r="J832" s="213"/>
      <c r="K832" s="213"/>
      <c r="L832" s="213"/>
      <c r="M832" s="267"/>
      <c r="N832" s="267"/>
      <c r="O832" s="267"/>
      <c r="P832" s="267"/>
      <c r="Q832" s="267"/>
      <c r="R832" s="267"/>
      <c r="S832" s="267"/>
      <c r="T832" s="223"/>
      <c r="U832" s="213"/>
      <c r="V832" s="213"/>
      <c r="W832" s="213"/>
      <c r="X832" s="213"/>
      <c r="Y832" s="213"/>
      <c r="Z832" s="213"/>
    </row>
    <row r="833" spans="1:26" ht="15.75" hidden="1" customHeight="1">
      <c r="A833" s="268"/>
      <c r="B833" s="213"/>
      <c r="C833" s="213"/>
      <c r="D833" s="213"/>
      <c r="E833" s="213"/>
      <c r="F833" s="213"/>
      <c r="G833" s="213"/>
      <c r="H833" s="213"/>
      <c r="I833" s="213"/>
      <c r="J833" s="213"/>
      <c r="K833" s="213"/>
      <c r="L833" s="213"/>
      <c r="M833" s="267"/>
      <c r="N833" s="267"/>
      <c r="O833" s="267"/>
      <c r="P833" s="267"/>
      <c r="Q833" s="267"/>
      <c r="R833" s="267"/>
      <c r="S833" s="267"/>
      <c r="T833" s="223"/>
      <c r="U833" s="213"/>
      <c r="V833" s="213"/>
      <c r="W833" s="213"/>
      <c r="X833" s="213"/>
      <c r="Y833" s="213"/>
      <c r="Z833" s="213"/>
    </row>
    <row r="834" spans="1:26" ht="15.75" hidden="1" customHeight="1">
      <c r="A834" s="268"/>
      <c r="B834" s="213"/>
      <c r="C834" s="213"/>
      <c r="D834" s="213"/>
      <c r="E834" s="213"/>
      <c r="F834" s="213"/>
      <c r="G834" s="213"/>
      <c r="H834" s="213"/>
      <c r="I834" s="213"/>
      <c r="J834" s="213"/>
      <c r="K834" s="213"/>
      <c r="L834" s="213"/>
      <c r="M834" s="267"/>
      <c r="N834" s="267"/>
      <c r="O834" s="267"/>
      <c r="P834" s="267"/>
      <c r="Q834" s="267"/>
      <c r="R834" s="267"/>
      <c r="S834" s="267"/>
      <c r="T834" s="223"/>
      <c r="U834" s="213"/>
      <c r="V834" s="213"/>
      <c r="W834" s="213"/>
      <c r="X834" s="213"/>
      <c r="Y834" s="213"/>
      <c r="Z834" s="213"/>
    </row>
    <row r="835" spans="1:26" ht="15.75" hidden="1" customHeight="1">
      <c r="A835" s="268"/>
      <c r="B835" s="213"/>
      <c r="C835" s="213"/>
      <c r="D835" s="213"/>
      <c r="E835" s="213"/>
      <c r="F835" s="213"/>
      <c r="G835" s="213"/>
      <c r="H835" s="213"/>
      <c r="I835" s="213"/>
      <c r="J835" s="213"/>
      <c r="K835" s="213"/>
      <c r="L835" s="213"/>
      <c r="M835" s="267"/>
      <c r="N835" s="267"/>
      <c r="O835" s="267"/>
      <c r="P835" s="267"/>
      <c r="Q835" s="267"/>
      <c r="R835" s="267"/>
      <c r="S835" s="267"/>
      <c r="T835" s="223"/>
      <c r="U835" s="213"/>
      <c r="V835" s="213"/>
      <c r="W835" s="213"/>
      <c r="X835" s="213"/>
      <c r="Y835" s="213"/>
      <c r="Z835" s="213"/>
    </row>
    <row r="836" spans="1:26" ht="15.75" hidden="1" customHeight="1">
      <c r="A836" s="268"/>
      <c r="B836" s="213"/>
      <c r="C836" s="213"/>
      <c r="D836" s="213"/>
      <c r="E836" s="213"/>
      <c r="F836" s="213"/>
      <c r="G836" s="213"/>
      <c r="H836" s="213"/>
      <c r="I836" s="213"/>
      <c r="J836" s="213"/>
      <c r="K836" s="213"/>
      <c r="L836" s="213"/>
      <c r="M836" s="267"/>
      <c r="N836" s="267"/>
      <c r="O836" s="267"/>
      <c r="P836" s="267"/>
      <c r="Q836" s="267"/>
      <c r="R836" s="267"/>
      <c r="S836" s="267"/>
      <c r="T836" s="223"/>
      <c r="U836" s="213"/>
      <c r="V836" s="213"/>
      <c r="W836" s="213"/>
      <c r="X836" s="213"/>
      <c r="Y836" s="213"/>
      <c r="Z836" s="213"/>
    </row>
    <row r="837" spans="1:26" ht="15.75" hidden="1" customHeight="1">
      <c r="A837" s="268"/>
      <c r="B837" s="213"/>
      <c r="C837" s="213"/>
      <c r="D837" s="213"/>
      <c r="E837" s="213"/>
      <c r="F837" s="213"/>
      <c r="G837" s="213"/>
      <c r="H837" s="213"/>
      <c r="I837" s="213"/>
      <c r="J837" s="213"/>
      <c r="K837" s="213"/>
      <c r="L837" s="213"/>
      <c r="M837" s="267"/>
      <c r="N837" s="267"/>
      <c r="O837" s="267"/>
      <c r="P837" s="267"/>
      <c r="Q837" s="267"/>
      <c r="R837" s="267"/>
      <c r="S837" s="267"/>
      <c r="T837" s="223"/>
      <c r="U837" s="213"/>
      <c r="V837" s="213"/>
      <c r="W837" s="213"/>
      <c r="X837" s="213"/>
      <c r="Y837" s="213"/>
      <c r="Z837" s="213"/>
    </row>
    <row r="838" spans="1:26" ht="15.75" hidden="1" customHeight="1">
      <c r="A838" s="268"/>
      <c r="B838" s="213"/>
      <c r="C838" s="213"/>
      <c r="D838" s="213"/>
      <c r="E838" s="213"/>
      <c r="F838" s="213"/>
      <c r="G838" s="213"/>
      <c r="H838" s="213"/>
      <c r="I838" s="213"/>
      <c r="J838" s="213"/>
      <c r="K838" s="213"/>
      <c r="L838" s="213"/>
      <c r="M838" s="267"/>
      <c r="N838" s="267"/>
      <c r="O838" s="267"/>
      <c r="P838" s="267"/>
      <c r="Q838" s="267"/>
      <c r="R838" s="267"/>
      <c r="S838" s="267"/>
      <c r="T838" s="223"/>
      <c r="U838" s="213"/>
      <c r="V838" s="213"/>
      <c r="W838" s="213"/>
      <c r="X838" s="213"/>
      <c r="Y838" s="213"/>
      <c r="Z838" s="213"/>
    </row>
    <row r="839" spans="1:26" ht="15.75" hidden="1" customHeight="1">
      <c r="A839" s="268"/>
      <c r="B839" s="213"/>
      <c r="C839" s="213"/>
      <c r="D839" s="213"/>
      <c r="E839" s="213"/>
      <c r="F839" s="213"/>
      <c r="G839" s="213"/>
      <c r="H839" s="213"/>
      <c r="I839" s="213"/>
      <c r="J839" s="213"/>
      <c r="K839" s="213"/>
      <c r="L839" s="213"/>
      <c r="M839" s="267"/>
      <c r="N839" s="267"/>
      <c r="O839" s="267"/>
      <c r="P839" s="267"/>
      <c r="Q839" s="267"/>
      <c r="R839" s="267"/>
      <c r="S839" s="267"/>
      <c r="T839" s="223"/>
      <c r="U839" s="213"/>
      <c r="V839" s="213"/>
      <c r="W839" s="213"/>
      <c r="X839" s="213"/>
      <c r="Y839" s="213"/>
      <c r="Z839" s="213"/>
    </row>
    <row r="840" spans="1:26" ht="15.75" hidden="1" customHeight="1">
      <c r="A840" s="268"/>
      <c r="B840" s="213"/>
      <c r="C840" s="213"/>
      <c r="D840" s="213"/>
      <c r="E840" s="213"/>
      <c r="F840" s="213"/>
      <c r="G840" s="213"/>
      <c r="H840" s="213"/>
      <c r="I840" s="213"/>
      <c r="J840" s="213"/>
      <c r="K840" s="213"/>
      <c r="L840" s="213"/>
      <c r="M840" s="267"/>
      <c r="N840" s="267"/>
      <c r="O840" s="267"/>
      <c r="P840" s="267"/>
      <c r="Q840" s="267"/>
      <c r="R840" s="267"/>
      <c r="S840" s="267"/>
      <c r="T840" s="223"/>
      <c r="U840" s="213"/>
      <c r="V840" s="213"/>
      <c r="W840" s="213"/>
      <c r="X840" s="213"/>
      <c r="Y840" s="213"/>
      <c r="Z840" s="213"/>
    </row>
    <row r="841" spans="1:26" ht="15.75" hidden="1" customHeight="1">
      <c r="A841" s="268"/>
      <c r="B841" s="213"/>
      <c r="C841" s="213"/>
      <c r="D841" s="213"/>
      <c r="E841" s="213"/>
      <c r="F841" s="213"/>
      <c r="G841" s="213"/>
      <c r="H841" s="213"/>
      <c r="I841" s="213"/>
      <c r="J841" s="213"/>
      <c r="K841" s="213"/>
      <c r="L841" s="213"/>
      <c r="M841" s="267"/>
      <c r="N841" s="267"/>
      <c r="O841" s="267"/>
      <c r="P841" s="267"/>
      <c r="Q841" s="267"/>
      <c r="R841" s="267"/>
      <c r="S841" s="267"/>
      <c r="T841" s="223"/>
      <c r="U841" s="213"/>
      <c r="V841" s="213"/>
      <c r="W841" s="213"/>
      <c r="X841" s="213"/>
      <c r="Y841" s="213"/>
      <c r="Z841" s="213"/>
    </row>
    <row r="842" spans="1:26" ht="15.75" hidden="1" customHeight="1">
      <c r="A842" s="268"/>
      <c r="B842" s="213"/>
      <c r="C842" s="213"/>
      <c r="D842" s="213"/>
      <c r="E842" s="213"/>
      <c r="F842" s="213"/>
      <c r="G842" s="213"/>
      <c r="H842" s="213"/>
      <c r="I842" s="213"/>
      <c r="J842" s="213"/>
      <c r="K842" s="213"/>
      <c r="L842" s="213"/>
      <c r="M842" s="267"/>
      <c r="N842" s="267"/>
      <c r="O842" s="267"/>
      <c r="P842" s="267"/>
      <c r="Q842" s="267"/>
      <c r="R842" s="267"/>
      <c r="S842" s="267"/>
      <c r="T842" s="223"/>
      <c r="U842" s="213"/>
      <c r="V842" s="213"/>
      <c r="W842" s="213"/>
      <c r="X842" s="213"/>
      <c r="Y842" s="213"/>
      <c r="Z842" s="213"/>
    </row>
    <row r="843" spans="1:26" ht="15.75" hidden="1" customHeight="1">
      <c r="A843" s="268"/>
      <c r="B843" s="213"/>
      <c r="C843" s="213"/>
      <c r="D843" s="213"/>
      <c r="E843" s="213"/>
      <c r="F843" s="213"/>
      <c r="G843" s="213"/>
      <c r="H843" s="213"/>
      <c r="I843" s="213"/>
      <c r="J843" s="213"/>
      <c r="K843" s="213"/>
      <c r="L843" s="213"/>
      <c r="M843" s="267"/>
      <c r="N843" s="267"/>
      <c r="O843" s="267"/>
      <c r="P843" s="267"/>
      <c r="Q843" s="267"/>
      <c r="R843" s="267"/>
      <c r="S843" s="267"/>
      <c r="T843" s="223"/>
      <c r="U843" s="213"/>
      <c r="V843" s="213"/>
      <c r="W843" s="213"/>
      <c r="X843" s="213"/>
      <c r="Y843" s="213"/>
      <c r="Z843" s="213"/>
    </row>
    <row r="844" spans="1:26" ht="15.75" hidden="1" customHeight="1">
      <c r="A844" s="268"/>
      <c r="B844" s="213"/>
      <c r="C844" s="213"/>
      <c r="D844" s="213"/>
      <c r="E844" s="213"/>
      <c r="F844" s="213"/>
      <c r="G844" s="213"/>
      <c r="H844" s="213"/>
      <c r="I844" s="213"/>
      <c r="J844" s="213"/>
      <c r="K844" s="213"/>
      <c r="L844" s="213"/>
      <c r="M844" s="267"/>
      <c r="N844" s="267"/>
      <c r="O844" s="267"/>
      <c r="P844" s="267"/>
      <c r="Q844" s="267"/>
      <c r="R844" s="267"/>
      <c r="S844" s="267"/>
      <c r="T844" s="223"/>
      <c r="U844" s="213"/>
      <c r="V844" s="213"/>
      <c r="W844" s="213"/>
      <c r="X844" s="213"/>
      <c r="Y844" s="213"/>
      <c r="Z844" s="213"/>
    </row>
    <row r="845" spans="1:26" ht="15.75" hidden="1" customHeight="1">
      <c r="A845" s="268"/>
      <c r="B845" s="213"/>
      <c r="C845" s="213"/>
      <c r="D845" s="213"/>
      <c r="E845" s="213"/>
      <c r="F845" s="213"/>
      <c r="G845" s="213"/>
      <c r="H845" s="213"/>
      <c r="I845" s="213"/>
      <c r="J845" s="213"/>
      <c r="K845" s="213"/>
      <c r="L845" s="213"/>
      <c r="M845" s="267"/>
      <c r="N845" s="267"/>
      <c r="O845" s="267"/>
      <c r="P845" s="267"/>
      <c r="Q845" s="267"/>
      <c r="R845" s="267"/>
      <c r="S845" s="267"/>
      <c r="T845" s="223"/>
      <c r="U845" s="213"/>
      <c r="V845" s="213"/>
      <c r="W845" s="213"/>
      <c r="X845" s="213"/>
      <c r="Y845" s="213"/>
      <c r="Z845" s="213"/>
    </row>
    <row r="846" spans="1:26" ht="15.75" hidden="1" customHeight="1">
      <c r="A846" s="268"/>
      <c r="B846" s="213"/>
      <c r="C846" s="213"/>
      <c r="D846" s="213"/>
      <c r="E846" s="213"/>
      <c r="F846" s="213"/>
      <c r="G846" s="213"/>
      <c r="H846" s="213"/>
      <c r="I846" s="213"/>
      <c r="J846" s="213"/>
      <c r="K846" s="213"/>
      <c r="L846" s="213"/>
      <c r="M846" s="267"/>
      <c r="N846" s="267"/>
      <c r="O846" s="267"/>
      <c r="P846" s="267"/>
      <c r="Q846" s="267"/>
      <c r="R846" s="267"/>
      <c r="S846" s="267"/>
      <c r="T846" s="223"/>
      <c r="U846" s="213"/>
      <c r="V846" s="213"/>
      <c r="W846" s="213"/>
      <c r="X846" s="213"/>
      <c r="Y846" s="213"/>
      <c r="Z846" s="213"/>
    </row>
    <row r="847" spans="1:26" ht="15.75" hidden="1" customHeight="1">
      <c r="A847" s="268"/>
      <c r="B847" s="213"/>
      <c r="C847" s="213"/>
      <c r="D847" s="213"/>
      <c r="E847" s="213"/>
      <c r="F847" s="213"/>
      <c r="G847" s="213"/>
      <c r="H847" s="213"/>
      <c r="I847" s="213"/>
      <c r="J847" s="213"/>
      <c r="K847" s="213"/>
      <c r="L847" s="213"/>
      <c r="M847" s="267"/>
      <c r="N847" s="267"/>
      <c r="O847" s="267"/>
      <c r="P847" s="267"/>
      <c r="Q847" s="267"/>
      <c r="R847" s="267"/>
      <c r="S847" s="267"/>
      <c r="T847" s="223"/>
      <c r="U847" s="213"/>
      <c r="V847" s="213"/>
      <c r="W847" s="213"/>
      <c r="X847" s="213"/>
      <c r="Y847" s="213"/>
      <c r="Z847" s="213"/>
    </row>
    <row r="848" spans="1:26" ht="15.75" hidden="1" customHeight="1">
      <c r="A848" s="268"/>
      <c r="B848" s="213"/>
      <c r="C848" s="213"/>
      <c r="D848" s="213"/>
      <c r="E848" s="213"/>
      <c r="F848" s="213"/>
      <c r="G848" s="213"/>
      <c r="H848" s="213"/>
      <c r="I848" s="213"/>
      <c r="J848" s="213"/>
      <c r="K848" s="213"/>
      <c r="L848" s="213"/>
      <c r="M848" s="267"/>
      <c r="N848" s="267"/>
      <c r="O848" s="267"/>
      <c r="P848" s="267"/>
      <c r="Q848" s="267"/>
      <c r="R848" s="267"/>
      <c r="S848" s="267"/>
      <c r="T848" s="223"/>
      <c r="U848" s="213"/>
      <c r="V848" s="213"/>
      <c r="W848" s="213"/>
      <c r="X848" s="213"/>
      <c r="Y848" s="213"/>
      <c r="Z848" s="213"/>
    </row>
    <row r="849" spans="1:26" ht="15.75" hidden="1" customHeight="1">
      <c r="A849" s="268"/>
      <c r="B849" s="213"/>
      <c r="C849" s="213"/>
      <c r="D849" s="213"/>
      <c r="E849" s="213"/>
      <c r="F849" s="213"/>
      <c r="G849" s="213"/>
      <c r="H849" s="213"/>
      <c r="I849" s="213"/>
      <c r="J849" s="213"/>
      <c r="K849" s="213"/>
      <c r="L849" s="213"/>
      <c r="M849" s="267"/>
      <c r="N849" s="267"/>
      <c r="O849" s="267"/>
      <c r="P849" s="267"/>
      <c r="Q849" s="267"/>
      <c r="R849" s="267"/>
      <c r="S849" s="267"/>
      <c r="T849" s="223"/>
      <c r="U849" s="213"/>
      <c r="V849" s="213"/>
      <c r="W849" s="213"/>
      <c r="X849" s="213"/>
      <c r="Y849" s="213"/>
      <c r="Z849" s="213"/>
    </row>
    <row r="850" spans="1:26" ht="15.75" hidden="1" customHeight="1">
      <c r="A850" s="268"/>
      <c r="B850" s="213"/>
      <c r="C850" s="213"/>
      <c r="D850" s="213"/>
      <c r="E850" s="213"/>
      <c r="F850" s="213"/>
      <c r="G850" s="213"/>
      <c r="H850" s="213"/>
      <c r="I850" s="213"/>
      <c r="J850" s="213"/>
      <c r="K850" s="213"/>
      <c r="L850" s="213"/>
      <c r="M850" s="267"/>
      <c r="N850" s="267"/>
      <c r="O850" s="267"/>
      <c r="P850" s="267"/>
      <c r="Q850" s="267"/>
      <c r="R850" s="267"/>
      <c r="S850" s="267"/>
      <c r="T850" s="223"/>
      <c r="U850" s="213"/>
      <c r="V850" s="213"/>
      <c r="W850" s="213"/>
      <c r="X850" s="213"/>
      <c r="Y850" s="213"/>
      <c r="Z850" s="213"/>
    </row>
    <row r="851" spans="1:26" ht="15.75" hidden="1" customHeight="1">
      <c r="A851" s="268"/>
      <c r="B851" s="213"/>
      <c r="C851" s="213"/>
      <c r="D851" s="213"/>
      <c r="E851" s="213"/>
      <c r="F851" s="213"/>
      <c r="G851" s="213"/>
      <c r="H851" s="213"/>
      <c r="I851" s="213"/>
      <c r="J851" s="213"/>
      <c r="K851" s="213"/>
      <c r="L851" s="213"/>
      <c r="M851" s="267"/>
      <c r="N851" s="267"/>
      <c r="O851" s="267"/>
      <c r="P851" s="267"/>
      <c r="Q851" s="267"/>
      <c r="R851" s="267"/>
      <c r="S851" s="267"/>
      <c r="T851" s="223"/>
      <c r="U851" s="213"/>
      <c r="V851" s="213"/>
      <c r="W851" s="213"/>
      <c r="X851" s="213"/>
      <c r="Y851" s="213"/>
      <c r="Z851" s="213"/>
    </row>
    <row r="852" spans="1:26" ht="15.75" hidden="1" customHeight="1">
      <c r="A852" s="268"/>
      <c r="B852" s="213"/>
      <c r="C852" s="213"/>
      <c r="D852" s="213"/>
      <c r="E852" s="213"/>
      <c r="F852" s="213"/>
      <c r="G852" s="213"/>
      <c r="H852" s="213"/>
      <c r="I852" s="213"/>
      <c r="J852" s="213"/>
      <c r="K852" s="213"/>
      <c r="L852" s="213"/>
      <c r="M852" s="267"/>
      <c r="N852" s="267"/>
      <c r="O852" s="267"/>
      <c r="P852" s="267"/>
      <c r="Q852" s="267"/>
      <c r="R852" s="267"/>
      <c r="S852" s="267"/>
      <c r="T852" s="223"/>
      <c r="U852" s="213"/>
      <c r="V852" s="213"/>
      <c r="W852" s="213"/>
      <c r="X852" s="213"/>
      <c r="Y852" s="213"/>
      <c r="Z852" s="213"/>
    </row>
    <row r="853" spans="1:26" ht="15.75" hidden="1" customHeight="1">
      <c r="A853" s="268"/>
      <c r="B853" s="213"/>
      <c r="C853" s="213"/>
      <c r="D853" s="213"/>
      <c r="E853" s="213"/>
      <c r="F853" s="213"/>
      <c r="G853" s="213"/>
      <c r="H853" s="213"/>
      <c r="I853" s="213"/>
      <c r="J853" s="213"/>
      <c r="K853" s="213"/>
      <c r="L853" s="213"/>
      <c r="M853" s="267"/>
      <c r="N853" s="267"/>
      <c r="O853" s="267"/>
      <c r="P853" s="267"/>
      <c r="Q853" s="267"/>
      <c r="R853" s="267"/>
      <c r="S853" s="267"/>
      <c r="T853" s="223"/>
      <c r="U853" s="213"/>
      <c r="V853" s="213"/>
      <c r="W853" s="213"/>
      <c r="X853" s="213"/>
      <c r="Y853" s="213"/>
      <c r="Z853" s="213"/>
    </row>
    <row r="854" spans="1:26" ht="15.75" hidden="1" customHeight="1">
      <c r="A854" s="268"/>
      <c r="B854" s="213"/>
      <c r="C854" s="213"/>
      <c r="D854" s="213"/>
      <c r="E854" s="213"/>
      <c r="F854" s="213"/>
      <c r="G854" s="213"/>
      <c r="H854" s="213"/>
      <c r="I854" s="213"/>
      <c r="J854" s="213"/>
      <c r="K854" s="213"/>
      <c r="L854" s="213"/>
      <c r="M854" s="267"/>
      <c r="N854" s="267"/>
      <c r="O854" s="267"/>
      <c r="P854" s="267"/>
      <c r="Q854" s="267"/>
      <c r="R854" s="267"/>
      <c r="S854" s="267"/>
      <c r="T854" s="223"/>
      <c r="U854" s="213"/>
      <c r="V854" s="213"/>
      <c r="W854" s="213"/>
      <c r="X854" s="213"/>
      <c r="Y854" s="213"/>
      <c r="Z854" s="213"/>
    </row>
    <row r="855" spans="1:26" ht="15.75" hidden="1" customHeight="1">
      <c r="A855" s="268"/>
      <c r="B855" s="213"/>
      <c r="C855" s="213"/>
      <c r="D855" s="213"/>
      <c r="E855" s="213"/>
      <c r="F855" s="213"/>
      <c r="G855" s="213"/>
      <c r="H855" s="213"/>
      <c r="I855" s="213"/>
      <c r="J855" s="213"/>
      <c r="K855" s="213"/>
      <c r="L855" s="213"/>
      <c r="M855" s="267"/>
      <c r="N855" s="267"/>
      <c r="O855" s="267"/>
      <c r="P855" s="267"/>
      <c r="Q855" s="267"/>
      <c r="R855" s="267"/>
      <c r="S855" s="267"/>
      <c r="T855" s="223"/>
      <c r="U855" s="213"/>
      <c r="V855" s="213"/>
      <c r="W855" s="213"/>
      <c r="X855" s="213"/>
      <c r="Y855" s="213"/>
      <c r="Z855" s="213"/>
    </row>
    <row r="856" spans="1:26" ht="15.75" hidden="1" customHeight="1">
      <c r="A856" s="268"/>
      <c r="B856" s="213"/>
      <c r="C856" s="213"/>
      <c r="D856" s="213"/>
      <c r="E856" s="213"/>
      <c r="F856" s="213"/>
      <c r="G856" s="213"/>
      <c r="H856" s="213"/>
      <c r="I856" s="213"/>
      <c r="J856" s="213"/>
      <c r="K856" s="213"/>
      <c r="L856" s="213"/>
      <c r="M856" s="267"/>
      <c r="N856" s="267"/>
      <c r="O856" s="267"/>
      <c r="P856" s="267"/>
      <c r="Q856" s="267"/>
      <c r="R856" s="267"/>
      <c r="S856" s="267"/>
      <c r="T856" s="223"/>
      <c r="U856" s="213"/>
      <c r="V856" s="213"/>
      <c r="W856" s="213"/>
      <c r="X856" s="213"/>
      <c r="Y856" s="213"/>
      <c r="Z856" s="213"/>
    </row>
    <row r="857" spans="1:26" ht="15.75" hidden="1" customHeight="1">
      <c r="A857" s="268"/>
      <c r="B857" s="213"/>
      <c r="C857" s="213"/>
      <c r="D857" s="213"/>
      <c r="E857" s="213"/>
      <c r="F857" s="213"/>
      <c r="G857" s="213"/>
      <c r="H857" s="213"/>
      <c r="I857" s="213"/>
      <c r="J857" s="213"/>
      <c r="K857" s="213"/>
      <c r="L857" s="213"/>
      <c r="M857" s="267"/>
      <c r="N857" s="267"/>
      <c r="O857" s="267"/>
      <c r="P857" s="267"/>
      <c r="Q857" s="267"/>
      <c r="R857" s="267"/>
      <c r="S857" s="267"/>
      <c r="T857" s="223"/>
      <c r="U857" s="213"/>
      <c r="V857" s="213"/>
      <c r="W857" s="213"/>
      <c r="X857" s="213"/>
      <c r="Y857" s="213"/>
      <c r="Z857" s="213"/>
    </row>
    <row r="858" spans="1:26" ht="15.75" hidden="1" customHeight="1">
      <c r="A858" s="268"/>
      <c r="B858" s="213"/>
      <c r="C858" s="213"/>
      <c r="D858" s="213"/>
      <c r="E858" s="213"/>
      <c r="F858" s="213"/>
      <c r="G858" s="213"/>
      <c r="H858" s="213"/>
      <c r="I858" s="213"/>
      <c r="J858" s="213"/>
      <c r="K858" s="213"/>
      <c r="L858" s="213"/>
      <c r="M858" s="267"/>
      <c r="N858" s="267"/>
      <c r="O858" s="267"/>
      <c r="P858" s="267"/>
      <c r="Q858" s="267"/>
      <c r="R858" s="267"/>
      <c r="S858" s="267"/>
      <c r="T858" s="223"/>
      <c r="U858" s="213"/>
      <c r="V858" s="213"/>
      <c r="W858" s="213"/>
      <c r="X858" s="213"/>
      <c r="Y858" s="213"/>
      <c r="Z858" s="213"/>
    </row>
    <row r="859" spans="1:26" ht="15.75" hidden="1" customHeight="1">
      <c r="A859" s="268"/>
      <c r="B859" s="213"/>
      <c r="C859" s="213"/>
      <c r="D859" s="213"/>
      <c r="E859" s="213"/>
      <c r="F859" s="213"/>
      <c r="G859" s="213"/>
      <c r="H859" s="213"/>
      <c r="I859" s="213"/>
      <c r="J859" s="213"/>
      <c r="K859" s="213"/>
      <c r="L859" s="213"/>
      <c r="M859" s="267"/>
      <c r="N859" s="267"/>
      <c r="O859" s="267"/>
      <c r="P859" s="267"/>
      <c r="Q859" s="267"/>
      <c r="R859" s="267"/>
      <c r="S859" s="267"/>
      <c r="T859" s="223"/>
      <c r="U859" s="213"/>
      <c r="V859" s="213"/>
      <c r="W859" s="213"/>
      <c r="X859" s="213"/>
      <c r="Y859" s="213"/>
      <c r="Z859" s="213"/>
    </row>
    <row r="860" spans="1:26" ht="15.75" hidden="1" customHeight="1">
      <c r="A860" s="268"/>
      <c r="B860" s="213"/>
      <c r="C860" s="213"/>
      <c r="D860" s="213"/>
      <c r="E860" s="213"/>
      <c r="F860" s="213"/>
      <c r="G860" s="213"/>
      <c r="H860" s="213"/>
      <c r="I860" s="213"/>
      <c r="J860" s="213"/>
      <c r="K860" s="213"/>
      <c r="L860" s="213"/>
      <c r="M860" s="267"/>
      <c r="N860" s="267"/>
      <c r="O860" s="267"/>
      <c r="P860" s="267"/>
      <c r="Q860" s="267"/>
      <c r="R860" s="267"/>
      <c r="S860" s="267"/>
      <c r="T860" s="223"/>
      <c r="U860" s="213"/>
      <c r="V860" s="213"/>
      <c r="W860" s="213"/>
      <c r="X860" s="213"/>
      <c r="Y860" s="213"/>
      <c r="Z860" s="213"/>
    </row>
    <row r="861" spans="1:26" ht="15.75" hidden="1" customHeight="1">
      <c r="A861" s="268"/>
      <c r="B861" s="213"/>
      <c r="C861" s="213"/>
      <c r="D861" s="213"/>
      <c r="E861" s="213"/>
      <c r="F861" s="213"/>
      <c r="G861" s="213"/>
      <c r="H861" s="213"/>
      <c r="I861" s="213"/>
      <c r="J861" s="213"/>
      <c r="K861" s="213"/>
      <c r="L861" s="213"/>
      <c r="M861" s="267"/>
      <c r="N861" s="267"/>
      <c r="O861" s="267"/>
      <c r="P861" s="267"/>
      <c r="Q861" s="267"/>
      <c r="R861" s="267"/>
      <c r="S861" s="267"/>
      <c r="T861" s="223"/>
      <c r="U861" s="213"/>
      <c r="V861" s="213"/>
      <c r="W861" s="213"/>
      <c r="X861" s="213"/>
      <c r="Y861" s="213"/>
      <c r="Z861" s="213"/>
    </row>
    <row r="862" spans="1:26" ht="15.75" hidden="1" customHeight="1">
      <c r="A862" s="268"/>
      <c r="B862" s="213"/>
      <c r="C862" s="213"/>
      <c r="D862" s="213"/>
      <c r="E862" s="213"/>
      <c r="F862" s="213"/>
      <c r="G862" s="213"/>
      <c r="H862" s="213"/>
      <c r="I862" s="213"/>
      <c r="J862" s="213"/>
      <c r="K862" s="213"/>
      <c r="L862" s="213"/>
      <c r="M862" s="267"/>
      <c r="N862" s="267"/>
      <c r="O862" s="267"/>
      <c r="P862" s="267"/>
      <c r="Q862" s="267"/>
      <c r="R862" s="267"/>
      <c r="S862" s="267"/>
      <c r="T862" s="223"/>
      <c r="U862" s="213"/>
      <c r="V862" s="213"/>
      <c r="W862" s="213"/>
      <c r="X862" s="213"/>
      <c r="Y862" s="213"/>
      <c r="Z862" s="213"/>
    </row>
    <row r="863" spans="1:26" ht="15.75" hidden="1" customHeight="1">
      <c r="A863" s="268"/>
      <c r="B863" s="213"/>
      <c r="C863" s="213"/>
      <c r="D863" s="213"/>
      <c r="E863" s="213"/>
      <c r="F863" s="213"/>
      <c r="G863" s="213"/>
      <c r="H863" s="213"/>
      <c r="I863" s="213"/>
      <c r="J863" s="213"/>
      <c r="K863" s="213"/>
      <c r="L863" s="213"/>
      <c r="M863" s="267"/>
      <c r="N863" s="267"/>
      <c r="O863" s="267"/>
      <c r="P863" s="267"/>
      <c r="Q863" s="267"/>
      <c r="R863" s="267"/>
      <c r="S863" s="267"/>
      <c r="T863" s="223"/>
      <c r="U863" s="213"/>
      <c r="V863" s="213"/>
      <c r="W863" s="213"/>
      <c r="X863" s="213"/>
      <c r="Y863" s="213"/>
      <c r="Z863" s="213"/>
    </row>
    <row r="864" spans="1:26" ht="15.75" hidden="1" customHeight="1">
      <c r="A864" s="268"/>
      <c r="B864" s="213"/>
      <c r="C864" s="213"/>
      <c r="D864" s="213"/>
      <c r="E864" s="213"/>
      <c r="F864" s="213"/>
      <c r="G864" s="213"/>
      <c r="H864" s="213"/>
      <c r="I864" s="213"/>
      <c r="J864" s="213"/>
      <c r="K864" s="213"/>
      <c r="L864" s="213"/>
      <c r="M864" s="267"/>
      <c r="N864" s="267"/>
      <c r="O864" s="267"/>
      <c r="P864" s="267"/>
      <c r="Q864" s="267"/>
      <c r="R864" s="267"/>
      <c r="S864" s="267"/>
      <c r="T864" s="223"/>
      <c r="U864" s="213"/>
      <c r="V864" s="213"/>
      <c r="W864" s="213"/>
      <c r="X864" s="213"/>
      <c r="Y864" s="213"/>
      <c r="Z864" s="213"/>
    </row>
    <row r="865" spans="1:26" ht="15.75" hidden="1" customHeight="1">
      <c r="A865" s="268"/>
      <c r="B865" s="213"/>
      <c r="C865" s="213"/>
      <c r="D865" s="213"/>
      <c r="E865" s="213"/>
      <c r="F865" s="213"/>
      <c r="G865" s="213"/>
      <c r="H865" s="213"/>
      <c r="I865" s="213"/>
      <c r="J865" s="213"/>
      <c r="K865" s="213"/>
      <c r="L865" s="213"/>
      <c r="M865" s="267"/>
      <c r="N865" s="267"/>
      <c r="O865" s="267"/>
      <c r="P865" s="267"/>
      <c r="Q865" s="267"/>
      <c r="R865" s="267"/>
      <c r="S865" s="267"/>
      <c r="T865" s="223"/>
      <c r="U865" s="213"/>
      <c r="V865" s="213"/>
      <c r="W865" s="213"/>
      <c r="X865" s="213"/>
      <c r="Y865" s="213"/>
      <c r="Z865" s="213"/>
    </row>
    <row r="866" spans="1:26" ht="15.75" hidden="1" customHeight="1">
      <c r="A866" s="268"/>
      <c r="B866" s="213"/>
      <c r="C866" s="213"/>
      <c r="D866" s="213"/>
      <c r="E866" s="213"/>
      <c r="F866" s="213"/>
      <c r="G866" s="213"/>
      <c r="H866" s="213"/>
      <c r="I866" s="213"/>
      <c r="J866" s="213"/>
      <c r="K866" s="213"/>
      <c r="L866" s="213"/>
      <c r="M866" s="267"/>
      <c r="N866" s="267"/>
      <c r="O866" s="267"/>
      <c r="P866" s="267"/>
      <c r="Q866" s="267"/>
      <c r="R866" s="267"/>
      <c r="S866" s="267"/>
      <c r="T866" s="223"/>
      <c r="U866" s="213"/>
      <c r="V866" s="213"/>
      <c r="W866" s="213"/>
      <c r="X866" s="213"/>
      <c r="Y866" s="213"/>
      <c r="Z866" s="213"/>
    </row>
    <row r="867" spans="1:26" ht="15.75" hidden="1" customHeight="1">
      <c r="A867" s="268"/>
      <c r="B867" s="213"/>
      <c r="C867" s="213"/>
      <c r="D867" s="213"/>
      <c r="E867" s="213"/>
      <c r="F867" s="213"/>
      <c r="G867" s="213"/>
      <c r="H867" s="213"/>
      <c r="I867" s="213"/>
      <c r="J867" s="213"/>
      <c r="K867" s="213"/>
      <c r="L867" s="213"/>
      <c r="M867" s="267"/>
      <c r="N867" s="267"/>
      <c r="O867" s="267"/>
      <c r="P867" s="267"/>
      <c r="Q867" s="267"/>
      <c r="R867" s="267"/>
      <c r="S867" s="267"/>
      <c r="T867" s="223"/>
      <c r="U867" s="213"/>
      <c r="V867" s="213"/>
      <c r="W867" s="213"/>
      <c r="X867" s="213"/>
      <c r="Y867" s="213"/>
      <c r="Z867" s="213"/>
    </row>
    <row r="868" spans="1:26" ht="15.75" hidden="1" customHeight="1">
      <c r="A868" s="268"/>
      <c r="B868" s="213"/>
      <c r="C868" s="213"/>
      <c r="D868" s="213"/>
      <c r="E868" s="213"/>
      <c r="F868" s="213"/>
      <c r="G868" s="213"/>
      <c r="H868" s="213"/>
      <c r="I868" s="213"/>
      <c r="J868" s="213"/>
      <c r="K868" s="213"/>
      <c r="L868" s="213"/>
      <c r="M868" s="267"/>
      <c r="N868" s="267"/>
      <c r="O868" s="267"/>
      <c r="P868" s="267"/>
      <c r="Q868" s="267"/>
      <c r="R868" s="267"/>
      <c r="S868" s="267"/>
      <c r="T868" s="223"/>
      <c r="U868" s="213"/>
      <c r="V868" s="213"/>
      <c r="W868" s="213"/>
      <c r="X868" s="213"/>
      <c r="Y868" s="213"/>
      <c r="Z868" s="213"/>
    </row>
    <row r="869" spans="1:26" ht="15.75" hidden="1" customHeight="1">
      <c r="A869" s="268"/>
      <c r="B869" s="213"/>
      <c r="C869" s="213"/>
      <c r="D869" s="213"/>
      <c r="E869" s="213"/>
      <c r="F869" s="213"/>
      <c r="G869" s="213"/>
      <c r="H869" s="213"/>
      <c r="I869" s="213"/>
      <c r="J869" s="213"/>
      <c r="K869" s="213"/>
      <c r="L869" s="213"/>
      <c r="M869" s="267"/>
      <c r="N869" s="267"/>
      <c r="O869" s="267"/>
      <c r="P869" s="267"/>
      <c r="Q869" s="267"/>
      <c r="R869" s="267"/>
      <c r="S869" s="267"/>
      <c r="T869" s="223"/>
      <c r="U869" s="213"/>
      <c r="V869" s="213"/>
      <c r="W869" s="213"/>
      <c r="X869" s="213"/>
      <c r="Y869" s="213"/>
      <c r="Z869" s="213"/>
    </row>
    <row r="870" spans="1:26" ht="15.75" hidden="1" customHeight="1">
      <c r="A870" s="268"/>
      <c r="B870" s="213"/>
      <c r="C870" s="213"/>
      <c r="D870" s="213"/>
      <c r="E870" s="213"/>
      <c r="F870" s="213"/>
      <c r="G870" s="213"/>
      <c r="H870" s="213"/>
      <c r="I870" s="213"/>
      <c r="J870" s="213"/>
      <c r="K870" s="213"/>
      <c r="L870" s="213"/>
      <c r="M870" s="267"/>
      <c r="N870" s="267"/>
      <c r="O870" s="267"/>
      <c r="P870" s="267"/>
      <c r="Q870" s="267"/>
      <c r="R870" s="267"/>
      <c r="S870" s="267"/>
      <c r="T870" s="223"/>
      <c r="U870" s="213"/>
      <c r="V870" s="213"/>
      <c r="W870" s="213"/>
      <c r="X870" s="213"/>
      <c r="Y870" s="213"/>
      <c r="Z870" s="213"/>
    </row>
    <row r="871" spans="1:26" ht="15.75" hidden="1" customHeight="1">
      <c r="A871" s="268"/>
      <c r="B871" s="213"/>
      <c r="C871" s="213"/>
      <c r="D871" s="213"/>
      <c r="E871" s="213"/>
      <c r="F871" s="213"/>
      <c r="G871" s="213"/>
      <c r="H871" s="213"/>
      <c r="I871" s="213"/>
      <c r="J871" s="213"/>
      <c r="K871" s="213"/>
      <c r="L871" s="213"/>
      <c r="M871" s="267"/>
      <c r="N871" s="267"/>
      <c r="O871" s="267"/>
      <c r="P871" s="267"/>
      <c r="Q871" s="267"/>
      <c r="R871" s="267"/>
      <c r="S871" s="267"/>
      <c r="T871" s="223"/>
      <c r="U871" s="213"/>
      <c r="V871" s="213"/>
      <c r="W871" s="213"/>
      <c r="X871" s="213"/>
      <c r="Y871" s="213"/>
      <c r="Z871" s="213"/>
    </row>
    <row r="872" spans="1:26" ht="15.75" hidden="1" customHeight="1">
      <c r="A872" s="268"/>
      <c r="B872" s="213"/>
      <c r="C872" s="213"/>
      <c r="D872" s="213"/>
      <c r="E872" s="213"/>
      <c r="F872" s="213"/>
      <c r="G872" s="213"/>
      <c r="H872" s="213"/>
      <c r="I872" s="213"/>
      <c r="J872" s="213"/>
      <c r="K872" s="213"/>
      <c r="L872" s="213"/>
      <c r="M872" s="267"/>
      <c r="N872" s="267"/>
      <c r="O872" s="267"/>
      <c r="P872" s="267"/>
      <c r="Q872" s="267"/>
      <c r="R872" s="267"/>
      <c r="S872" s="267"/>
      <c r="T872" s="223"/>
      <c r="U872" s="213"/>
      <c r="V872" s="213"/>
      <c r="W872" s="213"/>
      <c r="X872" s="213"/>
      <c r="Y872" s="213"/>
      <c r="Z872" s="213"/>
    </row>
    <row r="873" spans="1:26" ht="15.75" hidden="1" customHeight="1">
      <c r="A873" s="268"/>
      <c r="B873" s="213"/>
      <c r="C873" s="213"/>
      <c r="D873" s="213"/>
      <c r="E873" s="213"/>
      <c r="F873" s="213"/>
      <c r="G873" s="213"/>
      <c r="H873" s="213"/>
      <c r="I873" s="213"/>
      <c r="J873" s="213"/>
      <c r="K873" s="213"/>
      <c r="L873" s="213"/>
      <c r="M873" s="267"/>
      <c r="N873" s="267"/>
      <c r="O873" s="267"/>
      <c r="P873" s="267"/>
      <c r="Q873" s="267"/>
      <c r="R873" s="267"/>
      <c r="S873" s="267"/>
      <c r="T873" s="223"/>
      <c r="U873" s="213"/>
      <c r="V873" s="213"/>
      <c r="W873" s="213"/>
      <c r="X873" s="213"/>
      <c r="Y873" s="213"/>
      <c r="Z873" s="213"/>
    </row>
    <row r="874" spans="1:26" ht="15.75" hidden="1" customHeight="1">
      <c r="A874" s="268"/>
      <c r="B874" s="213"/>
      <c r="C874" s="213"/>
      <c r="D874" s="213"/>
      <c r="E874" s="213"/>
      <c r="F874" s="213"/>
      <c r="G874" s="213"/>
      <c r="H874" s="213"/>
      <c r="I874" s="213"/>
      <c r="J874" s="213"/>
      <c r="K874" s="213"/>
      <c r="L874" s="213"/>
      <c r="M874" s="267"/>
      <c r="N874" s="267"/>
      <c r="O874" s="267"/>
      <c r="P874" s="267"/>
      <c r="Q874" s="267"/>
      <c r="R874" s="267"/>
      <c r="S874" s="267"/>
      <c r="T874" s="223"/>
      <c r="U874" s="213"/>
      <c r="V874" s="213"/>
      <c r="W874" s="213"/>
      <c r="X874" s="213"/>
      <c r="Y874" s="213"/>
      <c r="Z874" s="213"/>
    </row>
    <row r="875" spans="1:26" ht="15.75" hidden="1" customHeight="1">
      <c r="A875" s="268"/>
      <c r="B875" s="213"/>
      <c r="C875" s="213"/>
      <c r="D875" s="213"/>
      <c r="E875" s="213"/>
      <c r="F875" s="213"/>
      <c r="G875" s="213"/>
      <c r="H875" s="213"/>
      <c r="I875" s="213"/>
      <c r="J875" s="213"/>
      <c r="K875" s="213"/>
      <c r="L875" s="213"/>
      <c r="M875" s="267"/>
      <c r="N875" s="267"/>
      <c r="O875" s="267"/>
      <c r="P875" s="267"/>
      <c r="Q875" s="267"/>
      <c r="R875" s="267"/>
      <c r="S875" s="267"/>
      <c r="T875" s="223"/>
      <c r="U875" s="213"/>
      <c r="V875" s="213"/>
      <c r="W875" s="213"/>
      <c r="X875" s="213"/>
      <c r="Y875" s="213"/>
      <c r="Z875" s="213"/>
    </row>
    <row r="876" spans="1:26" ht="15.75" hidden="1" customHeight="1">
      <c r="A876" s="268"/>
      <c r="B876" s="213"/>
      <c r="C876" s="213"/>
      <c r="D876" s="213"/>
      <c r="E876" s="213"/>
      <c r="F876" s="213"/>
      <c r="G876" s="213"/>
      <c r="H876" s="213"/>
      <c r="I876" s="213"/>
      <c r="J876" s="213"/>
      <c r="K876" s="213"/>
      <c r="L876" s="213"/>
      <c r="M876" s="267"/>
      <c r="N876" s="267"/>
      <c r="O876" s="267"/>
      <c r="P876" s="267"/>
      <c r="Q876" s="267"/>
      <c r="R876" s="267"/>
      <c r="S876" s="267"/>
      <c r="T876" s="223"/>
      <c r="U876" s="213"/>
      <c r="V876" s="213"/>
      <c r="W876" s="213"/>
      <c r="X876" s="213"/>
      <c r="Y876" s="213"/>
      <c r="Z876" s="213"/>
    </row>
    <row r="877" spans="1:26" ht="15.75" hidden="1" customHeight="1">
      <c r="A877" s="268"/>
      <c r="B877" s="213"/>
      <c r="C877" s="213"/>
      <c r="D877" s="213"/>
      <c r="E877" s="213"/>
      <c r="F877" s="213"/>
      <c r="G877" s="213"/>
      <c r="H877" s="213"/>
      <c r="I877" s="213"/>
      <c r="J877" s="213"/>
      <c r="K877" s="213"/>
      <c r="L877" s="213"/>
      <c r="M877" s="267"/>
      <c r="N877" s="267"/>
      <c r="O877" s="267"/>
      <c r="P877" s="267"/>
      <c r="Q877" s="267"/>
      <c r="R877" s="267"/>
      <c r="S877" s="267"/>
      <c r="T877" s="223"/>
      <c r="U877" s="213"/>
      <c r="V877" s="213"/>
      <c r="W877" s="213"/>
      <c r="X877" s="213"/>
      <c r="Y877" s="213"/>
      <c r="Z877" s="213"/>
    </row>
    <row r="878" spans="1:26" ht="15.75" hidden="1" customHeight="1">
      <c r="A878" s="268"/>
      <c r="B878" s="213"/>
      <c r="C878" s="213"/>
      <c r="D878" s="213"/>
      <c r="E878" s="213"/>
      <c r="F878" s="213"/>
      <c r="G878" s="213"/>
      <c r="H878" s="213"/>
      <c r="I878" s="213"/>
      <c r="J878" s="213"/>
      <c r="K878" s="213"/>
      <c r="L878" s="213"/>
      <c r="M878" s="267"/>
      <c r="N878" s="267"/>
      <c r="O878" s="267"/>
      <c r="P878" s="267"/>
      <c r="Q878" s="267"/>
      <c r="R878" s="267"/>
      <c r="S878" s="267"/>
      <c r="T878" s="223"/>
      <c r="U878" s="213"/>
      <c r="V878" s="213"/>
      <c r="W878" s="213"/>
      <c r="X878" s="213"/>
      <c r="Y878" s="213"/>
      <c r="Z878" s="213"/>
    </row>
    <row r="879" spans="1:26" ht="15.75" hidden="1" customHeight="1">
      <c r="A879" s="268"/>
      <c r="B879" s="213"/>
      <c r="C879" s="213"/>
      <c r="D879" s="213"/>
      <c r="E879" s="213"/>
      <c r="F879" s="213"/>
      <c r="G879" s="213"/>
      <c r="H879" s="213"/>
      <c r="I879" s="213"/>
      <c r="J879" s="213"/>
      <c r="K879" s="213"/>
      <c r="L879" s="213"/>
      <c r="M879" s="267"/>
      <c r="N879" s="267"/>
      <c r="O879" s="267"/>
      <c r="P879" s="267"/>
      <c r="Q879" s="267"/>
      <c r="R879" s="267"/>
      <c r="S879" s="267"/>
      <c r="T879" s="223"/>
      <c r="U879" s="213"/>
      <c r="V879" s="213"/>
      <c r="W879" s="213"/>
      <c r="X879" s="213"/>
      <c r="Y879" s="213"/>
      <c r="Z879" s="213"/>
    </row>
    <row r="880" spans="1:26" ht="15.75" hidden="1" customHeight="1">
      <c r="A880" s="268"/>
      <c r="B880" s="213"/>
      <c r="C880" s="213"/>
      <c r="D880" s="213"/>
      <c r="E880" s="213"/>
      <c r="F880" s="213"/>
      <c r="G880" s="213"/>
      <c r="H880" s="213"/>
      <c r="I880" s="213"/>
      <c r="J880" s="213"/>
      <c r="K880" s="213"/>
      <c r="L880" s="213"/>
      <c r="M880" s="267"/>
      <c r="N880" s="267"/>
      <c r="O880" s="267"/>
      <c r="P880" s="267"/>
      <c r="Q880" s="267"/>
      <c r="R880" s="267"/>
      <c r="S880" s="267"/>
      <c r="T880" s="223"/>
      <c r="U880" s="213"/>
      <c r="V880" s="213"/>
      <c r="W880" s="213"/>
      <c r="X880" s="213"/>
      <c r="Y880" s="213"/>
      <c r="Z880" s="213"/>
    </row>
    <row r="881" spans="1:26" ht="15.75" hidden="1" customHeight="1">
      <c r="A881" s="268"/>
      <c r="B881" s="213"/>
      <c r="C881" s="213"/>
      <c r="D881" s="213"/>
      <c r="E881" s="213"/>
      <c r="F881" s="213"/>
      <c r="G881" s="213"/>
      <c r="H881" s="213"/>
      <c r="I881" s="213"/>
      <c r="J881" s="213"/>
      <c r="K881" s="213"/>
      <c r="L881" s="213"/>
      <c r="M881" s="267"/>
      <c r="N881" s="267"/>
      <c r="O881" s="267"/>
      <c r="P881" s="267"/>
      <c r="Q881" s="267"/>
      <c r="R881" s="267"/>
      <c r="S881" s="267"/>
      <c r="T881" s="223"/>
      <c r="U881" s="213"/>
      <c r="V881" s="213"/>
      <c r="W881" s="213"/>
      <c r="X881" s="213"/>
      <c r="Y881" s="213"/>
      <c r="Z881" s="213"/>
    </row>
    <row r="882" spans="1:26" ht="15.75" hidden="1" customHeight="1">
      <c r="A882" s="268"/>
      <c r="B882" s="213"/>
      <c r="C882" s="213"/>
      <c r="D882" s="213"/>
      <c r="E882" s="213"/>
      <c r="F882" s="213"/>
      <c r="G882" s="213"/>
      <c r="H882" s="213"/>
      <c r="I882" s="213"/>
      <c r="J882" s="213"/>
      <c r="K882" s="213"/>
      <c r="L882" s="213"/>
      <c r="M882" s="267"/>
      <c r="N882" s="267"/>
      <c r="O882" s="267"/>
      <c r="P882" s="267"/>
      <c r="Q882" s="267"/>
      <c r="R882" s="267"/>
      <c r="S882" s="267"/>
      <c r="T882" s="223"/>
      <c r="U882" s="213"/>
      <c r="V882" s="213"/>
      <c r="W882" s="213"/>
      <c r="X882" s="213"/>
      <c r="Y882" s="213"/>
      <c r="Z882" s="213"/>
    </row>
    <row r="883" spans="1:26" ht="15.75" hidden="1" customHeight="1">
      <c r="A883" s="268"/>
      <c r="B883" s="213"/>
      <c r="C883" s="213"/>
      <c r="D883" s="213"/>
      <c r="E883" s="213"/>
      <c r="F883" s="213"/>
      <c r="G883" s="213"/>
      <c r="H883" s="213"/>
      <c r="I883" s="213"/>
      <c r="J883" s="213"/>
      <c r="K883" s="213"/>
      <c r="L883" s="213"/>
      <c r="M883" s="267"/>
      <c r="N883" s="267"/>
      <c r="O883" s="267"/>
      <c r="P883" s="267"/>
      <c r="Q883" s="267"/>
      <c r="R883" s="267"/>
      <c r="S883" s="267"/>
      <c r="T883" s="223"/>
      <c r="U883" s="213"/>
      <c r="V883" s="213"/>
      <c r="W883" s="213"/>
      <c r="X883" s="213"/>
      <c r="Y883" s="213"/>
      <c r="Z883" s="213"/>
    </row>
    <row r="884" spans="1:26" ht="15.75" hidden="1" customHeight="1">
      <c r="A884" s="268"/>
      <c r="B884" s="213"/>
      <c r="C884" s="213"/>
      <c r="D884" s="213"/>
      <c r="E884" s="213"/>
      <c r="F884" s="213"/>
      <c r="G884" s="213"/>
      <c r="H884" s="213"/>
      <c r="I884" s="213"/>
      <c r="J884" s="213"/>
      <c r="K884" s="213"/>
      <c r="L884" s="213"/>
      <c r="M884" s="267"/>
      <c r="N884" s="267"/>
      <c r="O884" s="267"/>
      <c r="P884" s="267"/>
      <c r="Q884" s="267"/>
      <c r="R884" s="267"/>
      <c r="S884" s="267"/>
      <c r="T884" s="223"/>
      <c r="U884" s="213"/>
      <c r="V884" s="213"/>
      <c r="W884" s="213"/>
      <c r="X884" s="213"/>
      <c r="Y884" s="213"/>
      <c r="Z884" s="213"/>
    </row>
    <row r="885" spans="1:26" ht="15.75" hidden="1" customHeight="1">
      <c r="A885" s="268"/>
      <c r="B885" s="213"/>
      <c r="C885" s="213"/>
      <c r="D885" s="213"/>
      <c r="E885" s="213"/>
      <c r="F885" s="213"/>
      <c r="G885" s="213"/>
      <c r="H885" s="213"/>
      <c r="I885" s="213"/>
      <c r="J885" s="213"/>
      <c r="K885" s="213"/>
      <c r="L885" s="213"/>
      <c r="M885" s="267"/>
      <c r="N885" s="267"/>
      <c r="O885" s="267"/>
      <c r="P885" s="267"/>
      <c r="Q885" s="267"/>
      <c r="R885" s="267"/>
      <c r="S885" s="267"/>
      <c r="T885" s="223"/>
      <c r="U885" s="213"/>
      <c r="V885" s="213"/>
      <c r="W885" s="213"/>
      <c r="X885" s="213"/>
      <c r="Y885" s="213"/>
      <c r="Z885" s="213"/>
    </row>
    <row r="886" spans="1:26" ht="15.75" hidden="1" customHeight="1">
      <c r="A886" s="268"/>
      <c r="B886" s="213"/>
      <c r="C886" s="213"/>
      <c r="D886" s="213"/>
      <c r="E886" s="213"/>
      <c r="F886" s="213"/>
      <c r="G886" s="213"/>
      <c r="H886" s="213"/>
      <c r="I886" s="213"/>
      <c r="J886" s="213"/>
      <c r="K886" s="213"/>
      <c r="L886" s="213"/>
      <c r="M886" s="267"/>
      <c r="N886" s="267"/>
      <c r="O886" s="267"/>
      <c r="P886" s="267"/>
      <c r="Q886" s="267"/>
      <c r="R886" s="267"/>
      <c r="S886" s="267"/>
      <c r="T886" s="223"/>
      <c r="U886" s="213"/>
      <c r="V886" s="213"/>
      <c r="W886" s="213"/>
      <c r="X886" s="213"/>
      <c r="Y886" s="213"/>
      <c r="Z886" s="213"/>
    </row>
    <row r="887" spans="1:26" ht="15.75" hidden="1" customHeight="1">
      <c r="A887" s="268"/>
      <c r="B887" s="213"/>
      <c r="C887" s="213"/>
      <c r="D887" s="213"/>
      <c r="E887" s="213"/>
      <c r="F887" s="213"/>
      <c r="G887" s="213"/>
      <c r="H887" s="213"/>
      <c r="I887" s="213"/>
      <c r="J887" s="213"/>
      <c r="K887" s="213"/>
      <c r="L887" s="213"/>
      <c r="M887" s="267"/>
      <c r="N887" s="267"/>
      <c r="O887" s="267"/>
      <c r="P887" s="267"/>
      <c r="Q887" s="267"/>
      <c r="R887" s="267"/>
      <c r="S887" s="267"/>
      <c r="T887" s="223"/>
      <c r="U887" s="213"/>
      <c r="V887" s="213"/>
      <c r="W887" s="213"/>
      <c r="X887" s="213"/>
      <c r="Y887" s="213"/>
      <c r="Z887" s="213"/>
    </row>
    <row r="888" spans="1:26" ht="15.75" hidden="1" customHeight="1">
      <c r="A888" s="268"/>
      <c r="B888" s="213"/>
      <c r="C888" s="213"/>
      <c r="D888" s="213"/>
      <c r="E888" s="213"/>
      <c r="F888" s="213"/>
      <c r="G888" s="213"/>
      <c r="H888" s="213"/>
      <c r="I888" s="213"/>
      <c r="J888" s="213"/>
      <c r="K888" s="213"/>
      <c r="L888" s="213"/>
      <c r="M888" s="267"/>
      <c r="N888" s="267"/>
      <c r="O888" s="267"/>
      <c r="P888" s="267"/>
      <c r="Q888" s="267"/>
      <c r="R888" s="267"/>
      <c r="S888" s="267"/>
      <c r="T888" s="223"/>
      <c r="U888" s="213"/>
      <c r="V888" s="213"/>
      <c r="W888" s="213"/>
      <c r="X888" s="213"/>
      <c r="Y888" s="213"/>
      <c r="Z888" s="213"/>
    </row>
    <row r="889" spans="1:26" ht="15.75" hidden="1" customHeight="1">
      <c r="A889" s="268"/>
      <c r="B889" s="213"/>
      <c r="C889" s="213"/>
      <c r="D889" s="213"/>
      <c r="E889" s="213"/>
      <c r="F889" s="213"/>
      <c r="G889" s="213"/>
      <c r="H889" s="213"/>
      <c r="I889" s="213"/>
      <c r="J889" s="213"/>
      <c r="K889" s="213"/>
      <c r="L889" s="213"/>
      <c r="M889" s="267"/>
      <c r="N889" s="267"/>
      <c r="O889" s="267"/>
      <c r="P889" s="267"/>
      <c r="Q889" s="267"/>
      <c r="R889" s="267"/>
      <c r="S889" s="267"/>
      <c r="T889" s="223"/>
      <c r="U889" s="213"/>
      <c r="V889" s="213"/>
      <c r="W889" s="213"/>
      <c r="X889" s="213"/>
      <c r="Y889" s="213"/>
      <c r="Z889" s="213"/>
    </row>
    <row r="890" spans="1:26" ht="15.75" hidden="1" customHeight="1">
      <c r="A890" s="268"/>
      <c r="B890" s="213"/>
      <c r="C890" s="213"/>
      <c r="D890" s="213"/>
      <c r="E890" s="213"/>
      <c r="F890" s="213"/>
      <c r="G890" s="213"/>
      <c r="H890" s="213"/>
      <c r="I890" s="213"/>
      <c r="J890" s="213"/>
      <c r="K890" s="213"/>
      <c r="L890" s="213"/>
      <c r="M890" s="267"/>
      <c r="N890" s="267"/>
      <c r="O890" s="267"/>
      <c r="P890" s="267"/>
      <c r="Q890" s="267"/>
      <c r="R890" s="267"/>
      <c r="S890" s="267"/>
      <c r="T890" s="223"/>
      <c r="U890" s="213"/>
      <c r="V890" s="213"/>
      <c r="W890" s="213"/>
      <c r="X890" s="213"/>
      <c r="Y890" s="213"/>
      <c r="Z890" s="213"/>
    </row>
    <row r="891" spans="1:26" ht="15.75" hidden="1" customHeight="1">
      <c r="A891" s="268"/>
      <c r="B891" s="213"/>
      <c r="C891" s="213"/>
      <c r="D891" s="213"/>
      <c r="E891" s="213"/>
      <c r="F891" s="213"/>
      <c r="G891" s="213"/>
      <c r="H891" s="213"/>
      <c r="I891" s="213"/>
      <c r="J891" s="213"/>
      <c r="K891" s="213"/>
      <c r="L891" s="213"/>
      <c r="M891" s="267"/>
      <c r="N891" s="267"/>
      <c r="O891" s="267"/>
      <c r="P891" s="267"/>
      <c r="Q891" s="267"/>
      <c r="R891" s="267"/>
      <c r="S891" s="267"/>
      <c r="T891" s="223"/>
      <c r="U891" s="213"/>
      <c r="V891" s="213"/>
      <c r="W891" s="213"/>
      <c r="X891" s="213"/>
      <c r="Y891" s="213"/>
      <c r="Z891" s="213"/>
    </row>
    <row r="892" spans="1:26" ht="15.75" hidden="1" customHeight="1">
      <c r="A892" s="268"/>
      <c r="B892" s="213"/>
      <c r="C892" s="213"/>
      <c r="D892" s="213"/>
      <c r="E892" s="213"/>
      <c r="F892" s="213"/>
      <c r="G892" s="213"/>
      <c r="H892" s="213"/>
      <c r="I892" s="213"/>
      <c r="J892" s="213"/>
      <c r="K892" s="213"/>
      <c r="L892" s="213"/>
      <c r="M892" s="267"/>
      <c r="N892" s="267"/>
      <c r="O892" s="267"/>
      <c r="P892" s="267"/>
      <c r="Q892" s="267"/>
      <c r="R892" s="267"/>
      <c r="S892" s="267"/>
      <c r="T892" s="223"/>
      <c r="U892" s="213"/>
      <c r="V892" s="213"/>
      <c r="W892" s="213"/>
      <c r="X892" s="213"/>
      <c r="Y892" s="213"/>
      <c r="Z892" s="213"/>
    </row>
    <row r="893" spans="1:26" ht="15.75" hidden="1" customHeight="1">
      <c r="A893" s="268"/>
      <c r="B893" s="213"/>
      <c r="C893" s="213"/>
      <c r="D893" s="213"/>
      <c r="E893" s="213"/>
      <c r="F893" s="213"/>
      <c r="G893" s="213"/>
      <c r="H893" s="213"/>
      <c r="I893" s="213"/>
      <c r="J893" s="213"/>
      <c r="K893" s="213"/>
      <c r="L893" s="213"/>
      <c r="M893" s="267"/>
      <c r="N893" s="267"/>
      <c r="O893" s="267"/>
      <c r="P893" s="267"/>
      <c r="Q893" s="267"/>
      <c r="R893" s="267"/>
      <c r="S893" s="267"/>
      <c r="T893" s="223"/>
      <c r="U893" s="213"/>
      <c r="V893" s="213"/>
      <c r="W893" s="213"/>
      <c r="X893" s="213"/>
      <c r="Y893" s="213"/>
      <c r="Z893" s="213"/>
    </row>
    <row r="894" spans="1:26" ht="15.75" hidden="1" customHeight="1">
      <c r="A894" s="268"/>
      <c r="B894" s="213"/>
      <c r="C894" s="213"/>
      <c r="D894" s="213"/>
      <c r="E894" s="213"/>
      <c r="F894" s="213"/>
      <c r="G894" s="213"/>
      <c r="H894" s="213"/>
      <c r="I894" s="213"/>
      <c r="J894" s="213"/>
      <c r="K894" s="213"/>
      <c r="L894" s="213"/>
      <c r="M894" s="267"/>
      <c r="N894" s="267"/>
      <c r="O894" s="267"/>
      <c r="P894" s="267"/>
      <c r="Q894" s="267"/>
      <c r="R894" s="267"/>
      <c r="S894" s="267"/>
      <c r="T894" s="223"/>
      <c r="U894" s="213"/>
      <c r="V894" s="213"/>
      <c r="W894" s="213"/>
      <c r="X894" s="213"/>
      <c r="Y894" s="213"/>
      <c r="Z894" s="213"/>
    </row>
    <row r="895" spans="1:26" ht="15.75" hidden="1" customHeight="1">
      <c r="A895" s="268"/>
      <c r="B895" s="213"/>
      <c r="C895" s="213"/>
      <c r="D895" s="213"/>
      <c r="E895" s="213"/>
      <c r="F895" s="213"/>
      <c r="G895" s="213"/>
      <c r="H895" s="213"/>
      <c r="I895" s="213"/>
      <c r="J895" s="213"/>
      <c r="K895" s="213"/>
      <c r="L895" s="213"/>
      <c r="M895" s="267"/>
      <c r="N895" s="267"/>
      <c r="O895" s="267"/>
      <c r="P895" s="267"/>
      <c r="Q895" s="267"/>
      <c r="R895" s="267"/>
      <c r="S895" s="267"/>
      <c r="T895" s="223"/>
      <c r="U895" s="213"/>
      <c r="V895" s="213"/>
      <c r="W895" s="213"/>
      <c r="X895" s="213"/>
      <c r="Y895" s="213"/>
      <c r="Z895" s="213"/>
    </row>
    <row r="896" spans="1:26" ht="15.75" hidden="1" customHeight="1">
      <c r="A896" s="268"/>
      <c r="B896" s="213"/>
      <c r="C896" s="213"/>
      <c r="D896" s="213"/>
      <c r="E896" s="213"/>
      <c r="F896" s="213"/>
      <c r="G896" s="213"/>
      <c r="H896" s="213"/>
      <c r="I896" s="213"/>
      <c r="J896" s="213"/>
      <c r="K896" s="213"/>
      <c r="L896" s="213"/>
      <c r="M896" s="267"/>
      <c r="N896" s="267"/>
      <c r="O896" s="267"/>
      <c r="P896" s="267"/>
      <c r="Q896" s="267"/>
      <c r="R896" s="267"/>
      <c r="S896" s="267"/>
      <c r="T896" s="223"/>
      <c r="U896" s="213"/>
      <c r="V896" s="213"/>
      <c r="W896" s="213"/>
      <c r="X896" s="213"/>
      <c r="Y896" s="213"/>
      <c r="Z896" s="213"/>
    </row>
    <row r="897" spans="1:26" ht="15.75" hidden="1" customHeight="1">
      <c r="A897" s="268"/>
      <c r="B897" s="213"/>
      <c r="C897" s="213"/>
      <c r="D897" s="213"/>
      <c r="E897" s="213"/>
      <c r="F897" s="213"/>
      <c r="G897" s="213"/>
      <c r="H897" s="213"/>
      <c r="I897" s="213"/>
      <c r="J897" s="213"/>
      <c r="K897" s="213"/>
      <c r="L897" s="213"/>
      <c r="M897" s="267"/>
      <c r="N897" s="267"/>
      <c r="O897" s="267"/>
      <c r="P897" s="267"/>
      <c r="Q897" s="267"/>
      <c r="R897" s="267"/>
      <c r="S897" s="267"/>
      <c r="T897" s="223"/>
      <c r="U897" s="213"/>
      <c r="V897" s="213"/>
      <c r="W897" s="213"/>
      <c r="X897" s="213"/>
      <c r="Y897" s="213"/>
      <c r="Z897" s="213"/>
    </row>
    <row r="898" spans="1:26" ht="15.75" hidden="1" customHeight="1">
      <c r="A898" s="268"/>
      <c r="B898" s="213"/>
      <c r="C898" s="213"/>
      <c r="D898" s="213"/>
      <c r="E898" s="213"/>
      <c r="F898" s="213"/>
      <c r="G898" s="213"/>
      <c r="H898" s="213"/>
      <c r="I898" s="213"/>
      <c r="J898" s="213"/>
      <c r="K898" s="213"/>
      <c r="L898" s="213"/>
      <c r="M898" s="267"/>
      <c r="N898" s="267"/>
      <c r="O898" s="267"/>
      <c r="P898" s="267"/>
      <c r="Q898" s="267"/>
      <c r="R898" s="267"/>
      <c r="S898" s="267"/>
      <c r="T898" s="223"/>
      <c r="U898" s="213"/>
      <c r="V898" s="213"/>
      <c r="W898" s="213"/>
      <c r="X898" s="213"/>
      <c r="Y898" s="213"/>
      <c r="Z898" s="213"/>
    </row>
    <row r="899" spans="1:26" ht="15.75" hidden="1" customHeight="1">
      <c r="A899" s="268"/>
      <c r="B899" s="213"/>
      <c r="C899" s="213"/>
      <c r="D899" s="213"/>
      <c r="E899" s="213"/>
      <c r="F899" s="213"/>
      <c r="G899" s="213"/>
      <c r="H899" s="213"/>
      <c r="I899" s="213"/>
      <c r="J899" s="213"/>
      <c r="K899" s="213"/>
      <c r="L899" s="213"/>
      <c r="M899" s="267"/>
      <c r="N899" s="267"/>
      <c r="O899" s="267"/>
      <c r="P899" s="267"/>
      <c r="Q899" s="267"/>
      <c r="R899" s="267"/>
      <c r="S899" s="267"/>
      <c r="T899" s="223"/>
      <c r="U899" s="213"/>
      <c r="V899" s="213"/>
      <c r="W899" s="213"/>
      <c r="X899" s="213"/>
      <c r="Y899" s="213"/>
      <c r="Z899" s="213"/>
    </row>
    <row r="900" spans="1:26" ht="15.75" hidden="1" customHeight="1">
      <c r="A900" s="268"/>
      <c r="B900" s="213"/>
      <c r="C900" s="213"/>
      <c r="D900" s="213"/>
      <c r="E900" s="213"/>
      <c r="F900" s="213"/>
      <c r="G900" s="213"/>
      <c r="H900" s="213"/>
      <c r="I900" s="213"/>
      <c r="J900" s="213"/>
      <c r="K900" s="213"/>
      <c r="L900" s="213"/>
      <c r="M900" s="267"/>
      <c r="N900" s="267"/>
      <c r="O900" s="267"/>
      <c r="P900" s="267"/>
      <c r="Q900" s="267"/>
      <c r="R900" s="267"/>
      <c r="S900" s="267"/>
      <c r="T900" s="223"/>
      <c r="U900" s="213"/>
      <c r="V900" s="213"/>
      <c r="W900" s="213"/>
      <c r="X900" s="213"/>
      <c r="Y900" s="213"/>
      <c r="Z900" s="213"/>
    </row>
    <row r="901" spans="1:26" ht="15.75" hidden="1" customHeight="1">
      <c r="A901" s="268"/>
      <c r="B901" s="213"/>
      <c r="C901" s="213"/>
      <c r="D901" s="213"/>
      <c r="E901" s="213"/>
      <c r="F901" s="213"/>
      <c r="G901" s="213"/>
      <c r="H901" s="213"/>
      <c r="I901" s="213"/>
      <c r="J901" s="213"/>
      <c r="K901" s="213"/>
      <c r="L901" s="213"/>
      <c r="M901" s="267"/>
      <c r="N901" s="267"/>
      <c r="O901" s="267"/>
      <c r="P901" s="267"/>
      <c r="Q901" s="267"/>
      <c r="R901" s="267"/>
      <c r="S901" s="267"/>
      <c r="T901" s="223"/>
      <c r="U901" s="213"/>
      <c r="V901" s="213"/>
      <c r="W901" s="213"/>
      <c r="X901" s="213"/>
      <c r="Y901" s="213"/>
      <c r="Z901" s="213"/>
    </row>
    <row r="902" spans="1:26" ht="15.75" hidden="1" customHeight="1">
      <c r="A902" s="268"/>
      <c r="B902" s="213"/>
      <c r="C902" s="213"/>
      <c r="D902" s="213"/>
      <c r="E902" s="213"/>
      <c r="F902" s="213"/>
      <c r="G902" s="213"/>
      <c r="H902" s="213"/>
      <c r="I902" s="213"/>
      <c r="J902" s="213"/>
      <c r="K902" s="213"/>
      <c r="L902" s="213"/>
      <c r="M902" s="267"/>
      <c r="N902" s="267"/>
      <c r="O902" s="267"/>
      <c r="P902" s="267"/>
      <c r="Q902" s="267"/>
      <c r="R902" s="267"/>
      <c r="S902" s="267"/>
      <c r="T902" s="223"/>
      <c r="U902" s="213"/>
      <c r="V902" s="213"/>
      <c r="W902" s="213"/>
      <c r="X902" s="213"/>
      <c r="Y902" s="213"/>
      <c r="Z902" s="213"/>
    </row>
    <row r="903" spans="1:26" ht="15.75" hidden="1" customHeight="1">
      <c r="A903" s="268"/>
      <c r="B903" s="213"/>
      <c r="C903" s="213"/>
      <c r="D903" s="213"/>
      <c r="E903" s="213"/>
      <c r="F903" s="213"/>
      <c r="G903" s="213"/>
      <c r="H903" s="213"/>
      <c r="I903" s="213"/>
      <c r="J903" s="213"/>
      <c r="K903" s="213"/>
      <c r="L903" s="213"/>
      <c r="M903" s="267"/>
      <c r="N903" s="267"/>
      <c r="O903" s="267"/>
      <c r="P903" s="267"/>
      <c r="Q903" s="267"/>
      <c r="R903" s="267"/>
      <c r="S903" s="267"/>
      <c r="T903" s="223"/>
      <c r="U903" s="213"/>
      <c r="V903" s="213"/>
      <c r="W903" s="213"/>
      <c r="X903" s="213"/>
      <c r="Y903" s="213"/>
      <c r="Z903" s="213"/>
    </row>
    <row r="904" spans="1:26" ht="15.75" hidden="1" customHeight="1">
      <c r="A904" s="268"/>
      <c r="B904" s="213"/>
      <c r="C904" s="213"/>
      <c r="D904" s="213"/>
      <c r="E904" s="213"/>
      <c r="F904" s="213"/>
      <c r="G904" s="213"/>
      <c r="H904" s="213"/>
      <c r="I904" s="213"/>
      <c r="J904" s="213"/>
      <c r="K904" s="213"/>
      <c r="L904" s="213"/>
      <c r="M904" s="267"/>
      <c r="N904" s="267"/>
      <c r="O904" s="267"/>
      <c r="P904" s="267"/>
      <c r="Q904" s="267"/>
      <c r="R904" s="267"/>
      <c r="S904" s="267"/>
      <c r="T904" s="223"/>
      <c r="U904" s="213"/>
      <c r="V904" s="213"/>
      <c r="W904" s="213"/>
      <c r="X904" s="213"/>
      <c r="Y904" s="213"/>
      <c r="Z904" s="213"/>
    </row>
    <row r="905" spans="1:26" ht="15.75" hidden="1" customHeight="1">
      <c r="A905" s="268"/>
      <c r="B905" s="213"/>
      <c r="C905" s="213"/>
      <c r="D905" s="213"/>
      <c r="E905" s="213"/>
      <c r="F905" s="213"/>
      <c r="G905" s="213"/>
      <c r="H905" s="213"/>
      <c r="I905" s="213"/>
      <c r="J905" s="213"/>
      <c r="K905" s="213"/>
      <c r="L905" s="213"/>
      <c r="M905" s="267"/>
      <c r="N905" s="267"/>
      <c r="O905" s="267"/>
      <c r="P905" s="267"/>
      <c r="Q905" s="267"/>
      <c r="R905" s="267"/>
      <c r="S905" s="267"/>
      <c r="T905" s="223"/>
      <c r="U905" s="213"/>
      <c r="V905" s="213"/>
      <c r="W905" s="213"/>
      <c r="X905" s="213"/>
      <c r="Y905" s="213"/>
      <c r="Z905" s="213"/>
    </row>
    <row r="906" spans="1:26" ht="15.75" hidden="1" customHeight="1">
      <c r="A906" s="268"/>
      <c r="B906" s="213"/>
      <c r="C906" s="213"/>
      <c r="D906" s="213"/>
      <c r="E906" s="213"/>
      <c r="F906" s="213"/>
      <c r="G906" s="213"/>
      <c r="H906" s="213"/>
      <c r="I906" s="213"/>
      <c r="J906" s="213"/>
      <c r="K906" s="213"/>
      <c r="L906" s="213"/>
      <c r="M906" s="267"/>
      <c r="N906" s="267"/>
      <c r="O906" s="267"/>
      <c r="P906" s="267"/>
      <c r="Q906" s="267"/>
      <c r="R906" s="267"/>
      <c r="S906" s="267"/>
      <c r="T906" s="223"/>
      <c r="U906" s="213"/>
      <c r="V906" s="213"/>
      <c r="W906" s="213"/>
      <c r="X906" s="213"/>
      <c r="Y906" s="213"/>
      <c r="Z906" s="213"/>
    </row>
    <row r="907" spans="1:26" ht="15.75" hidden="1" customHeight="1">
      <c r="A907" s="268"/>
      <c r="B907" s="213"/>
      <c r="C907" s="213"/>
      <c r="D907" s="213"/>
      <c r="E907" s="213"/>
      <c r="F907" s="213"/>
      <c r="G907" s="213"/>
      <c r="H907" s="213"/>
      <c r="I907" s="213"/>
      <c r="J907" s="213"/>
      <c r="K907" s="213"/>
      <c r="L907" s="213"/>
      <c r="M907" s="267"/>
      <c r="N907" s="267"/>
      <c r="O907" s="267"/>
      <c r="P907" s="267"/>
      <c r="Q907" s="267"/>
      <c r="R907" s="267"/>
      <c r="S907" s="267"/>
      <c r="T907" s="223"/>
      <c r="U907" s="213"/>
      <c r="V907" s="213"/>
      <c r="W907" s="213"/>
      <c r="X907" s="213"/>
      <c r="Y907" s="213"/>
      <c r="Z907" s="213"/>
    </row>
    <row r="908" spans="1:26" ht="15.75" hidden="1" customHeight="1">
      <c r="A908" s="268"/>
      <c r="B908" s="213"/>
      <c r="C908" s="213"/>
      <c r="D908" s="213"/>
      <c r="E908" s="213"/>
      <c r="F908" s="213"/>
      <c r="G908" s="213"/>
      <c r="H908" s="213"/>
      <c r="I908" s="213"/>
      <c r="J908" s="213"/>
      <c r="K908" s="213"/>
      <c r="L908" s="213"/>
      <c r="M908" s="267"/>
      <c r="N908" s="267"/>
      <c r="O908" s="267"/>
      <c r="P908" s="267"/>
      <c r="Q908" s="267"/>
      <c r="R908" s="267"/>
      <c r="S908" s="267"/>
      <c r="T908" s="223"/>
      <c r="U908" s="213"/>
      <c r="V908" s="213"/>
      <c r="W908" s="213"/>
      <c r="X908" s="213"/>
      <c r="Y908" s="213"/>
      <c r="Z908" s="213"/>
    </row>
    <row r="909" spans="1:26" ht="15.75" hidden="1" customHeight="1">
      <c r="A909" s="268"/>
      <c r="B909" s="213"/>
      <c r="C909" s="213"/>
      <c r="D909" s="213"/>
      <c r="E909" s="213"/>
      <c r="F909" s="213"/>
      <c r="G909" s="213"/>
      <c r="H909" s="213"/>
      <c r="I909" s="213"/>
      <c r="J909" s="213"/>
      <c r="K909" s="213"/>
      <c r="L909" s="213"/>
      <c r="M909" s="267"/>
      <c r="N909" s="267"/>
      <c r="O909" s="267"/>
      <c r="P909" s="267"/>
      <c r="Q909" s="267"/>
      <c r="R909" s="267"/>
      <c r="S909" s="267"/>
      <c r="T909" s="223"/>
      <c r="U909" s="213"/>
      <c r="V909" s="213"/>
      <c r="W909" s="213"/>
      <c r="X909" s="213"/>
      <c r="Y909" s="213"/>
      <c r="Z909" s="213"/>
    </row>
    <row r="910" spans="1:26" ht="15.75" hidden="1" customHeight="1">
      <c r="A910" s="268"/>
      <c r="B910" s="213"/>
      <c r="C910" s="213"/>
      <c r="D910" s="213"/>
      <c r="E910" s="213"/>
      <c r="F910" s="213"/>
      <c r="G910" s="213"/>
      <c r="H910" s="213"/>
      <c r="I910" s="213"/>
      <c r="J910" s="213"/>
      <c r="K910" s="213"/>
      <c r="L910" s="213"/>
      <c r="M910" s="267"/>
      <c r="N910" s="267"/>
      <c r="O910" s="267"/>
      <c r="P910" s="267"/>
      <c r="Q910" s="267"/>
      <c r="R910" s="267"/>
      <c r="S910" s="267"/>
      <c r="T910" s="223"/>
      <c r="U910" s="213"/>
      <c r="V910" s="213"/>
      <c r="W910" s="213"/>
      <c r="X910" s="213"/>
      <c r="Y910" s="213"/>
      <c r="Z910" s="213"/>
    </row>
    <row r="911" spans="1:26" ht="15.75" hidden="1" customHeight="1">
      <c r="A911" s="268"/>
      <c r="B911" s="213"/>
      <c r="C911" s="213"/>
      <c r="D911" s="213"/>
      <c r="E911" s="213"/>
      <c r="F911" s="213"/>
      <c r="G911" s="213"/>
      <c r="H911" s="213"/>
      <c r="I911" s="213"/>
      <c r="J911" s="213"/>
      <c r="K911" s="213"/>
      <c r="L911" s="213"/>
      <c r="M911" s="267"/>
      <c r="N911" s="267"/>
      <c r="O911" s="267"/>
      <c r="P911" s="267"/>
      <c r="Q911" s="267"/>
      <c r="R911" s="267"/>
      <c r="S911" s="267"/>
      <c r="T911" s="223"/>
      <c r="U911" s="213"/>
      <c r="V911" s="213"/>
      <c r="W911" s="213"/>
      <c r="X911" s="213"/>
      <c r="Y911" s="213"/>
      <c r="Z911" s="213"/>
    </row>
    <row r="912" spans="1:26" ht="15.75" hidden="1" customHeight="1">
      <c r="A912" s="268"/>
      <c r="B912" s="213"/>
      <c r="C912" s="213"/>
      <c r="D912" s="213"/>
      <c r="E912" s="213"/>
      <c r="F912" s="213"/>
      <c r="G912" s="213"/>
      <c r="H912" s="213"/>
      <c r="I912" s="213"/>
      <c r="J912" s="213"/>
      <c r="K912" s="213"/>
      <c r="L912" s="213"/>
      <c r="M912" s="267"/>
      <c r="N912" s="267"/>
      <c r="O912" s="267"/>
      <c r="P912" s="267"/>
      <c r="Q912" s="267"/>
      <c r="R912" s="267"/>
      <c r="S912" s="267"/>
      <c r="T912" s="223"/>
      <c r="U912" s="213"/>
      <c r="V912" s="213"/>
      <c r="W912" s="213"/>
      <c r="X912" s="213"/>
      <c r="Y912" s="213"/>
      <c r="Z912" s="213"/>
    </row>
    <row r="913" spans="1:26" ht="15.75" hidden="1" customHeight="1">
      <c r="A913" s="268"/>
      <c r="B913" s="213"/>
      <c r="C913" s="213"/>
      <c r="D913" s="213"/>
      <c r="E913" s="213"/>
      <c r="F913" s="213"/>
      <c r="G913" s="213"/>
      <c r="H913" s="213"/>
      <c r="I913" s="213"/>
      <c r="J913" s="213"/>
      <c r="K913" s="213"/>
      <c r="L913" s="213"/>
      <c r="M913" s="267"/>
      <c r="N913" s="267"/>
      <c r="O913" s="267"/>
      <c r="P913" s="267"/>
      <c r="Q913" s="267"/>
      <c r="R913" s="267"/>
      <c r="S913" s="267"/>
      <c r="T913" s="223"/>
      <c r="U913" s="213"/>
      <c r="V913" s="213"/>
      <c r="W913" s="213"/>
      <c r="X913" s="213"/>
      <c r="Y913" s="213"/>
      <c r="Z913" s="213"/>
    </row>
    <row r="914" spans="1:26" ht="15.75" hidden="1" customHeight="1">
      <c r="A914" s="268"/>
      <c r="B914" s="213"/>
      <c r="C914" s="213"/>
      <c r="D914" s="213"/>
      <c r="E914" s="213"/>
      <c r="F914" s="213"/>
      <c r="G914" s="213"/>
      <c r="H914" s="213"/>
      <c r="I914" s="213"/>
      <c r="J914" s="213"/>
      <c r="K914" s="213"/>
      <c r="L914" s="213"/>
      <c r="M914" s="267"/>
      <c r="N914" s="267"/>
      <c r="O914" s="267"/>
      <c r="P914" s="267"/>
      <c r="Q914" s="267"/>
      <c r="R914" s="267"/>
      <c r="S914" s="267"/>
      <c r="T914" s="223"/>
      <c r="U914" s="213"/>
      <c r="V914" s="213"/>
      <c r="W914" s="213"/>
      <c r="X914" s="213"/>
      <c r="Y914" s="213"/>
      <c r="Z914" s="213"/>
    </row>
    <row r="915" spans="1:26" ht="15.75" hidden="1" customHeight="1">
      <c r="A915" s="268"/>
      <c r="B915" s="213"/>
      <c r="C915" s="213"/>
      <c r="D915" s="213"/>
      <c r="E915" s="213"/>
      <c r="F915" s="213"/>
      <c r="G915" s="213"/>
      <c r="H915" s="213"/>
      <c r="I915" s="213"/>
      <c r="J915" s="213"/>
      <c r="K915" s="213"/>
      <c r="L915" s="213"/>
      <c r="M915" s="267"/>
      <c r="N915" s="267"/>
      <c r="O915" s="267"/>
      <c r="P915" s="267"/>
      <c r="Q915" s="267"/>
      <c r="R915" s="267"/>
      <c r="S915" s="267"/>
      <c r="T915" s="223"/>
      <c r="U915" s="213"/>
      <c r="V915" s="213"/>
      <c r="W915" s="213"/>
      <c r="X915" s="213"/>
      <c r="Y915" s="213"/>
      <c r="Z915" s="213"/>
    </row>
    <row r="916" spans="1:26" ht="15.75" hidden="1" customHeight="1">
      <c r="A916" s="268"/>
      <c r="B916" s="213"/>
      <c r="C916" s="213"/>
      <c r="D916" s="213"/>
      <c r="E916" s="213"/>
      <c r="F916" s="213"/>
      <c r="G916" s="213"/>
      <c r="H916" s="213"/>
      <c r="I916" s="213"/>
      <c r="J916" s="213"/>
      <c r="K916" s="213"/>
      <c r="L916" s="213"/>
      <c r="M916" s="267"/>
      <c r="N916" s="267"/>
      <c r="O916" s="267"/>
      <c r="P916" s="267"/>
      <c r="Q916" s="267"/>
      <c r="R916" s="267"/>
      <c r="S916" s="267"/>
      <c r="T916" s="223"/>
      <c r="U916" s="213"/>
      <c r="V916" s="213"/>
      <c r="W916" s="213"/>
      <c r="X916" s="213"/>
      <c r="Y916" s="213"/>
      <c r="Z916" s="213"/>
    </row>
    <row r="917" spans="1:26" ht="15.75" hidden="1" customHeight="1">
      <c r="A917" s="268"/>
      <c r="B917" s="213"/>
      <c r="C917" s="213"/>
      <c r="D917" s="213"/>
      <c r="E917" s="213"/>
      <c r="F917" s="213"/>
      <c r="G917" s="213"/>
      <c r="H917" s="213"/>
      <c r="I917" s="213"/>
      <c r="J917" s="213"/>
      <c r="K917" s="213"/>
      <c r="L917" s="213"/>
      <c r="M917" s="267"/>
      <c r="N917" s="267"/>
      <c r="O917" s="267"/>
      <c r="P917" s="267"/>
      <c r="Q917" s="267"/>
      <c r="R917" s="267"/>
      <c r="S917" s="267"/>
      <c r="T917" s="223"/>
      <c r="U917" s="213"/>
      <c r="V917" s="213"/>
      <c r="W917" s="213"/>
      <c r="X917" s="213"/>
      <c r="Y917" s="213"/>
      <c r="Z917" s="213"/>
    </row>
    <row r="918" spans="1:26" ht="15.75" hidden="1" customHeight="1">
      <c r="A918" s="268"/>
      <c r="B918" s="213"/>
      <c r="C918" s="213"/>
      <c r="D918" s="213"/>
      <c r="E918" s="213"/>
      <c r="F918" s="213"/>
      <c r="G918" s="213"/>
      <c r="H918" s="213"/>
      <c r="I918" s="213"/>
      <c r="J918" s="213"/>
      <c r="K918" s="213"/>
      <c r="L918" s="213"/>
      <c r="M918" s="267"/>
      <c r="N918" s="267"/>
      <c r="O918" s="267"/>
      <c r="P918" s="267"/>
      <c r="Q918" s="267"/>
      <c r="R918" s="267"/>
      <c r="S918" s="267"/>
      <c r="T918" s="223"/>
      <c r="U918" s="213"/>
      <c r="V918" s="213"/>
      <c r="W918" s="213"/>
      <c r="X918" s="213"/>
      <c r="Y918" s="213"/>
      <c r="Z918" s="213"/>
    </row>
    <row r="919" spans="1:26" ht="15.75" hidden="1" customHeight="1">
      <c r="A919" s="268"/>
      <c r="B919" s="213"/>
      <c r="C919" s="213"/>
      <c r="D919" s="213"/>
      <c r="E919" s="213"/>
      <c r="F919" s="213"/>
      <c r="G919" s="213"/>
      <c r="H919" s="213"/>
      <c r="I919" s="213"/>
      <c r="J919" s="213"/>
      <c r="K919" s="213"/>
      <c r="L919" s="213"/>
      <c r="M919" s="267"/>
      <c r="N919" s="267"/>
      <c r="O919" s="267"/>
      <c r="P919" s="267"/>
      <c r="Q919" s="267"/>
      <c r="R919" s="267"/>
      <c r="S919" s="267"/>
      <c r="T919" s="223"/>
      <c r="U919" s="213"/>
      <c r="V919" s="213"/>
      <c r="W919" s="213"/>
      <c r="X919" s="213"/>
      <c r="Y919" s="213"/>
      <c r="Z919" s="213"/>
    </row>
    <row r="920" spans="1:26" ht="15.75" hidden="1" customHeight="1">
      <c r="A920" s="268"/>
      <c r="B920" s="213"/>
      <c r="C920" s="213"/>
      <c r="D920" s="213"/>
      <c r="E920" s="213"/>
      <c r="F920" s="213"/>
      <c r="G920" s="213"/>
      <c r="H920" s="213"/>
      <c r="I920" s="213"/>
      <c r="J920" s="213"/>
      <c r="K920" s="213"/>
      <c r="L920" s="213"/>
      <c r="M920" s="267"/>
      <c r="N920" s="267"/>
      <c r="O920" s="267"/>
      <c r="P920" s="267"/>
      <c r="Q920" s="267"/>
      <c r="R920" s="267"/>
      <c r="S920" s="267"/>
      <c r="T920" s="223"/>
      <c r="U920" s="213"/>
      <c r="V920" s="213"/>
      <c r="W920" s="213"/>
      <c r="X920" s="213"/>
      <c r="Y920" s="213"/>
      <c r="Z920" s="213"/>
    </row>
    <row r="921" spans="1:26" ht="15.75" hidden="1" customHeight="1">
      <c r="A921" s="268"/>
      <c r="B921" s="213"/>
      <c r="C921" s="213"/>
      <c r="D921" s="213"/>
      <c r="E921" s="213"/>
      <c r="F921" s="213"/>
      <c r="G921" s="213"/>
      <c r="H921" s="213"/>
      <c r="I921" s="213"/>
      <c r="J921" s="213"/>
      <c r="K921" s="213"/>
      <c r="L921" s="213"/>
      <c r="M921" s="267"/>
      <c r="N921" s="267"/>
      <c r="O921" s="267"/>
      <c r="P921" s="267"/>
      <c r="Q921" s="267"/>
      <c r="R921" s="267"/>
      <c r="S921" s="267"/>
      <c r="T921" s="223"/>
      <c r="U921" s="213"/>
      <c r="V921" s="213"/>
      <c r="W921" s="213"/>
      <c r="X921" s="213"/>
      <c r="Y921" s="213"/>
      <c r="Z921" s="213"/>
    </row>
    <row r="922" spans="1:26" ht="15.75" hidden="1" customHeight="1">
      <c r="A922" s="268"/>
      <c r="B922" s="213"/>
      <c r="C922" s="213"/>
      <c r="D922" s="213"/>
      <c r="E922" s="213"/>
      <c r="F922" s="213"/>
      <c r="G922" s="213"/>
      <c r="H922" s="213"/>
      <c r="I922" s="213"/>
      <c r="J922" s="213"/>
      <c r="K922" s="213"/>
      <c r="L922" s="213"/>
      <c r="M922" s="267"/>
      <c r="N922" s="267"/>
      <c r="O922" s="267"/>
      <c r="P922" s="267"/>
      <c r="Q922" s="267"/>
      <c r="R922" s="267"/>
      <c r="S922" s="267"/>
      <c r="T922" s="223"/>
      <c r="U922" s="213"/>
      <c r="V922" s="213"/>
      <c r="W922" s="213"/>
      <c r="X922" s="213"/>
      <c r="Y922" s="213"/>
      <c r="Z922" s="213"/>
    </row>
    <row r="923" spans="1:26" ht="15.75" hidden="1" customHeight="1">
      <c r="A923" s="268"/>
      <c r="B923" s="213"/>
      <c r="C923" s="213"/>
      <c r="D923" s="213"/>
      <c r="E923" s="213"/>
      <c r="F923" s="213"/>
      <c r="G923" s="213"/>
      <c r="H923" s="213"/>
      <c r="I923" s="213"/>
      <c r="J923" s="213"/>
      <c r="K923" s="213"/>
      <c r="L923" s="213"/>
      <c r="M923" s="267"/>
      <c r="N923" s="267"/>
      <c r="O923" s="267"/>
      <c r="P923" s="267"/>
      <c r="Q923" s="267"/>
      <c r="R923" s="267"/>
      <c r="S923" s="267"/>
      <c r="T923" s="223"/>
      <c r="U923" s="213"/>
      <c r="V923" s="213"/>
      <c r="W923" s="213"/>
      <c r="X923" s="213"/>
      <c r="Y923" s="213"/>
      <c r="Z923" s="213"/>
    </row>
    <row r="924" spans="1:26" ht="15.75" hidden="1" customHeight="1">
      <c r="A924" s="268"/>
      <c r="B924" s="213"/>
      <c r="C924" s="213"/>
      <c r="D924" s="213"/>
      <c r="E924" s="213"/>
      <c r="F924" s="213"/>
      <c r="G924" s="213"/>
      <c r="H924" s="213"/>
      <c r="I924" s="213"/>
      <c r="J924" s="213"/>
      <c r="K924" s="213"/>
      <c r="L924" s="213"/>
      <c r="M924" s="267"/>
      <c r="N924" s="267"/>
      <c r="O924" s="267"/>
      <c r="P924" s="267"/>
      <c r="Q924" s="267"/>
      <c r="R924" s="267"/>
      <c r="S924" s="267"/>
      <c r="T924" s="223"/>
      <c r="U924" s="213"/>
      <c r="V924" s="213"/>
      <c r="W924" s="213"/>
      <c r="X924" s="213"/>
      <c r="Y924" s="213"/>
      <c r="Z924" s="213"/>
    </row>
    <row r="925" spans="1:26" ht="15.75" hidden="1" customHeight="1">
      <c r="A925" s="268"/>
      <c r="B925" s="213"/>
      <c r="C925" s="213"/>
      <c r="D925" s="213"/>
      <c r="E925" s="213"/>
      <c r="F925" s="213"/>
      <c r="G925" s="213"/>
      <c r="H925" s="213"/>
      <c r="I925" s="213"/>
      <c r="J925" s="213"/>
      <c r="K925" s="213"/>
      <c r="L925" s="213"/>
      <c r="M925" s="267"/>
      <c r="N925" s="267"/>
      <c r="O925" s="267"/>
      <c r="P925" s="267"/>
      <c r="Q925" s="267"/>
      <c r="R925" s="267"/>
      <c r="S925" s="267"/>
      <c r="T925" s="223"/>
      <c r="U925" s="213"/>
      <c r="V925" s="213"/>
      <c r="W925" s="213"/>
      <c r="X925" s="213"/>
      <c r="Y925" s="213"/>
      <c r="Z925" s="213"/>
    </row>
    <row r="926" spans="1:26" ht="15.75" hidden="1" customHeight="1">
      <c r="A926" s="268"/>
      <c r="B926" s="213"/>
      <c r="C926" s="213"/>
      <c r="D926" s="213"/>
      <c r="E926" s="213"/>
      <c r="F926" s="213"/>
      <c r="G926" s="213"/>
      <c r="H926" s="213"/>
      <c r="I926" s="213"/>
      <c r="J926" s="213"/>
      <c r="K926" s="213"/>
      <c r="L926" s="213"/>
      <c r="M926" s="267"/>
      <c r="N926" s="267"/>
      <c r="O926" s="267"/>
      <c r="P926" s="267"/>
      <c r="Q926" s="267"/>
      <c r="R926" s="267"/>
      <c r="S926" s="267"/>
      <c r="T926" s="223"/>
      <c r="U926" s="213"/>
      <c r="V926" s="213"/>
      <c r="W926" s="213"/>
      <c r="X926" s="213"/>
      <c r="Y926" s="213"/>
      <c r="Z926" s="213"/>
    </row>
    <row r="927" spans="1:26" ht="15.75" hidden="1" customHeight="1">
      <c r="A927" s="268"/>
      <c r="B927" s="213"/>
      <c r="C927" s="213"/>
      <c r="D927" s="213"/>
      <c r="E927" s="213"/>
      <c r="F927" s="213"/>
      <c r="G927" s="213"/>
      <c r="H927" s="213"/>
      <c r="I927" s="213"/>
      <c r="J927" s="213"/>
      <c r="K927" s="213"/>
      <c r="L927" s="213"/>
      <c r="M927" s="267"/>
      <c r="N927" s="267"/>
      <c r="O927" s="267"/>
      <c r="P927" s="267"/>
      <c r="Q927" s="267"/>
      <c r="R927" s="267"/>
      <c r="S927" s="267"/>
      <c r="T927" s="223"/>
      <c r="U927" s="213"/>
      <c r="V927" s="213"/>
      <c r="W927" s="213"/>
      <c r="X927" s="213"/>
      <c r="Y927" s="213"/>
      <c r="Z927" s="213"/>
    </row>
    <row r="928" spans="1:26" ht="15.75" hidden="1" customHeight="1">
      <c r="A928" s="268"/>
      <c r="B928" s="213"/>
      <c r="C928" s="213"/>
      <c r="D928" s="213"/>
      <c r="E928" s="213"/>
      <c r="F928" s="213"/>
      <c r="G928" s="213"/>
      <c r="H928" s="213"/>
      <c r="I928" s="213"/>
      <c r="J928" s="213"/>
      <c r="K928" s="213"/>
      <c r="L928" s="213"/>
      <c r="M928" s="267"/>
      <c r="N928" s="267"/>
      <c r="O928" s="267"/>
      <c r="P928" s="267"/>
      <c r="Q928" s="267"/>
      <c r="R928" s="267"/>
      <c r="S928" s="267"/>
      <c r="T928" s="223"/>
      <c r="U928" s="213"/>
      <c r="V928" s="213"/>
      <c r="W928" s="213"/>
      <c r="X928" s="213"/>
      <c r="Y928" s="213"/>
      <c r="Z928" s="213"/>
    </row>
    <row r="929" spans="1:26" ht="15.75" hidden="1" customHeight="1">
      <c r="A929" s="268"/>
      <c r="B929" s="213"/>
      <c r="C929" s="213"/>
      <c r="D929" s="213"/>
      <c r="E929" s="213"/>
      <c r="F929" s="213"/>
      <c r="G929" s="213"/>
      <c r="H929" s="213"/>
      <c r="I929" s="213"/>
      <c r="J929" s="213"/>
      <c r="K929" s="213"/>
      <c r="L929" s="213"/>
      <c r="M929" s="267"/>
      <c r="N929" s="267"/>
      <c r="O929" s="267"/>
      <c r="P929" s="267"/>
      <c r="Q929" s="267"/>
      <c r="R929" s="267"/>
      <c r="S929" s="267"/>
      <c r="T929" s="223"/>
      <c r="U929" s="213"/>
      <c r="V929" s="213"/>
      <c r="W929" s="213"/>
      <c r="X929" s="213"/>
      <c r="Y929" s="213"/>
      <c r="Z929" s="213"/>
    </row>
    <row r="930" spans="1:26" ht="15.75" hidden="1" customHeight="1">
      <c r="A930" s="268"/>
      <c r="B930" s="213"/>
      <c r="C930" s="213"/>
      <c r="D930" s="213"/>
      <c r="E930" s="213"/>
      <c r="F930" s="213"/>
      <c r="G930" s="213"/>
      <c r="H930" s="213"/>
      <c r="I930" s="213"/>
      <c r="J930" s="213"/>
      <c r="K930" s="213"/>
      <c r="L930" s="213"/>
      <c r="M930" s="267"/>
      <c r="N930" s="267"/>
      <c r="O930" s="267"/>
      <c r="P930" s="267"/>
      <c r="Q930" s="267"/>
      <c r="R930" s="267"/>
      <c r="S930" s="267"/>
      <c r="T930" s="223"/>
      <c r="U930" s="213"/>
      <c r="V930" s="213"/>
      <c r="W930" s="213"/>
      <c r="X930" s="213"/>
      <c r="Y930" s="213"/>
      <c r="Z930" s="213"/>
    </row>
    <row r="931" spans="1:26" ht="15.75" hidden="1" customHeight="1">
      <c r="A931" s="268"/>
      <c r="B931" s="213"/>
      <c r="C931" s="213"/>
      <c r="D931" s="213"/>
      <c r="E931" s="213"/>
      <c r="F931" s="213"/>
      <c r="G931" s="213"/>
      <c r="H931" s="213"/>
      <c r="I931" s="213"/>
      <c r="J931" s="213"/>
      <c r="K931" s="213"/>
      <c r="L931" s="213"/>
      <c r="M931" s="267"/>
      <c r="N931" s="267"/>
      <c r="O931" s="267"/>
      <c r="P931" s="267"/>
      <c r="Q931" s="267"/>
      <c r="R931" s="267"/>
      <c r="S931" s="267"/>
      <c r="T931" s="223"/>
      <c r="U931" s="213"/>
      <c r="V931" s="213"/>
      <c r="W931" s="213"/>
      <c r="X931" s="213"/>
      <c r="Y931" s="213"/>
      <c r="Z931" s="213"/>
    </row>
    <row r="932" spans="1:26" ht="15.75" hidden="1" customHeight="1">
      <c r="A932" s="268"/>
      <c r="B932" s="213"/>
      <c r="C932" s="213"/>
      <c r="D932" s="213"/>
      <c r="E932" s="213"/>
      <c r="F932" s="213"/>
      <c r="G932" s="213"/>
      <c r="H932" s="213"/>
      <c r="I932" s="213"/>
      <c r="J932" s="213"/>
      <c r="K932" s="213"/>
      <c r="L932" s="213"/>
      <c r="M932" s="267"/>
      <c r="N932" s="267"/>
      <c r="O932" s="267"/>
      <c r="P932" s="267"/>
      <c r="Q932" s="267"/>
      <c r="R932" s="267"/>
      <c r="S932" s="267"/>
      <c r="T932" s="223"/>
      <c r="U932" s="213"/>
      <c r="V932" s="213"/>
      <c r="W932" s="213"/>
      <c r="X932" s="213"/>
      <c r="Y932" s="213"/>
      <c r="Z932" s="213"/>
    </row>
    <row r="933" spans="1:26" ht="15.75" hidden="1" customHeight="1">
      <c r="A933" s="268"/>
      <c r="B933" s="213"/>
      <c r="C933" s="213"/>
      <c r="D933" s="213"/>
      <c r="E933" s="213"/>
      <c r="F933" s="213"/>
      <c r="G933" s="213"/>
      <c r="H933" s="213"/>
      <c r="I933" s="213"/>
      <c r="J933" s="213"/>
      <c r="K933" s="213"/>
      <c r="L933" s="213"/>
      <c r="M933" s="267"/>
      <c r="N933" s="267"/>
      <c r="O933" s="267"/>
      <c r="P933" s="267"/>
      <c r="Q933" s="267"/>
      <c r="R933" s="267"/>
      <c r="S933" s="267"/>
      <c r="T933" s="223"/>
      <c r="U933" s="213"/>
      <c r="V933" s="213"/>
      <c r="W933" s="213"/>
      <c r="X933" s="213"/>
      <c r="Y933" s="213"/>
      <c r="Z933" s="213"/>
    </row>
    <row r="934" spans="1:26" ht="15.75" hidden="1" customHeight="1">
      <c r="A934" s="268"/>
      <c r="B934" s="213"/>
      <c r="C934" s="213"/>
      <c r="D934" s="213"/>
      <c r="E934" s="213"/>
      <c r="F934" s="213"/>
      <c r="G934" s="213"/>
      <c r="H934" s="213"/>
      <c r="I934" s="213"/>
      <c r="J934" s="213"/>
      <c r="K934" s="213"/>
      <c r="L934" s="213"/>
      <c r="M934" s="267"/>
      <c r="N934" s="267"/>
      <c r="O934" s="267"/>
      <c r="P934" s="267"/>
      <c r="Q934" s="267"/>
      <c r="R934" s="267"/>
      <c r="S934" s="267"/>
      <c r="T934" s="223"/>
      <c r="U934" s="213"/>
      <c r="V934" s="213"/>
      <c r="W934" s="213"/>
      <c r="X934" s="213"/>
      <c r="Y934" s="213"/>
      <c r="Z934" s="213"/>
    </row>
    <row r="935" spans="1:26" ht="15.75" hidden="1" customHeight="1">
      <c r="A935" s="268"/>
      <c r="B935" s="213"/>
      <c r="C935" s="213"/>
      <c r="D935" s="213"/>
      <c r="E935" s="213"/>
      <c r="F935" s="213"/>
      <c r="G935" s="213"/>
      <c r="H935" s="213"/>
      <c r="I935" s="213"/>
      <c r="J935" s="213"/>
      <c r="K935" s="213"/>
      <c r="L935" s="213"/>
      <c r="M935" s="267"/>
      <c r="N935" s="267"/>
      <c r="O935" s="267"/>
      <c r="P935" s="267"/>
      <c r="Q935" s="267"/>
      <c r="R935" s="267"/>
      <c r="S935" s="267"/>
      <c r="T935" s="223"/>
      <c r="U935" s="213"/>
      <c r="V935" s="213"/>
      <c r="W935" s="213"/>
      <c r="X935" s="213"/>
      <c r="Y935" s="213"/>
      <c r="Z935" s="213"/>
    </row>
    <row r="936" spans="1:26" ht="15.75" hidden="1" customHeight="1">
      <c r="A936" s="268"/>
      <c r="B936" s="213"/>
      <c r="C936" s="213"/>
      <c r="D936" s="213"/>
      <c r="E936" s="213"/>
      <c r="F936" s="213"/>
      <c r="G936" s="213"/>
      <c r="H936" s="213"/>
      <c r="I936" s="213"/>
      <c r="J936" s="213"/>
      <c r="K936" s="213"/>
      <c r="L936" s="213"/>
      <c r="M936" s="267"/>
      <c r="N936" s="267"/>
      <c r="O936" s="267"/>
      <c r="P936" s="267"/>
      <c r="Q936" s="267"/>
      <c r="R936" s="267"/>
      <c r="S936" s="267"/>
      <c r="T936" s="223"/>
      <c r="U936" s="213"/>
      <c r="V936" s="213"/>
      <c r="W936" s="213"/>
      <c r="X936" s="213"/>
      <c r="Y936" s="213"/>
      <c r="Z936" s="213"/>
    </row>
    <row r="937" spans="1:26" ht="15.75" hidden="1" customHeight="1">
      <c r="A937" s="268"/>
      <c r="B937" s="213"/>
      <c r="C937" s="213"/>
      <c r="D937" s="213"/>
      <c r="E937" s="213"/>
      <c r="F937" s="213"/>
      <c r="G937" s="213"/>
      <c r="H937" s="213"/>
      <c r="I937" s="213"/>
      <c r="J937" s="213"/>
      <c r="K937" s="213"/>
      <c r="L937" s="213"/>
      <c r="M937" s="267"/>
      <c r="N937" s="267"/>
      <c r="O937" s="267"/>
      <c r="P937" s="267"/>
      <c r="Q937" s="267"/>
      <c r="R937" s="267"/>
      <c r="S937" s="267"/>
      <c r="T937" s="223"/>
      <c r="U937" s="213"/>
      <c r="V937" s="213"/>
      <c r="W937" s="213"/>
      <c r="X937" s="213"/>
      <c r="Y937" s="213"/>
      <c r="Z937" s="213"/>
    </row>
    <row r="938" spans="1:26" ht="15.75" hidden="1" customHeight="1">
      <c r="A938" s="268"/>
      <c r="B938" s="213"/>
      <c r="C938" s="213"/>
      <c r="D938" s="213"/>
      <c r="E938" s="213"/>
      <c r="F938" s="213"/>
      <c r="G938" s="213"/>
      <c r="H938" s="213"/>
      <c r="I938" s="213"/>
      <c r="J938" s="213"/>
      <c r="K938" s="213"/>
      <c r="L938" s="213"/>
      <c r="M938" s="267"/>
      <c r="N938" s="267"/>
      <c r="O938" s="267"/>
      <c r="P938" s="267"/>
      <c r="Q938" s="267"/>
      <c r="R938" s="267"/>
      <c r="S938" s="267"/>
      <c r="T938" s="223"/>
      <c r="U938" s="213"/>
      <c r="V938" s="213"/>
      <c r="W938" s="213"/>
      <c r="X938" s="213"/>
      <c r="Y938" s="213"/>
      <c r="Z938" s="213"/>
    </row>
    <row r="939" spans="1:26" ht="15.75" hidden="1" customHeight="1">
      <c r="A939" s="268"/>
      <c r="B939" s="213"/>
      <c r="C939" s="213"/>
      <c r="D939" s="213"/>
      <c r="E939" s="213"/>
      <c r="F939" s="213"/>
      <c r="G939" s="213"/>
      <c r="H939" s="213"/>
      <c r="I939" s="213"/>
      <c r="J939" s="213"/>
      <c r="K939" s="213"/>
      <c r="L939" s="213"/>
      <c r="M939" s="267"/>
      <c r="N939" s="267"/>
      <c r="O939" s="267"/>
      <c r="P939" s="267"/>
      <c r="Q939" s="267"/>
      <c r="R939" s="267"/>
      <c r="S939" s="267"/>
      <c r="T939" s="223"/>
      <c r="U939" s="213"/>
      <c r="V939" s="213"/>
      <c r="W939" s="213"/>
      <c r="X939" s="213"/>
      <c r="Y939" s="213"/>
      <c r="Z939" s="213"/>
    </row>
    <row r="940" spans="1:26" ht="15.75" hidden="1" customHeight="1">
      <c r="A940" s="268"/>
      <c r="B940" s="213"/>
      <c r="C940" s="213"/>
      <c r="D940" s="213"/>
      <c r="E940" s="213"/>
      <c r="F940" s="213"/>
      <c r="G940" s="213"/>
      <c r="H940" s="213"/>
      <c r="I940" s="213"/>
      <c r="J940" s="213"/>
      <c r="K940" s="213"/>
      <c r="L940" s="213"/>
      <c r="M940" s="267"/>
      <c r="N940" s="267"/>
      <c r="O940" s="267"/>
      <c r="P940" s="267"/>
      <c r="Q940" s="267"/>
      <c r="R940" s="267"/>
      <c r="S940" s="267"/>
      <c r="T940" s="223"/>
      <c r="U940" s="213"/>
      <c r="V940" s="213"/>
      <c r="W940" s="213"/>
      <c r="X940" s="213"/>
      <c r="Y940" s="213"/>
      <c r="Z940" s="213"/>
    </row>
    <row r="941" spans="1:26" ht="15.75" hidden="1" customHeight="1">
      <c r="A941" s="268"/>
      <c r="B941" s="213"/>
      <c r="C941" s="213"/>
      <c r="D941" s="213"/>
      <c r="E941" s="213"/>
      <c r="F941" s="213"/>
      <c r="G941" s="213"/>
      <c r="H941" s="213"/>
      <c r="I941" s="213"/>
      <c r="J941" s="213"/>
      <c r="K941" s="213"/>
      <c r="L941" s="213"/>
      <c r="M941" s="267"/>
      <c r="N941" s="267"/>
      <c r="O941" s="267"/>
      <c r="P941" s="267"/>
      <c r="Q941" s="267"/>
      <c r="R941" s="267"/>
      <c r="S941" s="267"/>
      <c r="T941" s="223"/>
      <c r="U941" s="213"/>
      <c r="V941" s="213"/>
      <c r="W941" s="213"/>
      <c r="X941" s="213"/>
      <c r="Y941" s="213"/>
      <c r="Z941" s="213"/>
    </row>
    <row r="942" spans="1:26" ht="15.75" hidden="1" customHeight="1">
      <c r="A942" s="268"/>
      <c r="B942" s="213"/>
      <c r="C942" s="213"/>
      <c r="D942" s="213"/>
      <c r="E942" s="213"/>
      <c r="F942" s="213"/>
      <c r="G942" s="213"/>
      <c r="H942" s="213"/>
      <c r="I942" s="213"/>
      <c r="J942" s="213"/>
      <c r="K942" s="213"/>
      <c r="L942" s="213"/>
      <c r="M942" s="267"/>
      <c r="N942" s="267"/>
      <c r="O942" s="267"/>
      <c r="P942" s="267"/>
      <c r="Q942" s="267"/>
      <c r="R942" s="267"/>
      <c r="S942" s="267"/>
      <c r="T942" s="223"/>
      <c r="U942" s="213"/>
      <c r="V942" s="213"/>
      <c r="W942" s="213"/>
      <c r="X942" s="213"/>
      <c r="Y942" s="213"/>
      <c r="Z942" s="213"/>
    </row>
    <row r="943" spans="1:26" ht="15.75" hidden="1" customHeight="1">
      <c r="A943" s="268"/>
      <c r="B943" s="213"/>
      <c r="C943" s="213"/>
      <c r="D943" s="213"/>
      <c r="E943" s="213"/>
      <c r="F943" s="213"/>
      <c r="G943" s="213"/>
      <c r="H943" s="213"/>
      <c r="I943" s="213"/>
      <c r="J943" s="213"/>
      <c r="K943" s="213"/>
      <c r="L943" s="213"/>
      <c r="M943" s="267"/>
      <c r="N943" s="267"/>
      <c r="O943" s="267"/>
      <c r="P943" s="267"/>
      <c r="Q943" s="267"/>
      <c r="R943" s="267"/>
      <c r="S943" s="267"/>
      <c r="T943" s="223"/>
      <c r="U943" s="213"/>
      <c r="V943" s="213"/>
      <c r="W943" s="213"/>
      <c r="X943" s="213"/>
      <c r="Y943" s="213"/>
      <c r="Z943" s="213"/>
    </row>
    <row r="944" spans="1:26" ht="15.75" hidden="1" customHeight="1">
      <c r="A944" s="268"/>
      <c r="B944" s="213"/>
      <c r="C944" s="213"/>
      <c r="D944" s="213"/>
      <c r="E944" s="213"/>
      <c r="F944" s="213"/>
      <c r="G944" s="213"/>
      <c r="H944" s="213"/>
      <c r="I944" s="213"/>
      <c r="J944" s="213"/>
      <c r="K944" s="213"/>
      <c r="L944" s="213"/>
      <c r="M944" s="267"/>
      <c r="N944" s="267"/>
      <c r="O944" s="267"/>
      <c r="P944" s="267"/>
      <c r="Q944" s="267"/>
      <c r="R944" s="267"/>
      <c r="S944" s="267"/>
      <c r="T944" s="223"/>
      <c r="U944" s="213"/>
      <c r="V944" s="213"/>
      <c r="W944" s="213"/>
      <c r="X944" s="213"/>
      <c r="Y944" s="213"/>
      <c r="Z944" s="213"/>
    </row>
    <row r="945" spans="1:26" ht="15.75" hidden="1" customHeight="1">
      <c r="A945" s="268"/>
      <c r="B945" s="213"/>
      <c r="C945" s="213"/>
      <c r="D945" s="213"/>
      <c r="E945" s="213"/>
      <c r="F945" s="213"/>
      <c r="G945" s="213"/>
      <c r="H945" s="213"/>
      <c r="I945" s="213"/>
      <c r="J945" s="213"/>
      <c r="K945" s="213"/>
      <c r="L945" s="213"/>
      <c r="M945" s="267"/>
      <c r="N945" s="267"/>
      <c r="O945" s="267"/>
      <c r="P945" s="267"/>
      <c r="Q945" s="267"/>
      <c r="R945" s="267"/>
      <c r="S945" s="267"/>
      <c r="T945" s="223"/>
      <c r="U945" s="213"/>
      <c r="V945" s="213"/>
      <c r="W945" s="213"/>
      <c r="X945" s="213"/>
      <c r="Y945" s="213"/>
      <c r="Z945" s="213"/>
    </row>
    <row r="946" spans="1:26" ht="15.75" hidden="1" customHeight="1">
      <c r="A946" s="268"/>
      <c r="B946" s="213"/>
      <c r="C946" s="213"/>
      <c r="D946" s="213"/>
      <c r="E946" s="213"/>
      <c r="F946" s="213"/>
      <c r="G946" s="213"/>
      <c r="H946" s="213"/>
      <c r="I946" s="213"/>
      <c r="J946" s="213"/>
      <c r="K946" s="213"/>
      <c r="L946" s="213"/>
      <c r="M946" s="267"/>
      <c r="N946" s="267"/>
      <c r="O946" s="267"/>
      <c r="P946" s="267"/>
      <c r="Q946" s="267"/>
      <c r="R946" s="267"/>
      <c r="S946" s="267"/>
      <c r="T946" s="223"/>
      <c r="U946" s="213"/>
      <c r="V946" s="213"/>
      <c r="W946" s="213"/>
      <c r="X946" s="213"/>
      <c r="Y946" s="213"/>
      <c r="Z946" s="213"/>
    </row>
    <row r="947" spans="1:26" ht="15.75" hidden="1" customHeight="1">
      <c r="A947" s="268"/>
      <c r="B947" s="213"/>
      <c r="C947" s="213"/>
      <c r="D947" s="213"/>
      <c r="E947" s="213"/>
      <c r="F947" s="213"/>
      <c r="G947" s="213"/>
      <c r="H947" s="213"/>
      <c r="I947" s="213"/>
      <c r="J947" s="213"/>
      <c r="K947" s="213"/>
      <c r="L947" s="213"/>
      <c r="M947" s="267"/>
      <c r="N947" s="267"/>
      <c r="O947" s="267"/>
      <c r="P947" s="267"/>
      <c r="Q947" s="267"/>
      <c r="R947" s="267"/>
      <c r="S947" s="267"/>
      <c r="T947" s="223"/>
      <c r="U947" s="213"/>
      <c r="V947" s="213"/>
      <c r="W947" s="213"/>
      <c r="X947" s="213"/>
      <c r="Y947" s="213"/>
      <c r="Z947" s="213"/>
    </row>
    <row r="948" spans="1:26" ht="15.75" hidden="1" customHeight="1">
      <c r="A948" s="268"/>
      <c r="B948" s="213"/>
      <c r="C948" s="213"/>
      <c r="D948" s="213"/>
      <c r="E948" s="213"/>
      <c r="F948" s="213"/>
      <c r="G948" s="213"/>
      <c r="H948" s="213"/>
      <c r="I948" s="213"/>
      <c r="J948" s="213"/>
      <c r="K948" s="213"/>
      <c r="L948" s="213"/>
      <c r="M948" s="267"/>
      <c r="N948" s="267"/>
      <c r="O948" s="267"/>
      <c r="P948" s="267"/>
      <c r="Q948" s="267"/>
      <c r="R948" s="267"/>
      <c r="S948" s="267"/>
      <c r="T948" s="223"/>
      <c r="U948" s="213"/>
      <c r="V948" s="213"/>
      <c r="W948" s="213"/>
      <c r="X948" s="213"/>
      <c r="Y948" s="213"/>
      <c r="Z948" s="213"/>
    </row>
    <row r="949" spans="1:26" ht="15.75" hidden="1" customHeight="1">
      <c r="A949" s="268"/>
      <c r="B949" s="213"/>
      <c r="C949" s="213"/>
      <c r="D949" s="213"/>
      <c r="E949" s="213"/>
      <c r="F949" s="213"/>
      <c r="G949" s="213"/>
      <c r="H949" s="213"/>
      <c r="I949" s="213"/>
      <c r="J949" s="213"/>
      <c r="K949" s="213"/>
      <c r="L949" s="213"/>
      <c r="M949" s="267"/>
      <c r="N949" s="267"/>
      <c r="O949" s="267"/>
      <c r="P949" s="267"/>
      <c r="Q949" s="267"/>
      <c r="R949" s="267"/>
      <c r="S949" s="267"/>
      <c r="T949" s="223"/>
      <c r="U949" s="213"/>
      <c r="V949" s="213"/>
      <c r="W949" s="213"/>
      <c r="X949" s="213"/>
      <c r="Y949" s="213"/>
      <c r="Z949" s="213"/>
    </row>
    <row r="950" spans="1:26" ht="15.75" hidden="1" customHeight="1">
      <c r="A950" s="268"/>
      <c r="B950" s="213"/>
      <c r="C950" s="213"/>
      <c r="D950" s="213"/>
      <c r="E950" s="213"/>
      <c r="F950" s="213"/>
      <c r="G950" s="213"/>
      <c r="H950" s="213"/>
      <c r="I950" s="213"/>
      <c r="J950" s="213"/>
      <c r="K950" s="213"/>
      <c r="L950" s="213"/>
      <c r="M950" s="267"/>
      <c r="N950" s="267"/>
      <c r="O950" s="267"/>
      <c r="P950" s="267"/>
      <c r="Q950" s="267"/>
      <c r="R950" s="267"/>
      <c r="S950" s="267"/>
      <c r="T950" s="223"/>
      <c r="U950" s="213"/>
      <c r="V950" s="213"/>
      <c r="W950" s="213"/>
      <c r="X950" s="213"/>
      <c r="Y950" s="213"/>
      <c r="Z950" s="213"/>
    </row>
    <row r="951" spans="1:26" ht="15.75" hidden="1" customHeight="1">
      <c r="A951" s="268"/>
      <c r="B951" s="213"/>
      <c r="C951" s="213"/>
      <c r="D951" s="213"/>
      <c r="E951" s="213"/>
      <c r="F951" s="213"/>
      <c r="G951" s="213"/>
      <c r="H951" s="213"/>
      <c r="I951" s="213"/>
      <c r="J951" s="213"/>
      <c r="K951" s="213"/>
      <c r="L951" s="213"/>
      <c r="M951" s="267"/>
      <c r="N951" s="267"/>
      <c r="O951" s="267"/>
      <c r="P951" s="267"/>
      <c r="Q951" s="267"/>
      <c r="R951" s="267"/>
      <c r="S951" s="267"/>
      <c r="T951" s="223"/>
      <c r="U951" s="213"/>
      <c r="V951" s="213"/>
      <c r="W951" s="213"/>
      <c r="X951" s="213"/>
      <c r="Y951" s="213"/>
      <c r="Z951" s="213"/>
    </row>
    <row r="952" spans="1:26" ht="15.75" hidden="1" customHeight="1">
      <c r="A952" s="268"/>
      <c r="B952" s="213"/>
      <c r="C952" s="213"/>
      <c r="D952" s="213"/>
      <c r="E952" s="213"/>
      <c r="F952" s="213"/>
      <c r="G952" s="213"/>
      <c r="H952" s="213"/>
      <c r="I952" s="213"/>
      <c r="J952" s="213"/>
      <c r="K952" s="213"/>
      <c r="L952" s="213"/>
      <c r="M952" s="267"/>
      <c r="N952" s="267"/>
      <c r="O952" s="267"/>
      <c r="P952" s="267"/>
      <c r="Q952" s="267"/>
      <c r="R952" s="267"/>
      <c r="S952" s="267"/>
      <c r="T952" s="223"/>
      <c r="U952" s="213"/>
      <c r="V952" s="213"/>
      <c r="W952" s="213"/>
      <c r="X952" s="213"/>
      <c r="Y952" s="213"/>
      <c r="Z952" s="213"/>
    </row>
    <row r="953" spans="1:26" ht="15.75" hidden="1" customHeight="1">
      <c r="A953" s="268"/>
      <c r="B953" s="213"/>
      <c r="C953" s="213"/>
      <c r="D953" s="213"/>
      <c r="E953" s="213"/>
      <c r="F953" s="213"/>
      <c r="G953" s="213"/>
      <c r="H953" s="213"/>
      <c r="I953" s="213"/>
      <c r="J953" s="213"/>
      <c r="K953" s="213"/>
      <c r="L953" s="213"/>
      <c r="M953" s="267"/>
      <c r="N953" s="267"/>
      <c r="O953" s="267"/>
      <c r="P953" s="267"/>
      <c r="Q953" s="267"/>
      <c r="R953" s="267"/>
      <c r="S953" s="267"/>
      <c r="T953" s="223"/>
      <c r="U953" s="213"/>
      <c r="V953" s="213"/>
      <c r="W953" s="213"/>
      <c r="X953" s="213"/>
      <c r="Y953" s="213"/>
      <c r="Z953" s="213"/>
    </row>
    <row r="954" spans="1:26" ht="15.75" hidden="1" customHeight="1">
      <c r="A954" s="268"/>
      <c r="B954" s="213"/>
      <c r="C954" s="213"/>
      <c r="D954" s="213"/>
      <c r="E954" s="213"/>
      <c r="F954" s="213"/>
      <c r="G954" s="213"/>
      <c r="H954" s="213"/>
      <c r="I954" s="213"/>
      <c r="J954" s="213"/>
      <c r="K954" s="213"/>
      <c r="L954" s="213"/>
      <c r="M954" s="267"/>
      <c r="N954" s="267"/>
      <c r="O954" s="267"/>
      <c r="P954" s="267"/>
      <c r="Q954" s="267"/>
      <c r="R954" s="267"/>
      <c r="S954" s="267"/>
      <c r="T954" s="223"/>
      <c r="U954" s="213"/>
      <c r="V954" s="213"/>
      <c r="W954" s="213"/>
      <c r="X954" s="213"/>
      <c r="Y954" s="213"/>
      <c r="Z954" s="213"/>
    </row>
    <row r="955" spans="1:26" ht="15.75" hidden="1" customHeight="1">
      <c r="A955" s="268"/>
      <c r="B955" s="213"/>
      <c r="C955" s="213"/>
      <c r="D955" s="213"/>
      <c r="E955" s="213"/>
      <c r="F955" s="213"/>
      <c r="G955" s="213"/>
      <c r="H955" s="213"/>
      <c r="I955" s="213"/>
      <c r="J955" s="213"/>
      <c r="K955" s="213"/>
      <c r="L955" s="213"/>
      <c r="M955" s="267"/>
      <c r="N955" s="267"/>
      <c r="O955" s="267"/>
      <c r="P955" s="267"/>
      <c r="Q955" s="267"/>
      <c r="R955" s="267"/>
      <c r="S955" s="267"/>
      <c r="T955" s="223"/>
      <c r="U955" s="213"/>
      <c r="V955" s="213"/>
      <c r="W955" s="213"/>
      <c r="X955" s="213"/>
      <c r="Y955" s="213"/>
      <c r="Z955" s="213"/>
    </row>
    <row r="956" spans="1:26" ht="15.75" hidden="1" customHeight="1">
      <c r="A956" s="268"/>
      <c r="B956" s="213"/>
      <c r="C956" s="213"/>
      <c r="D956" s="213"/>
      <c r="E956" s="213"/>
      <c r="F956" s="213"/>
      <c r="G956" s="213"/>
      <c r="H956" s="213"/>
      <c r="I956" s="213"/>
      <c r="J956" s="213"/>
      <c r="K956" s="213"/>
      <c r="L956" s="213"/>
      <c r="M956" s="267"/>
      <c r="N956" s="267"/>
      <c r="O956" s="267"/>
      <c r="P956" s="267"/>
      <c r="Q956" s="267"/>
      <c r="R956" s="267"/>
      <c r="S956" s="267"/>
      <c r="T956" s="223"/>
      <c r="U956" s="213"/>
      <c r="V956" s="213"/>
      <c r="W956" s="213"/>
      <c r="X956" s="213"/>
      <c r="Y956" s="213"/>
      <c r="Z956" s="213"/>
    </row>
    <row r="957" spans="1:26" ht="15.75" hidden="1" customHeight="1">
      <c r="A957" s="268"/>
      <c r="B957" s="213"/>
      <c r="C957" s="213"/>
      <c r="D957" s="213"/>
      <c r="E957" s="213"/>
      <c r="F957" s="213"/>
      <c r="G957" s="213"/>
      <c r="H957" s="213"/>
      <c r="I957" s="213"/>
      <c r="J957" s="213"/>
      <c r="K957" s="213"/>
      <c r="L957" s="213"/>
      <c r="M957" s="267"/>
      <c r="N957" s="267"/>
      <c r="O957" s="267"/>
      <c r="P957" s="267"/>
      <c r="Q957" s="267"/>
      <c r="R957" s="267"/>
      <c r="S957" s="267"/>
      <c r="T957" s="223"/>
      <c r="U957" s="213"/>
      <c r="V957" s="213"/>
      <c r="W957" s="213"/>
      <c r="X957" s="213"/>
      <c r="Y957" s="213"/>
      <c r="Z957" s="213"/>
    </row>
    <row r="958" spans="1:26" ht="15.75" hidden="1" customHeight="1">
      <c r="A958" s="268"/>
      <c r="B958" s="213"/>
      <c r="C958" s="213"/>
      <c r="D958" s="213"/>
      <c r="E958" s="213"/>
      <c r="F958" s="213"/>
      <c r="G958" s="213"/>
      <c r="H958" s="213"/>
      <c r="I958" s="213"/>
      <c r="J958" s="213"/>
      <c r="K958" s="213"/>
      <c r="L958" s="213"/>
      <c r="M958" s="267"/>
      <c r="N958" s="267"/>
      <c r="O958" s="267"/>
      <c r="P958" s="267"/>
      <c r="Q958" s="267"/>
      <c r="R958" s="267"/>
      <c r="S958" s="267"/>
      <c r="T958" s="223"/>
      <c r="U958" s="213"/>
      <c r="V958" s="213"/>
      <c r="W958" s="213"/>
      <c r="X958" s="213"/>
      <c r="Y958" s="213"/>
      <c r="Z958" s="213"/>
    </row>
    <row r="959" spans="1:26" ht="15.75" hidden="1" customHeight="1">
      <c r="A959" s="268"/>
      <c r="B959" s="213"/>
      <c r="C959" s="213"/>
      <c r="D959" s="213"/>
      <c r="E959" s="213"/>
      <c r="F959" s="213"/>
      <c r="G959" s="213"/>
      <c r="H959" s="213"/>
      <c r="I959" s="213"/>
      <c r="J959" s="213"/>
      <c r="K959" s="213"/>
      <c r="L959" s="213"/>
      <c r="M959" s="267"/>
      <c r="N959" s="267"/>
      <c r="O959" s="267"/>
      <c r="P959" s="267"/>
      <c r="Q959" s="267"/>
      <c r="R959" s="267"/>
      <c r="S959" s="267"/>
      <c r="T959" s="223"/>
      <c r="U959" s="213"/>
      <c r="V959" s="213"/>
      <c r="W959" s="213"/>
      <c r="X959" s="213"/>
      <c r="Y959" s="213"/>
      <c r="Z959" s="213"/>
    </row>
    <row r="960" spans="1:26" ht="15.75" hidden="1" customHeight="1">
      <c r="A960" s="268"/>
      <c r="B960" s="213"/>
      <c r="C960" s="213"/>
      <c r="D960" s="213"/>
      <c r="E960" s="213"/>
      <c r="F960" s="213"/>
      <c r="G960" s="213"/>
      <c r="H960" s="213"/>
      <c r="I960" s="213"/>
      <c r="J960" s="213"/>
      <c r="K960" s="213"/>
      <c r="L960" s="213"/>
      <c r="M960" s="267"/>
      <c r="N960" s="267"/>
      <c r="O960" s="267"/>
      <c r="P960" s="267"/>
      <c r="Q960" s="267"/>
      <c r="R960" s="267"/>
      <c r="S960" s="267"/>
      <c r="T960" s="223"/>
      <c r="U960" s="213"/>
      <c r="V960" s="213"/>
      <c r="W960" s="213"/>
      <c r="X960" s="213"/>
      <c r="Y960" s="213"/>
      <c r="Z960" s="213"/>
    </row>
    <row r="961" spans="1:26" ht="15.75" hidden="1" customHeight="1">
      <c r="A961" s="268"/>
      <c r="B961" s="213"/>
      <c r="C961" s="213"/>
      <c r="D961" s="213"/>
      <c r="E961" s="213"/>
      <c r="F961" s="213"/>
      <c r="G961" s="213"/>
      <c r="H961" s="213"/>
      <c r="I961" s="213"/>
      <c r="J961" s="213"/>
      <c r="K961" s="213"/>
      <c r="L961" s="213"/>
      <c r="M961" s="267"/>
      <c r="N961" s="267"/>
      <c r="O961" s="267"/>
      <c r="P961" s="267"/>
      <c r="Q961" s="267"/>
      <c r="R961" s="267"/>
      <c r="S961" s="267"/>
      <c r="T961" s="223"/>
      <c r="U961" s="213"/>
      <c r="V961" s="213"/>
      <c r="W961" s="213"/>
      <c r="X961" s="213"/>
      <c r="Y961" s="213"/>
      <c r="Z961" s="213"/>
    </row>
    <row r="962" spans="1:26" ht="15.75" hidden="1" customHeight="1">
      <c r="A962" s="268"/>
      <c r="B962" s="213"/>
      <c r="C962" s="213"/>
      <c r="D962" s="213"/>
      <c r="E962" s="213"/>
      <c r="F962" s="213"/>
      <c r="G962" s="213"/>
      <c r="H962" s="213"/>
      <c r="I962" s="213"/>
      <c r="J962" s="213"/>
      <c r="K962" s="213"/>
      <c r="L962" s="213"/>
      <c r="M962" s="267"/>
      <c r="N962" s="267"/>
      <c r="O962" s="267"/>
      <c r="P962" s="267"/>
      <c r="Q962" s="267"/>
      <c r="R962" s="267"/>
      <c r="S962" s="267"/>
      <c r="T962" s="223"/>
      <c r="U962" s="213"/>
      <c r="V962" s="213"/>
      <c r="W962" s="213"/>
      <c r="X962" s="213"/>
      <c r="Y962" s="213"/>
      <c r="Z962" s="213"/>
    </row>
    <row r="963" spans="1:26" ht="15.75" hidden="1" customHeight="1">
      <c r="A963" s="268"/>
      <c r="B963" s="213"/>
      <c r="C963" s="213"/>
      <c r="D963" s="213"/>
      <c r="E963" s="213"/>
      <c r="F963" s="213"/>
      <c r="G963" s="213"/>
      <c r="H963" s="213"/>
      <c r="I963" s="213"/>
      <c r="J963" s="213"/>
      <c r="K963" s="213"/>
      <c r="L963" s="213"/>
      <c r="M963" s="267"/>
      <c r="N963" s="267"/>
      <c r="O963" s="267"/>
      <c r="P963" s="267"/>
      <c r="Q963" s="267"/>
      <c r="R963" s="267"/>
      <c r="S963" s="267"/>
      <c r="T963" s="223"/>
      <c r="U963" s="213"/>
      <c r="V963" s="213"/>
      <c r="W963" s="213"/>
      <c r="X963" s="213"/>
      <c r="Y963" s="213"/>
      <c r="Z963" s="213"/>
    </row>
    <row r="964" spans="1:26" ht="15.75" hidden="1" customHeight="1">
      <c r="A964" s="268"/>
      <c r="B964" s="213"/>
      <c r="C964" s="213"/>
      <c r="D964" s="213"/>
      <c r="E964" s="213"/>
      <c r="F964" s="213"/>
      <c r="G964" s="213"/>
      <c r="H964" s="213"/>
      <c r="I964" s="213"/>
      <c r="J964" s="213"/>
      <c r="K964" s="213"/>
      <c r="L964" s="213"/>
      <c r="M964" s="267"/>
      <c r="N964" s="267"/>
      <c r="O964" s="267"/>
      <c r="P964" s="267"/>
      <c r="Q964" s="267"/>
      <c r="R964" s="267"/>
      <c r="S964" s="267"/>
      <c r="T964" s="223"/>
      <c r="U964" s="213"/>
      <c r="V964" s="213"/>
      <c r="W964" s="213"/>
      <c r="X964" s="213"/>
      <c r="Y964" s="213"/>
      <c r="Z964" s="213"/>
    </row>
    <row r="965" spans="1:26" ht="15.75" hidden="1" customHeight="1">
      <c r="A965" s="268"/>
      <c r="B965" s="213"/>
      <c r="C965" s="213"/>
      <c r="D965" s="213"/>
      <c r="E965" s="213"/>
      <c r="F965" s="213"/>
      <c r="G965" s="213"/>
      <c r="H965" s="213"/>
      <c r="I965" s="213"/>
      <c r="J965" s="213"/>
      <c r="K965" s="213"/>
      <c r="L965" s="213"/>
      <c r="M965" s="267"/>
      <c r="N965" s="267"/>
      <c r="O965" s="267"/>
      <c r="P965" s="267"/>
      <c r="Q965" s="267"/>
      <c r="R965" s="267"/>
      <c r="S965" s="267"/>
      <c r="T965" s="223"/>
      <c r="U965" s="213"/>
      <c r="V965" s="213"/>
      <c r="W965" s="213"/>
      <c r="X965" s="213"/>
      <c r="Y965" s="213"/>
      <c r="Z965" s="213"/>
    </row>
    <row r="966" spans="1:26" ht="15.75" hidden="1" customHeight="1">
      <c r="A966" s="268"/>
      <c r="B966" s="213"/>
      <c r="C966" s="213"/>
      <c r="D966" s="213"/>
      <c r="E966" s="213"/>
      <c r="F966" s="213"/>
      <c r="G966" s="213"/>
      <c r="H966" s="213"/>
      <c r="I966" s="213"/>
      <c r="J966" s="213"/>
      <c r="K966" s="213"/>
      <c r="L966" s="213"/>
      <c r="M966" s="267"/>
      <c r="N966" s="267"/>
      <c r="O966" s="267"/>
      <c r="P966" s="267"/>
      <c r="Q966" s="267"/>
      <c r="R966" s="267"/>
      <c r="S966" s="267"/>
      <c r="T966" s="223"/>
      <c r="U966" s="213"/>
      <c r="V966" s="213"/>
      <c r="W966" s="213"/>
      <c r="X966" s="213"/>
      <c r="Y966" s="213"/>
      <c r="Z966" s="213"/>
    </row>
    <row r="967" spans="1:26" ht="15.75" hidden="1" customHeight="1">
      <c r="A967" s="268"/>
      <c r="B967" s="213"/>
      <c r="C967" s="213"/>
      <c r="D967" s="213"/>
      <c r="E967" s="213"/>
      <c r="F967" s="213"/>
      <c r="G967" s="213"/>
      <c r="H967" s="213"/>
      <c r="I967" s="213"/>
      <c r="J967" s="213"/>
      <c r="K967" s="213"/>
      <c r="L967" s="213"/>
      <c r="M967" s="267"/>
      <c r="N967" s="267"/>
      <c r="O967" s="267"/>
      <c r="P967" s="267"/>
      <c r="Q967" s="267"/>
      <c r="R967" s="267"/>
      <c r="S967" s="267"/>
      <c r="T967" s="223"/>
      <c r="U967" s="213"/>
      <c r="V967" s="213"/>
      <c r="W967" s="213"/>
      <c r="X967" s="213"/>
      <c r="Y967" s="213"/>
      <c r="Z967" s="213"/>
    </row>
    <row r="968" spans="1:26" ht="15.75" hidden="1" customHeight="1">
      <c r="A968" s="268"/>
      <c r="B968" s="213"/>
      <c r="C968" s="213"/>
      <c r="D968" s="213"/>
      <c r="E968" s="213"/>
      <c r="F968" s="213"/>
      <c r="G968" s="213"/>
      <c r="H968" s="213"/>
      <c r="I968" s="213"/>
      <c r="J968" s="213"/>
      <c r="K968" s="213"/>
      <c r="L968" s="213"/>
      <c r="M968" s="267"/>
      <c r="N968" s="267"/>
      <c r="O968" s="267"/>
      <c r="P968" s="267"/>
      <c r="Q968" s="267"/>
      <c r="R968" s="267"/>
      <c r="S968" s="267"/>
      <c r="T968" s="223"/>
      <c r="U968" s="213"/>
      <c r="V968" s="213"/>
      <c r="W968" s="213"/>
      <c r="X968" s="213"/>
      <c r="Y968" s="213"/>
      <c r="Z968" s="213"/>
    </row>
    <row r="969" spans="1:26" ht="15.75" hidden="1" customHeight="1">
      <c r="A969" s="268"/>
      <c r="B969" s="213"/>
      <c r="C969" s="213"/>
      <c r="D969" s="213"/>
      <c r="E969" s="213"/>
      <c r="F969" s="213"/>
      <c r="G969" s="213"/>
      <c r="H969" s="213"/>
      <c r="I969" s="213"/>
      <c r="J969" s="213"/>
      <c r="K969" s="213"/>
      <c r="L969" s="213"/>
      <c r="M969" s="267"/>
      <c r="N969" s="267"/>
      <c r="O969" s="267"/>
      <c r="P969" s="267"/>
      <c r="Q969" s="267"/>
      <c r="R969" s="267"/>
      <c r="S969" s="267"/>
      <c r="T969" s="223"/>
      <c r="U969" s="213"/>
      <c r="V969" s="213"/>
      <c r="W969" s="213"/>
      <c r="X969" s="213"/>
      <c r="Y969" s="213"/>
      <c r="Z969" s="213"/>
    </row>
    <row r="970" spans="1:26" ht="15.75" hidden="1" customHeight="1">
      <c r="A970" s="268"/>
      <c r="B970" s="213"/>
      <c r="C970" s="213"/>
      <c r="D970" s="213"/>
      <c r="E970" s="213"/>
      <c r="F970" s="213"/>
      <c r="G970" s="213"/>
      <c r="H970" s="213"/>
      <c r="I970" s="213"/>
      <c r="J970" s="213"/>
      <c r="K970" s="213"/>
      <c r="L970" s="213"/>
      <c r="M970" s="267"/>
      <c r="N970" s="267"/>
      <c r="O970" s="267"/>
      <c r="P970" s="267"/>
      <c r="Q970" s="267"/>
      <c r="R970" s="267"/>
      <c r="S970" s="267"/>
      <c r="T970" s="223"/>
      <c r="U970" s="213"/>
      <c r="V970" s="213"/>
      <c r="W970" s="213"/>
      <c r="X970" s="213"/>
      <c r="Y970" s="213"/>
      <c r="Z970" s="213"/>
    </row>
    <row r="971" spans="1:26" ht="15.75" hidden="1" customHeight="1">
      <c r="A971" s="268"/>
      <c r="B971" s="213"/>
      <c r="C971" s="213"/>
      <c r="D971" s="213"/>
      <c r="E971" s="213"/>
      <c r="F971" s="213"/>
      <c r="G971" s="213"/>
      <c r="H971" s="213"/>
      <c r="I971" s="213"/>
      <c r="J971" s="213"/>
      <c r="K971" s="213"/>
      <c r="L971" s="213"/>
      <c r="M971" s="267"/>
      <c r="N971" s="267"/>
      <c r="O971" s="267"/>
      <c r="P971" s="267"/>
      <c r="Q971" s="267"/>
      <c r="R971" s="267"/>
      <c r="S971" s="267"/>
      <c r="T971" s="223"/>
      <c r="U971" s="213"/>
      <c r="V971" s="213"/>
      <c r="W971" s="213"/>
      <c r="X971" s="213"/>
      <c r="Y971" s="213"/>
      <c r="Z971" s="213"/>
    </row>
    <row r="972" spans="1:26" ht="15.75" hidden="1" customHeight="1">
      <c r="A972" s="268"/>
      <c r="B972" s="213"/>
      <c r="C972" s="213"/>
      <c r="D972" s="213"/>
      <c r="E972" s="213"/>
      <c r="F972" s="213"/>
      <c r="G972" s="213"/>
      <c r="H972" s="213"/>
      <c r="I972" s="213"/>
      <c r="J972" s="213"/>
      <c r="K972" s="213"/>
      <c r="L972" s="213"/>
      <c r="M972" s="267"/>
      <c r="N972" s="267"/>
      <c r="O972" s="267"/>
      <c r="P972" s="267"/>
      <c r="Q972" s="267"/>
      <c r="R972" s="267"/>
      <c r="S972" s="267"/>
      <c r="T972" s="223"/>
      <c r="U972" s="213"/>
      <c r="V972" s="213"/>
      <c r="W972" s="213"/>
      <c r="X972" s="213"/>
      <c r="Y972" s="213"/>
      <c r="Z972" s="213"/>
    </row>
    <row r="973" spans="1:26" ht="15.75" hidden="1" customHeight="1">
      <c r="A973" s="268"/>
      <c r="B973" s="213"/>
      <c r="C973" s="213"/>
      <c r="D973" s="213"/>
      <c r="E973" s="213"/>
      <c r="F973" s="213"/>
      <c r="G973" s="213"/>
      <c r="H973" s="213"/>
      <c r="I973" s="213"/>
      <c r="J973" s="213"/>
      <c r="K973" s="213"/>
      <c r="L973" s="213"/>
      <c r="M973" s="267"/>
      <c r="N973" s="267"/>
      <c r="O973" s="267"/>
      <c r="P973" s="267"/>
      <c r="Q973" s="267"/>
      <c r="R973" s="267"/>
      <c r="S973" s="267"/>
      <c r="T973" s="223"/>
      <c r="U973" s="213"/>
      <c r="V973" s="213"/>
      <c r="W973" s="213"/>
      <c r="X973" s="213"/>
      <c r="Y973" s="213"/>
      <c r="Z973" s="213"/>
    </row>
    <row r="974" spans="1:26" ht="15.75" hidden="1" customHeight="1">
      <c r="A974" s="268"/>
      <c r="B974" s="213"/>
      <c r="C974" s="213"/>
      <c r="D974" s="213"/>
      <c r="E974" s="213"/>
      <c r="F974" s="213"/>
      <c r="G974" s="213"/>
      <c r="H974" s="213"/>
      <c r="I974" s="213"/>
      <c r="J974" s="213"/>
      <c r="K974" s="213"/>
      <c r="L974" s="213"/>
      <c r="M974" s="267"/>
      <c r="N974" s="267"/>
      <c r="O974" s="267"/>
      <c r="P974" s="267"/>
      <c r="Q974" s="267"/>
      <c r="R974" s="267"/>
      <c r="S974" s="267"/>
      <c r="T974" s="223"/>
      <c r="U974" s="213"/>
      <c r="V974" s="213"/>
      <c r="W974" s="213"/>
      <c r="X974" s="213"/>
      <c r="Y974" s="213"/>
      <c r="Z974" s="213"/>
    </row>
    <row r="975" spans="1:26" ht="15.75" hidden="1" customHeight="1">
      <c r="A975" s="268"/>
      <c r="B975" s="213"/>
      <c r="C975" s="213"/>
      <c r="D975" s="213"/>
      <c r="E975" s="213"/>
      <c r="F975" s="213"/>
      <c r="G975" s="213"/>
      <c r="H975" s="213"/>
      <c r="I975" s="213"/>
      <c r="J975" s="213"/>
      <c r="K975" s="213"/>
      <c r="L975" s="213"/>
      <c r="M975" s="267"/>
      <c r="N975" s="267"/>
      <c r="O975" s="267"/>
      <c r="P975" s="267"/>
      <c r="Q975" s="267"/>
      <c r="R975" s="267"/>
      <c r="S975" s="267"/>
      <c r="T975" s="223"/>
      <c r="U975" s="213"/>
      <c r="V975" s="213"/>
      <c r="W975" s="213"/>
      <c r="X975" s="213"/>
      <c r="Y975" s="213"/>
      <c r="Z975" s="213"/>
    </row>
    <row r="976" spans="1:26" ht="15.75" hidden="1" customHeight="1">
      <c r="A976" s="268"/>
      <c r="B976" s="213"/>
      <c r="C976" s="213"/>
      <c r="D976" s="213"/>
      <c r="E976" s="213"/>
      <c r="F976" s="213"/>
      <c r="G976" s="213"/>
      <c r="H976" s="213"/>
      <c r="I976" s="213"/>
      <c r="J976" s="213"/>
      <c r="K976" s="213"/>
      <c r="L976" s="213"/>
      <c r="M976" s="267"/>
      <c r="N976" s="267"/>
      <c r="O976" s="267"/>
      <c r="P976" s="267"/>
      <c r="Q976" s="267"/>
      <c r="R976" s="267"/>
      <c r="S976" s="267"/>
      <c r="T976" s="223"/>
      <c r="U976" s="213"/>
      <c r="V976" s="213"/>
      <c r="W976" s="213"/>
      <c r="X976" s="213"/>
      <c r="Y976" s="213"/>
      <c r="Z976" s="213"/>
    </row>
    <row r="977" spans="1:26" ht="15.75" hidden="1" customHeight="1">
      <c r="A977" s="268"/>
      <c r="B977" s="213"/>
      <c r="C977" s="213"/>
      <c r="D977" s="213"/>
      <c r="E977" s="213"/>
      <c r="F977" s="213"/>
      <c r="G977" s="213"/>
      <c r="H977" s="213"/>
      <c r="I977" s="213"/>
      <c r="J977" s="213"/>
      <c r="K977" s="213"/>
      <c r="L977" s="213"/>
      <c r="M977" s="267"/>
      <c r="N977" s="267"/>
      <c r="O977" s="267"/>
      <c r="P977" s="267"/>
      <c r="Q977" s="267"/>
      <c r="R977" s="267"/>
      <c r="S977" s="267"/>
      <c r="T977" s="223"/>
      <c r="U977" s="213"/>
      <c r="V977" s="213"/>
      <c r="W977" s="213"/>
      <c r="X977" s="213"/>
      <c r="Y977" s="213"/>
      <c r="Z977" s="213"/>
    </row>
    <row r="978" spans="1:26" ht="15.75" hidden="1" customHeight="1">
      <c r="A978" s="268"/>
      <c r="B978" s="213"/>
      <c r="C978" s="213"/>
      <c r="D978" s="213"/>
      <c r="E978" s="213"/>
      <c r="F978" s="213"/>
      <c r="G978" s="213"/>
      <c r="H978" s="213"/>
      <c r="I978" s="213"/>
      <c r="J978" s="213"/>
      <c r="K978" s="213"/>
      <c r="L978" s="213"/>
      <c r="M978" s="267"/>
      <c r="N978" s="267"/>
      <c r="O978" s="267"/>
      <c r="P978" s="267"/>
      <c r="Q978" s="267"/>
      <c r="R978" s="267"/>
      <c r="S978" s="267"/>
      <c r="T978" s="223"/>
      <c r="U978" s="213"/>
      <c r="V978" s="213"/>
      <c r="W978" s="213"/>
      <c r="X978" s="213"/>
      <c r="Y978" s="213"/>
      <c r="Z978" s="213"/>
    </row>
    <row r="979" spans="1:26" ht="15.75" hidden="1" customHeight="1">
      <c r="A979" s="268"/>
      <c r="B979" s="213"/>
      <c r="C979" s="213"/>
      <c r="D979" s="213"/>
      <c r="E979" s="213"/>
      <c r="F979" s="213"/>
      <c r="G979" s="213"/>
      <c r="H979" s="213"/>
      <c r="I979" s="213"/>
      <c r="J979" s="213"/>
      <c r="K979" s="213"/>
      <c r="L979" s="213"/>
      <c r="M979" s="267"/>
      <c r="N979" s="267"/>
      <c r="O979" s="267"/>
      <c r="P979" s="267"/>
      <c r="Q979" s="267"/>
      <c r="R979" s="267"/>
      <c r="S979" s="267"/>
      <c r="T979" s="223"/>
      <c r="U979" s="213"/>
      <c r="V979" s="213"/>
      <c r="W979" s="213"/>
      <c r="X979" s="213"/>
      <c r="Y979" s="213"/>
      <c r="Z979" s="213"/>
    </row>
    <row r="980" spans="1:26" ht="15.75" hidden="1" customHeight="1">
      <c r="A980" s="268"/>
      <c r="B980" s="213"/>
      <c r="C980" s="213"/>
      <c r="D980" s="213"/>
      <c r="E980" s="213"/>
      <c r="F980" s="213"/>
      <c r="G980" s="213"/>
      <c r="H980" s="213"/>
      <c r="I980" s="213"/>
      <c r="J980" s="213"/>
      <c r="K980" s="213"/>
      <c r="L980" s="213"/>
      <c r="M980" s="267"/>
      <c r="N980" s="267"/>
      <c r="O980" s="267"/>
      <c r="P980" s="267"/>
      <c r="Q980" s="267"/>
      <c r="R980" s="267"/>
      <c r="S980" s="267"/>
      <c r="T980" s="223"/>
      <c r="U980" s="213"/>
      <c r="V980" s="213"/>
      <c r="W980" s="213"/>
      <c r="X980" s="213"/>
      <c r="Y980" s="213"/>
      <c r="Z980" s="213"/>
    </row>
    <row r="981" spans="1:26" ht="15.75" hidden="1" customHeight="1">
      <c r="A981" s="268"/>
      <c r="B981" s="213"/>
      <c r="C981" s="213"/>
      <c r="D981" s="213"/>
      <c r="E981" s="213"/>
      <c r="F981" s="213"/>
      <c r="G981" s="213"/>
      <c r="H981" s="213"/>
      <c r="I981" s="213"/>
      <c r="J981" s="213"/>
      <c r="K981" s="213"/>
      <c r="L981" s="213"/>
      <c r="M981" s="267"/>
      <c r="N981" s="267"/>
      <c r="O981" s="267"/>
      <c r="P981" s="267"/>
      <c r="Q981" s="267"/>
      <c r="R981" s="267"/>
      <c r="S981" s="267"/>
      <c r="T981" s="223"/>
      <c r="U981" s="213"/>
      <c r="V981" s="213"/>
      <c r="W981" s="213"/>
      <c r="X981" s="213"/>
      <c r="Y981" s="213"/>
      <c r="Z981" s="213"/>
    </row>
    <row r="982" spans="1:26" ht="15.75" hidden="1" customHeight="1">
      <c r="A982" s="268"/>
      <c r="B982" s="213"/>
      <c r="C982" s="213"/>
      <c r="D982" s="213"/>
      <c r="E982" s="213"/>
      <c r="F982" s="213"/>
      <c r="G982" s="213"/>
      <c r="H982" s="213"/>
      <c r="I982" s="213"/>
      <c r="J982" s="213"/>
      <c r="K982" s="213"/>
      <c r="L982" s="213"/>
      <c r="M982" s="267"/>
      <c r="N982" s="267"/>
      <c r="O982" s="267"/>
      <c r="P982" s="267"/>
      <c r="Q982" s="267"/>
      <c r="R982" s="267"/>
      <c r="S982" s="267"/>
      <c r="T982" s="223"/>
      <c r="U982" s="213"/>
      <c r="V982" s="213"/>
      <c r="W982" s="213"/>
      <c r="X982" s="213"/>
      <c r="Y982" s="213"/>
      <c r="Z982" s="213"/>
    </row>
    <row r="983" spans="1:26" ht="15.75" hidden="1" customHeight="1">
      <c r="A983" s="268"/>
      <c r="B983" s="213"/>
      <c r="C983" s="213"/>
      <c r="D983" s="213"/>
      <c r="E983" s="213"/>
      <c r="F983" s="213"/>
      <c r="G983" s="213"/>
      <c r="H983" s="213"/>
      <c r="I983" s="213"/>
      <c r="J983" s="213"/>
      <c r="K983" s="213"/>
      <c r="L983" s="213"/>
      <c r="M983" s="267"/>
      <c r="N983" s="267"/>
      <c r="O983" s="267"/>
      <c r="P983" s="267"/>
      <c r="Q983" s="267"/>
      <c r="R983" s="267"/>
      <c r="S983" s="267"/>
      <c r="T983" s="223"/>
      <c r="U983" s="213"/>
      <c r="V983" s="213"/>
      <c r="W983" s="213"/>
      <c r="X983" s="213"/>
      <c r="Y983" s="213"/>
      <c r="Z983" s="213"/>
    </row>
    <row r="984" spans="1:26" ht="15.75" hidden="1" customHeight="1">
      <c r="A984" s="268"/>
      <c r="B984" s="213"/>
      <c r="C984" s="213"/>
      <c r="D984" s="213"/>
      <c r="E984" s="213"/>
      <c r="F984" s="213"/>
      <c r="G984" s="213"/>
      <c r="H984" s="213"/>
      <c r="I984" s="213"/>
      <c r="J984" s="213"/>
      <c r="K984" s="213"/>
      <c r="L984" s="213"/>
      <c r="M984" s="267"/>
      <c r="N984" s="267"/>
      <c r="O984" s="267"/>
      <c r="P984" s="267"/>
      <c r="Q984" s="267"/>
      <c r="R984" s="267"/>
      <c r="S984" s="267"/>
      <c r="T984" s="223"/>
      <c r="U984" s="213"/>
      <c r="V984" s="213"/>
      <c r="W984" s="213"/>
      <c r="X984" s="213"/>
      <c r="Y984" s="213"/>
      <c r="Z984" s="213"/>
    </row>
    <row r="985" spans="1:26" ht="15.75" hidden="1" customHeight="1">
      <c r="A985" s="268"/>
      <c r="B985" s="213"/>
      <c r="C985" s="213"/>
      <c r="D985" s="213"/>
      <c r="E985" s="213"/>
      <c r="F985" s="213"/>
      <c r="G985" s="213"/>
      <c r="H985" s="213"/>
      <c r="I985" s="213"/>
      <c r="J985" s="213"/>
      <c r="K985" s="213"/>
      <c r="L985" s="213"/>
      <c r="M985" s="267"/>
      <c r="N985" s="267"/>
      <c r="O985" s="267"/>
      <c r="P985" s="267"/>
      <c r="Q985" s="267"/>
      <c r="R985" s="267"/>
      <c r="S985" s="267"/>
      <c r="T985" s="223"/>
      <c r="U985" s="213"/>
      <c r="V985" s="213"/>
      <c r="W985" s="213"/>
      <c r="X985" s="213"/>
      <c r="Y985" s="213"/>
      <c r="Z985" s="213"/>
    </row>
    <row r="986" spans="1:26" ht="15.75" hidden="1" customHeight="1">
      <c r="A986" s="268"/>
      <c r="B986" s="213"/>
      <c r="C986" s="213"/>
      <c r="D986" s="213"/>
      <c r="E986" s="213"/>
      <c r="F986" s="213"/>
      <c r="G986" s="213"/>
      <c r="H986" s="213"/>
      <c r="I986" s="213"/>
      <c r="J986" s="213"/>
      <c r="K986" s="213"/>
      <c r="L986" s="213"/>
      <c r="M986" s="267"/>
      <c r="N986" s="267"/>
      <c r="O986" s="267"/>
      <c r="P986" s="267"/>
      <c r="Q986" s="267"/>
      <c r="R986" s="267"/>
      <c r="S986" s="267"/>
      <c r="T986" s="223"/>
      <c r="U986" s="213"/>
      <c r="V986" s="213"/>
      <c r="W986" s="213"/>
      <c r="X986" s="213"/>
      <c r="Y986" s="213"/>
      <c r="Z986" s="213"/>
    </row>
    <row r="987" spans="1:26" ht="15.75" hidden="1" customHeight="1">
      <c r="A987" s="268"/>
      <c r="B987" s="213"/>
      <c r="C987" s="213"/>
      <c r="D987" s="213"/>
      <c r="E987" s="213"/>
      <c r="F987" s="213"/>
      <c r="G987" s="213"/>
      <c r="H987" s="213"/>
      <c r="I987" s="213"/>
      <c r="J987" s="213"/>
      <c r="K987" s="213"/>
      <c r="L987" s="213"/>
      <c r="M987" s="267"/>
      <c r="N987" s="267"/>
      <c r="O987" s="267"/>
      <c r="P987" s="267"/>
      <c r="Q987" s="267"/>
      <c r="R987" s="267"/>
      <c r="S987" s="267"/>
      <c r="T987" s="223"/>
      <c r="U987" s="213"/>
      <c r="V987" s="213"/>
      <c r="W987" s="213"/>
      <c r="X987" s="213"/>
      <c r="Y987" s="213"/>
      <c r="Z987" s="213"/>
    </row>
    <row r="988" spans="1:26" ht="15.75" hidden="1" customHeight="1">
      <c r="A988" s="268"/>
      <c r="B988" s="213"/>
      <c r="C988" s="213"/>
      <c r="D988" s="213"/>
      <c r="E988" s="213"/>
      <c r="F988" s="213"/>
      <c r="G988" s="213"/>
      <c r="H988" s="213"/>
      <c r="I988" s="213"/>
      <c r="J988" s="213"/>
      <c r="K988" s="213"/>
      <c r="L988" s="213"/>
      <c r="M988" s="267"/>
      <c r="N988" s="267"/>
      <c r="O988" s="267"/>
      <c r="P988" s="267"/>
      <c r="Q988" s="267"/>
      <c r="R988" s="267"/>
      <c r="S988" s="267"/>
      <c r="T988" s="223"/>
      <c r="U988" s="213"/>
      <c r="V988" s="213"/>
      <c r="W988" s="213"/>
      <c r="X988" s="213"/>
      <c r="Y988" s="213"/>
      <c r="Z988" s="213"/>
    </row>
    <row r="989" spans="1:26" ht="15.75" hidden="1" customHeight="1">
      <c r="A989" s="268"/>
      <c r="B989" s="213"/>
      <c r="C989" s="213"/>
      <c r="D989" s="213"/>
      <c r="E989" s="213"/>
      <c r="F989" s="213"/>
      <c r="G989" s="213"/>
      <c r="H989" s="213"/>
      <c r="I989" s="213"/>
      <c r="J989" s="213"/>
      <c r="K989" s="213"/>
      <c r="L989" s="213"/>
      <c r="M989" s="267"/>
      <c r="N989" s="267"/>
      <c r="O989" s="267"/>
      <c r="P989" s="267"/>
      <c r="Q989" s="267"/>
      <c r="R989" s="267"/>
      <c r="S989" s="267"/>
      <c r="T989" s="223"/>
      <c r="U989" s="213"/>
      <c r="V989" s="213"/>
      <c r="W989" s="213"/>
      <c r="X989" s="213"/>
      <c r="Y989" s="213"/>
      <c r="Z989" s="213"/>
    </row>
    <row r="990" spans="1:26" ht="15.75" hidden="1" customHeight="1">
      <c r="A990" s="268"/>
      <c r="B990" s="213"/>
      <c r="C990" s="213"/>
      <c r="D990" s="213"/>
      <c r="E990" s="213"/>
      <c r="F990" s="213"/>
      <c r="G990" s="213"/>
      <c r="H990" s="213"/>
      <c r="I990" s="213"/>
      <c r="J990" s="213"/>
      <c r="K990" s="213"/>
      <c r="L990" s="213"/>
      <c r="M990" s="267"/>
      <c r="N990" s="267"/>
      <c r="O990" s="267"/>
      <c r="P990" s="267"/>
      <c r="Q990" s="267"/>
      <c r="R990" s="267"/>
      <c r="S990" s="267"/>
      <c r="T990" s="223"/>
      <c r="U990" s="213"/>
      <c r="V990" s="213"/>
      <c r="W990" s="213"/>
      <c r="X990" s="213"/>
      <c r="Y990" s="213"/>
      <c r="Z990" s="213"/>
    </row>
    <row r="991" spans="1:26" ht="15.75" hidden="1" customHeight="1">
      <c r="A991" s="268"/>
      <c r="B991" s="213"/>
      <c r="C991" s="213"/>
      <c r="D991" s="213"/>
      <c r="E991" s="213"/>
      <c r="F991" s="213"/>
      <c r="G991" s="213"/>
      <c r="H991" s="213"/>
      <c r="I991" s="213"/>
      <c r="J991" s="213"/>
      <c r="K991" s="213"/>
      <c r="L991" s="213"/>
      <c r="M991" s="267"/>
      <c r="N991" s="267"/>
      <c r="O991" s="267"/>
      <c r="P991" s="267"/>
      <c r="Q991" s="267"/>
      <c r="R991" s="267"/>
      <c r="S991" s="267"/>
      <c r="T991" s="223"/>
      <c r="U991" s="213"/>
      <c r="V991" s="213"/>
      <c r="W991" s="213"/>
      <c r="X991" s="213"/>
      <c r="Y991" s="213"/>
      <c r="Z991" s="213"/>
    </row>
    <row r="992" spans="1:26" ht="15.75" hidden="1" customHeight="1">
      <c r="A992" s="268"/>
      <c r="B992" s="213"/>
      <c r="C992" s="213"/>
      <c r="D992" s="213"/>
      <c r="E992" s="213"/>
      <c r="F992" s="213"/>
      <c r="G992" s="213"/>
      <c r="H992" s="213"/>
      <c r="I992" s="213"/>
      <c r="J992" s="213"/>
      <c r="K992" s="213"/>
      <c r="L992" s="213"/>
      <c r="M992" s="267"/>
      <c r="N992" s="267"/>
      <c r="O992" s="267"/>
      <c r="P992" s="267"/>
      <c r="Q992" s="267"/>
      <c r="R992" s="267"/>
      <c r="S992" s="267"/>
      <c r="T992" s="223"/>
      <c r="U992" s="213"/>
      <c r="V992" s="213"/>
      <c r="W992" s="213"/>
      <c r="X992" s="213"/>
      <c r="Y992" s="213"/>
      <c r="Z992" s="213"/>
    </row>
    <row r="993" spans="1:26" ht="15.75" hidden="1" customHeight="1">
      <c r="A993" s="268"/>
      <c r="B993" s="213"/>
      <c r="C993" s="213"/>
      <c r="D993" s="213"/>
      <c r="E993" s="213"/>
      <c r="F993" s="213"/>
      <c r="G993" s="213"/>
      <c r="H993" s="213"/>
      <c r="I993" s="213"/>
      <c r="J993" s="213"/>
      <c r="K993" s="213"/>
      <c r="L993" s="213"/>
      <c r="M993" s="267"/>
      <c r="N993" s="267"/>
      <c r="O993" s="267"/>
      <c r="P993" s="267"/>
      <c r="Q993" s="267"/>
      <c r="R993" s="267"/>
      <c r="S993" s="267"/>
      <c r="T993" s="223"/>
      <c r="U993" s="213"/>
      <c r="V993" s="213"/>
      <c r="W993" s="213"/>
      <c r="X993" s="213"/>
      <c r="Y993" s="213"/>
      <c r="Z993" s="213"/>
    </row>
    <row r="994" spans="1:26" ht="15.75" hidden="1" customHeight="1">
      <c r="A994" s="268"/>
      <c r="B994" s="213"/>
      <c r="C994" s="213"/>
      <c r="D994" s="213"/>
      <c r="E994" s="213"/>
      <c r="F994" s="213"/>
      <c r="G994" s="213"/>
      <c r="H994" s="213"/>
      <c r="I994" s="213"/>
      <c r="J994" s="213"/>
      <c r="K994" s="213"/>
      <c r="L994" s="213"/>
      <c r="M994" s="267"/>
      <c r="N994" s="267"/>
      <c r="O994" s="267"/>
      <c r="P994" s="267"/>
      <c r="Q994" s="267"/>
      <c r="R994" s="267"/>
      <c r="S994" s="267"/>
      <c r="T994" s="223"/>
      <c r="U994" s="213"/>
      <c r="V994" s="213"/>
      <c r="W994" s="213"/>
      <c r="X994" s="213"/>
      <c r="Y994" s="213"/>
      <c r="Z994" s="213"/>
    </row>
    <row r="995" spans="1:26" ht="15.75" hidden="1" customHeight="1">
      <c r="A995" s="268"/>
      <c r="B995" s="213"/>
      <c r="C995" s="213"/>
      <c r="D995" s="213"/>
      <c r="E995" s="213"/>
      <c r="F995" s="213"/>
      <c r="G995" s="213"/>
      <c r="H995" s="213"/>
      <c r="I995" s="213"/>
      <c r="J995" s="213"/>
      <c r="K995" s="213"/>
      <c r="L995" s="213"/>
      <c r="M995" s="267"/>
      <c r="N995" s="267"/>
      <c r="O995" s="267"/>
      <c r="P995" s="267"/>
      <c r="Q995" s="267"/>
      <c r="R995" s="267"/>
      <c r="S995" s="267"/>
      <c r="T995" s="223"/>
      <c r="U995" s="213"/>
      <c r="V995" s="213"/>
      <c r="W995" s="213"/>
      <c r="X995" s="213"/>
      <c r="Y995" s="213"/>
      <c r="Z995" s="213"/>
    </row>
    <row r="996" spans="1:26" ht="15.75" hidden="1" customHeight="1">
      <c r="A996" s="268"/>
      <c r="B996" s="213"/>
      <c r="C996" s="213"/>
      <c r="D996" s="213"/>
      <c r="E996" s="213"/>
      <c r="F996" s="213"/>
      <c r="G996" s="213"/>
      <c r="H996" s="213"/>
      <c r="I996" s="213"/>
      <c r="J996" s="213"/>
      <c r="K996" s="213"/>
      <c r="L996" s="213"/>
      <c r="M996" s="267"/>
      <c r="N996" s="267"/>
      <c r="O996" s="267"/>
      <c r="P996" s="267"/>
      <c r="Q996" s="267"/>
      <c r="R996" s="267"/>
      <c r="S996" s="267"/>
      <c r="T996" s="223"/>
      <c r="U996" s="213"/>
      <c r="V996" s="213"/>
      <c r="W996" s="213"/>
      <c r="X996" s="213"/>
      <c r="Y996" s="213"/>
      <c r="Z996" s="213"/>
    </row>
    <row r="997" spans="1:26" ht="15.75" hidden="1" customHeight="1">
      <c r="A997" s="268"/>
      <c r="B997" s="213"/>
      <c r="C997" s="213"/>
      <c r="D997" s="213"/>
      <c r="E997" s="213"/>
      <c r="F997" s="213"/>
      <c r="G997" s="213"/>
      <c r="H997" s="213"/>
      <c r="I997" s="213"/>
      <c r="J997" s="213"/>
      <c r="K997" s="213"/>
      <c r="L997" s="213"/>
      <c r="M997" s="267"/>
      <c r="N997" s="267"/>
      <c r="O997" s="267"/>
      <c r="P997" s="267"/>
      <c r="Q997" s="267"/>
      <c r="R997" s="267"/>
      <c r="S997" s="267"/>
      <c r="T997" s="223"/>
      <c r="U997" s="213"/>
      <c r="V997" s="213"/>
      <c r="W997" s="213"/>
      <c r="X997" s="213"/>
      <c r="Y997" s="213"/>
      <c r="Z997" s="213"/>
    </row>
    <row r="998" spans="1:26" ht="15.75" hidden="1" customHeight="1">
      <c r="A998" s="268"/>
      <c r="B998" s="213"/>
      <c r="C998" s="213"/>
      <c r="D998" s="213"/>
      <c r="E998" s="213"/>
      <c r="F998" s="213"/>
      <c r="G998" s="213"/>
      <c r="H998" s="213"/>
      <c r="I998" s="213"/>
      <c r="J998" s="213"/>
      <c r="K998" s="213"/>
      <c r="L998" s="213"/>
      <c r="M998" s="267"/>
      <c r="N998" s="267"/>
      <c r="O998" s="267"/>
      <c r="P998" s="267"/>
      <c r="Q998" s="267"/>
      <c r="R998" s="267"/>
      <c r="S998" s="267"/>
      <c r="T998" s="223"/>
      <c r="U998" s="213"/>
      <c r="V998" s="213"/>
      <c r="W998" s="213"/>
      <c r="X998" s="213"/>
      <c r="Y998" s="213"/>
      <c r="Z998" s="213"/>
    </row>
    <row r="999" spans="1:26" ht="15.75" hidden="1" customHeight="1">
      <c r="A999" s="268"/>
      <c r="B999" s="213"/>
      <c r="C999" s="213"/>
      <c r="D999" s="213"/>
      <c r="E999" s="213"/>
      <c r="F999" s="213"/>
      <c r="G999" s="213"/>
      <c r="H999" s="213"/>
      <c r="I999" s="213"/>
      <c r="J999" s="213"/>
      <c r="K999" s="213"/>
      <c r="L999" s="213"/>
      <c r="M999" s="267"/>
      <c r="N999" s="267"/>
      <c r="O999" s="267"/>
      <c r="P999" s="267"/>
      <c r="Q999" s="267"/>
      <c r="R999" s="267"/>
      <c r="S999" s="267"/>
      <c r="T999" s="223"/>
      <c r="U999" s="213"/>
      <c r="V999" s="213"/>
      <c r="W999" s="213"/>
      <c r="X999" s="213"/>
      <c r="Y999" s="213"/>
      <c r="Z999" s="213"/>
    </row>
    <row r="1000" spans="1:26" ht="15.75" hidden="1" customHeight="1">
      <c r="A1000" s="268"/>
      <c r="B1000" s="213"/>
      <c r="C1000" s="213"/>
      <c r="D1000" s="213"/>
      <c r="E1000" s="213"/>
      <c r="F1000" s="213"/>
      <c r="G1000" s="213"/>
      <c r="H1000" s="213"/>
      <c r="I1000" s="213"/>
      <c r="J1000" s="213"/>
      <c r="K1000" s="213"/>
      <c r="L1000" s="213"/>
      <c r="M1000" s="267"/>
      <c r="N1000" s="267"/>
      <c r="O1000" s="267"/>
      <c r="P1000" s="267"/>
      <c r="Q1000" s="267"/>
      <c r="R1000" s="267"/>
      <c r="S1000" s="267"/>
      <c r="T1000" s="223"/>
      <c r="U1000" s="213"/>
      <c r="V1000" s="213"/>
      <c r="W1000" s="213"/>
      <c r="X1000" s="213"/>
      <c r="Y1000" s="213"/>
      <c r="Z1000" s="213"/>
    </row>
  </sheetData>
  <mergeCells count="60">
    <mergeCell ref="A84:T84"/>
    <mergeCell ref="A71:A74"/>
    <mergeCell ref="B71:B74"/>
    <mergeCell ref="T71:T74"/>
    <mergeCell ref="A75:B78"/>
    <mergeCell ref="T75:T78"/>
    <mergeCell ref="A79:B82"/>
    <mergeCell ref="T79:T82"/>
    <mergeCell ref="A63:A66"/>
    <mergeCell ref="B63:B66"/>
    <mergeCell ref="T63:T66"/>
    <mergeCell ref="A67:A70"/>
    <mergeCell ref="B67:B70"/>
    <mergeCell ref="T67:T70"/>
    <mergeCell ref="A59:A62"/>
    <mergeCell ref="B59:B62"/>
    <mergeCell ref="T59:T62"/>
    <mergeCell ref="A42:A45"/>
    <mergeCell ref="B42:B45"/>
    <mergeCell ref="T42:T45"/>
    <mergeCell ref="A46:A49"/>
    <mergeCell ref="B46:B49"/>
    <mergeCell ref="T46:T49"/>
    <mergeCell ref="A50:A53"/>
    <mergeCell ref="B50:B53"/>
    <mergeCell ref="T50:T53"/>
    <mergeCell ref="A54:B57"/>
    <mergeCell ref="T54:T57"/>
    <mergeCell ref="A34:A37"/>
    <mergeCell ref="B34:B37"/>
    <mergeCell ref="T34:T37"/>
    <mergeCell ref="A38:A41"/>
    <mergeCell ref="B38:B41"/>
    <mergeCell ref="T38:T41"/>
    <mergeCell ref="A26:A29"/>
    <mergeCell ref="B26:B29"/>
    <mergeCell ref="T26:T29"/>
    <mergeCell ref="A30:A33"/>
    <mergeCell ref="B30:B33"/>
    <mergeCell ref="T30:T33"/>
    <mergeCell ref="A18:A21"/>
    <mergeCell ref="B18:B21"/>
    <mergeCell ref="T18:T21"/>
    <mergeCell ref="A22:A25"/>
    <mergeCell ref="B22:B25"/>
    <mergeCell ref="T22:T25"/>
    <mergeCell ref="A10:A13"/>
    <mergeCell ref="B10:B13"/>
    <mergeCell ref="T10:T13"/>
    <mergeCell ref="A14:A17"/>
    <mergeCell ref="B14:B17"/>
    <mergeCell ref="T14:T17"/>
    <mergeCell ref="A6:A9"/>
    <mergeCell ref="B6:B9"/>
    <mergeCell ref="T6:T9"/>
    <mergeCell ref="A1:T1"/>
    <mergeCell ref="A2:T2"/>
    <mergeCell ref="Q3:T3"/>
    <mergeCell ref="B5:C5"/>
    <mergeCell ref="S5:T5"/>
  </mergeCells>
  <conditionalFormatting sqref="V5:Z82 U58:U82">
    <cfRule type="expression" dxfId="18" priority="1">
      <formula>MOD(ROW(),3)=1</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ADDA4-C750-4A72-B399-E35169FE97D1}">
  <sheetPr codeName="Sheet7"/>
  <dimension ref="A1:Z1000"/>
  <sheetViews>
    <sheetView topLeftCell="A28" workbookViewId="0">
      <selection activeCell="B25" sqref="B25:B28"/>
    </sheetView>
  </sheetViews>
  <sheetFormatPr defaultColWidth="0" defaultRowHeight="15.5" zeroHeight="1"/>
  <cols>
    <col min="1" max="1" width="10" style="348" customWidth="1"/>
    <col min="2" max="2" width="9.26953125" style="374" customWidth="1"/>
    <col min="3" max="3" width="11.81640625" style="374" customWidth="1"/>
    <col min="4" max="4" width="8.26953125" style="348" hidden="1" customWidth="1"/>
    <col min="5" max="7" width="9.1796875" style="348" hidden="1" customWidth="1"/>
    <col min="8" max="8" width="14.453125" style="348" hidden="1" customWidth="1"/>
    <col min="9" max="10" width="5.1796875" style="348" hidden="1" customWidth="1"/>
    <col min="11" max="15" width="13.81640625" style="348" hidden="1" customWidth="1"/>
    <col min="16" max="17" width="9.26953125" style="624" customWidth="1"/>
    <col min="18" max="19" width="10.1796875" style="624" customWidth="1"/>
    <col min="20" max="22" width="9.26953125" style="624" customWidth="1"/>
    <col min="23" max="23" width="14.453125" style="624" customWidth="1"/>
    <col min="24" max="24" width="13.81640625" style="624" customWidth="1"/>
    <col min="25" max="25" width="14.26953125" style="388" customWidth="1"/>
    <col min="26" max="26" width="8.7265625" style="348" hidden="1" customWidth="1"/>
    <col min="27" max="16384" width="14.453125" style="348" hidden="1"/>
  </cols>
  <sheetData>
    <row r="1" spans="1:26" ht="29.25" customHeight="1">
      <c r="A1" s="1150" t="s">
        <v>312</v>
      </c>
      <c r="B1" s="1195"/>
      <c r="C1" s="1195"/>
      <c r="D1" s="1195"/>
      <c r="E1" s="1195"/>
      <c r="F1" s="1195"/>
      <c r="G1" s="1195"/>
      <c r="H1" s="1195"/>
      <c r="I1" s="1195"/>
      <c r="J1" s="1195"/>
      <c r="K1" s="1195"/>
      <c r="L1" s="1195"/>
      <c r="M1" s="1195"/>
      <c r="N1" s="1195"/>
      <c r="O1" s="1195"/>
      <c r="P1" s="1195"/>
      <c r="Q1" s="1195"/>
      <c r="R1" s="1195"/>
      <c r="S1" s="1195"/>
      <c r="T1" s="1195"/>
      <c r="U1" s="1195"/>
      <c r="V1" s="1195"/>
      <c r="W1" s="1195"/>
      <c r="X1" s="1195"/>
      <c r="Y1" s="1196"/>
    </row>
    <row r="2" spans="1:26" ht="27.75" customHeight="1">
      <c r="A2" s="1197" t="s">
        <v>313</v>
      </c>
      <c r="B2" s="1198"/>
      <c r="C2" s="1198"/>
      <c r="D2" s="1198"/>
      <c r="E2" s="1198"/>
      <c r="F2" s="1198"/>
      <c r="G2" s="1198"/>
      <c r="H2" s="1198"/>
      <c r="I2" s="1198"/>
      <c r="J2" s="1198"/>
      <c r="K2" s="1198"/>
      <c r="L2" s="1198"/>
      <c r="M2" s="1198"/>
      <c r="N2" s="1198"/>
      <c r="O2" s="1198"/>
      <c r="P2" s="1198"/>
      <c r="Q2" s="1198"/>
      <c r="R2" s="1198"/>
      <c r="S2" s="1198"/>
      <c r="T2" s="1198"/>
      <c r="U2" s="1198"/>
      <c r="V2" s="1198"/>
      <c r="W2" s="1198"/>
      <c r="X2" s="1198"/>
      <c r="Y2" s="1199"/>
    </row>
    <row r="3" spans="1:26" ht="20.25" customHeight="1">
      <c r="A3" s="1200" t="s">
        <v>54</v>
      </c>
      <c r="B3" s="1202" t="s">
        <v>186</v>
      </c>
      <c r="C3" s="1204" t="s">
        <v>314</v>
      </c>
      <c r="D3" s="350"/>
      <c r="E3" s="350"/>
      <c r="F3" s="350"/>
      <c r="G3" s="350"/>
      <c r="H3" s="350"/>
      <c r="I3" s="350"/>
      <c r="J3" s="350"/>
      <c r="K3" s="1209" t="s">
        <v>315</v>
      </c>
      <c r="L3" s="1210"/>
      <c r="M3" s="1210"/>
      <c r="N3" s="1210"/>
      <c r="O3" s="1210"/>
      <c r="P3" s="1210"/>
      <c r="Q3" s="1210"/>
      <c r="R3" s="1210"/>
      <c r="S3" s="1210"/>
      <c r="T3" s="1210"/>
      <c r="U3" s="1210"/>
      <c r="V3" s="1210"/>
      <c r="W3" s="1211"/>
      <c r="X3" s="1200" t="s">
        <v>316</v>
      </c>
      <c r="Y3" s="1207" t="s">
        <v>197</v>
      </c>
      <c r="Z3" s="352"/>
    </row>
    <row r="4" spans="1:26" ht="22.5" customHeight="1">
      <c r="A4" s="1201"/>
      <c r="B4" s="1203"/>
      <c r="C4" s="1205"/>
      <c r="D4" s="350">
        <v>2005</v>
      </c>
      <c r="E4" s="350">
        <v>2006</v>
      </c>
      <c r="F4" s="350">
        <v>2007</v>
      </c>
      <c r="G4" s="350">
        <v>2008</v>
      </c>
      <c r="H4" s="350">
        <v>2009</v>
      </c>
      <c r="I4" s="350">
        <v>2010</v>
      </c>
      <c r="J4" s="350">
        <v>2011</v>
      </c>
      <c r="K4" s="350">
        <v>2012</v>
      </c>
      <c r="L4" s="350">
        <v>2013</v>
      </c>
      <c r="M4" s="350">
        <v>2014</v>
      </c>
      <c r="N4" s="350">
        <v>2015</v>
      </c>
      <c r="O4" s="350">
        <v>2016</v>
      </c>
      <c r="P4" s="350">
        <v>2017</v>
      </c>
      <c r="Q4" s="350">
        <v>2018</v>
      </c>
      <c r="R4" s="350">
        <v>2019</v>
      </c>
      <c r="S4" s="350">
        <v>2020</v>
      </c>
      <c r="T4" s="350">
        <v>2021</v>
      </c>
      <c r="U4" s="350">
        <v>2022</v>
      </c>
      <c r="V4" s="350">
        <v>2023</v>
      </c>
      <c r="W4" s="350">
        <v>2024</v>
      </c>
      <c r="X4" s="1206"/>
      <c r="Y4" s="1208"/>
      <c r="Z4" s="352"/>
    </row>
    <row r="5" spans="1:26" ht="15" customHeight="1">
      <c r="A5" s="1212">
        <v>1</v>
      </c>
      <c r="B5" s="1214" t="s">
        <v>211</v>
      </c>
      <c r="C5" s="384" t="s">
        <v>264</v>
      </c>
      <c r="D5" s="355"/>
      <c r="E5" s="355"/>
      <c r="F5" s="355"/>
      <c r="G5" s="355"/>
      <c r="H5" s="355"/>
      <c r="I5" s="355"/>
      <c r="J5" s="355"/>
      <c r="K5" s="356">
        <v>1278.6500000000001</v>
      </c>
      <c r="L5" s="356">
        <v>1278.6500000000001</v>
      </c>
      <c r="M5" s="357">
        <v>1278.6500000000001</v>
      </c>
      <c r="N5" s="357">
        <v>1278.6500000000001</v>
      </c>
      <c r="O5" s="358">
        <v>1278.6500000000001</v>
      </c>
      <c r="P5" s="389">
        <v>1278.6500000000001</v>
      </c>
      <c r="Q5" s="389">
        <v>1278.6500000000001</v>
      </c>
      <c r="R5" s="389">
        <v>4672.9799999999996</v>
      </c>
      <c r="S5" s="389">
        <v>5132.6500000000005</v>
      </c>
      <c r="T5" s="389">
        <v>1278.6500000000001</v>
      </c>
      <c r="U5" s="389">
        <v>1278.6499999999999</v>
      </c>
      <c r="V5" s="389">
        <v>1278.6499999999999</v>
      </c>
      <c r="W5" s="389">
        <v>1278.6499999999999</v>
      </c>
      <c r="X5" s="354" t="s">
        <v>274</v>
      </c>
      <c r="Y5" s="1216" t="s">
        <v>83</v>
      </c>
    </row>
    <row r="6" spans="1:26" ht="15" customHeight="1">
      <c r="A6" s="1213"/>
      <c r="B6" s="1215"/>
      <c r="C6" s="385" t="s">
        <v>276</v>
      </c>
      <c r="D6" s="360"/>
      <c r="E6" s="360"/>
      <c r="F6" s="360"/>
      <c r="G6" s="360"/>
      <c r="H6" s="360"/>
      <c r="I6" s="360"/>
      <c r="J6" s="360"/>
      <c r="K6" s="361">
        <v>283.7</v>
      </c>
      <c r="L6" s="361">
        <v>283.7</v>
      </c>
      <c r="M6" s="362">
        <v>283.7</v>
      </c>
      <c r="N6" s="362">
        <v>283.7</v>
      </c>
      <c r="O6" s="363">
        <v>283.7</v>
      </c>
      <c r="P6" s="390">
        <v>283.7</v>
      </c>
      <c r="Q6" s="390">
        <v>283.7</v>
      </c>
      <c r="R6" s="390">
        <v>645.30999999999995</v>
      </c>
      <c r="S6" s="390">
        <v>185.64</v>
      </c>
      <c r="T6" s="390">
        <v>283.7</v>
      </c>
      <c r="U6" s="390">
        <v>283.7</v>
      </c>
      <c r="V6" s="390">
        <v>283.7</v>
      </c>
      <c r="W6" s="390">
        <v>283.7</v>
      </c>
      <c r="X6" s="625" t="s">
        <v>277</v>
      </c>
      <c r="Y6" s="1217"/>
    </row>
    <row r="7" spans="1:26" ht="15" customHeight="1">
      <c r="A7" s="1213"/>
      <c r="B7" s="1215"/>
      <c r="C7" s="384" t="s">
        <v>278</v>
      </c>
      <c r="D7" s="355"/>
      <c r="E7" s="355"/>
      <c r="F7" s="355"/>
      <c r="G7" s="355"/>
      <c r="H7" s="355"/>
      <c r="I7" s="355"/>
      <c r="J7" s="355"/>
      <c r="K7" s="356">
        <v>1159.7</v>
      </c>
      <c r="L7" s="356">
        <v>1159.7</v>
      </c>
      <c r="M7" s="357">
        <v>1159.7</v>
      </c>
      <c r="N7" s="357">
        <v>1159.7</v>
      </c>
      <c r="O7" s="358">
        <v>1159.7</v>
      </c>
      <c r="P7" s="389">
        <v>1159.7</v>
      </c>
      <c r="Q7" s="389">
        <v>1159.7</v>
      </c>
      <c r="R7" s="389">
        <v>0</v>
      </c>
      <c r="S7" s="389">
        <v>0</v>
      </c>
      <c r="T7" s="389">
        <v>1159.7</v>
      </c>
      <c r="U7" s="389">
        <v>1159.7</v>
      </c>
      <c r="V7" s="389">
        <v>1159.7000000000003</v>
      </c>
      <c r="W7" s="389">
        <v>1159.7000000000003</v>
      </c>
      <c r="X7" s="354" t="s">
        <v>279</v>
      </c>
      <c r="Y7" s="1217"/>
    </row>
    <row r="8" spans="1:26" ht="15" customHeight="1">
      <c r="A8" s="1201"/>
      <c r="B8" s="1203"/>
      <c r="C8" s="386" t="s">
        <v>152</v>
      </c>
      <c r="D8" s="364"/>
      <c r="E8" s="364"/>
      <c r="F8" s="364"/>
      <c r="G8" s="364"/>
      <c r="H8" s="364"/>
      <c r="I8" s="364"/>
      <c r="J8" s="364"/>
      <c r="K8" s="365">
        <f t="shared" ref="K8:W8" si="0">SUM(K5:K7)</f>
        <v>2722.05</v>
      </c>
      <c r="L8" s="365">
        <f t="shared" si="0"/>
        <v>2722.05</v>
      </c>
      <c r="M8" s="366">
        <f t="shared" si="0"/>
        <v>2722.05</v>
      </c>
      <c r="N8" s="366">
        <f t="shared" si="0"/>
        <v>2722.05</v>
      </c>
      <c r="O8" s="367">
        <f t="shared" si="0"/>
        <v>2722.05</v>
      </c>
      <c r="P8" s="391">
        <f t="shared" si="0"/>
        <v>2722.05</v>
      </c>
      <c r="Q8" s="391">
        <f t="shared" si="0"/>
        <v>2722.05</v>
      </c>
      <c r="R8" s="391">
        <f t="shared" si="0"/>
        <v>5318.2899999999991</v>
      </c>
      <c r="S8" s="391">
        <f t="shared" si="0"/>
        <v>5318.2900000000009</v>
      </c>
      <c r="T8" s="391">
        <f t="shared" si="0"/>
        <v>2722.05</v>
      </c>
      <c r="U8" s="391">
        <f t="shared" si="0"/>
        <v>2722.05</v>
      </c>
      <c r="V8" s="391">
        <f t="shared" si="0"/>
        <v>2722.05</v>
      </c>
      <c r="W8" s="391">
        <f t="shared" si="0"/>
        <v>2722.05</v>
      </c>
      <c r="X8" s="626" t="s">
        <v>150</v>
      </c>
      <c r="Y8" s="1208"/>
      <c r="Z8" s="368"/>
    </row>
    <row r="9" spans="1:26" ht="15" customHeight="1">
      <c r="A9" s="1218">
        <v>2</v>
      </c>
      <c r="B9" s="1219" t="s">
        <v>317</v>
      </c>
      <c r="C9" s="384" t="s">
        <v>264</v>
      </c>
      <c r="D9" s="355"/>
      <c r="E9" s="355"/>
      <c r="F9" s="355"/>
      <c r="G9" s="355"/>
      <c r="H9" s="355"/>
      <c r="I9" s="355"/>
      <c r="J9" s="355"/>
      <c r="K9" s="356">
        <v>0</v>
      </c>
      <c r="L9" s="356">
        <v>0</v>
      </c>
      <c r="M9" s="357">
        <v>0</v>
      </c>
      <c r="N9" s="357">
        <v>0</v>
      </c>
      <c r="O9" s="358">
        <v>0</v>
      </c>
      <c r="P9" s="389">
        <v>0</v>
      </c>
      <c r="Q9" s="389">
        <v>0</v>
      </c>
      <c r="R9" s="389">
        <v>15670.27</v>
      </c>
      <c r="S9" s="389">
        <v>16499.509999999998</v>
      </c>
      <c r="T9" s="389">
        <v>0</v>
      </c>
      <c r="U9" s="389">
        <v>0</v>
      </c>
      <c r="V9" s="389">
        <v>0</v>
      </c>
      <c r="W9" s="389">
        <v>0</v>
      </c>
      <c r="X9" s="354" t="s">
        <v>274</v>
      </c>
      <c r="Y9" s="1220" t="s">
        <v>318</v>
      </c>
    </row>
    <row r="10" spans="1:26" ht="15" customHeight="1">
      <c r="A10" s="1213"/>
      <c r="B10" s="1215"/>
      <c r="C10" s="385" t="s">
        <v>276</v>
      </c>
      <c r="D10" s="360"/>
      <c r="E10" s="360"/>
      <c r="F10" s="360"/>
      <c r="G10" s="360"/>
      <c r="H10" s="360"/>
      <c r="I10" s="360"/>
      <c r="J10" s="360"/>
      <c r="K10" s="361">
        <v>20.25</v>
      </c>
      <c r="L10" s="361">
        <v>20.25</v>
      </c>
      <c r="M10" s="362">
        <v>20.25</v>
      </c>
      <c r="N10" s="362">
        <v>20.25</v>
      </c>
      <c r="O10" s="363">
        <v>20.25</v>
      </c>
      <c r="P10" s="390">
        <v>20.25</v>
      </c>
      <c r="Q10" s="390">
        <v>20.25</v>
      </c>
      <c r="R10" s="390">
        <v>10647.9</v>
      </c>
      <c r="S10" s="390">
        <v>10266.18</v>
      </c>
      <c r="T10" s="390">
        <v>20.25</v>
      </c>
      <c r="U10" s="390">
        <v>20.25</v>
      </c>
      <c r="V10" s="390">
        <v>20.25</v>
      </c>
      <c r="W10" s="390">
        <v>20.25</v>
      </c>
      <c r="X10" s="625" t="s">
        <v>277</v>
      </c>
      <c r="Y10" s="1217"/>
    </row>
    <row r="11" spans="1:26" ht="15" customHeight="1">
      <c r="A11" s="1213"/>
      <c r="B11" s="1215"/>
      <c r="C11" s="384" t="s">
        <v>278</v>
      </c>
      <c r="D11" s="355"/>
      <c r="E11" s="355"/>
      <c r="F11" s="355"/>
      <c r="G11" s="355"/>
      <c r="H11" s="355"/>
      <c r="I11" s="355"/>
      <c r="J11" s="355"/>
      <c r="K11" s="356">
        <v>7.3</v>
      </c>
      <c r="L11" s="356">
        <v>7.3</v>
      </c>
      <c r="M11" s="357">
        <v>7.3</v>
      </c>
      <c r="N11" s="357">
        <v>7.3</v>
      </c>
      <c r="O11" s="358">
        <v>7.3</v>
      </c>
      <c r="P11" s="389">
        <v>7.3</v>
      </c>
      <c r="Q11" s="389">
        <v>7.3</v>
      </c>
      <c r="R11" s="389">
        <v>1761.42</v>
      </c>
      <c r="S11" s="389">
        <v>1761.4299999999996</v>
      </c>
      <c r="T11" s="389">
        <v>7.3</v>
      </c>
      <c r="U11" s="389">
        <v>7.3</v>
      </c>
      <c r="V11" s="389">
        <v>7.3</v>
      </c>
      <c r="W11" s="389">
        <v>7.3</v>
      </c>
      <c r="X11" s="354" t="s">
        <v>279</v>
      </c>
      <c r="Y11" s="1217"/>
    </row>
    <row r="12" spans="1:26" ht="15" customHeight="1">
      <c r="A12" s="1201"/>
      <c r="B12" s="1203"/>
      <c r="C12" s="386" t="s">
        <v>152</v>
      </c>
      <c r="D12" s="364"/>
      <c r="E12" s="364"/>
      <c r="F12" s="364"/>
      <c r="G12" s="364"/>
      <c r="H12" s="364"/>
      <c r="I12" s="364"/>
      <c r="J12" s="364"/>
      <c r="K12" s="365">
        <f t="shared" ref="K12:W12" si="1">SUM(K9:K11)</f>
        <v>27.55</v>
      </c>
      <c r="L12" s="365">
        <f t="shared" si="1"/>
        <v>27.55</v>
      </c>
      <c r="M12" s="366">
        <f t="shared" si="1"/>
        <v>27.55</v>
      </c>
      <c r="N12" s="366">
        <f t="shared" si="1"/>
        <v>27.55</v>
      </c>
      <c r="O12" s="367">
        <f t="shared" si="1"/>
        <v>27.55</v>
      </c>
      <c r="P12" s="391">
        <f t="shared" si="1"/>
        <v>27.55</v>
      </c>
      <c r="Q12" s="391">
        <f t="shared" si="1"/>
        <v>27.55</v>
      </c>
      <c r="R12" s="391">
        <f t="shared" si="1"/>
        <v>28079.589999999997</v>
      </c>
      <c r="S12" s="391">
        <f t="shared" si="1"/>
        <v>28527.119999999999</v>
      </c>
      <c r="T12" s="391">
        <f t="shared" si="1"/>
        <v>27.55</v>
      </c>
      <c r="U12" s="391">
        <f t="shared" si="1"/>
        <v>27.55</v>
      </c>
      <c r="V12" s="391">
        <f t="shared" si="1"/>
        <v>27.55</v>
      </c>
      <c r="W12" s="391">
        <f t="shared" si="1"/>
        <v>27.55</v>
      </c>
      <c r="X12" s="626" t="s">
        <v>150</v>
      </c>
      <c r="Y12" s="1208"/>
      <c r="Z12" s="368"/>
    </row>
    <row r="13" spans="1:26" ht="15" customHeight="1">
      <c r="A13" s="1212">
        <v>3</v>
      </c>
      <c r="B13" s="1214" t="s">
        <v>218</v>
      </c>
      <c r="C13" s="384" t="s">
        <v>264</v>
      </c>
      <c r="D13" s="355"/>
      <c r="E13" s="355"/>
      <c r="F13" s="355"/>
      <c r="G13" s="355"/>
      <c r="H13" s="355"/>
      <c r="I13" s="355"/>
      <c r="J13" s="355"/>
      <c r="K13" s="356">
        <v>0</v>
      </c>
      <c r="L13" s="356">
        <v>0</v>
      </c>
      <c r="M13" s="357">
        <v>0</v>
      </c>
      <c r="N13" s="357">
        <v>0</v>
      </c>
      <c r="O13" s="358">
        <v>0</v>
      </c>
      <c r="P13" s="389">
        <v>0</v>
      </c>
      <c r="Q13" s="389">
        <v>0</v>
      </c>
      <c r="R13" s="389">
        <v>529.67999999999995</v>
      </c>
      <c r="S13" s="389">
        <v>529.67999999999995</v>
      </c>
      <c r="T13" s="392"/>
      <c r="U13" s="389">
        <v>0</v>
      </c>
      <c r="V13" s="389">
        <v>0</v>
      </c>
      <c r="W13" s="389">
        <v>0</v>
      </c>
      <c r="X13" s="354" t="s">
        <v>274</v>
      </c>
      <c r="Y13" s="1216" t="s">
        <v>96</v>
      </c>
    </row>
    <row r="14" spans="1:26" ht="15" customHeight="1">
      <c r="A14" s="1213"/>
      <c r="B14" s="1215"/>
      <c r="C14" s="385" t="s">
        <v>276</v>
      </c>
      <c r="D14" s="360"/>
      <c r="E14" s="360"/>
      <c r="F14" s="360"/>
      <c r="G14" s="360"/>
      <c r="H14" s="360"/>
      <c r="I14" s="360"/>
      <c r="J14" s="360"/>
      <c r="K14" s="361">
        <v>0</v>
      </c>
      <c r="L14" s="361">
        <v>0</v>
      </c>
      <c r="M14" s="362">
        <v>0</v>
      </c>
      <c r="N14" s="362">
        <v>0</v>
      </c>
      <c r="O14" s="363">
        <v>0</v>
      </c>
      <c r="P14" s="390">
        <v>0</v>
      </c>
      <c r="Q14" s="390">
        <v>0</v>
      </c>
      <c r="R14" s="390">
        <v>991.51</v>
      </c>
      <c r="S14" s="390">
        <v>1081.4700000000003</v>
      </c>
      <c r="T14" s="390">
        <v>0</v>
      </c>
      <c r="U14" s="390">
        <v>0</v>
      </c>
      <c r="V14" s="390">
        <v>0</v>
      </c>
      <c r="W14" s="390">
        <v>0</v>
      </c>
      <c r="X14" s="625" t="s">
        <v>277</v>
      </c>
      <c r="Y14" s="1217"/>
    </row>
    <row r="15" spans="1:26" ht="15" customHeight="1">
      <c r="A15" s="1213"/>
      <c r="B15" s="1215"/>
      <c r="C15" s="384" t="s">
        <v>278</v>
      </c>
      <c r="D15" s="355"/>
      <c r="E15" s="355"/>
      <c r="F15" s="355"/>
      <c r="G15" s="355"/>
      <c r="H15" s="355"/>
      <c r="I15" s="355"/>
      <c r="J15" s="355"/>
      <c r="K15" s="356">
        <v>9.65</v>
      </c>
      <c r="L15" s="356">
        <v>9.65</v>
      </c>
      <c r="M15" s="357">
        <v>9.65</v>
      </c>
      <c r="N15" s="357">
        <v>9.65</v>
      </c>
      <c r="O15" s="358">
        <v>9.65</v>
      </c>
      <c r="P15" s="389">
        <v>9.65</v>
      </c>
      <c r="Q15" s="389">
        <v>9.65</v>
      </c>
      <c r="R15" s="389">
        <v>186.33</v>
      </c>
      <c r="S15" s="389">
        <v>186.32999999999998</v>
      </c>
      <c r="T15" s="389">
        <v>9.65</v>
      </c>
      <c r="U15" s="389">
        <v>9.65</v>
      </c>
      <c r="V15" s="389">
        <v>9.65</v>
      </c>
      <c r="W15" s="389">
        <v>9.65</v>
      </c>
      <c r="X15" s="354" t="s">
        <v>279</v>
      </c>
      <c r="Y15" s="1217"/>
    </row>
    <row r="16" spans="1:26" ht="15" customHeight="1">
      <c r="A16" s="1201"/>
      <c r="B16" s="1203"/>
      <c r="C16" s="386" t="s">
        <v>152</v>
      </c>
      <c r="D16" s="364"/>
      <c r="E16" s="364"/>
      <c r="F16" s="364"/>
      <c r="G16" s="364"/>
      <c r="H16" s="364"/>
      <c r="I16" s="364"/>
      <c r="J16" s="364"/>
      <c r="K16" s="365">
        <f t="shared" ref="K16:W16" si="2">SUM(K13:K15)</f>
        <v>9.65</v>
      </c>
      <c r="L16" s="365">
        <f t="shared" si="2"/>
        <v>9.65</v>
      </c>
      <c r="M16" s="366">
        <f t="shared" si="2"/>
        <v>9.65</v>
      </c>
      <c r="N16" s="366">
        <f t="shared" si="2"/>
        <v>9.65</v>
      </c>
      <c r="O16" s="367">
        <f t="shared" si="2"/>
        <v>9.65</v>
      </c>
      <c r="P16" s="391">
        <f t="shared" si="2"/>
        <v>9.65</v>
      </c>
      <c r="Q16" s="391">
        <f t="shared" si="2"/>
        <v>9.65</v>
      </c>
      <c r="R16" s="391">
        <f t="shared" si="2"/>
        <v>1707.52</v>
      </c>
      <c r="S16" s="391">
        <f t="shared" si="2"/>
        <v>1797.48</v>
      </c>
      <c r="T16" s="391">
        <f t="shared" si="2"/>
        <v>9.65</v>
      </c>
      <c r="U16" s="391">
        <f t="shared" si="2"/>
        <v>9.65</v>
      </c>
      <c r="V16" s="391">
        <f t="shared" si="2"/>
        <v>9.65</v>
      </c>
      <c r="W16" s="391">
        <f t="shared" si="2"/>
        <v>9.65</v>
      </c>
      <c r="X16" s="626" t="s">
        <v>150</v>
      </c>
      <c r="Y16" s="1208"/>
      <c r="Z16" s="368"/>
    </row>
    <row r="17" spans="1:26" ht="15" customHeight="1">
      <c r="A17" s="1218">
        <v>4</v>
      </c>
      <c r="B17" s="1221" t="s">
        <v>252</v>
      </c>
      <c r="C17" s="384" t="s">
        <v>264</v>
      </c>
      <c r="D17" s="355"/>
      <c r="E17" s="355"/>
      <c r="F17" s="355"/>
      <c r="G17" s="355"/>
      <c r="H17" s="355"/>
      <c r="I17" s="355"/>
      <c r="J17" s="355"/>
      <c r="K17" s="356">
        <v>0</v>
      </c>
      <c r="L17" s="356">
        <v>0</v>
      </c>
      <c r="M17" s="357">
        <v>0</v>
      </c>
      <c r="N17" s="357">
        <v>0</v>
      </c>
      <c r="O17" s="358">
        <v>0</v>
      </c>
      <c r="P17" s="389">
        <v>0</v>
      </c>
      <c r="Q17" s="389">
        <v>0</v>
      </c>
      <c r="R17" s="389">
        <v>166232.38999999998</v>
      </c>
      <c r="S17" s="389">
        <v>177742.06</v>
      </c>
      <c r="T17" s="389">
        <v>0</v>
      </c>
      <c r="U17" s="389">
        <v>0</v>
      </c>
      <c r="V17" s="389">
        <v>0</v>
      </c>
      <c r="W17" s="389">
        <v>0</v>
      </c>
      <c r="X17" s="354" t="s">
        <v>274</v>
      </c>
      <c r="Y17" s="1222" t="s">
        <v>148</v>
      </c>
    </row>
    <row r="18" spans="1:26" ht="15" customHeight="1">
      <c r="A18" s="1213"/>
      <c r="B18" s="1215"/>
      <c r="C18" s="385" t="s">
        <v>276</v>
      </c>
      <c r="D18" s="360"/>
      <c r="E18" s="360"/>
      <c r="F18" s="360"/>
      <c r="G18" s="360"/>
      <c r="H18" s="360"/>
      <c r="I18" s="360"/>
      <c r="J18" s="360"/>
      <c r="K18" s="361">
        <v>405.61</v>
      </c>
      <c r="L18" s="361">
        <v>405.61</v>
      </c>
      <c r="M18" s="362">
        <v>405.61</v>
      </c>
      <c r="N18" s="362">
        <v>405.61</v>
      </c>
      <c r="O18" s="363">
        <v>405.61</v>
      </c>
      <c r="P18" s="390">
        <v>405.61</v>
      </c>
      <c r="Q18" s="390">
        <v>405.61</v>
      </c>
      <c r="R18" s="390">
        <v>134967.46000000002</v>
      </c>
      <c r="S18" s="390">
        <v>140148.76999999999</v>
      </c>
      <c r="T18" s="390">
        <v>405.61</v>
      </c>
      <c r="U18" s="390">
        <v>405.61</v>
      </c>
      <c r="V18" s="390">
        <v>405.61</v>
      </c>
      <c r="W18" s="390">
        <v>405.61</v>
      </c>
      <c r="X18" s="625" t="s">
        <v>277</v>
      </c>
      <c r="Y18" s="1217"/>
    </row>
    <row r="19" spans="1:26" ht="15" customHeight="1">
      <c r="A19" s="1213"/>
      <c r="B19" s="1215"/>
      <c r="C19" s="384" t="s">
        <v>278</v>
      </c>
      <c r="D19" s="355"/>
      <c r="E19" s="355"/>
      <c r="F19" s="355"/>
      <c r="G19" s="355"/>
      <c r="H19" s="355"/>
      <c r="I19" s="355"/>
      <c r="J19" s="355"/>
      <c r="K19" s="356">
        <v>11</v>
      </c>
      <c r="L19" s="356">
        <v>11</v>
      </c>
      <c r="M19" s="357">
        <v>11</v>
      </c>
      <c r="N19" s="357">
        <v>11</v>
      </c>
      <c r="O19" s="358">
        <v>11</v>
      </c>
      <c r="P19" s="389">
        <v>11</v>
      </c>
      <c r="Q19" s="389">
        <v>11</v>
      </c>
      <c r="R19" s="389">
        <v>25106.21</v>
      </c>
      <c r="S19" s="389">
        <v>24673.559999999998</v>
      </c>
      <c r="T19" s="389">
        <v>11</v>
      </c>
      <c r="U19" s="389">
        <v>11</v>
      </c>
      <c r="V19" s="389">
        <v>11</v>
      </c>
      <c r="W19" s="389">
        <v>11</v>
      </c>
      <c r="X19" s="354" t="s">
        <v>279</v>
      </c>
      <c r="Y19" s="1217"/>
    </row>
    <row r="20" spans="1:26" ht="15" customHeight="1">
      <c r="A20" s="1201"/>
      <c r="B20" s="1203"/>
      <c r="C20" s="386" t="s">
        <v>152</v>
      </c>
      <c r="D20" s="364"/>
      <c r="E20" s="364"/>
      <c r="F20" s="364"/>
      <c r="G20" s="364"/>
      <c r="H20" s="364"/>
      <c r="I20" s="364"/>
      <c r="J20" s="364"/>
      <c r="K20" s="365">
        <f t="shared" ref="K20:W20" si="3">SUM(K17:K19)</f>
        <v>416.61</v>
      </c>
      <c r="L20" s="365">
        <f t="shared" si="3"/>
        <v>416.61</v>
      </c>
      <c r="M20" s="366">
        <f t="shared" si="3"/>
        <v>416.61</v>
      </c>
      <c r="N20" s="366">
        <f t="shared" si="3"/>
        <v>416.61</v>
      </c>
      <c r="O20" s="367">
        <f t="shared" si="3"/>
        <v>416.61</v>
      </c>
      <c r="P20" s="391">
        <f t="shared" si="3"/>
        <v>416.61</v>
      </c>
      <c r="Q20" s="391">
        <f t="shared" si="3"/>
        <v>416.61</v>
      </c>
      <c r="R20" s="391">
        <f t="shared" si="3"/>
        <v>326306.06</v>
      </c>
      <c r="S20" s="391">
        <f t="shared" si="3"/>
        <v>342564.38999999996</v>
      </c>
      <c r="T20" s="391">
        <f t="shared" si="3"/>
        <v>416.61</v>
      </c>
      <c r="U20" s="391">
        <f t="shared" si="3"/>
        <v>416.61</v>
      </c>
      <c r="V20" s="391">
        <f t="shared" si="3"/>
        <v>416.61</v>
      </c>
      <c r="W20" s="391">
        <f t="shared" si="3"/>
        <v>416.61</v>
      </c>
      <c r="X20" s="626" t="s">
        <v>150</v>
      </c>
      <c r="Y20" s="1208"/>
      <c r="Z20" s="368"/>
    </row>
    <row r="21" spans="1:26" ht="15" customHeight="1">
      <c r="A21" s="1212">
        <v>5</v>
      </c>
      <c r="B21" s="1214" t="s">
        <v>225</v>
      </c>
      <c r="C21" s="384" t="s">
        <v>264</v>
      </c>
      <c r="D21" s="355"/>
      <c r="E21" s="355"/>
      <c r="F21" s="355"/>
      <c r="G21" s="355"/>
      <c r="H21" s="355"/>
      <c r="I21" s="355"/>
      <c r="J21" s="355"/>
      <c r="K21" s="356">
        <v>1167.02</v>
      </c>
      <c r="L21" s="356">
        <v>1167.02</v>
      </c>
      <c r="M21" s="357">
        <v>1167.02</v>
      </c>
      <c r="N21" s="357">
        <v>1168.53</v>
      </c>
      <c r="O21" s="358">
        <v>1168.53</v>
      </c>
      <c r="P21" s="389">
        <v>1168.53</v>
      </c>
      <c r="Q21" s="389">
        <v>1168.53</v>
      </c>
      <c r="R21" s="389">
        <v>1168.53</v>
      </c>
      <c r="S21" s="389">
        <v>1168.53</v>
      </c>
      <c r="T21" s="389">
        <v>1168.53</v>
      </c>
      <c r="U21" s="389">
        <v>1203.8500000000001</v>
      </c>
      <c r="V21" s="389">
        <v>1203.8500000000001</v>
      </c>
      <c r="W21" s="389">
        <v>1203.8500000000001</v>
      </c>
      <c r="X21" s="354" t="s">
        <v>274</v>
      </c>
      <c r="Y21" s="1216" t="s">
        <v>114</v>
      </c>
    </row>
    <row r="22" spans="1:26" ht="15" customHeight="1">
      <c r="A22" s="1213"/>
      <c r="B22" s="1215"/>
      <c r="C22" s="385" t="s">
        <v>276</v>
      </c>
      <c r="D22" s="360"/>
      <c r="E22" s="360"/>
      <c r="F22" s="360"/>
      <c r="G22" s="360"/>
      <c r="H22" s="360"/>
      <c r="I22" s="360"/>
      <c r="J22" s="360"/>
      <c r="K22" s="361">
        <v>2152.59</v>
      </c>
      <c r="L22" s="361">
        <v>2671.93</v>
      </c>
      <c r="M22" s="362">
        <v>2671.93</v>
      </c>
      <c r="N22" s="362">
        <v>2670.84</v>
      </c>
      <c r="O22" s="363">
        <v>2670.84</v>
      </c>
      <c r="P22" s="390">
        <v>2670.84</v>
      </c>
      <c r="Q22" s="390">
        <v>3029.78</v>
      </c>
      <c r="R22" s="390">
        <v>3029.78</v>
      </c>
      <c r="S22" s="390">
        <v>3029.78</v>
      </c>
      <c r="T22" s="390">
        <v>3029.78</v>
      </c>
      <c r="U22" s="390">
        <v>3108.55</v>
      </c>
      <c r="V22" s="390">
        <v>3108.55</v>
      </c>
      <c r="W22" s="390">
        <v>3108.55</v>
      </c>
      <c r="X22" s="625" t="s">
        <v>277</v>
      </c>
      <c r="Y22" s="1217"/>
    </row>
    <row r="23" spans="1:26" ht="15" customHeight="1">
      <c r="A23" s="1213"/>
      <c r="B23" s="1215"/>
      <c r="C23" s="384" t="s">
        <v>278</v>
      </c>
      <c r="D23" s="355"/>
      <c r="E23" s="355"/>
      <c r="F23" s="355"/>
      <c r="G23" s="355"/>
      <c r="H23" s="355"/>
      <c r="I23" s="355"/>
      <c r="J23" s="355"/>
      <c r="K23" s="356">
        <v>1587.4</v>
      </c>
      <c r="L23" s="356">
        <v>1850.57</v>
      </c>
      <c r="M23" s="357">
        <v>1881.39</v>
      </c>
      <c r="N23" s="357">
        <v>1887.34</v>
      </c>
      <c r="O23" s="358">
        <v>1896.6</v>
      </c>
      <c r="P23" s="389">
        <v>1896.6</v>
      </c>
      <c r="Q23" s="389">
        <v>2150.77</v>
      </c>
      <c r="R23" s="389">
        <v>2150.77</v>
      </c>
      <c r="S23" s="389">
        <v>2150.77</v>
      </c>
      <c r="T23" s="389">
        <v>2150.77</v>
      </c>
      <c r="U23" s="389">
        <v>2273.8399999999997</v>
      </c>
      <c r="V23" s="389">
        <v>2273.8399999999997</v>
      </c>
      <c r="W23" s="389">
        <v>2273.8399999999997</v>
      </c>
      <c r="X23" s="354" t="s">
        <v>279</v>
      </c>
      <c r="Y23" s="1217"/>
    </row>
    <row r="24" spans="1:26" ht="15" customHeight="1">
      <c r="A24" s="1201"/>
      <c r="B24" s="1203"/>
      <c r="C24" s="386" t="s">
        <v>152</v>
      </c>
      <c r="D24" s="364"/>
      <c r="E24" s="364"/>
      <c r="F24" s="364"/>
      <c r="G24" s="364"/>
      <c r="H24" s="364"/>
      <c r="I24" s="364"/>
      <c r="J24" s="364"/>
      <c r="K24" s="365">
        <f t="shared" ref="K24:L24" si="4">SUM(K21:K23)</f>
        <v>4907.01</v>
      </c>
      <c r="L24" s="365">
        <f t="shared" si="4"/>
        <v>5689.5199999999995</v>
      </c>
      <c r="M24" s="366">
        <f>SUM(M21:M23)+0.01</f>
        <v>5720.35</v>
      </c>
      <c r="N24" s="366">
        <f t="shared" ref="N24:W24" si="5">SUM(N21:N23)</f>
        <v>5726.71</v>
      </c>
      <c r="O24" s="367">
        <f t="shared" si="5"/>
        <v>5735.9699999999993</v>
      </c>
      <c r="P24" s="391">
        <f t="shared" si="5"/>
        <v>5735.9699999999993</v>
      </c>
      <c r="Q24" s="391">
        <f t="shared" si="5"/>
        <v>6349.08</v>
      </c>
      <c r="R24" s="391">
        <f t="shared" si="5"/>
        <v>6349.08</v>
      </c>
      <c r="S24" s="391">
        <f t="shared" si="5"/>
        <v>6349.08</v>
      </c>
      <c r="T24" s="391">
        <f t="shared" si="5"/>
        <v>6349.08</v>
      </c>
      <c r="U24" s="391">
        <f t="shared" si="5"/>
        <v>6586.24</v>
      </c>
      <c r="V24" s="391">
        <f t="shared" si="5"/>
        <v>6586.24</v>
      </c>
      <c r="W24" s="391">
        <f t="shared" si="5"/>
        <v>6586.24</v>
      </c>
      <c r="X24" s="626" t="s">
        <v>150</v>
      </c>
      <c r="Y24" s="1208"/>
      <c r="Z24" s="368"/>
    </row>
    <row r="25" spans="1:26" ht="15" customHeight="1">
      <c r="A25" s="1218">
        <v>6</v>
      </c>
      <c r="B25" s="1221" t="s">
        <v>226</v>
      </c>
      <c r="C25" s="384" t="s">
        <v>264</v>
      </c>
      <c r="D25" s="355"/>
      <c r="E25" s="355"/>
      <c r="F25" s="355"/>
      <c r="G25" s="355"/>
      <c r="H25" s="355"/>
      <c r="I25" s="355"/>
      <c r="J25" s="355"/>
      <c r="K25" s="356">
        <v>3735.23</v>
      </c>
      <c r="L25" s="356">
        <v>3735.23</v>
      </c>
      <c r="M25" s="357">
        <v>3735.23</v>
      </c>
      <c r="N25" s="357">
        <v>3735.23</v>
      </c>
      <c r="O25" s="358">
        <v>3735.23</v>
      </c>
      <c r="P25" s="389">
        <v>4093.53</v>
      </c>
      <c r="Q25" s="389">
        <v>4093.53</v>
      </c>
      <c r="R25" s="389">
        <v>4340</v>
      </c>
      <c r="S25" s="389">
        <v>4340.3500000000004</v>
      </c>
      <c r="T25" s="389">
        <v>4926.92</v>
      </c>
      <c r="U25" s="389">
        <v>5023.09</v>
      </c>
      <c r="V25" s="389">
        <v>5023.09</v>
      </c>
      <c r="W25" s="389">
        <v>5476</v>
      </c>
      <c r="X25" s="354" t="s">
        <v>274</v>
      </c>
      <c r="Y25" s="1220" t="s">
        <v>319</v>
      </c>
    </row>
    <row r="26" spans="1:26" ht="15" customHeight="1">
      <c r="A26" s="1213"/>
      <c r="B26" s="1215"/>
      <c r="C26" s="385" t="s">
        <v>276</v>
      </c>
      <c r="D26" s="360"/>
      <c r="E26" s="360"/>
      <c r="F26" s="360"/>
      <c r="G26" s="360"/>
      <c r="H26" s="360"/>
      <c r="I26" s="360"/>
      <c r="J26" s="360"/>
      <c r="K26" s="361">
        <v>22900.05</v>
      </c>
      <c r="L26" s="361">
        <v>22900.05</v>
      </c>
      <c r="M26" s="362">
        <v>22900.05</v>
      </c>
      <c r="N26" s="362">
        <v>22900.05</v>
      </c>
      <c r="O26" s="363">
        <v>22991.17</v>
      </c>
      <c r="P26" s="390">
        <v>22632.87</v>
      </c>
      <c r="Q26" s="390">
        <v>22648.33</v>
      </c>
      <c r="R26" s="390">
        <v>22500</v>
      </c>
      <c r="S26" s="390">
        <v>22496.63</v>
      </c>
      <c r="T26" s="390">
        <v>21910.06</v>
      </c>
      <c r="U26" s="390">
        <v>21885.009999999995</v>
      </c>
      <c r="V26" s="390">
        <v>21885.009999999995</v>
      </c>
      <c r="W26" s="390">
        <v>21412.16</v>
      </c>
      <c r="X26" s="625" t="s">
        <v>277</v>
      </c>
      <c r="Y26" s="1217"/>
    </row>
    <row r="27" spans="1:26" ht="15" customHeight="1">
      <c r="A27" s="1213"/>
      <c r="B27" s="1215"/>
      <c r="C27" s="384" t="s">
        <v>278</v>
      </c>
      <c r="D27" s="355"/>
      <c r="E27" s="355"/>
      <c r="F27" s="355"/>
      <c r="G27" s="355"/>
      <c r="H27" s="355"/>
      <c r="I27" s="355"/>
      <c r="J27" s="355"/>
      <c r="K27" s="356">
        <v>7242.85</v>
      </c>
      <c r="L27" s="356">
        <v>7712.43</v>
      </c>
      <c r="M27" s="357">
        <v>7712.43</v>
      </c>
      <c r="N27" s="357">
        <v>8573.6200000000008</v>
      </c>
      <c r="O27" s="358">
        <v>8953.5300000000007</v>
      </c>
      <c r="P27" s="389">
        <v>9055.98</v>
      </c>
      <c r="Q27" s="389">
        <v>9392.85</v>
      </c>
      <c r="R27" s="389">
        <v>9390</v>
      </c>
      <c r="S27" s="389">
        <v>9652.6200000000008</v>
      </c>
      <c r="T27" s="389">
        <v>9652.6200000000008</v>
      </c>
      <c r="U27" s="389">
        <v>10688.48</v>
      </c>
      <c r="V27" s="389">
        <v>10688.48</v>
      </c>
      <c r="W27" s="389">
        <v>10635.49</v>
      </c>
      <c r="X27" s="354" t="s">
        <v>279</v>
      </c>
      <c r="Y27" s="1217"/>
    </row>
    <row r="28" spans="1:26" ht="15" customHeight="1">
      <c r="A28" s="1201"/>
      <c r="B28" s="1203"/>
      <c r="C28" s="386" t="s">
        <v>152</v>
      </c>
      <c r="D28" s="364"/>
      <c r="E28" s="364"/>
      <c r="F28" s="364"/>
      <c r="G28" s="364"/>
      <c r="H28" s="364"/>
      <c r="I28" s="364"/>
      <c r="J28" s="364"/>
      <c r="K28" s="365">
        <f t="shared" ref="K28:W28" si="6">SUM(K25:K27)</f>
        <v>33878.129999999997</v>
      </c>
      <c r="L28" s="365">
        <f t="shared" si="6"/>
        <v>34347.71</v>
      </c>
      <c r="M28" s="366">
        <f t="shared" si="6"/>
        <v>34347.71</v>
      </c>
      <c r="N28" s="366">
        <f t="shared" si="6"/>
        <v>35208.9</v>
      </c>
      <c r="O28" s="367">
        <f t="shared" si="6"/>
        <v>35679.93</v>
      </c>
      <c r="P28" s="391">
        <f t="shared" si="6"/>
        <v>35782.379999999997</v>
      </c>
      <c r="Q28" s="391">
        <f t="shared" si="6"/>
        <v>36134.71</v>
      </c>
      <c r="R28" s="391">
        <f t="shared" si="6"/>
        <v>36230</v>
      </c>
      <c r="S28" s="391">
        <f t="shared" si="6"/>
        <v>36489.600000000006</v>
      </c>
      <c r="T28" s="391">
        <f t="shared" si="6"/>
        <v>36489.600000000006</v>
      </c>
      <c r="U28" s="391">
        <f t="shared" si="6"/>
        <v>37596.579999999994</v>
      </c>
      <c r="V28" s="391">
        <f t="shared" si="6"/>
        <v>37596.579999999994</v>
      </c>
      <c r="W28" s="391">
        <f t="shared" si="6"/>
        <v>37523.65</v>
      </c>
      <c r="X28" s="626" t="s">
        <v>150</v>
      </c>
      <c r="Y28" s="1208"/>
      <c r="Z28" s="368"/>
    </row>
    <row r="29" spans="1:26" ht="15" customHeight="1">
      <c r="A29" s="1212">
        <v>7</v>
      </c>
      <c r="B29" s="1223" t="s">
        <v>320</v>
      </c>
      <c r="C29" s="384" t="s">
        <v>264</v>
      </c>
      <c r="D29" s="355"/>
      <c r="E29" s="355"/>
      <c r="F29" s="355"/>
      <c r="G29" s="355"/>
      <c r="H29" s="355"/>
      <c r="I29" s="355"/>
      <c r="J29" s="355"/>
      <c r="K29" s="356">
        <v>0</v>
      </c>
      <c r="L29" s="356">
        <v>0</v>
      </c>
      <c r="M29" s="357">
        <v>0</v>
      </c>
      <c r="N29" s="357">
        <v>0</v>
      </c>
      <c r="O29" s="358">
        <v>0</v>
      </c>
      <c r="P29" s="389">
        <v>0</v>
      </c>
      <c r="Q29" s="389">
        <v>0</v>
      </c>
      <c r="R29" s="389">
        <v>0</v>
      </c>
      <c r="S29" s="389">
        <v>0</v>
      </c>
      <c r="T29" s="389">
        <v>0</v>
      </c>
      <c r="U29" s="389">
        <v>0</v>
      </c>
      <c r="V29" s="389">
        <v>0</v>
      </c>
      <c r="W29" s="389">
        <v>0</v>
      </c>
      <c r="X29" s="354" t="s">
        <v>274</v>
      </c>
      <c r="Y29" s="1224" t="s">
        <v>321</v>
      </c>
    </row>
    <row r="30" spans="1:26" ht="15" customHeight="1">
      <c r="A30" s="1213"/>
      <c r="B30" s="1215"/>
      <c r="C30" s="385" t="s">
        <v>276</v>
      </c>
      <c r="D30" s="360"/>
      <c r="E30" s="360"/>
      <c r="F30" s="360"/>
      <c r="G30" s="360"/>
      <c r="H30" s="360"/>
      <c r="I30" s="360"/>
      <c r="J30" s="360"/>
      <c r="K30" s="361">
        <v>0.93</v>
      </c>
      <c r="L30" s="361">
        <v>1.1299999999999999</v>
      </c>
      <c r="M30" s="362">
        <v>1.1299999999999999</v>
      </c>
      <c r="N30" s="362">
        <v>1.1299999999999999</v>
      </c>
      <c r="O30" s="363">
        <v>1.1299999999999999</v>
      </c>
      <c r="P30" s="390">
        <v>1.1299999999999999</v>
      </c>
      <c r="Q30" s="390">
        <v>1.1299999999999999</v>
      </c>
      <c r="R30" s="390">
        <v>1.1299999999999999</v>
      </c>
      <c r="S30" s="390">
        <v>1.1299999999999999</v>
      </c>
      <c r="T30" s="390">
        <v>1.1299999999999999</v>
      </c>
      <c r="U30" s="390">
        <v>1.1299999999999999</v>
      </c>
      <c r="V30" s="390">
        <v>1.1299999999999999</v>
      </c>
      <c r="W30" s="390">
        <v>1.1299999999999999</v>
      </c>
      <c r="X30" s="625" t="s">
        <v>277</v>
      </c>
      <c r="Y30" s="1217"/>
    </row>
    <row r="31" spans="1:26" ht="15" customHeight="1">
      <c r="A31" s="1213"/>
      <c r="B31" s="1215"/>
      <c r="C31" s="384" t="s">
        <v>278</v>
      </c>
      <c r="D31" s="355"/>
      <c r="E31" s="355"/>
      <c r="F31" s="355"/>
      <c r="G31" s="355"/>
      <c r="H31" s="355"/>
      <c r="I31" s="355"/>
      <c r="J31" s="355"/>
      <c r="K31" s="356">
        <v>0.86</v>
      </c>
      <c r="L31" s="356">
        <v>1.64</v>
      </c>
      <c r="M31" s="357">
        <v>1.64</v>
      </c>
      <c r="N31" s="357">
        <v>1.64</v>
      </c>
      <c r="O31" s="358">
        <v>1.64</v>
      </c>
      <c r="P31" s="389">
        <v>2.8</v>
      </c>
      <c r="Q31" s="389">
        <v>2.8</v>
      </c>
      <c r="R31" s="389">
        <v>2.8</v>
      </c>
      <c r="S31" s="389">
        <v>2.8</v>
      </c>
      <c r="T31" s="389">
        <v>2.8</v>
      </c>
      <c r="U31" s="389">
        <v>2.8</v>
      </c>
      <c r="V31" s="389">
        <v>2.8</v>
      </c>
      <c r="W31" s="389">
        <v>2.8</v>
      </c>
      <c r="X31" s="354" t="s">
        <v>279</v>
      </c>
      <c r="Y31" s="1217"/>
    </row>
    <row r="32" spans="1:26" ht="15" customHeight="1">
      <c r="A32" s="1201"/>
      <c r="B32" s="1203"/>
      <c r="C32" s="386" t="s">
        <v>152</v>
      </c>
      <c r="D32" s="364"/>
      <c r="E32" s="364"/>
      <c r="F32" s="364"/>
      <c r="G32" s="364"/>
      <c r="H32" s="364"/>
      <c r="I32" s="364"/>
      <c r="J32" s="364"/>
      <c r="K32" s="365">
        <f t="shared" ref="K32:P32" si="7">SUM(K29:K31)</f>
        <v>1.79</v>
      </c>
      <c r="L32" s="365">
        <f t="shared" si="7"/>
        <v>2.7699999999999996</v>
      </c>
      <c r="M32" s="366">
        <f t="shared" si="7"/>
        <v>2.7699999999999996</v>
      </c>
      <c r="N32" s="366">
        <f t="shared" si="7"/>
        <v>2.7699999999999996</v>
      </c>
      <c r="O32" s="367">
        <f t="shared" si="7"/>
        <v>2.7699999999999996</v>
      </c>
      <c r="P32" s="391">
        <f t="shared" si="7"/>
        <v>3.9299999999999997</v>
      </c>
      <c r="Q32" s="391">
        <v>3.93</v>
      </c>
      <c r="R32" s="391">
        <v>3.93</v>
      </c>
      <c r="S32" s="391">
        <v>3.93</v>
      </c>
      <c r="T32" s="391">
        <v>3.93</v>
      </c>
      <c r="U32" s="391">
        <v>3.93</v>
      </c>
      <c r="V32" s="391">
        <v>3.93</v>
      </c>
      <c r="W32" s="391">
        <v>3.93</v>
      </c>
      <c r="X32" s="626" t="s">
        <v>150</v>
      </c>
      <c r="Y32" s="1208"/>
      <c r="Z32" s="368"/>
    </row>
    <row r="33" spans="1:26" ht="13.5" customHeight="1">
      <c r="A33" s="1218">
        <v>8</v>
      </c>
      <c r="B33" s="1219" t="s">
        <v>221</v>
      </c>
      <c r="C33" s="384" t="s">
        <v>264</v>
      </c>
      <c r="D33" s="355"/>
      <c r="E33" s="355"/>
      <c r="F33" s="355"/>
      <c r="G33" s="355"/>
      <c r="H33" s="355"/>
      <c r="I33" s="355"/>
      <c r="J33" s="355"/>
      <c r="K33" s="356">
        <v>0</v>
      </c>
      <c r="L33" s="356">
        <v>0</v>
      </c>
      <c r="M33" s="357">
        <v>0</v>
      </c>
      <c r="N33" s="357">
        <v>0</v>
      </c>
      <c r="O33" s="358">
        <v>0</v>
      </c>
      <c r="P33" s="389"/>
      <c r="Q33" s="389"/>
      <c r="R33" s="389"/>
      <c r="S33" s="389"/>
      <c r="T33" s="389"/>
      <c r="U33" s="389"/>
      <c r="V33" s="389">
        <v>5.93</v>
      </c>
      <c r="W33" s="389">
        <v>5.93</v>
      </c>
      <c r="X33" s="354" t="s">
        <v>274</v>
      </c>
      <c r="Y33" s="1222" t="s">
        <v>110</v>
      </c>
      <c r="Z33" s="368"/>
    </row>
    <row r="34" spans="1:26" ht="15" customHeight="1">
      <c r="A34" s="1213"/>
      <c r="B34" s="1215"/>
      <c r="C34" s="385" t="s">
        <v>276</v>
      </c>
      <c r="D34" s="360"/>
      <c r="E34" s="360"/>
      <c r="F34" s="360"/>
      <c r="G34" s="360"/>
      <c r="H34" s="360"/>
      <c r="I34" s="360"/>
      <c r="J34" s="360"/>
      <c r="K34" s="361">
        <v>0.93</v>
      </c>
      <c r="L34" s="361">
        <v>1.1299999999999999</v>
      </c>
      <c r="M34" s="362">
        <v>1.1299999999999999</v>
      </c>
      <c r="N34" s="362">
        <v>1.1299999999999999</v>
      </c>
      <c r="O34" s="363">
        <v>1.1299999999999999</v>
      </c>
      <c r="P34" s="390"/>
      <c r="Q34" s="390"/>
      <c r="R34" s="390"/>
      <c r="S34" s="390"/>
      <c r="T34" s="390"/>
      <c r="U34" s="390"/>
      <c r="V34" s="390"/>
      <c r="W34" s="390"/>
      <c r="X34" s="625" t="s">
        <v>277</v>
      </c>
      <c r="Y34" s="1217"/>
      <c r="Z34" s="368"/>
    </row>
    <row r="35" spans="1:26" ht="15" customHeight="1">
      <c r="A35" s="1213"/>
      <c r="B35" s="1215"/>
      <c r="C35" s="384" t="s">
        <v>278</v>
      </c>
      <c r="D35" s="355"/>
      <c r="E35" s="355"/>
      <c r="F35" s="355"/>
      <c r="G35" s="355"/>
      <c r="H35" s="355"/>
      <c r="I35" s="355"/>
      <c r="J35" s="355"/>
      <c r="K35" s="356">
        <v>0.86</v>
      </c>
      <c r="L35" s="356">
        <v>1.64</v>
      </c>
      <c r="M35" s="357">
        <v>1.64</v>
      </c>
      <c r="N35" s="357">
        <v>1.64</v>
      </c>
      <c r="O35" s="358">
        <v>1.64</v>
      </c>
      <c r="P35" s="389"/>
      <c r="Q35" s="389"/>
      <c r="R35" s="389"/>
      <c r="S35" s="389"/>
      <c r="T35" s="389"/>
      <c r="U35" s="389">
        <v>5.93</v>
      </c>
      <c r="V35" s="389"/>
      <c r="W35" s="389"/>
      <c r="X35" s="354" t="s">
        <v>279</v>
      </c>
      <c r="Y35" s="1217"/>
      <c r="Z35" s="368"/>
    </row>
    <row r="36" spans="1:26" ht="15" customHeight="1">
      <c r="A36" s="1201"/>
      <c r="B36" s="1203"/>
      <c r="C36" s="386" t="s">
        <v>152</v>
      </c>
      <c r="D36" s="364"/>
      <c r="E36" s="364"/>
      <c r="F36" s="364"/>
      <c r="G36" s="364"/>
      <c r="H36" s="364"/>
      <c r="I36" s="364"/>
      <c r="J36" s="364"/>
      <c r="K36" s="365">
        <f t="shared" ref="K36:O36" si="8">SUM(K33:K35)</f>
        <v>1.79</v>
      </c>
      <c r="L36" s="365">
        <f t="shared" si="8"/>
        <v>2.7699999999999996</v>
      </c>
      <c r="M36" s="366">
        <f t="shared" si="8"/>
        <v>2.7699999999999996</v>
      </c>
      <c r="N36" s="366">
        <f t="shared" si="8"/>
        <v>2.7699999999999996</v>
      </c>
      <c r="O36" s="367">
        <f t="shared" si="8"/>
        <v>2.7699999999999996</v>
      </c>
      <c r="P36" s="391"/>
      <c r="Q36" s="391"/>
      <c r="R36" s="391"/>
      <c r="S36" s="391"/>
      <c r="T36" s="391"/>
      <c r="U36" s="391">
        <f t="shared" ref="U36:W36" si="9">SUM(U33:U35)</f>
        <v>5.93</v>
      </c>
      <c r="V36" s="391">
        <f t="shared" si="9"/>
        <v>5.93</v>
      </c>
      <c r="W36" s="391">
        <f t="shared" si="9"/>
        <v>5.93</v>
      </c>
      <c r="X36" s="626" t="s">
        <v>150</v>
      </c>
      <c r="Y36" s="1208"/>
      <c r="Z36" s="368"/>
    </row>
    <row r="37" spans="1:26" ht="15" customHeight="1">
      <c r="A37" s="1212">
        <v>9</v>
      </c>
      <c r="B37" s="1225" t="s">
        <v>322</v>
      </c>
      <c r="C37" s="387" t="s">
        <v>264</v>
      </c>
      <c r="D37" s="369"/>
      <c r="E37" s="369"/>
      <c r="F37" s="369"/>
      <c r="G37" s="369"/>
      <c r="H37" s="369"/>
      <c r="I37" s="369"/>
      <c r="J37" s="369"/>
      <c r="K37" s="370">
        <f t="shared" ref="K37:O39" si="10">SUMIF($X$5:$X$32,$X37,K$5:K$32)</f>
        <v>6180.9</v>
      </c>
      <c r="L37" s="370">
        <f t="shared" si="10"/>
        <v>6180.9</v>
      </c>
      <c r="M37" s="371">
        <f t="shared" si="10"/>
        <v>6180.9</v>
      </c>
      <c r="N37" s="371">
        <f t="shared" si="10"/>
        <v>6182.41</v>
      </c>
      <c r="O37" s="372">
        <f t="shared" si="10"/>
        <v>6182.41</v>
      </c>
      <c r="P37" s="393">
        <f t="shared" ref="P37:W39" si="11">SUMIF($C$5:$C$36,$C37,P$5:P$36)</f>
        <v>6540.7100000000009</v>
      </c>
      <c r="Q37" s="393">
        <f t="shared" si="11"/>
        <v>6540.7100000000009</v>
      </c>
      <c r="R37" s="393">
        <f t="shared" si="11"/>
        <v>192613.84999999998</v>
      </c>
      <c r="S37" s="393">
        <f t="shared" si="11"/>
        <v>205412.78</v>
      </c>
      <c r="T37" s="393">
        <f t="shared" si="11"/>
        <v>7374.1</v>
      </c>
      <c r="U37" s="393">
        <f t="shared" si="11"/>
        <v>7505.59</v>
      </c>
      <c r="V37" s="393">
        <f t="shared" si="11"/>
        <v>7511.52</v>
      </c>
      <c r="W37" s="393">
        <f t="shared" si="11"/>
        <v>7964.43</v>
      </c>
      <c r="X37" s="627" t="s">
        <v>274</v>
      </c>
      <c r="Y37" s="1226" t="s">
        <v>323</v>
      </c>
      <c r="Z37" s="373"/>
    </row>
    <row r="38" spans="1:26" ht="15" customHeight="1">
      <c r="A38" s="1213"/>
      <c r="B38" s="1215"/>
      <c r="C38" s="386" t="s">
        <v>276</v>
      </c>
      <c r="D38" s="364"/>
      <c r="E38" s="364"/>
      <c r="F38" s="364"/>
      <c r="G38" s="364"/>
      <c r="H38" s="364"/>
      <c r="I38" s="364"/>
      <c r="J38" s="364"/>
      <c r="K38" s="365">
        <f t="shared" si="10"/>
        <v>25763.13</v>
      </c>
      <c r="L38" s="365">
        <f t="shared" si="10"/>
        <v>26282.670000000002</v>
      </c>
      <c r="M38" s="366">
        <f t="shared" si="10"/>
        <v>26282.670000000002</v>
      </c>
      <c r="N38" s="366">
        <f t="shared" si="10"/>
        <v>26281.58</v>
      </c>
      <c r="O38" s="367">
        <f t="shared" si="10"/>
        <v>26372.7</v>
      </c>
      <c r="P38" s="391">
        <f t="shared" si="11"/>
        <v>26014.400000000001</v>
      </c>
      <c r="Q38" s="391">
        <f t="shared" si="11"/>
        <v>26388.800000000003</v>
      </c>
      <c r="R38" s="391">
        <f t="shared" si="11"/>
        <v>172783.09000000003</v>
      </c>
      <c r="S38" s="391">
        <f t="shared" si="11"/>
        <v>177209.60000000001</v>
      </c>
      <c r="T38" s="391">
        <f t="shared" si="11"/>
        <v>25650.530000000002</v>
      </c>
      <c r="U38" s="391">
        <f t="shared" si="11"/>
        <v>25704.249999999996</v>
      </c>
      <c r="V38" s="391">
        <f t="shared" si="11"/>
        <v>25704.249999999996</v>
      </c>
      <c r="W38" s="391">
        <f t="shared" si="11"/>
        <v>25231.4</v>
      </c>
      <c r="X38" s="626" t="s">
        <v>277</v>
      </c>
      <c r="Y38" s="1217"/>
      <c r="Z38" s="373"/>
    </row>
    <row r="39" spans="1:26" ht="15" customHeight="1">
      <c r="A39" s="1213"/>
      <c r="B39" s="1215"/>
      <c r="C39" s="387" t="s">
        <v>278</v>
      </c>
      <c r="D39" s="369"/>
      <c r="E39" s="369"/>
      <c r="F39" s="369"/>
      <c r="G39" s="369"/>
      <c r="H39" s="369"/>
      <c r="I39" s="369"/>
      <c r="J39" s="369"/>
      <c r="K39" s="370">
        <f t="shared" si="10"/>
        <v>10018.760000000002</v>
      </c>
      <c r="L39" s="370">
        <f t="shared" si="10"/>
        <v>10752.29</v>
      </c>
      <c r="M39" s="371">
        <f t="shared" si="10"/>
        <v>10783.11</v>
      </c>
      <c r="N39" s="371">
        <f t="shared" si="10"/>
        <v>11650.25</v>
      </c>
      <c r="O39" s="372">
        <f t="shared" si="10"/>
        <v>12039.42</v>
      </c>
      <c r="P39" s="393">
        <f t="shared" si="11"/>
        <v>12143.029999999999</v>
      </c>
      <c r="Q39" s="393">
        <f t="shared" si="11"/>
        <v>12734.07</v>
      </c>
      <c r="R39" s="393">
        <f t="shared" si="11"/>
        <v>38597.53</v>
      </c>
      <c r="S39" s="393">
        <f t="shared" si="11"/>
        <v>38427.51</v>
      </c>
      <c r="T39" s="393">
        <f t="shared" si="11"/>
        <v>12993.84</v>
      </c>
      <c r="U39" s="393">
        <f t="shared" si="11"/>
        <v>14158.699999999999</v>
      </c>
      <c r="V39" s="393">
        <f t="shared" si="11"/>
        <v>14152.769999999999</v>
      </c>
      <c r="W39" s="393">
        <f t="shared" si="11"/>
        <v>14099.779999999999</v>
      </c>
      <c r="X39" s="627" t="s">
        <v>279</v>
      </c>
      <c r="Y39" s="1217"/>
      <c r="Z39" s="373"/>
    </row>
    <row r="40" spans="1:26" ht="15" customHeight="1">
      <c r="A40" s="1201"/>
      <c r="B40" s="1203"/>
      <c r="C40" s="386" t="s">
        <v>152</v>
      </c>
      <c r="D40" s="364"/>
      <c r="E40" s="364"/>
      <c r="F40" s="364"/>
      <c r="G40" s="364"/>
      <c r="H40" s="364"/>
      <c r="I40" s="364"/>
      <c r="J40" s="364"/>
      <c r="K40" s="365">
        <f t="shared" ref="K40:W40" si="12">SUM(K37:K39)</f>
        <v>41962.79</v>
      </c>
      <c r="L40" s="365">
        <f t="shared" si="12"/>
        <v>43215.86</v>
      </c>
      <c r="M40" s="366">
        <f t="shared" si="12"/>
        <v>43246.68</v>
      </c>
      <c r="N40" s="366">
        <f t="shared" si="12"/>
        <v>44114.240000000005</v>
      </c>
      <c r="O40" s="367">
        <f t="shared" si="12"/>
        <v>44594.53</v>
      </c>
      <c r="P40" s="391">
        <f t="shared" si="12"/>
        <v>44698.14</v>
      </c>
      <c r="Q40" s="391">
        <f t="shared" si="12"/>
        <v>45663.58</v>
      </c>
      <c r="R40" s="391">
        <f t="shared" si="12"/>
        <v>403994.47</v>
      </c>
      <c r="S40" s="391">
        <f t="shared" si="12"/>
        <v>421049.89</v>
      </c>
      <c r="T40" s="391">
        <f t="shared" si="12"/>
        <v>46018.47</v>
      </c>
      <c r="U40" s="391">
        <f t="shared" si="12"/>
        <v>47368.539999999994</v>
      </c>
      <c r="V40" s="391">
        <f t="shared" si="12"/>
        <v>47368.539999999994</v>
      </c>
      <c r="W40" s="391">
        <f t="shared" si="12"/>
        <v>47295.61</v>
      </c>
      <c r="X40" s="626" t="s">
        <v>150</v>
      </c>
      <c r="Y40" s="1208"/>
      <c r="Z40" s="373"/>
    </row>
    <row r="41" spans="1:26" ht="30" customHeight="1">
      <c r="A41" s="1227" t="s">
        <v>324</v>
      </c>
      <c r="B41" s="1195"/>
      <c r="C41" s="1195"/>
      <c r="D41" s="1195"/>
      <c r="E41" s="1195"/>
      <c r="F41" s="1195"/>
      <c r="G41" s="1195"/>
      <c r="H41" s="1195"/>
      <c r="I41" s="1195"/>
      <c r="J41" s="1195"/>
      <c r="K41" s="1195"/>
      <c r="L41" s="1195"/>
      <c r="M41" s="1195"/>
      <c r="N41" s="1195"/>
      <c r="O41" s="1195"/>
      <c r="P41" s="1195"/>
      <c r="Q41" s="1195"/>
      <c r="R41" s="1195"/>
      <c r="S41" s="1195"/>
      <c r="T41" s="1195"/>
      <c r="U41" s="1195"/>
      <c r="V41" s="1195"/>
      <c r="W41" s="1195"/>
      <c r="X41" s="1195"/>
      <c r="Y41" s="1196"/>
    </row>
    <row r="42" spans="1:26" ht="14.25" customHeight="1">
      <c r="A42" s="1228" t="s">
        <v>325</v>
      </c>
      <c r="B42" s="1198"/>
      <c r="C42" s="1198"/>
      <c r="D42" s="1198"/>
      <c r="E42" s="1198"/>
      <c r="F42" s="1198"/>
      <c r="G42" s="1198"/>
      <c r="H42" s="1198"/>
      <c r="I42" s="1198"/>
      <c r="J42" s="1198"/>
      <c r="K42" s="1198"/>
      <c r="L42" s="1198"/>
      <c r="M42" s="1198"/>
      <c r="N42" s="1198"/>
      <c r="O42" s="1198"/>
      <c r="P42" s="1198"/>
      <c r="Q42" s="1198"/>
      <c r="R42" s="1198"/>
      <c r="S42" s="1198"/>
      <c r="T42" s="1198"/>
      <c r="U42" s="1198"/>
      <c r="V42" s="1198"/>
      <c r="W42" s="1198"/>
      <c r="X42" s="1198"/>
      <c r="Y42" s="1199"/>
    </row>
    <row r="43" spans="1:26" ht="14.25" hidden="1" customHeight="1">
      <c r="M43" s="374"/>
    </row>
    <row r="44" spans="1:26" ht="14.25" hidden="1" customHeight="1"/>
    <row r="45" spans="1:26" ht="14.25" hidden="1" customHeight="1"/>
    <row r="46" spans="1:26" ht="14.25" hidden="1" customHeight="1"/>
    <row r="47" spans="1:26" ht="14.25" hidden="1" customHeight="1"/>
    <row r="48" spans="1:26" ht="14.25" hidden="1" customHeight="1"/>
    <row r="49" ht="14.25" hidden="1" customHeight="1"/>
    <row r="50" ht="14.25" hidden="1" customHeight="1"/>
    <row r="51" ht="14.25" hidden="1" customHeight="1"/>
    <row r="52" ht="14.25" hidden="1" customHeight="1"/>
    <row r="53" ht="14.25" hidden="1" customHeight="1"/>
    <row r="54" ht="14.25" hidden="1" customHeight="1"/>
    <row r="55" ht="14.25" hidden="1" customHeight="1"/>
    <row r="56" ht="14.25" hidden="1" customHeight="1"/>
    <row r="57" ht="14.25" hidden="1" customHeight="1"/>
    <row r="58" ht="14.25" hidden="1" customHeight="1"/>
    <row r="59" ht="14.25" hidden="1" customHeight="1"/>
    <row r="60" ht="14.25" hidden="1" customHeight="1"/>
    <row r="61" ht="14.25" hidden="1" customHeight="1"/>
    <row r="62" ht="14.25" hidden="1" customHeight="1"/>
    <row r="63" ht="14.25" hidden="1" customHeight="1"/>
    <row r="64" ht="14.25" hidden="1" customHeight="1"/>
    <row r="65" ht="14.25" hidden="1" customHeight="1"/>
    <row r="66" ht="14.25" hidden="1" customHeight="1"/>
    <row r="67" ht="14.25" hidden="1" customHeight="1"/>
    <row r="68" ht="14.25" hidden="1" customHeight="1"/>
    <row r="69" ht="14.25" hidden="1" customHeight="1"/>
    <row r="70" ht="14.25" hidden="1" customHeight="1"/>
    <row r="71" ht="14.25" hidden="1" customHeight="1"/>
    <row r="72" ht="14.25" hidden="1" customHeight="1"/>
    <row r="73" ht="14.25" hidden="1" customHeight="1"/>
    <row r="74" ht="14.25" hidden="1" customHeight="1"/>
    <row r="75" ht="14.25" hidden="1" customHeight="1"/>
    <row r="76" ht="14.25" hidden="1" customHeight="1"/>
    <row r="77" ht="14.25" hidden="1" customHeight="1"/>
    <row r="78" ht="14.25" hidden="1" customHeight="1"/>
    <row r="79" ht="14.25" hidden="1" customHeight="1"/>
    <row r="80" ht="14.25" hidden="1" customHeight="1"/>
    <row r="81" ht="14.25" hidden="1" customHeight="1"/>
    <row r="82" ht="14.25" hidden="1" customHeight="1"/>
    <row r="83" ht="14.25" hidden="1" customHeight="1"/>
    <row r="84" ht="14.25" hidden="1" customHeight="1"/>
    <row r="85" ht="14.25" hidden="1" customHeight="1"/>
    <row r="86" ht="14.25" hidden="1" customHeight="1"/>
    <row r="87" ht="14.25" hidden="1" customHeight="1"/>
    <row r="88" ht="14.25" hidden="1" customHeight="1"/>
    <row r="89" ht="14.25" hidden="1" customHeight="1"/>
    <row r="90" ht="14.25" hidden="1" customHeight="1"/>
    <row r="91" ht="14.25" hidden="1" customHeight="1"/>
    <row r="92" ht="14.25" hidden="1" customHeight="1"/>
    <row r="93" ht="14.25" hidden="1" customHeight="1"/>
    <row r="94" ht="14.25" hidden="1" customHeight="1"/>
    <row r="95" ht="14.25" hidden="1" customHeight="1"/>
    <row r="96" ht="14.25" hidden="1" customHeight="1"/>
    <row r="97" ht="14.25" hidden="1" customHeight="1"/>
    <row r="98" ht="14.25" hidden="1" customHeight="1"/>
    <row r="99" ht="14.25" hidden="1" customHeight="1"/>
    <row r="100" ht="14.25" hidden="1" customHeight="1"/>
    <row r="101" ht="14.25" hidden="1" customHeight="1"/>
    <row r="102" ht="14.25" hidden="1" customHeight="1"/>
    <row r="103" ht="14.25" hidden="1" customHeight="1"/>
    <row r="104" ht="14.25" hidden="1" customHeight="1"/>
    <row r="105" ht="14.25" hidden="1" customHeight="1"/>
    <row r="106" ht="14.25" hidden="1" customHeight="1"/>
    <row r="107" ht="14.25" hidden="1" customHeight="1"/>
    <row r="108" ht="14.25" hidden="1" customHeight="1"/>
    <row r="109" ht="14.25" hidden="1" customHeight="1"/>
    <row r="110" ht="14.25" hidden="1" customHeight="1"/>
    <row r="111" ht="14.25" hidden="1" customHeight="1"/>
    <row r="112" ht="14.25" hidden="1" customHeight="1"/>
    <row r="113" ht="14.25" hidden="1" customHeight="1"/>
    <row r="114" ht="14.25" hidden="1" customHeight="1"/>
    <row r="115" ht="14.25" hidden="1" customHeight="1"/>
    <row r="116" ht="14.25" hidden="1" customHeight="1"/>
    <row r="117" ht="14.25" hidden="1" customHeight="1"/>
    <row r="118" ht="14.25" hidden="1" customHeight="1"/>
    <row r="119" ht="14.25" hidden="1" customHeight="1"/>
    <row r="120" ht="14.25" hidden="1" customHeight="1"/>
    <row r="121" ht="14.25" hidden="1" customHeight="1"/>
    <row r="122" ht="14.25" hidden="1" customHeight="1"/>
    <row r="123" ht="14.25" hidden="1" customHeight="1"/>
    <row r="124" ht="14.25" hidden="1" customHeight="1"/>
    <row r="125" ht="14.25" hidden="1" customHeight="1"/>
    <row r="126" ht="14.25" hidden="1" customHeight="1"/>
    <row r="127" ht="14.25" hidden="1" customHeight="1"/>
    <row r="128" ht="14.25" hidden="1" customHeight="1"/>
    <row r="129" ht="14.25" hidden="1" customHeight="1"/>
    <row r="130" ht="14.25" hidden="1" customHeight="1"/>
    <row r="131" ht="14.25" hidden="1" customHeight="1"/>
    <row r="132" ht="14.25" hidden="1" customHeight="1"/>
    <row r="133" ht="14.25" hidden="1" customHeight="1"/>
    <row r="134" ht="14.25" hidden="1" customHeight="1"/>
    <row r="135" ht="14.25" hidden="1" customHeight="1"/>
    <row r="136" ht="14.25" hidden="1" customHeight="1"/>
    <row r="137" ht="14.25" hidden="1" customHeight="1"/>
    <row r="138" ht="14.25" hidden="1" customHeight="1"/>
    <row r="139" ht="14.25" hidden="1" customHeight="1"/>
    <row r="140"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48" ht="14.25" hidden="1" customHeight="1"/>
    <row r="149"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14.25" hidden="1" customHeight="1"/>
    <row r="181" ht="14.25" hidden="1" customHeight="1"/>
    <row r="182" ht="14.25" hidden="1" customHeight="1"/>
    <row r="183" ht="14.25" hidden="1" customHeight="1"/>
    <row r="184" ht="14.25" hidden="1" customHeight="1"/>
    <row r="185" ht="14.25" hidden="1" customHeight="1"/>
    <row r="186" ht="14.25" hidden="1" customHeight="1"/>
    <row r="187" ht="14.25" hidden="1" customHeight="1"/>
    <row r="188" ht="14.25" hidden="1" customHeight="1"/>
    <row r="189" ht="14.25" hidden="1" customHeight="1"/>
    <row r="190" ht="14.25" hidden="1" customHeight="1"/>
    <row r="191" ht="14.25" hidden="1" customHeight="1"/>
    <row r="192" ht="14.25" hidden="1" customHeight="1"/>
    <row r="193" ht="14.25" hidden="1" customHeight="1"/>
    <row r="194" ht="14.25" hidden="1" customHeight="1"/>
    <row r="195" ht="14.25" hidden="1" customHeight="1"/>
    <row r="196" ht="14.25" hidden="1" customHeight="1"/>
    <row r="197" ht="14.25" hidden="1" customHeight="1"/>
    <row r="198" ht="14.25" hidden="1" customHeight="1"/>
    <row r="199" ht="14.25" hidden="1" customHeight="1"/>
    <row r="200" ht="14.25" hidden="1" customHeight="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14.25" hidden="1" customHeight="1"/>
    <row r="214" ht="14.25" hidden="1" customHeight="1"/>
    <row r="215" ht="14.25" hidden="1" customHeight="1"/>
    <row r="216" ht="14.25" hidden="1" customHeight="1"/>
    <row r="217" ht="14.25" hidden="1" customHeight="1"/>
    <row r="218" ht="14.25" hidden="1" customHeight="1"/>
    <row r="219" ht="14.25" hidden="1" customHeight="1"/>
    <row r="220" ht="14.25" hidden="1" customHeight="1"/>
    <row r="221" ht="14.25" hidden="1" customHeight="1"/>
    <row r="222" ht="14.25" hidden="1" customHeight="1"/>
    <row r="223" ht="14.25" hidden="1" customHeight="1"/>
    <row r="224" ht="14.25" hidden="1" customHeight="1"/>
    <row r="225" ht="14.25" hidden="1" customHeight="1"/>
    <row r="226" ht="14.25" hidden="1" customHeight="1"/>
    <row r="227" ht="14.25" hidden="1" customHeight="1"/>
    <row r="228" ht="14.25" hidden="1" customHeight="1"/>
    <row r="229" ht="14.25" hidden="1" customHeight="1"/>
    <row r="230" ht="14.25" hidden="1" customHeight="1"/>
    <row r="231" ht="14.25" hidden="1" customHeight="1"/>
    <row r="232" ht="14.25" hidden="1" customHeight="1"/>
    <row r="233" ht="14.25" hidden="1" customHeight="1"/>
    <row r="234" ht="14.25" hidden="1" customHeight="1"/>
    <row r="235" ht="14.25" hidden="1" customHeight="1"/>
    <row r="236" ht="14.25" hidden="1" customHeight="1"/>
    <row r="237" ht="14.25" hidden="1" customHeight="1"/>
    <row r="238" ht="14.25" hidden="1" customHeight="1"/>
    <row r="239" ht="14.25" hidden="1" customHeight="1"/>
    <row r="240" ht="14.25" hidden="1" customHeight="1"/>
    <row r="241" ht="14.25" hidden="1" customHeight="1"/>
    <row r="242" ht="14.25" hidden="1" customHeight="1"/>
    <row r="243" ht="14.25" hidden="1" customHeight="1"/>
    <row r="244" ht="14.25" hidden="1" customHeight="1"/>
    <row r="245" ht="14.25" hidden="1" customHeight="1"/>
    <row r="246" ht="14.25" hidden="1" customHeight="1"/>
    <row r="247" ht="14.25" hidden="1" customHeight="1"/>
    <row r="248" ht="14.25" hidden="1" customHeight="1"/>
    <row r="249" ht="14.25" hidden="1" customHeight="1"/>
    <row r="250" ht="14.25" hidden="1" customHeight="1"/>
    <row r="251" ht="14.25" hidden="1" customHeight="1"/>
    <row r="252" ht="14.25" hidden="1" customHeight="1"/>
    <row r="253" ht="14.25" hidden="1" customHeight="1"/>
    <row r="254" ht="14.25" hidden="1" customHeight="1"/>
    <row r="255" ht="14.25" hidden="1" customHeight="1"/>
    <row r="256" ht="14.25" hidden="1" customHeight="1"/>
    <row r="257" ht="14.25" hidden="1" customHeight="1"/>
    <row r="258" ht="14.25" hidden="1" customHeight="1"/>
    <row r="259" ht="14.25" hidden="1" customHeight="1"/>
    <row r="260" ht="14.25" hidden="1" customHeight="1"/>
    <row r="261" ht="14.25" hidden="1" customHeight="1"/>
    <row r="262" ht="14.25" hidden="1" customHeight="1"/>
    <row r="263" ht="14.25" hidden="1" customHeight="1"/>
    <row r="264" ht="14.25" hidden="1" customHeight="1"/>
    <row r="265" ht="14.25" hidden="1" customHeight="1"/>
    <row r="266" ht="14.25" hidden="1" customHeight="1"/>
    <row r="267" ht="14.25" hidden="1" customHeight="1"/>
    <row r="268" ht="14.25" hidden="1" customHeight="1"/>
    <row r="269" ht="14.25" hidden="1" customHeight="1"/>
    <row r="270" ht="14.25" hidden="1" customHeight="1"/>
    <row r="271" ht="14.25" hidden="1" customHeight="1"/>
    <row r="272" ht="14.25" hidden="1" customHeight="1"/>
    <row r="273" ht="14.25" hidden="1" customHeight="1"/>
    <row r="274" ht="14.25" hidden="1" customHeight="1"/>
    <row r="275" ht="14.25" hidden="1" customHeight="1"/>
    <row r="276" ht="14.25" hidden="1" customHeight="1"/>
    <row r="277" ht="14.25" hidden="1" customHeight="1"/>
    <row r="278" ht="14.25" hidden="1" customHeight="1"/>
    <row r="279" ht="14.25" hidden="1" customHeight="1"/>
    <row r="280" ht="14.25" hidden="1" customHeight="1"/>
    <row r="281" ht="14.25" hidden="1" customHeight="1"/>
    <row r="282" ht="14.25" hidden="1" customHeight="1"/>
    <row r="283" ht="14.25" hidden="1" customHeight="1"/>
    <row r="284" ht="14.25" hidden="1" customHeight="1"/>
    <row r="285" ht="14.25" hidden="1" customHeight="1"/>
    <row r="286" ht="14.25" hidden="1" customHeight="1"/>
    <row r="287" ht="14.25" hidden="1" customHeight="1"/>
    <row r="288" ht="14.25" hidden="1" customHeight="1"/>
    <row r="289" ht="14.25" hidden="1" customHeight="1"/>
    <row r="290" ht="14.25" hidden="1" customHeight="1"/>
    <row r="291" ht="14.25" hidden="1" customHeight="1"/>
    <row r="292" ht="14.25" hidden="1" customHeight="1"/>
    <row r="293" ht="14.25" hidden="1" customHeight="1"/>
    <row r="294" ht="14.25" hidden="1" customHeight="1"/>
    <row r="295" ht="14.25" hidden="1" customHeight="1"/>
    <row r="296" ht="14.25" hidden="1" customHeight="1"/>
    <row r="297" ht="14.25" hidden="1" customHeight="1"/>
    <row r="298" ht="14.25" hidden="1" customHeight="1"/>
    <row r="299" ht="14.25" hidden="1" customHeight="1"/>
    <row r="300" ht="14.25" hidden="1" customHeight="1"/>
    <row r="301" ht="14.25" hidden="1" customHeight="1"/>
    <row r="302" ht="14.25" hidden="1" customHeight="1"/>
    <row r="303" ht="14.25" hidden="1" customHeight="1"/>
    <row r="304" ht="14.25" hidden="1" customHeight="1"/>
    <row r="305" ht="14.25" hidden="1" customHeight="1"/>
    <row r="306" ht="14.25" hidden="1" customHeight="1"/>
    <row r="307" ht="14.25" hidden="1" customHeight="1"/>
    <row r="308" ht="14.25" hidden="1" customHeight="1"/>
    <row r="309" ht="14.25" hidden="1" customHeight="1"/>
    <row r="310" ht="14.25" hidden="1" customHeight="1"/>
    <row r="311" ht="14.25" hidden="1" customHeight="1"/>
    <row r="312" ht="14.25" hidden="1" customHeight="1"/>
    <row r="313" ht="14.25" hidden="1" customHeight="1"/>
    <row r="314" ht="14.25" hidden="1" customHeight="1"/>
    <row r="315" ht="14.25" hidden="1" customHeight="1"/>
    <row r="316" ht="14.25" hidden="1" customHeight="1"/>
    <row r="317" ht="14.25" hidden="1" customHeight="1"/>
    <row r="318" ht="14.25" hidden="1" customHeight="1"/>
    <row r="319" ht="14.25" hidden="1" customHeight="1"/>
    <row r="320" ht="14.25" hidden="1" customHeight="1"/>
    <row r="321" ht="14.25" hidden="1" customHeight="1"/>
    <row r="322" ht="14.25" hidden="1" customHeight="1"/>
    <row r="323" ht="14.25" hidden="1" customHeight="1"/>
    <row r="324" ht="14.25" hidden="1" customHeight="1"/>
    <row r="325" ht="14.25" hidden="1" customHeight="1"/>
    <row r="326" ht="14.25" hidden="1" customHeight="1"/>
    <row r="327" ht="14.25" hidden="1" customHeight="1"/>
    <row r="328" ht="14.25" hidden="1" customHeight="1"/>
    <row r="329" ht="14.25" hidden="1" customHeight="1"/>
    <row r="330" ht="14.25" hidden="1" customHeight="1"/>
    <row r="331" ht="14.25" hidden="1" customHeight="1"/>
    <row r="332" ht="14.25" hidden="1" customHeight="1"/>
    <row r="333" ht="14.25" hidden="1" customHeight="1"/>
    <row r="334" ht="14.25" hidden="1" customHeight="1"/>
    <row r="335" ht="14.25" hidden="1" customHeight="1"/>
    <row r="336" ht="14.25" hidden="1" customHeight="1"/>
    <row r="337" ht="14.25" hidden="1" customHeight="1"/>
    <row r="338" ht="14.25" hidden="1" customHeight="1"/>
    <row r="339" ht="14.25" hidden="1" customHeight="1"/>
    <row r="340" ht="14.25" hidden="1" customHeight="1"/>
    <row r="341" ht="14.25" hidden="1" customHeight="1"/>
    <row r="342" ht="14.25" hidden="1" customHeight="1"/>
    <row r="343" ht="14.25" hidden="1" customHeight="1"/>
    <row r="344" ht="14.25" hidden="1" customHeight="1"/>
    <row r="345" ht="14.25" hidden="1" customHeight="1"/>
    <row r="346" ht="14.25" hidden="1" customHeight="1"/>
    <row r="347" ht="14.25" hidden="1" customHeight="1"/>
    <row r="348" ht="14.25" hidden="1" customHeight="1"/>
    <row r="349" ht="14.25" hidden="1" customHeight="1"/>
    <row r="350" ht="14.25" hidden="1" customHeight="1"/>
    <row r="351" ht="14.25" hidden="1" customHeight="1"/>
    <row r="352" ht="14.25" hidden="1" customHeight="1"/>
    <row r="353" ht="14.25" hidden="1" customHeight="1"/>
    <row r="354" ht="14.25" hidden="1" customHeight="1"/>
    <row r="355" ht="14.25" hidden="1" customHeight="1"/>
    <row r="356" ht="14.25" hidden="1" customHeight="1"/>
    <row r="357" ht="14.25" hidden="1" customHeight="1"/>
    <row r="358" ht="14.25" hidden="1" customHeight="1"/>
    <row r="359" ht="14.25" hidden="1" customHeight="1"/>
    <row r="360" ht="14.25" hidden="1" customHeight="1"/>
    <row r="361" ht="14.25" hidden="1" customHeight="1"/>
    <row r="362" ht="14.25" hidden="1" customHeight="1"/>
    <row r="363" ht="14.25" hidden="1" customHeight="1"/>
    <row r="364" ht="14.25" hidden="1" customHeight="1"/>
    <row r="365" ht="14.25" hidden="1" customHeight="1"/>
    <row r="366" ht="14.25" hidden="1" customHeight="1"/>
    <row r="367" ht="14.25" hidden="1" customHeight="1"/>
    <row r="368" ht="14.25" hidden="1" customHeight="1"/>
    <row r="369" ht="14.25" hidden="1" customHeight="1"/>
    <row r="370" ht="14.25" hidden="1" customHeight="1"/>
    <row r="371" ht="14.25" hidden="1" customHeight="1"/>
    <row r="372" ht="14.25" hidden="1" customHeight="1"/>
    <row r="373" ht="14.25" hidden="1" customHeight="1"/>
    <row r="374" ht="14.25" hidden="1" customHeight="1"/>
    <row r="375" ht="14.25" hidden="1" customHeight="1"/>
    <row r="376" ht="14.25" hidden="1" customHeight="1"/>
    <row r="377" ht="14.25" hidden="1" customHeight="1"/>
    <row r="378" ht="14.25" hidden="1" customHeight="1"/>
    <row r="379" ht="14.25" hidden="1" customHeight="1"/>
    <row r="380" ht="14.25" hidden="1" customHeight="1"/>
    <row r="381" ht="14.25" hidden="1" customHeight="1"/>
    <row r="382" ht="14.25" hidden="1" customHeight="1"/>
    <row r="383" ht="14.25" hidden="1" customHeight="1"/>
    <row r="384" ht="14.25" hidden="1" customHeight="1"/>
    <row r="385" ht="14.25" hidden="1" customHeight="1"/>
    <row r="386" ht="14.25" hidden="1" customHeight="1"/>
    <row r="387" ht="14.25" hidden="1" customHeight="1"/>
    <row r="388" ht="14.25" hidden="1" customHeight="1"/>
    <row r="389" ht="14.25" hidden="1" customHeight="1"/>
    <row r="390" ht="14.25" hidden="1" customHeight="1"/>
    <row r="391" ht="14.25" hidden="1" customHeight="1"/>
    <row r="392" ht="14.25" hidden="1" customHeight="1"/>
    <row r="393" ht="14.25" hidden="1" customHeight="1"/>
    <row r="394" ht="14.25" hidden="1" customHeight="1"/>
    <row r="395" ht="14.25" hidden="1" customHeight="1"/>
    <row r="396" ht="14.25" hidden="1" customHeight="1"/>
    <row r="397" ht="14.25" hidden="1" customHeight="1"/>
    <row r="398" ht="14.25" hidden="1" customHeight="1"/>
    <row r="399" ht="14.25" hidden="1" customHeight="1"/>
    <row r="400" ht="14.25" hidden="1" customHeight="1"/>
    <row r="401" ht="14.25" hidden="1" customHeight="1"/>
    <row r="402" ht="14.25" hidden="1" customHeight="1"/>
    <row r="403" ht="14.25" hidden="1" customHeight="1"/>
    <row r="404" ht="14.25" hidden="1" customHeight="1"/>
    <row r="405" ht="14.25" hidden="1" customHeight="1"/>
    <row r="406" ht="14.25" hidden="1" customHeight="1"/>
    <row r="407" ht="14.25" hidden="1" customHeight="1"/>
    <row r="408" ht="14.25" hidden="1" customHeight="1"/>
    <row r="409" ht="14.25" hidden="1" customHeight="1"/>
    <row r="410" ht="14.25" hidden="1" customHeight="1"/>
    <row r="411" ht="14.25" hidden="1" customHeight="1"/>
    <row r="412" ht="14.25" hidden="1" customHeight="1"/>
    <row r="413" ht="14.25" hidden="1" customHeight="1"/>
    <row r="414" ht="14.25" hidden="1" customHeight="1"/>
    <row r="415" ht="14.25" hidden="1" customHeight="1"/>
    <row r="416" ht="14.25" hidden="1" customHeight="1"/>
    <row r="417" ht="14.25" hidden="1" customHeight="1"/>
    <row r="418" ht="14.25" hidden="1" customHeight="1"/>
    <row r="419" ht="14.25" hidden="1" customHeight="1"/>
    <row r="420" ht="14.25" hidden="1" customHeight="1"/>
    <row r="421" ht="14.25" hidden="1" customHeight="1"/>
    <row r="422" ht="14.25" hidden="1" customHeight="1"/>
    <row r="423" ht="14.25" hidden="1" customHeight="1"/>
    <row r="424" ht="14.25" hidden="1" customHeight="1"/>
    <row r="425" ht="14.25" hidden="1" customHeight="1"/>
    <row r="426" ht="14.25" hidden="1" customHeight="1"/>
    <row r="427" ht="14.25" hidden="1" customHeight="1"/>
    <row r="428" ht="14.25" hidden="1" customHeight="1"/>
    <row r="429" ht="14.25" hidden="1" customHeight="1"/>
    <row r="430" ht="14.25" hidden="1" customHeight="1"/>
    <row r="431" ht="14.25" hidden="1" customHeight="1"/>
    <row r="432" ht="14.25" hidden="1" customHeight="1"/>
    <row r="433" ht="14.25" hidden="1" customHeight="1"/>
    <row r="434" ht="14.25" hidden="1" customHeight="1"/>
    <row r="435" ht="14.25" hidden="1" customHeight="1"/>
    <row r="436" ht="14.25" hidden="1" customHeight="1"/>
    <row r="437" ht="14.25" hidden="1" customHeight="1"/>
    <row r="438" ht="14.25" hidden="1" customHeight="1"/>
    <row r="439" ht="14.25" hidden="1" customHeight="1"/>
    <row r="440" ht="14.25" hidden="1" customHeight="1"/>
    <row r="441" ht="14.25" hidden="1" customHeight="1"/>
    <row r="442" ht="14.25" hidden="1" customHeight="1"/>
    <row r="443" ht="14.25" hidden="1" customHeight="1"/>
    <row r="444" ht="14.25" hidden="1" customHeight="1"/>
    <row r="445" ht="14.25" hidden="1" customHeight="1"/>
    <row r="446" ht="14.25" hidden="1" customHeight="1"/>
    <row r="447" ht="14.25" hidden="1" customHeight="1"/>
    <row r="448" ht="14.25" hidden="1" customHeight="1"/>
    <row r="449" ht="14.25" hidden="1" customHeight="1"/>
    <row r="450" ht="14.25" hidden="1" customHeight="1"/>
    <row r="451" ht="14.25" hidden="1" customHeight="1"/>
    <row r="452" ht="14.25" hidden="1" customHeight="1"/>
    <row r="453" ht="14.25" hidden="1" customHeight="1"/>
    <row r="454" ht="14.25" hidden="1" customHeight="1"/>
    <row r="455" ht="14.25" hidden="1" customHeight="1"/>
    <row r="456" ht="14.25" hidden="1" customHeight="1"/>
    <row r="457" ht="14.25" hidden="1" customHeight="1"/>
    <row r="458" ht="14.25" hidden="1" customHeight="1"/>
    <row r="459" ht="14.25" hidden="1" customHeight="1"/>
    <row r="460" ht="14.25" hidden="1" customHeight="1"/>
    <row r="461" ht="14.25" hidden="1" customHeight="1"/>
    <row r="462" ht="14.25" hidden="1" customHeight="1"/>
    <row r="463" ht="14.25" hidden="1" customHeight="1"/>
    <row r="464" ht="14.25" hidden="1" customHeight="1"/>
    <row r="465" ht="14.25" hidden="1" customHeight="1"/>
    <row r="466" ht="14.25" hidden="1" customHeight="1"/>
    <row r="467" ht="14.25" hidden="1" customHeight="1"/>
    <row r="468" ht="14.25" hidden="1" customHeight="1"/>
    <row r="469" ht="14.25" hidden="1" customHeight="1"/>
    <row r="470" ht="14.25" hidden="1" customHeight="1"/>
    <row r="471" ht="14.25" hidden="1" customHeight="1"/>
    <row r="472" ht="14.25" hidden="1" customHeight="1"/>
    <row r="473" ht="14.25" hidden="1" customHeight="1"/>
    <row r="474" ht="14.25" hidden="1" customHeight="1"/>
    <row r="475" ht="14.25" hidden="1" customHeight="1"/>
    <row r="476" ht="14.25" hidden="1" customHeight="1"/>
    <row r="477" ht="14.25" hidden="1" customHeight="1"/>
    <row r="478" ht="14.25" hidden="1" customHeight="1"/>
    <row r="479" ht="14.25" hidden="1" customHeight="1"/>
    <row r="480" ht="14.25" hidden="1" customHeight="1"/>
    <row r="481" ht="14.25" hidden="1" customHeight="1"/>
    <row r="482" ht="14.25" hidden="1" customHeight="1"/>
    <row r="483" ht="14.25" hidden="1" customHeight="1"/>
    <row r="484" ht="14.25" hidden="1" customHeight="1"/>
    <row r="485" ht="14.25" hidden="1" customHeight="1"/>
    <row r="486" ht="14.25" hidden="1" customHeight="1"/>
    <row r="487" ht="14.25" hidden="1" customHeight="1"/>
    <row r="488" ht="14.25" hidden="1" customHeight="1"/>
    <row r="489" ht="14.25" hidden="1" customHeight="1"/>
    <row r="490" ht="14.25" hidden="1" customHeight="1"/>
    <row r="491" ht="14.25" hidden="1" customHeight="1"/>
    <row r="492" ht="14.25" hidden="1" customHeight="1"/>
    <row r="493" ht="14.25" hidden="1" customHeight="1"/>
    <row r="494" ht="14.25" hidden="1" customHeight="1"/>
    <row r="495" ht="14.25" hidden="1" customHeight="1"/>
    <row r="496" ht="14.25" hidden="1" customHeight="1"/>
    <row r="497" ht="14.25" hidden="1" customHeight="1"/>
    <row r="498" ht="14.25" hidden="1" customHeight="1"/>
    <row r="499" ht="14.25" hidden="1" customHeight="1"/>
    <row r="500" ht="14.25" hidden="1" customHeight="1"/>
    <row r="501" ht="14.25" hidden="1" customHeight="1"/>
    <row r="502" ht="14.25" hidden="1" customHeight="1"/>
    <row r="503" ht="14.25" hidden="1" customHeight="1"/>
    <row r="504" ht="14.25" hidden="1" customHeight="1"/>
    <row r="505" ht="14.25" hidden="1" customHeight="1"/>
    <row r="506" ht="14.25" hidden="1" customHeight="1"/>
    <row r="507" ht="14.25" hidden="1" customHeight="1"/>
    <row r="508" ht="14.25" hidden="1" customHeight="1"/>
    <row r="509" ht="14.25" hidden="1" customHeight="1"/>
    <row r="510" ht="14.25" hidden="1" customHeight="1"/>
    <row r="511" ht="14.25" hidden="1" customHeight="1"/>
    <row r="512" ht="14.25" hidden="1" customHeight="1"/>
    <row r="513" ht="14.25" hidden="1" customHeight="1"/>
    <row r="514" ht="14.25" hidden="1" customHeight="1"/>
    <row r="515" ht="14.25" hidden="1" customHeight="1"/>
    <row r="516" ht="14.25" hidden="1" customHeight="1"/>
    <row r="517" ht="14.25" hidden="1" customHeight="1"/>
    <row r="518" ht="14.25" hidden="1" customHeight="1"/>
    <row r="519" ht="14.25" hidden="1" customHeight="1"/>
    <row r="520" ht="14.25" hidden="1" customHeight="1"/>
    <row r="521" ht="14.25" hidden="1" customHeight="1"/>
    <row r="522" ht="14.25" hidden="1" customHeight="1"/>
    <row r="523" ht="14.25" hidden="1" customHeight="1"/>
    <row r="524" ht="14.25" hidden="1" customHeight="1"/>
    <row r="525" ht="14.25" hidden="1" customHeight="1"/>
    <row r="526" ht="14.25" hidden="1" customHeight="1"/>
    <row r="527" ht="14.25" hidden="1" customHeight="1"/>
    <row r="528" ht="14.25" hidden="1" customHeight="1"/>
    <row r="529" ht="14.25" hidden="1" customHeight="1"/>
    <row r="530" ht="14.25" hidden="1" customHeight="1"/>
    <row r="531" ht="14.25" hidden="1" customHeight="1"/>
    <row r="532" ht="14.25" hidden="1" customHeight="1"/>
    <row r="533" ht="14.25" hidden="1" customHeight="1"/>
    <row r="534" ht="14.25" hidden="1" customHeight="1"/>
    <row r="535" ht="14.25" hidden="1" customHeight="1"/>
    <row r="536" ht="14.25" hidden="1" customHeight="1"/>
    <row r="537" ht="14.25" hidden="1" customHeight="1"/>
    <row r="538" ht="14.25" hidden="1" customHeight="1"/>
    <row r="539" ht="14.25" hidden="1" customHeight="1"/>
    <row r="540" ht="14.25" hidden="1" customHeight="1"/>
    <row r="541" ht="14.25" hidden="1" customHeight="1"/>
    <row r="542" ht="14.25" hidden="1" customHeight="1"/>
    <row r="543" ht="14.25" hidden="1" customHeight="1"/>
    <row r="544" ht="14.25" hidden="1" customHeight="1"/>
    <row r="545" ht="14.25" hidden="1" customHeight="1"/>
    <row r="546" ht="14.25" hidden="1" customHeight="1"/>
    <row r="547" ht="14.25" hidden="1" customHeight="1"/>
    <row r="548" ht="14.25" hidden="1" customHeight="1"/>
    <row r="549" ht="14.25" hidden="1" customHeight="1"/>
    <row r="550" ht="14.25" hidden="1" customHeight="1"/>
    <row r="551" ht="14.25" hidden="1" customHeight="1"/>
    <row r="552" ht="14.25" hidden="1" customHeight="1"/>
    <row r="553" ht="14.25" hidden="1" customHeight="1"/>
    <row r="554" ht="14.25" hidden="1" customHeight="1"/>
    <row r="555" ht="14.25" hidden="1" customHeight="1"/>
    <row r="556" ht="14.25" hidden="1" customHeight="1"/>
    <row r="557" ht="14.25" hidden="1" customHeight="1"/>
    <row r="558" ht="14.25" hidden="1" customHeight="1"/>
    <row r="559" ht="14.25" hidden="1" customHeight="1"/>
    <row r="560" ht="14.25" hidden="1" customHeight="1"/>
    <row r="561" ht="14.25" hidden="1" customHeight="1"/>
    <row r="562" ht="14.25" hidden="1" customHeight="1"/>
    <row r="563" ht="14.25" hidden="1" customHeight="1"/>
    <row r="564" ht="14.25" hidden="1" customHeight="1"/>
    <row r="565" ht="14.25" hidden="1" customHeight="1"/>
    <row r="566" ht="14.25" hidden="1" customHeight="1"/>
    <row r="567" ht="14.25" hidden="1" customHeight="1"/>
    <row r="568" ht="14.25" hidden="1" customHeight="1"/>
    <row r="569" ht="14.25" hidden="1" customHeight="1"/>
    <row r="570" ht="14.25" hidden="1" customHeight="1"/>
    <row r="571" ht="14.25" hidden="1" customHeight="1"/>
    <row r="572" ht="14.25" hidden="1" customHeight="1"/>
    <row r="573" ht="14.25" hidden="1" customHeight="1"/>
    <row r="574" ht="14.25" hidden="1" customHeight="1"/>
    <row r="575" ht="14.25" hidden="1" customHeight="1"/>
    <row r="576" ht="14.25" hidden="1" customHeight="1"/>
    <row r="577" ht="14.25" hidden="1" customHeight="1"/>
    <row r="578" ht="14.25" hidden="1" customHeight="1"/>
    <row r="579" ht="14.25" hidden="1" customHeight="1"/>
    <row r="580" ht="14.25" hidden="1" customHeight="1"/>
    <row r="581" ht="14.25" hidden="1" customHeight="1"/>
    <row r="582" ht="14.25" hidden="1" customHeight="1"/>
    <row r="583" ht="14.25" hidden="1" customHeight="1"/>
    <row r="584" ht="14.25" hidden="1" customHeight="1"/>
    <row r="585" ht="14.25" hidden="1" customHeight="1"/>
    <row r="586" ht="14.25" hidden="1" customHeight="1"/>
    <row r="587" ht="14.25" hidden="1" customHeight="1"/>
    <row r="588" ht="14.25" hidden="1" customHeight="1"/>
    <row r="589" ht="14.25" hidden="1" customHeight="1"/>
    <row r="590" ht="14.25" hidden="1" customHeight="1"/>
    <row r="591" ht="14.25" hidden="1" customHeight="1"/>
    <row r="592" ht="14.25" hidden="1" customHeight="1"/>
    <row r="593" ht="14.25" hidden="1" customHeight="1"/>
    <row r="594" ht="14.25" hidden="1" customHeight="1"/>
    <row r="595" ht="14.25" hidden="1" customHeight="1"/>
    <row r="596" ht="14.25" hidden="1" customHeight="1"/>
    <row r="597" ht="14.25" hidden="1" customHeight="1"/>
    <row r="598" ht="14.25" hidden="1" customHeight="1"/>
    <row r="599" ht="14.25" hidden="1" customHeight="1"/>
    <row r="600" ht="14.25" hidden="1" customHeight="1"/>
    <row r="601" ht="14.25" hidden="1" customHeight="1"/>
    <row r="602" ht="14.25" hidden="1" customHeight="1"/>
    <row r="603" ht="14.25" hidden="1" customHeight="1"/>
    <row r="604" ht="14.25" hidden="1" customHeight="1"/>
    <row r="605" ht="14.25" hidden="1" customHeight="1"/>
    <row r="606" ht="14.25" hidden="1" customHeight="1"/>
    <row r="607" ht="14.25" hidden="1" customHeight="1"/>
    <row r="608" ht="14.25" hidden="1" customHeight="1"/>
    <row r="609" ht="14.25" hidden="1" customHeight="1"/>
    <row r="610" ht="14.25" hidden="1" customHeight="1"/>
    <row r="611" ht="14.25" hidden="1" customHeight="1"/>
    <row r="612" ht="14.25" hidden="1" customHeight="1"/>
    <row r="613" ht="14.25" hidden="1" customHeight="1"/>
    <row r="614" ht="14.25" hidden="1" customHeight="1"/>
    <row r="615" ht="14.25" hidden="1" customHeight="1"/>
    <row r="616" ht="14.25" hidden="1" customHeight="1"/>
    <row r="617" ht="14.25" hidden="1" customHeight="1"/>
    <row r="618" ht="14.25" hidden="1" customHeight="1"/>
    <row r="619" ht="14.25" hidden="1" customHeight="1"/>
    <row r="620" ht="14.25" hidden="1" customHeight="1"/>
    <row r="621" ht="14.25" hidden="1" customHeight="1"/>
    <row r="622" ht="14.25" hidden="1" customHeight="1"/>
    <row r="623" ht="14.25" hidden="1" customHeight="1"/>
    <row r="624" ht="14.25" hidden="1" customHeight="1"/>
    <row r="625" ht="14.25" hidden="1" customHeight="1"/>
    <row r="626" ht="14.25" hidden="1" customHeight="1"/>
    <row r="627" ht="14.25" hidden="1" customHeight="1"/>
    <row r="628" ht="14.25" hidden="1" customHeight="1"/>
    <row r="629" ht="14.25" hidden="1" customHeight="1"/>
    <row r="630" ht="14.25" hidden="1" customHeight="1"/>
    <row r="631" ht="14.25" hidden="1" customHeight="1"/>
    <row r="632" ht="14.25" hidden="1" customHeight="1"/>
    <row r="633" ht="14.25" hidden="1" customHeight="1"/>
    <row r="634" ht="14.25" hidden="1" customHeight="1"/>
    <row r="635" ht="14.25" hidden="1" customHeight="1"/>
    <row r="636" ht="14.25" hidden="1" customHeight="1"/>
    <row r="637" ht="14.25" hidden="1" customHeight="1"/>
    <row r="638" ht="14.25" hidden="1" customHeight="1"/>
    <row r="639" ht="14.25" hidden="1" customHeight="1"/>
    <row r="640" ht="14.25" hidden="1" customHeight="1"/>
    <row r="641" ht="14.25" hidden="1" customHeight="1"/>
    <row r="642" ht="14.25" hidden="1" customHeight="1"/>
    <row r="643" ht="14.25" hidden="1" customHeight="1"/>
    <row r="644" ht="14.25" hidden="1" customHeight="1"/>
    <row r="645" ht="14.25" hidden="1" customHeight="1"/>
    <row r="646" ht="14.25" hidden="1" customHeight="1"/>
    <row r="647" ht="14.25" hidden="1" customHeight="1"/>
    <row r="648" ht="14.25" hidden="1" customHeight="1"/>
    <row r="649" ht="14.25" hidden="1" customHeight="1"/>
    <row r="650" ht="14.25" hidden="1" customHeight="1"/>
    <row r="651" ht="14.25" hidden="1" customHeight="1"/>
    <row r="652" ht="14.25" hidden="1" customHeight="1"/>
    <row r="653" ht="14.25" hidden="1" customHeight="1"/>
    <row r="654" ht="14.25" hidden="1" customHeight="1"/>
    <row r="655" ht="14.25" hidden="1" customHeight="1"/>
    <row r="656" ht="14.25" hidden="1" customHeight="1"/>
    <row r="657" ht="14.25" hidden="1" customHeight="1"/>
    <row r="658" ht="14.25" hidden="1" customHeight="1"/>
    <row r="659" ht="14.25" hidden="1" customHeight="1"/>
    <row r="660" ht="14.25" hidden="1" customHeight="1"/>
    <row r="661" ht="14.25" hidden="1" customHeight="1"/>
    <row r="662" ht="14.25" hidden="1" customHeight="1"/>
    <row r="663" ht="14.25" hidden="1" customHeight="1"/>
    <row r="664" ht="14.25" hidden="1" customHeight="1"/>
    <row r="665" ht="14.25" hidden="1" customHeight="1"/>
    <row r="666" ht="14.25" hidden="1" customHeight="1"/>
    <row r="667" ht="14.25" hidden="1" customHeight="1"/>
    <row r="668" ht="14.25" hidden="1" customHeight="1"/>
    <row r="669" ht="14.25" hidden="1" customHeight="1"/>
    <row r="670" ht="14.25" hidden="1" customHeight="1"/>
    <row r="671" ht="14.25" hidden="1" customHeight="1"/>
    <row r="672" ht="14.25" hidden="1" customHeight="1"/>
    <row r="673" ht="14.25" hidden="1" customHeight="1"/>
    <row r="674" ht="14.25" hidden="1" customHeight="1"/>
    <row r="675" ht="14.25" hidden="1" customHeight="1"/>
    <row r="676" ht="14.25" hidden="1" customHeight="1"/>
    <row r="677" ht="14.25" hidden="1" customHeight="1"/>
    <row r="678" ht="14.25" hidden="1" customHeight="1"/>
    <row r="679" ht="14.25" hidden="1" customHeight="1"/>
    <row r="680" ht="14.25" hidden="1" customHeight="1"/>
    <row r="681" ht="14.25" hidden="1" customHeight="1"/>
    <row r="682" ht="14.25" hidden="1" customHeight="1"/>
    <row r="683" ht="14.25" hidden="1" customHeight="1"/>
    <row r="684" ht="14.25" hidden="1" customHeight="1"/>
    <row r="685" ht="14.25" hidden="1" customHeight="1"/>
    <row r="686" ht="14.25" hidden="1" customHeight="1"/>
    <row r="687" ht="14.25" hidden="1" customHeight="1"/>
    <row r="688" ht="14.25" hidden="1" customHeight="1"/>
    <row r="689" ht="14.25" hidden="1" customHeight="1"/>
    <row r="690" ht="14.25" hidden="1" customHeight="1"/>
    <row r="691" ht="14.25" hidden="1" customHeight="1"/>
    <row r="692" ht="14.25" hidden="1" customHeight="1"/>
    <row r="693" ht="14.25" hidden="1" customHeight="1"/>
    <row r="694" ht="14.25" hidden="1" customHeight="1"/>
    <row r="695" ht="14.25" hidden="1" customHeight="1"/>
    <row r="696" ht="14.25" hidden="1" customHeight="1"/>
    <row r="697" ht="14.25" hidden="1" customHeight="1"/>
    <row r="698" ht="14.25" hidden="1" customHeight="1"/>
    <row r="699" ht="14.25" hidden="1" customHeight="1"/>
    <row r="700" ht="14.25" hidden="1" customHeight="1"/>
    <row r="701" ht="14.25" hidden="1" customHeight="1"/>
    <row r="702" ht="14.25" hidden="1" customHeight="1"/>
    <row r="703" ht="14.25" hidden="1" customHeight="1"/>
    <row r="704" ht="14.25" hidden="1" customHeight="1"/>
    <row r="705" ht="14.25" hidden="1" customHeight="1"/>
    <row r="706" ht="14.25" hidden="1" customHeight="1"/>
    <row r="707" ht="14.25" hidden="1" customHeight="1"/>
    <row r="708" ht="14.25" hidden="1" customHeight="1"/>
    <row r="709" ht="14.25" hidden="1" customHeight="1"/>
    <row r="710" ht="14.25" hidden="1" customHeight="1"/>
    <row r="711" ht="14.25" hidden="1" customHeight="1"/>
    <row r="712" ht="14.25" hidden="1" customHeight="1"/>
    <row r="713" ht="14.25" hidden="1" customHeight="1"/>
    <row r="714" ht="14.25" hidden="1" customHeight="1"/>
    <row r="715" ht="14.25" hidden="1" customHeight="1"/>
    <row r="716" ht="14.25" hidden="1" customHeight="1"/>
    <row r="717" ht="14.25" hidden="1" customHeight="1"/>
    <row r="718" ht="14.25" hidden="1" customHeight="1"/>
    <row r="719" ht="14.25" hidden="1" customHeight="1"/>
    <row r="720" ht="14.25" hidden="1" customHeight="1"/>
    <row r="721" ht="14.25" hidden="1" customHeight="1"/>
    <row r="722" ht="14.25" hidden="1" customHeight="1"/>
    <row r="723" ht="14.25" hidden="1" customHeight="1"/>
    <row r="724" ht="14.25" hidden="1" customHeight="1"/>
    <row r="725" ht="14.25" hidden="1" customHeight="1"/>
    <row r="726" ht="14.25" hidden="1" customHeight="1"/>
    <row r="727" ht="14.25" hidden="1" customHeight="1"/>
    <row r="728" ht="14.25" hidden="1" customHeight="1"/>
    <row r="729" ht="14.25" hidden="1" customHeight="1"/>
    <row r="730" ht="14.25" hidden="1" customHeight="1"/>
    <row r="731" ht="14.25" hidden="1" customHeight="1"/>
    <row r="732" ht="14.25" hidden="1" customHeight="1"/>
    <row r="733" ht="14.25" hidden="1" customHeight="1"/>
    <row r="734" ht="14.25" hidden="1" customHeight="1"/>
    <row r="735" ht="14.25" hidden="1" customHeight="1"/>
    <row r="736" ht="14.25" hidden="1" customHeight="1"/>
    <row r="737" ht="14.25" hidden="1" customHeight="1"/>
    <row r="738" ht="14.25" hidden="1" customHeight="1"/>
    <row r="739" ht="14.25" hidden="1" customHeight="1"/>
    <row r="740" ht="14.25" hidden="1" customHeight="1"/>
    <row r="741" ht="14.25" hidden="1" customHeight="1"/>
    <row r="742" ht="14.25" hidden="1" customHeight="1"/>
    <row r="743" ht="14.25" hidden="1" customHeight="1"/>
    <row r="744" ht="14.25" hidden="1" customHeight="1"/>
    <row r="745" ht="14.25" hidden="1" customHeight="1"/>
    <row r="746" ht="14.25" hidden="1" customHeight="1"/>
    <row r="747" ht="14.25" hidden="1" customHeight="1"/>
    <row r="748" ht="14.25" hidden="1" customHeight="1"/>
    <row r="749" ht="14.25" hidden="1" customHeight="1"/>
    <row r="750" ht="14.25" hidden="1" customHeight="1"/>
    <row r="751" ht="14.25" hidden="1" customHeight="1"/>
    <row r="752" ht="14.25" hidden="1" customHeight="1"/>
    <row r="753" ht="14.25" hidden="1" customHeight="1"/>
    <row r="754" ht="14.25" hidden="1" customHeight="1"/>
    <row r="755" ht="14.25" hidden="1" customHeight="1"/>
    <row r="756" ht="14.25" hidden="1" customHeight="1"/>
    <row r="757" ht="14.25" hidden="1" customHeight="1"/>
    <row r="758" ht="14.25" hidden="1" customHeight="1"/>
    <row r="759" ht="14.25" hidden="1" customHeight="1"/>
    <row r="760" ht="14.25" hidden="1" customHeight="1"/>
    <row r="761" ht="14.25" hidden="1" customHeight="1"/>
    <row r="762" ht="14.25" hidden="1" customHeight="1"/>
    <row r="763" ht="14.25" hidden="1" customHeight="1"/>
    <row r="764" ht="14.25" hidden="1" customHeight="1"/>
    <row r="765" ht="14.25" hidden="1" customHeight="1"/>
    <row r="766" ht="14.25" hidden="1" customHeight="1"/>
    <row r="767" ht="14.25" hidden="1" customHeight="1"/>
    <row r="768" ht="14.25" hidden="1" customHeight="1"/>
    <row r="769" ht="14.25" hidden="1" customHeight="1"/>
    <row r="770" ht="14.25" hidden="1" customHeight="1"/>
    <row r="771" ht="14.25" hidden="1" customHeight="1"/>
    <row r="772" ht="14.25" hidden="1" customHeight="1"/>
    <row r="773" ht="14.25" hidden="1" customHeight="1"/>
    <row r="774" ht="14.25" hidden="1" customHeight="1"/>
    <row r="775" ht="14.25" hidden="1" customHeight="1"/>
    <row r="776" ht="14.25" hidden="1" customHeight="1"/>
    <row r="777" ht="14.25" hidden="1" customHeight="1"/>
    <row r="778" ht="14.25" hidden="1" customHeight="1"/>
    <row r="779" ht="14.25" hidden="1" customHeight="1"/>
    <row r="780" ht="14.25" hidden="1" customHeight="1"/>
    <row r="781" ht="14.25" hidden="1" customHeight="1"/>
    <row r="782" ht="14.25" hidden="1" customHeight="1"/>
    <row r="783" ht="14.25" hidden="1" customHeight="1"/>
    <row r="784" ht="14.25" hidden="1" customHeight="1"/>
    <row r="785" ht="14.25" hidden="1" customHeight="1"/>
    <row r="786" ht="14.25" hidden="1" customHeight="1"/>
    <row r="787" ht="14.25" hidden="1" customHeight="1"/>
    <row r="788" ht="14.25" hidden="1" customHeight="1"/>
    <row r="789" ht="14.25" hidden="1" customHeight="1"/>
    <row r="790" ht="14.25" hidden="1" customHeight="1"/>
    <row r="791" ht="14.25" hidden="1" customHeight="1"/>
    <row r="792" ht="14.25" hidden="1" customHeight="1"/>
    <row r="793" ht="14.25" hidden="1" customHeight="1"/>
    <row r="794" ht="14.25" hidden="1" customHeight="1"/>
    <row r="795" ht="14.25" hidden="1" customHeight="1"/>
    <row r="796" ht="14.25" hidden="1" customHeight="1"/>
    <row r="797" ht="14.25" hidden="1" customHeight="1"/>
    <row r="798" ht="14.25" hidden="1" customHeight="1"/>
    <row r="799" ht="14.25" hidden="1" customHeight="1"/>
    <row r="800" ht="14.25" hidden="1" customHeight="1"/>
    <row r="801" ht="14.25" hidden="1" customHeight="1"/>
    <row r="802" ht="14.25" hidden="1" customHeight="1"/>
    <row r="803" ht="14.25" hidden="1" customHeight="1"/>
    <row r="804" ht="14.25" hidden="1" customHeight="1"/>
    <row r="805" ht="14.25" hidden="1" customHeight="1"/>
    <row r="806" ht="14.25" hidden="1" customHeight="1"/>
    <row r="807" ht="14.25" hidden="1" customHeight="1"/>
    <row r="808" ht="14.25" hidden="1" customHeight="1"/>
    <row r="809" ht="14.25" hidden="1" customHeight="1"/>
    <row r="810" ht="14.25" hidden="1" customHeight="1"/>
    <row r="811" ht="14.25" hidden="1" customHeight="1"/>
    <row r="812" ht="14.25" hidden="1" customHeight="1"/>
    <row r="813" ht="14.25" hidden="1" customHeight="1"/>
    <row r="814" ht="14.25" hidden="1" customHeight="1"/>
    <row r="815" ht="14.25" hidden="1" customHeight="1"/>
    <row r="816" ht="14.25" hidden="1" customHeight="1"/>
    <row r="817" ht="14.25" hidden="1" customHeight="1"/>
    <row r="818" ht="14.25" hidden="1" customHeight="1"/>
    <row r="819" ht="14.25" hidden="1" customHeight="1"/>
    <row r="820" ht="14.25" hidden="1" customHeight="1"/>
    <row r="821" ht="14.25" hidden="1" customHeight="1"/>
    <row r="822" ht="14.25" hidden="1" customHeight="1"/>
    <row r="823" ht="14.25" hidden="1" customHeight="1"/>
    <row r="824" ht="14.25" hidden="1" customHeight="1"/>
    <row r="825" ht="14.25" hidden="1" customHeight="1"/>
    <row r="826" ht="14.25" hidden="1" customHeight="1"/>
    <row r="827" ht="14.25" hidden="1" customHeight="1"/>
    <row r="828" ht="14.25" hidden="1" customHeight="1"/>
    <row r="829" ht="14.25" hidden="1" customHeight="1"/>
    <row r="830" ht="14.25" hidden="1" customHeight="1"/>
    <row r="831" ht="14.25" hidden="1" customHeight="1"/>
    <row r="832" ht="14.25" hidden="1" customHeight="1"/>
    <row r="833" ht="14.25" hidden="1" customHeight="1"/>
    <row r="834" ht="14.25" hidden="1" customHeight="1"/>
    <row r="835" ht="14.25" hidden="1" customHeight="1"/>
    <row r="836" ht="14.25" hidden="1" customHeight="1"/>
    <row r="837" ht="14.25" hidden="1" customHeight="1"/>
    <row r="838" ht="14.25" hidden="1" customHeight="1"/>
    <row r="839" ht="14.25" hidden="1" customHeight="1"/>
    <row r="840" ht="14.25" hidden="1" customHeight="1"/>
    <row r="841" ht="14.25" hidden="1" customHeight="1"/>
    <row r="842" ht="14.25" hidden="1" customHeight="1"/>
    <row r="843" ht="14.25" hidden="1" customHeight="1"/>
    <row r="844" ht="14.25" hidden="1" customHeight="1"/>
    <row r="845" ht="14.25" hidden="1" customHeight="1"/>
    <row r="846" ht="14.25" hidden="1" customHeight="1"/>
    <row r="847" ht="14.25" hidden="1" customHeight="1"/>
    <row r="848" ht="14.25" hidden="1" customHeight="1"/>
    <row r="849" ht="14.25" hidden="1" customHeight="1"/>
    <row r="850" ht="14.25" hidden="1" customHeight="1"/>
    <row r="851" ht="14.25" hidden="1" customHeight="1"/>
    <row r="852" ht="14.25" hidden="1" customHeight="1"/>
    <row r="853" ht="14.25" hidden="1" customHeight="1"/>
    <row r="854" ht="14.25" hidden="1" customHeight="1"/>
    <row r="855" ht="14.25" hidden="1" customHeight="1"/>
    <row r="856" ht="14.25" hidden="1" customHeight="1"/>
    <row r="857" ht="14.25" hidden="1" customHeight="1"/>
    <row r="858" ht="14.25" hidden="1" customHeight="1"/>
    <row r="859" ht="14.25" hidden="1" customHeight="1"/>
    <row r="860" ht="14.25" hidden="1" customHeight="1"/>
    <row r="861" ht="14.25" hidden="1" customHeight="1"/>
    <row r="862" ht="14.25" hidden="1" customHeight="1"/>
    <row r="863" ht="14.25" hidden="1" customHeight="1"/>
    <row r="864" ht="14.25" hidden="1" customHeight="1"/>
    <row r="865" ht="14.25" hidden="1" customHeight="1"/>
    <row r="866" ht="14.25" hidden="1" customHeight="1"/>
    <row r="867" ht="14.25" hidden="1" customHeight="1"/>
    <row r="868" ht="14.25" hidden="1" customHeight="1"/>
    <row r="869" ht="14.25" hidden="1" customHeight="1"/>
    <row r="870" ht="14.25" hidden="1" customHeight="1"/>
    <row r="871" ht="14.25" hidden="1" customHeight="1"/>
    <row r="872" ht="14.25" hidden="1" customHeight="1"/>
    <row r="873" ht="14.25" hidden="1" customHeight="1"/>
    <row r="874" ht="14.25" hidden="1" customHeight="1"/>
    <row r="875" ht="14.25" hidden="1" customHeight="1"/>
    <row r="876" ht="14.25" hidden="1" customHeight="1"/>
    <row r="877" ht="14.25" hidden="1" customHeight="1"/>
    <row r="878" ht="14.25" hidden="1" customHeight="1"/>
    <row r="879" ht="14.25" hidden="1" customHeight="1"/>
    <row r="880" ht="14.25" hidden="1" customHeight="1"/>
    <row r="881" ht="14.25" hidden="1" customHeight="1"/>
    <row r="882" ht="14.25" hidden="1" customHeight="1"/>
    <row r="883" ht="14.25" hidden="1" customHeight="1"/>
    <row r="884" ht="14.25" hidden="1" customHeight="1"/>
    <row r="885" ht="14.25" hidden="1" customHeight="1"/>
    <row r="886" ht="14.25" hidden="1" customHeight="1"/>
    <row r="887" ht="14.25" hidden="1" customHeight="1"/>
    <row r="888" ht="14.25" hidden="1" customHeight="1"/>
    <row r="889" ht="14.25" hidden="1" customHeight="1"/>
    <row r="890" ht="14.25" hidden="1" customHeight="1"/>
    <row r="891" ht="14.25" hidden="1" customHeight="1"/>
    <row r="892" ht="14.25" hidden="1" customHeight="1"/>
    <row r="893" ht="14.25" hidden="1" customHeight="1"/>
    <row r="894" ht="14.25" hidden="1" customHeight="1"/>
    <row r="895" ht="14.25" hidden="1" customHeight="1"/>
    <row r="896" ht="14.25" hidden="1" customHeight="1"/>
    <row r="897" ht="14.25" hidden="1" customHeight="1"/>
    <row r="898" ht="14.25" hidden="1" customHeight="1"/>
    <row r="899" ht="14.25" hidden="1" customHeight="1"/>
    <row r="900" ht="14.25" hidden="1" customHeight="1"/>
    <row r="901" ht="14.25" hidden="1" customHeight="1"/>
    <row r="902" ht="14.25" hidden="1" customHeight="1"/>
    <row r="903" ht="14.25" hidden="1" customHeight="1"/>
    <row r="904" ht="14.25" hidden="1" customHeight="1"/>
    <row r="905" ht="14.25" hidden="1" customHeight="1"/>
    <row r="906" ht="14.25" hidden="1" customHeight="1"/>
    <row r="907" ht="14.25" hidden="1" customHeight="1"/>
    <row r="908" ht="14.25" hidden="1" customHeight="1"/>
    <row r="909" ht="14.25" hidden="1" customHeight="1"/>
    <row r="910" ht="14.25" hidden="1" customHeight="1"/>
    <row r="911" ht="14.25" hidden="1" customHeight="1"/>
    <row r="912" ht="14.25" hidden="1" customHeight="1"/>
    <row r="913" ht="14.25" hidden="1" customHeight="1"/>
    <row r="914" ht="14.25" hidden="1" customHeight="1"/>
    <row r="915" ht="14.25" hidden="1" customHeight="1"/>
    <row r="916" ht="14.25" hidden="1" customHeight="1"/>
    <row r="917" ht="14.25" hidden="1" customHeight="1"/>
    <row r="918" ht="14.25" hidden="1" customHeight="1"/>
    <row r="919" ht="14.25" hidden="1" customHeight="1"/>
    <row r="920" ht="14.25" hidden="1" customHeight="1"/>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sheetData>
  <mergeCells count="37">
    <mergeCell ref="A37:A40"/>
    <mergeCell ref="B37:B40"/>
    <mergeCell ref="Y37:Y40"/>
    <mergeCell ref="A41:Y41"/>
    <mergeCell ref="A42:Y42"/>
    <mergeCell ref="A29:A32"/>
    <mergeCell ref="B29:B32"/>
    <mergeCell ref="Y29:Y32"/>
    <mergeCell ref="A33:A36"/>
    <mergeCell ref="B33:B36"/>
    <mergeCell ref="Y33:Y36"/>
    <mergeCell ref="A21:A24"/>
    <mergeCell ref="B21:B24"/>
    <mergeCell ref="Y21:Y24"/>
    <mergeCell ref="A25:A28"/>
    <mergeCell ref="B25:B28"/>
    <mergeCell ref="Y25:Y28"/>
    <mergeCell ref="A13:A16"/>
    <mergeCell ref="B13:B16"/>
    <mergeCell ref="Y13:Y16"/>
    <mergeCell ref="A17:A20"/>
    <mergeCell ref="B17:B20"/>
    <mergeCell ref="Y17:Y20"/>
    <mergeCell ref="A5:A8"/>
    <mergeCell ref="B5:B8"/>
    <mergeCell ref="Y5:Y8"/>
    <mergeCell ref="A9:A12"/>
    <mergeCell ref="B9:B12"/>
    <mergeCell ref="Y9:Y12"/>
    <mergeCell ref="A1:Y1"/>
    <mergeCell ref="A2:Y2"/>
    <mergeCell ref="A3:A4"/>
    <mergeCell ref="B3:B4"/>
    <mergeCell ref="C3:C4"/>
    <mergeCell ref="X3:X4"/>
    <mergeCell ref="Y3:Y4"/>
    <mergeCell ref="K3:W3"/>
  </mergeCells>
  <pageMargins left="0.7" right="0.7" top="0.75" bottom="0.75" header="0.3" footer="0.3"/>
  <ignoredErrors>
    <ignoredError sqref="P8:W8 U36 V36:W36"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2E9F3-42D5-4FD0-A2D0-6C28F4725810}">
  <sheetPr codeName="Sheet8"/>
  <dimension ref="A1:Z1000"/>
  <sheetViews>
    <sheetView topLeftCell="A29" workbookViewId="0">
      <selection activeCell="G24" sqref="G24"/>
    </sheetView>
  </sheetViews>
  <sheetFormatPr defaultColWidth="0" defaultRowHeight="14.5" zeroHeight="1"/>
  <cols>
    <col min="1" max="1" width="16.81640625" style="43" customWidth="1"/>
    <col min="2" max="2" width="20.1796875" style="43" customWidth="1"/>
    <col min="3" max="3" width="11.453125" style="43" customWidth="1"/>
    <col min="4" max="4" width="8.453125" style="43" customWidth="1"/>
    <col min="5" max="5" width="9" style="43" customWidth="1"/>
    <col min="6" max="6" width="8.453125" style="43" customWidth="1"/>
    <col min="7" max="7" width="10" style="43" customWidth="1"/>
    <col min="8" max="8" width="8.81640625" style="43" customWidth="1"/>
    <col min="9" max="9" width="9" style="43" customWidth="1"/>
    <col min="10" max="10" width="12.81640625" style="43" customWidth="1"/>
    <col min="11" max="11" width="14" style="43" customWidth="1"/>
    <col min="12" max="26" width="8.7265625" style="43" hidden="1" customWidth="1"/>
    <col min="27" max="16384" width="14.453125" style="43" hidden="1"/>
  </cols>
  <sheetData>
    <row r="1" spans="1:26" ht="19.5" customHeight="1">
      <c r="A1" s="1150" t="s">
        <v>290</v>
      </c>
      <c r="B1" s="1151"/>
      <c r="C1" s="1151"/>
      <c r="D1" s="1151"/>
      <c r="E1" s="1151"/>
      <c r="F1" s="1151"/>
      <c r="G1" s="1151"/>
      <c r="H1" s="1151"/>
      <c r="I1" s="1151"/>
      <c r="J1" s="1151"/>
      <c r="K1" s="1152"/>
      <c r="L1" s="213"/>
      <c r="M1" s="213"/>
      <c r="N1" s="213"/>
      <c r="O1" s="213"/>
      <c r="P1" s="213"/>
      <c r="Q1" s="213"/>
      <c r="R1" s="213"/>
      <c r="S1" s="213"/>
      <c r="T1" s="213"/>
      <c r="U1" s="213"/>
      <c r="V1" s="213"/>
      <c r="W1" s="213"/>
      <c r="X1" s="213"/>
      <c r="Y1" s="213"/>
      <c r="Z1" s="213"/>
    </row>
    <row r="2" spans="1:26" ht="29.15" customHeight="1">
      <c r="A2" s="1153" t="s">
        <v>291</v>
      </c>
      <c r="B2" s="1154"/>
      <c r="C2" s="1154"/>
      <c r="D2" s="1154"/>
      <c r="E2" s="1154"/>
      <c r="F2" s="1154"/>
      <c r="G2" s="1154"/>
      <c r="H2" s="1154"/>
      <c r="I2" s="1154"/>
      <c r="J2" s="1154"/>
      <c r="K2" s="1155"/>
      <c r="L2" s="213"/>
      <c r="M2" s="213"/>
      <c r="N2" s="213"/>
      <c r="O2" s="213"/>
      <c r="P2" s="213"/>
      <c r="Q2" s="213"/>
      <c r="R2" s="213"/>
      <c r="S2" s="213"/>
      <c r="T2" s="213"/>
      <c r="U2" s="213"/>
      <c r="V2" s="213"/>
      <c r="W2" s="213"/>
      <c r="X2" s="213"/>
      <c r="Y2" s="213"/>
      <c r="Z2" s="213"/>
    </row>
    <row r="3" spans="1:26" ht="15" customHeight="1">
      <c r="A3" s="275"/>
      <c r="B3" s="276" t="s">
        <v>292</v>
      </c>
      <c r="C3" s="180"/>
      <c r="D3" s="180"/>
      <c r="E3" s="180"/>
      <c r="F3" s="180"/>
      <c r="G3" s="1156" t="s">
        <v>293</v>
      </c>
      <c r="H3" s="1229"/>
      <c r="I3" s="1229"/>
      <c r="J3" s="1229"/>
      <c r="K3" s="1230"/>
      <c r="L3" s="213"/>
      <c r="M3" s="213"/>
      <c r="N3" s="213"/>
      <c r="O3" s="213"/>
      <c r="P3" s="213"/>
      <c r="Q3" s="213"/>
      <c r="R3" s="213"/>
      <c r="S3" s="213"/>
      <c r="T3" s="213"/>
      <c r="U3" s="213"/>
      <c r="V3" s="213"/>
      <c r="W3" s="213"/>
      <c r="X3" s="213"/>
      <c r="Y3" s="213"/>
      <c r="Z3" s="213"/>
    </row>
    <row r="4" spans="1:26" ht="104.5" customHeight="1">
      <c r="A4" s="217" t="s">
        <v>294</v>
      </c>
      <c r="B4" s="277" t="s">
        <v>690</v>
      </c>
      <c r="C4" s="394" t="s">
        <v>295</v>
      </c>
      <c r="D4" s="394" t="s">
        <v>296</v>
      </c>
      <c r="E4" s="394" t="s">
        <v>297</v>
      </c>
      <c r="F4" s="394" t="s">
        <v>298</v>
      </c>
      <c r="G4" s="394" t="s">
        <v>299</v>
      </c>
      <c r="H4" s="394" t="s">
        <v>300</v>
      </c>
      <c r="I4" s="395" t="s">
        <v>301</v>
      </c>
      <c r="J4" s="395" t="s">
        <v>302</v>
      </c>
      <c r="K4" s="278" t="s">
        <v>303</v>
      </c>
      <c r="L4" s="279"/>
      <c r="M4" s="279"/>
      <c r="N4" s="279"/>
      <c r="O4" s="279"/>
      <c r="P4" s="279"/>
      <c r="Q4" s="279"/>
      <c r="R4" s="279"/>
      <c r="S4" s="279"/>
      <c r="T4" s="279"/>
      <c r="U4" s="279"/>
      <c r="V4" s="279"/>
      <c r="W4" s="279"/>
      <c r="X4" s="279"/>
      <c r="Y4" s="279"/>
      <c r="Z4" s="279"/>
    </row>
    <row r="5" spans="1:26" ht="18.75" hidden="1" customHeight="1">
      <c r="A5" s="280"/>
      <c r="B5" s="281" t="s">
        <v>304</v>
      </c>
      <c r="C5" s="396">
        <v>407.03899999999999</v>
      </c>
      <c r="D5" s="396">
        <v>38.585999999999999</v>
      </c>
      <c r="E5" s="396">
        <v>1.9890000000000001</v>
      </c>
      <c r="F5" s="396">
        <v>36.597000000000001</v>
      </c>
      <c r="G5" s="396">
        <v>23.969000000000001</v>
      </c>
      <c r="H5" s="396">
        <v>34.334000000000003</v>
      </c>
      <c r="I5" s="396">
        <v>-10.365</v>
      </c>
      <c r="J5" s="396">
        <v>433.27100000000002</v>
      </c>
      <c r="K5" s="282" t="s">
        <v>305</v>
      </c>
      <c r="L5" s="213"/>
      <c r="M5" s="213"/>
      <c r="N5" s="213"/>
      <c r="O5" s="213"/>
      <c r="P5" s="213"/>
      <c r="Q5" s="213"/>
      <c r="R5" s="213"/>
      <c r="S5" s="213"/>
      <c r="T5" s="213"/>
      <c r="U5" s="213"/>
      <c r="V5" s="213"/>
      <c r="W5" s="213"/>
      <c r="X5" s="213"/>
      <c r="Y5" s="213"/>
      <c r="Z5" s="213"/>
    </row>
    <row r="6" spans="1:26" ht="18.75" hidden="1" customHeight="1">
      <c r="A6" s="283" t="s">
        <v>187</v>
      </c>
      <c r="B6" s="281" t="s">
        <v>306</v>
      </c>
      <c r="C6" s="396">
        <v>30.228000000000002</v>
      </c>
      <c r="D6" s="396"/>
      <c r="E6" s="396"/>
      <c r="F6" s="396">
        <v>0</v>
      </c>
      <c r="G6" s="396">
        <v>0.53600000000000003</v>
      </c>
      <c r="H6" s="396">
        <v>0.52500000000000002</v>
      </c>
      <c r="I6" s="396">
        <v>1.0999999999999999E-2</v>
      </c>
      <c r="J6" s="396">
        <v>30.239000000000001</v>
      </c>
      <c r="K6" s="282" t="s">
        <v>307</v>
      </c>
      <c r="L6" s="213"/>
      <c r="M6" s="213"/>
      <c r="N6" s="213"/>
      <c r="O6" s="213"/>
      <c r="P6" s="213"/>
      <c r="Q6" s="213"/>
      <c r="R6" s="213"/>
      <c r="S6" s="213"/>
      <c r="T6" s="213"/>
      <c r="U6" s="213"/>
      <c r="V6" s="213"/>
      <c r="W6" s="213"/>
      <c r="X6" s="213"/>
      <c r="Y6" s="213"/>
      <c r="Z6" s="213"/>
    </row>
    <row r="7" spans="1:26" ht="18.75" hidden="1" customHeight="1">
      <c r="A7" s="275"/>
      <c r="B7" s="281" t="s">
        <v>150</v>
      </c>
      <c r="C7" s="396">
        <f t="shared" ref="C7:J7" si="0">SUM(C5:C6)</f>
        <v>437.267</v>
      </c>
      <c r="D7" s="396">
        <f t="shared" si="0"/>
        <v>38.585999999999999</v>
      </c>
      <c r="E7" s="396">
        <f t="shared" si="0"/>
        <v>1.9890000000000001</v>
      </c>
      <c r="F7" s="396">
        <f t="shared" si="0"/>
        <v>36.597000000000001</v>
      </c>
      <c r="G7" s="396">
        <f t="shared" si="0"/>
        <v>24.505000000000003</v>
      </c>
      <c r="H7" s="396">
        <f t="shared" si="0"/>
        <v>34.859000000000002</v>
      </c>
      <c r="I7" s="396">
        <f t="shared" si="0"/>
        <v>-10.354000000000001</v>
      </c>
      <c r="J7" s="396">
        <f t="shared" si="0"/>
        <v>463.51</v>
      </c>
      <c r="K7" s="282" t="s">
        <v>152</v>
      </c>
      <c r="L7" s="213"/>
      <c r="M7" s="213"/>
      <c r="N7" s="213"/>
      <c r="O7" s="213"/>
      <c r="P7" s="213"/>
      <c r="Q7" s="213"/>
      <c r="R7" s="213"/>
      <c r="S7" s="213"/>
      <c r="T7" s="213"/>
      <c r="U7" s="213"/>
      <c r="V7" s="213"/>
      <c r="W7" s="213"/>
      <c r="X7" s="213"/>
      <c r="Y7" s="213"/>
      <c r="Z7" s="213"/>
    </row>
    <row r="8" spans="1:26" ht="18.75" hidden="1" customHeight="1">
      <c r="A8" s="283"/>
      <c r="B8" s="281" t="s">
        <v>304</v>
      </c>
      <c r="C8" s="396">
        <v>430.83199999999999</v>
      </c>
      <c r="D8" s="396">
        <v>43.081000000000003</v>
      </c>
      <c r="E8" s="396">
        <v>1.554</v>
      </c>
      <c r="F8" s="396">
        <v>41.527000000000001</v>
      </c>
      <c r="G8" s="396">
        <v>34.334000000000003</v>
      </c>
      <c r="H8" s="396">
        <v>44.347999999999999</v>
      </c>
      <c r="I8" s="396">
        <v>-10.013999999999999</v>
      </c>
      <c r="J8" s="396">
        <v>462.34500000000003</v>
      </c>
      <c r="K8" s="282" t="s">
        <v>308</v>
      </c>
      <c r="L8" s="213"/>
      <c r="M8" s="213"/>
      <c r="N8" s="213"/>
      <c r="O8" s="213"/>
      <c r="P8" s="213"/>
      <c r="Q8" s="213"/>
      <c r="R8" s="213"/>
      <c r="S8" s="213"/>
      <c r="T8" s="213"/>
      <c r="U8" s="213"/>
      <c r="V8" s="213"/>
      <c r="W8" s="213"/>
      <c r="X8" s="213"/>
      <c r="Y8" s="213"/>
      <c r="Z8" s="213"/>
    </row>
    <row r="9" spans="1:26" ht="18.75" hidden="1" customHeight="1">
      <c r="A9" s="283" t="s">
        <v>188</v>
      </c>
      <c r="B9" s="281" t="s">
        <v>306</v>
      </c>
      <c r="C9" s="396">
        <v>31.285</v>
      </c>
      <c r="D9" s="396"/>
      <c r="E9" s="396"/>
      <c r="F9" s="396">
        <v>0</v>
      </c>
      <c r="G9" s="396">
        <v>0.52500000000000002</v>
      </c>
      <c r="H9" s="396">
        <v>1.002</v>
      </c>
      <c r="I9" s="396">
        <v>-0.47699999999999998</v>
      </c>
      <c r="J9" s="396">
        <v>30.808</v>
      </c>
      <c r="K9" s="282" t="s">
        <v>307</v>
      </c>
      <c r="L9" s="213"/>
      <c r="M9" s="213"/>
      <c r="N9" s="213"/>
      <c r="O9" s="213"/>
      <c r="P9" s="213"/>
      <c r="Q9" s="213"/>
      <c r="R9" s="213"/>
      <c r="S9" s="213"/>
      <c r="T9" s="213"/>
      <c r="U9" s="213"/>
      <c r="V9" s="213"/>
      <c r="W9" s="213"/>
      <c r="X9" s="213"/>
      <c r="Y9" s="213"/>
      <c r="Z9" s="213"/>
    </row>
    <row r="10" spans="1:26" ht="18.75" hidden="1" customHeight="1">
      <c r="A10" s="275"/>
      <c r="B10" s="281" t="s">
        <v>150</v>
      </c>
      <c r="C10" s="396">
        <f t="shared" ref="C10:J10" si="1">SUM(C8:C9)</f>
        <v>462.11700000000002</v>
      </c>
      <c r="D10" s="396">
        <f t="shared" si="1"/>
        <v>43.081000000000003</v>
      </c>
      <c r="E10" s="396">
        <f t="shared" si="1"/>
        <v>1.554</v>
      </c>
      <c r="F10" s="396">
        <f t="shared" si="1"/>
        <v>41.527000000000001</v>
      </c>
      <c r="G10" s="396">
        <f t="shared" si="1"/>
        <v>34.859000000000002</v>
      </c>
      <c r="H10" s="396">
        <f t="shared" si="1"/>
        <v>45.35</v>
      </c>
      <c r="I10" s="396">
        <f t="shared" si="1"/>
        <v>-10.491</v>
      </c>
      <c r="J10" s="396">
        <f t="shared" si="1"/>
        <v>493.15300000000002</v>
      </c>
      <c r="K10" s="282" t="s">
        <v>152</v>
      </c>
      <c r="L10" s="213"/>
      <c r="M10" s="213"/>
      <c r="N10" s="213"/>
      <c r="O10" s="213"/>
      <c r="P10" s="213"/>
      <c r="Q10" s="213"/>
      <c r="R10" s="213"/>
      <c r="S10" s="213"/>
      <c r="T10" s="213"/>
      <c r="U10" s="213"/>
      <c r="V10" s="213"/>
      <c r="W10" s="213"/>
      <c r="X10" s="213"/>
      <c r="Y10" s="213"/>
      <c r="Z10" s="213"/>
    </row>
    <row r="11" spans="1:26" ht="18.75" hidden="1" customHeight="1">
      <c r="A11" s="284"/>
      <c r="B11" s="281" t="s">
        <v>304</v>
      </c>
      <c r="C11" s="288">
        <v>457.08199999999999</v>
      </c>
      <c r="D11" s="288">
        <v>49.793999999999997</v>
      </c>
      <c r="E11" s="288">
        <v>1.627</v>
      </c>
      <c r="F11" s="288">
        <v>48.167000000000002</v>
      </c>
      <c r="G11" s="288">
        <v>44.347999999999999</v>
      </c>
      <c r="H11" s="288">
        <v>46.779000000000003</v>
      </c>
      <c r="I11" s="288">
        <f t="shared" ref="I11:I61" si="2">G11-H11</f>
        <v>-2.4310000000000045</v>
      </c>
      <c r="J11" s="288">
        <v>502.81799999999998</v>
      </c>
      <c r="K11" s="282" t="s">
        <v>308</v>
      </c>
      <c r="L11" s="213"/>
      <c r="M11" s="213"/>
      <c r="N11" s="213"/>
      <c r="O11" s="213"/>
      <c r="P11" s="213"/>
      <c r="Q11" s="213"/>
      <c r="R11" s="213"/>
      <c r="S11" s="213"/>
      <c r="T11" s="213"/>
      <c r="U11" s="213"/>
      <c r="V11" s="213"/>
      <c r="W11" s="213"/>
      <c r="X11" s="213"/>
      <c r="Y11" s="213"/>
      <c r="Z11" s="213"/>
    </row>
    <row r="12" spans="1:26" ht="18.75" hidden="1" customHeight="1">
      <c r="A12" s="284" t="s">
        <v>189</v>
      </c>
      <c r="B12" s="281" t="s">
        <v>306</v>
      </c>
      <c r="C12" s="288">
        <v>33.979999999999997</v>
      </c>
      <c r="D12" s="288"/>
      <c r="E12" s="288"/>
      <c r="F12" s="288">
        <v>0</v>
      </c>
      <c r="G12" s="288">
        <v>1.002</v>
      </c>
      <c r="H12" s="288">
        <v>0.32800000000000001</v>
      </c>
      <c r="I12" s="288">
        <f t="shared" si="2"/>
        <v>0.67399999999999993</v>
      </c>
      <c r="J12" s="288">
        <v>34.654000000000003</v>
      </c>
      <c r="K12" s="282" t="s">
        <v>307</v>
      </c>
      <c r="L12" s="213"/>
      <c r="M12" s="213"/>
      <c r="N12" s="213"/>
      <c r="O12" s="213"/>
      <c r="P12" s="213"/>
      <c r="Q12" s="213"/>
      <c r="R12" s="213"/>
      <c r="S12" s="213"/>
      <c r="T12" s="213"/>
      <c r="U12" s="213"/>
      <c r="V12" s="213"/>
      <c r="W12" s="213"/>
      <c r="X12" s="213"/>
      <c r="Y12" s="213"/>
      <c r="Z12" s="213"/>
    </row>
    <row r="13" spans="1:26" ht="18.75" hidden="1" customHeight="1">
      <c r="A13" s="238"/>
      <c r="B13" s="281" t="s">
        <v>150</v>
      </c>
      <c r="C13" s="288">
        <f t="shared" ref="C13:H13" si="3">SUM(C11:C12)</f>
        <v>491.06200000000001</v>
      </c>
      <c r="D13" s="288">
        <f t="shared" si="3"/>
        <v>49.793999999999997</v>
      </c>
      <c r="E13" s="288">
        <f t="shared" si="3"/>
        <v>1.627</v>
      </c>
      <c r="F13" s="288">
        <f t="shared" si="3"/>
        <v>48.167000000000002</v>
      </c>
      <c r="G13" s="288">
        <f t="shared" si="3"/>
        <v>45.35</v>
      </c>
      <c r="H13" s="288">
        <f t="shared" si="3"/>
        <v>47.107000000000006</v>
      </c>
      <c r="I13" s="288">
        <f t="shared" si="2"/>
        <v>-1.757000000000005</v>
      </c>
      <c r="J13" s="288">
        <v>537.47199999999998</v>
      </c>
      <c r="K13" s="282" t="s">
        <v>152</v>
      </c>
      <c r="L13" s="213"/>
      <c r="M13" s="213"/>
      <c r="N13" s="213"/>
      <c r="O13" s="213"/>
      <c r="P13" s="213"/>
      <c r="Q13" s="213"/>
      <c r="R13" s="213"/>
      <c r="S13" s="213"/>
      <c r="T13" s="213"/>
      <c r="U13" s="213"/>
      <c r="V13" s="213"/>
      <c r="W13" s="213"/>
      <c r="X13" s="213"/>
      <c r="Y13" s="213"/>
      <c r="Z13" s="213"/>
    </row>
    <row r="14" spans="1:26" ht="18.75" hidden="1" customHeight="1">
      <c r="A14" s="284"/>
      <c r="B14" s="281" t="s">
        <v>304</v>
      </c>
      <c r="C14" s="288">
        <v>492.75700000000001</v>
      </c>
      <c r="D14" s="288">
        <v>59.003</v>
      </c>
      <c r="E14" s="288">
        <v>1.655</v>
      </c>
      <c r="F14" s="288">
        <v>57.347999999999999</v>
      </c>
      <c r="G14" s="288">
        <v>46.779000000000003</v>
      </c>
      <c r="H14" s="288">
        <v>47.317</v>
      </c>
      <c r="I14" s="288">
        <f t="shared" si="2"/>
        <v>-0.5379999999999967</v>
      </c>
      <c r="J14" s="288">
        <v>549.56700000000001</v>
      </c>
      <c r="K14" s="270" t="s">
        <v>308</v>
      </c>
      <c r="L14" s="213"/>
      <c r="M14" s="213"/>
      <c r="N14" s="213"/>
      <c r="O14" s="213"/>
      <c r="P14" s="213"/>
      <c r="Q14" s="213"/>
      <c r="R14" s="213"/>
      <c r="S14" s="213"/>
      <c r="T14" s="213"/>
      <c r="U14" s="213"/>
      <c r="V14" s="213"/>
      <c r="W14" s="213"/>
      <c r="X14" s="213"/>
      <c r="Y14" s="213"/>
      <c r="Z14" s="213"/>
    </row>
    <row r="15" spans="1:26" ht="18.75" hidden="1" customHeight="1">
      <c r="A15" s="284" t="s">
        <v>190</v>
      </c>
      <c r="B15" s="281" t="s">
        <v>306</v>
      </c>
      <c r="C15" s="288">
        <v>32.420999999999999</v>
      </c>
      <c r="D15" s="288"/>
      <c r="E15" s="288"/>
      <c r="F15" s="288">
        <v>0</v>
      </c>
      <c r="G15" s="288">
        <v>0.32800000000000001</v>
      </c>
      <c r="H15" s="288">
        <v>0.90300000000000002</v>
      </c>
      <c r="I15" s="288">
        <f t="shared" si="2"/>
        <v>-0.57499999999999996</v>
      </c>
      <c r="J15" s="288">
        <v>31.846</v>
      </c>
      <c r="K15" s="270" t="s">
        <v>307</v>
      </c>
      <c r="L15" s="213"/>
      <c r="M15" s="213"/>
      <c r="N15" s="213"/>
      <c r="O15" s="213"/>
      <c r="P15" s="213"/>
      <c r="Q15" s="213"/>
      <c r="R15" s="213"/>
      <c r="S15" s="213"/>
      <c r="T15" s="213"/>
      <c r="U15" s="213"/>
      <c r="V15" s="213"/>
      <c r="W15" s="213"/>
      <c r="X15" s="213"/>
      <c r="Y15" s="213"/>
      <c r="Z15" s="213"/>
    </row>
    <row r="16" spans="1:26" ht="18.75" hidden="1" customHeight="1">
      <c r="A16" s="285"/>
      <c r="B16" s="286" t="s">
        <v>150</v>
      </c>
      <c r="C16" s="397">
        <f t="shared" ref="C16:H16" si="4">SUM(C14:C15)</f>
        <v>525.178</v>
      </c>
      <c r="D16" s="397">
        <f t="shared" si="4"/>
        <v>59.003</v>
      </c>
      <c r="E16" s="397">
        <f t="shared" si="4"/>
        <v>1.655</v>
      </c>
      <c r="F16" s="397">
        <f t="shared" si="4"/>
        <v>57.347999999999999</v>
      </c>
      <c r="G16" s="397">
        <f t="shared" si="4"/>
        <v>47.107000000000006</v>
      </c>
      <c r="H16" s="397">
        <f t="shared" si="4"/>
        <v>48.22</v>
      </c>
      <c r="I16" s="288">
        <f t="shared" si="2"/>
        <v>-1.1129999999999924</v>
      </c>
      <c r="J16" s="397">
        <f>SUM(J14:J15)</f>
        <v>581.41300000000001</v>
      </c>
      <c r="K16" s="273" t="s">
        <v>152</v>
      </c>
      <c r="L16" s="237"/>
      <c r="M16" s="237"/>
      <c r="N16" s="237"/>
      <c r="O16" s="237"/>
      <c r="P16" s="237"/>
      <c r="Q16" s="237"/>
      <c r="R16" s="237"/>
      <c r="S16" s="237"/>
      <c r="T16" s="237"/>
      <c r="U16" s="237"/>
      <c r="V16" s="237"/>
      <c r="W16" s="237"/>
      <c r="X16" s="237"/>
      <c r="Y16" s="237"/>
      <c r="Z16" s="237"/>
    </row>
    <row r="17" spans="1:26" ht="24" hidden="1" customHeight="1">
      <c r="A17" s="1170" t="s">
        <v>191</v>
      </c>
      <c r="B17" s="287" t="s">
        <v>308</v>
      </c>
      <c r="C17" s="271">
        <v>532.04200000000003</v>
      </c>
      <c r="D17" s="271">
        <v>73.254999999999995</v>
      </c>
      <c r="E17" s="271">
        <v>2.4540000000000002</v>
      </c>
      <c r="F17" s="271">
        <f>D17-E17</f>
        <v>70.801000000000002</v>
      </c>
      <c r="G17" s="271">
        <v>47.317</v>
      </c>
      <c r="H17" s="271">
        <v>64.863</v>
      </c>
      <c r="I17" s="288">
        <f t="shared" si="2"/>
        <v>-17.545999999999999</v>
      </c>
      <c r="J17" s="274">
        <f t="shared" ref="J17:J18" si="5">C17+F17-I17</f>
        <v>620.38900000000012</v>
      </c>
      <c r="K17" s="225" t="s">
        <v>304</v>
      </c>
      <c r="L17" s="213"/>
      <c r="M17" s="213"/>
      <c r="N17" s="213"/>
      <c r="O17" s="213"/>
      <c r="P17" s="213"/>
      <c r="Q17" s="213"/>
      <c r="R17" s="213"/>
      <c r="S17" s="213"/>
      <c r="T17" s="213"/>
      <c r="U17" s="213"/>
      <c r="V17" s="213"/>
      <c r="W17" s="213"/>
      <c r="X17" s="213"/>
      <c r="Y17" s="213"/>
      <c r="Z17" s="213"/>
    </row>
    <row r="18" spans="1:26" ht="24" hidden="1" customHeight="1">
      <c r="A18" s="1148"/>
      <c r="B18" s="287" t="s">
        <v>307</v>
      </c>
      <c r="C18" s="271">
        <v>34.070999999999998</v>
      </c>
      <c r="D18" s="271"/>
      <c r="E18" s="271"/>
      <c r="F18" s="271"/>
      <c r="G18" s="271">
        <v>0.90300000000000002</v>
      </c>
      <c r="H18" s="271">
        <v>0.56499999999999995</v>
      </c>
      <c r="I18" s="288">
        <f t="shared" si="2"/>
        <v>0.33800000000000008</v>
      </c>
      <c r="J18" s="274">
        <f t="shared" si="5"/>
        <v>33.732999999999997</v>
      </c>
      <c r="K18" s="225" t="s">
        <v>306</v>
      </c>
      <c r="L18" s="213"/>
      <c r="M18" s="213"/>
      <c r="N18" s="213"/>
      <c r="O18" s="213"/>
      <c r="P18" s="213"/>
      <c r="Q18" s="213"/>
      <c r="R18" s="213"/>
      <c r="S18" s="213"/>
      <c r="T18" s="213"/>
      <c r="U18" s="213"/>
      <c r="V18" s="213"/>
      <c r="W18" s="213"/>
      <c r="X18" s="213"/>
      <c r="Y18" s="213"/>
      <c r="Z18" s="213"/>
    </row>
    <row r="19" spans="1:26" hidden="1">
      <c r="A19" s="1149"/>
      <c r="B19" s="289" t="s">
        <v>152</v>
      </c>
      <c r="C19" s="274">
        <v>566.11300000000006</v>
      </c>
      <c r="D19" s="274">
        <v>73.254999999999995</v>
      </c>
      <c r="E19" s="274">
        <v>2.4540000000000002</v>
      </c>
      <c r="F19" s="274">
        <v>70.801000000000002</v>
      </c>
      <c r="G19" s="274">
        <v>48.22</v>
      </c>
      <c r="H19" s="274">
        <v>65.427999999999997</v>
      </c>
      <c r="I19" s="271">
        <f t="shared" si="2"/>
        <v>-17.207999999999998</v>
      </c>
      <c r="J19" s="274">
        <f t="shared" ref="J19:J61" si="6">C19+F19+I19</f>
        <v>619.70600000000013</v>
      </c>
      <c r="K19" s="247" t="s">
        <v>150</v>
      </c>
      <c r="L19" s="237"/>
      <c r="M19" s="237"/>
      <c r="N19" s="237"/>
      <c r="O19" s="237"/>
      <c r="P19" s="237"/>
      <c r="Q19" s="237"/>
      <c r="R19" s="237"/>
      <c r="S19" s="237"/>
      <c r="T19" s="237"/>
      <c r="U19" s="237"/>
      <c r="V19" s="237"/>
      <c r="W19" s="237"/>
      <c r="X19" s="237"/>
      <c r="Y19" s="237"/>
      <c r="Z19" s="237"/>
    </row>
    <row r="20" spans="1:26" ht="17.25" hidden="1" customHeight="1">
      <c r="A20" s="1170" t="s">
        <v>192</v>
      </c>
      <c r="B20" s="287" t="s">
        <v>308</v>
      </c>
      <c r="C20" s="271">
        <v>532.69399999999996</v>
      </c>
      <c r="D20" s="271">
        <v>68.918000000000006</v>
      </c>
      <c r="E20" s="271">
        <v>4.4089559999999999</v>
      </c>
      <c r="F20" s="271">
        <f>D20-E20</f>
        <v>64.509044000000003</v>
      </c>
      <c r="G20" s="271">
        <v>64.863</v>
      </c>
      <c r="H20" s="271">
        <v>72.191999999999993</v>
      </c>
      <c r="I20" s="271">
        <f t="shared" si="2"/>
        <v>-7.3289999999999935</v>
      </c>
      <c r="J20" s="274">
        <f t="shared" si="6"/>
        <v>589.87404400000003</v>
      </c>
      <c r="K20" s="225" t="s">
        <v>304</v>
      </c>
      <c r="L20" s="213"/>
      <c r="M20" s="213"/>
      <c r="N20" s="213"/>
      <c r="O20" s="213"/>
      <c r="P20" s="213"/>
      <c r="Q20" s="213"/>
      <c r="R20" s="213"/>
      <c r="S20" s="213"/>
      <c r="T20" s="213"/>
      <c r="U20" s="213"/>
      <c r="V20" s="213"/>
      <c r="W20" s="213"/>
      <c r="X20" s="213"/>
      <c r="Y20" s="213"/>
      <c r="Z20" s="213"/>
    </row>
    <row r="21" spans="1:26" ht="17.25" hidden="1" customHeight="1">
      <c r="A21" s="1148"/>
      <c r="B21" s="287" t="s">
        <v>307</v>
      </c>
      <c r="C21" s="271">
        <v>37.732999999999997</v>
      </c>
      <c r="D21" s="271"/>
      <c r="E21" s="271"/>
      <c r="F21" s="271"/>
      <c r="G21" s="271">
        <v>0.56499999999999995</v>
      </c>
      <c r="H21" s="271">
        <v>0.61</v>
      </c>
      <c r="I21" s="271">
        <f t="shared" si="2"/>
        <v>-4.500000000000004E-2</v>
      </c>
      <c r="J21" s="274">
        <f t="shared" si="6"/>
        <v>37.687999999999995</v>
      </c>
      <c r="K21" s="225" t="s">
        <v>306</v>
      </c>
      <c r="L21" s="213"/>
      <c r="M21" s="213"/>
      <c r="N21" s="213"/>
      <c r="O21" s="213"/>
      <c r="P21" s="213"/>
      <c r="Q21" s="213"/>
      <c r="R21" s="213"/>
      <c r="S21" s="213"/>
      <c r="T21" s="213"/>
      <c r="U21" s="213"/>
      <c r="V21" s="213"/>
      <c r="W21" s="213"/>
      <c r="X21" s="213"/>
      <c r="Y21" s="213"/>
      <c r="Z21" s="213"/>
    </row>
    <row r="22" spans="1:26" ht="17.25" hidden="1" customHeight="1">
      <c r="A22" s="1149"/>
      <c r="B22" s="289" t="s">
        <v>152</v>
      </c>
      <c r="C22" s="274">
        <v>570.42699999999991</v>
      </c>
      <c r="D22" s="274">
        <v>68.918000000000006</v>
      </c>
      <c r="E22" s="274">
        <v>4.4089559999999999</v>
      </c>
      <c r="F22" s="274">
        <v>64.509044000000003</v>
      </c>
      <c r="G22" s="274">
        <v>65.427999999999997</v>
      </c>
      <c r="H22" s="274">
        <v>72.801999999999992</v>
      </c>
      <c r="I22" s="274">
        <f t="shared" si="2"/>
        <v>-7.3739999999999952</v>
      </c>
      <c r="J22" s="274">
        <f t="shared" si="6"/>
        <v>627.5620439999999</v>
      </c>
      <c r="K22" s="247" t="s">
        <v>150</v>
      </c>
      <c r="L22" s="237"/>
      <c r="M22" s="237"/>
      <c r="N22" s="237"/>
      <c r="O22" s="237"/>
      <c r="P22" s="237"/>
      <c r="Q22" s="237"/>
      <c r="R22" s="237"/>
      <c r="S22" s="237"/>
      <c r="T22" s="237"/>
      <c r="U22" s="237"/>
      <c r="V22" s="237"/>
      <c r="W22" s="237"/>
      <c r="X22" s="237"/>
      <c r="Y22" s="237"/>
      <c r="Z22" s="237"/>
    </row>
    <row r="23" spans="1:26" ht="17.25" customHeight="1">
      <c r="A23" s="1179" t="s">
        <v>193</v>
      </c>
      <c r="B23" s="290" t="s">
        <v>308</v>
      </c>
      <c r="C23" s="398">
        <v>539.95000000000005</v>
      </c>
      <c r="D23" s="399">
        <v>102.85299999999999</v>
      </c>
      <c r="E23" s="399">
        <v>2.0139999999999998</v>
      </c>
      <c r="F23" s="399">
        <f>D23-E23</f>
        <v>100.839</v>
      </c>
      <c r="G23" s="399">
        <v>72.191999999999993</v>
      </c>
      <c r="H23" s="399">
        <v>74.040000000000006</v>
      </c>
      <c r="I23" s="399">
        <f t="shared" si="2"/>
        <v>-1.8480000000000132</v>
      </c>
      <c r="J23" s="399">
        <f t="shared" si="6"/>
        <v>638.94100000000003</v>
      </c>
      <c r="K23" s="291" t="s">
        <v>304</v>
      </c>
      <c r="L23" s="292"/>
      <c r="M23" s="292"/>
      <c r="N23" s="213"/>
      <c r="O23" s="213"/>
      <c r="P23" s="213"/>
      <c r="Q23" s="213"/>
      <c r="R23" s="213"/>
      <c r="S23" s="213"/>
      <c r="T23" s="213"/>
      <c r="U23" s="213"/>
      <c r="V23" s="213"/>
      <c r="W23" s="213"/>
      <c r="X23" s="213"/>
      <c r="Y23" s="213"/>
      <c r="Z23" s="213"/>
    </row>
    <row r="24" spans="1:26" ht="17.25" customHeight="1">
      <c r="A24" s="1148"/>
      <c r="B24" s="225" t="s">
        <v>307</v>
      </c>
      <c r="C24" s="400">
        <v>42.332000000000001</v>
      </c>
      <c r="D24" s="375">
        <v>2.0000000000000002E-5</v>
      </c>
      <c r="E24" s="375"/>
      <c r="F24" s="375"/>
      <c r="G24" s="375">
        <v>0.61</v>
      </c>
      <c r="H24" s="375">
        <v>1.0509999999999999</v>
      </c>
      <c r="I24" s="375">
        <f t="shared" si="2"/>
        <v>-0.44099999999999995</v>
      </c>
      <c r="J24" s="375">
        <f t="shared" si="6"/>
        <v>41.890999999999998</v>
      </c>
      <c r="K24" s="272" t="s">
        <v>306</v>
      </c>
      <c r="L24" s="292"/>
      <c r="M24" s="213"/>
      <c r="N24" s="213"/>
      <c r="O24" s="213"/>
      <c r="P24" s="213"/>
      <c r="Q24" s="213"/>
      <c r="R24" s="213"/>
      <c r="S24" s="213"/>
      <c r="T24" s="213"/>
      <c r="U24" s="213"/>
      <c r="V24" s="213"/>
      <c r="W24" s="213"/>
      <c r="X24" s="213"/>
      <c r="Y24" s="213"/>
      <c r="Z24" s="213"/>
    </row>
    <row r="25" spans="1:26" ht="17.25" customHeight="1">
      <c r="A25" s="1149"/>
      <c r="B25" s="293" t="s">
        <v>152</v>
      </c>
      <c r="C25" s="401">
        <v>582.28200000000004</v>
      </c>
      <c r="D25" s="402">
        <v>102.85299999999999</v>
      </c>
      <c r="E25" s="402">
        <v>2.0139999999999998</v>
      </c>
      <c r="F25" s="402">
        <v>100.839</v>
      </c>
      <c r="G25" s="402">
        <v>72.801999999999992</v>
      </c>
      <c r="H25" s="402">
        <v>75.091000000000008</v>
      </c>
      <c r="I25" s="402">
        <f t="shared" si="2"/>
        <v>-2.2890000000000157</v>
      </c>
      <c r="J25" s="402">
        <f t="shared" si="6"/>
        <v>680.83200000000011</v>
      </c>
      <c r="K25" s="295" t="s">
        <v>150</v>
      </c>
      <c r="L25" s="292"/>
      <c r="M25" s="237"/>
      <c r="N25" s="237"/>
      <c r="O25" s="237"/>
      <c r="P25" s="213"/>
      <c r="Q25" s="237"/>
      <c r="R25" s="237"/>
      <c r="S25" s="237"/>
      <c r="T25" s="237"/>
      <c r="U25" s="237"/>
      <c r="V25" s="237"/>
      <c r="W25" s="237"/>
      <c r="X25" s="237"/>
      <c r="Y25" s="237"/>
      <c r="Z25" s="237"/>
    </row>
    <row r="26" spans="1:26" ht="17.25" customHeight="1">
      <c r="A26" s="1170" t="s">
        <v>194</v>
      </c>
      <c r="B26" s="225" t="s">
        <v>308</v>
      </c>
      <c r="C26" s="400">
        <v>556.40200000000004</v>
      </c>
      <c r="D26" s="375">
        <v>145.785</v>
      </c>
      <c r="E26" s="375">
        <v>2.4430000000000001</v>
      </c>
      <c r="F26" s="375">
        <f>D26-E26</f>
        <v>143.34199999999998</v>
      </c>
      <c r="G26" s="375">
        <v>74.040000000000006</v>
      </c>
      <c r="H26" s="375">
        <v>63.048999999999999</v>
      </c>
      <c r="I26" s="375">
        <f t="shared" si="2"/>
        <v>10.991000000000007</v>
      </c>
      <c r="J26" s="375">
        <f t="shared" si="6"/>
        <v>710.73500000000001</v>
      </c>
      <c r="K26" s="272" t="s">
        <v>304</v>
      </c>
      <c r="L26" s="292"/>
      <c r="M26" s="213"/>
      <c r="N26" s="213"/>
      <c r="O26" s="213"/>
      <c r="P26" s="213"/>
      <c r="Q26" s="213"/>
      <c r="R26" s="213"/>
      <c r="S26" s="213"/>
      <c r="T26" s="213"/>
      <c r="U26" s="213"/>
      <c r="V26" s="213"/>
      <c r="W26" s="213"/>
      <c r="X26" s="213"/>
      <c r="Y26" s="213"/>
      <c r="Z26" s="213"/>
    </row>
    <row r="27" spans="1:26" ht="17.25" customHeight="1">
      <c r="A27" s="1148"/>
      <c r="B27" s="290" t="s">
        <v>307</v>
      </c>
      <c r="C27" s="398">
        <v>46.453000000000003</v>
      </c>
      <c r="D27" s="399">
        <v>2.0000000000000002E-5</v>
      </c>
      <c r="E27" s="399">
        <v>6.9063000000000013E-2</v>
      </c>
      <c r="F27" s="399">
        <v>-6.8415000000000004E-2</v>
      </c>
      <c r="G27" s="399">
        <v>1.0509999999999999</v>
      </c>
      <c r="H27" s="399">
        <v>1.4930000000000001</v>
      </c>
      <c r="I27" s="399">
        <f t="shared" si="2"/>
        <v>-0.44200000000000017</v>
      </c>
      <c r="J27" s="399">
        <f t="shared" si="6"/>
        <v>45.942585000000001</v>
      </c>
      <c r="K27" s="291" t="s">
        <v>306</v>
      </c>
      <c r="L27" s="292"/>
      <c r="M27" s="213"/>
      <c r="N27" s="213"/>
      <c r="O27" s="213"/>
      <c r="P27" s="213"/>
      <c r="Q27" s="213"/>
      <c r="R27" s="213"/>
      <c r="S27" s="213"/>
      <c r="T27" s="213"/>
      <c r="U27" s="213"/>
      <c r="V27" s="213"/>
      <c r="W27" s="213"/>
      <c r="X27" s="213"/>
      <c r="Y27" s="213"/>
      <c r="Z27" s="213"/>
    </row>
    <row r="28" spans="1:26" ht="17.25" customHeight="1">
      <c r="A28" s="1149"/>
      <c r="B28" s="247" t="s">
        <v>152</v>
      </c>
      <c r="C28" s="403">
        <v>602.85500000000002</v>
      </c>
      <c r="D28" s="377">
        <v>145.78564800000001</v>
      </c>
      <c r="E28" s="377">
        <v>2.5120629999999999</v>
      </c>
      <c r="F28" s="377">
        <v>143.273585</v>
      </c>
      <c r="G28" s="377">
        <v>75.091000000000008</v>
      </c>
      <c r="H28" s="377">
        <v>64.542000000000002</v>
      </c>
      <c r="I28" s="377">
        <f t="shared" si="2"/>
        <v>10.549000000000007</v>
      </c>
      <c r="J28" s="377">
        <f t="shared" si="6"/>
        <v>756.67758500000002</v>
      </c>
      <c r="K28" s="257" t="s">
        <v>150</v>
      </c>
      <c r="L28" s="292"/>
      <c r="M28" s="237"/>
      <c r="N28" s="237"/>
      <c r="O28" s="237"/>
      <c r="P28" s="213"/>
      <c r="Q28" s="237"/>
      <c r="R28" s="237"/>
      <c r="S28" s="237"/>
      <c r="T28" s="237"/>
      <c r="U28" s="237"/>
      <c r="V28" s="237"/>
      <c r="W28" s="237"/>
      <c r="X28" s="237"/>
      <c r="Y28" s="237"/>
      <c r="Z28" s="237"/>
    </row>
    <row r="29" spans="1:26" ht="17.25" customHeight="1">
      <c r="A29" s="1179" t="s">
        <v>195</v>
      </c>
      <c r="B29" s="290" t="s">
        <v>308</v>
      </c>
      <c r="C29" s="398">
        <v>565.76599999999996</v>
      </c>
      <c r="D29" s="399">
        <v>168.43899999999999</v>
      </c>
      <c r="E29" s="399">
        <v>2.153</v>
      </c>
      <c r="F29" s="399">
        <v>164.66900000000001</v>
      </c>
      <c r="G29" s="399">
        <v>63.048999999999999</v>
      </c>
      <c r="H29" s="399">
        <v>55.514000000000003</v>
      </c>
      <c r="I29" s="399">
        <f t="shared" si="2"/>
        <v>7.5349999999999966</v>
      </c>
      <c r="J29" s="399">
        <f t="shared" si="6"/>
        <v>737.96999999999991</v>
      </c>
      <c r="K29" s="291" t="s">
        <v>304</v>
      </c>
      <c r="L29" s="292"/>
      <c r="M29" s="213"/>
      <c r="N29" s="213"/>
      <c r="O29" s="213"/>
      <c r="P29" s="213"/>
      <c r="Q29" s="213"/>
      <c r="R29" s="213"/>
      <c r="S29" s="213"/>
      <c r="T29" s="213"/>
      <c r="U29" s="213"/>
      <c r="V29" s="213"/>
      <c r="W29" s="213"/>
      <c r="X29" s="213"/>
      <c r="Y29" s="213"/>
      <c r="Z29" s="213"/>
    </row>
    <row r="30" spans="1:26" ht="17.25" customHeight="1">
      <c r="A30" s="1148"/>
      <c r="B30" s="225" t="s">
        <v>307</v>
      </c>
      <c r="C30" s="400">
        <v>44.271000000000001</v>
      </c>
      <c r="D30" s="375">
        <v>1.2669999999999999E-3</v>
      </c>
      <c r="E30" s="375">
        <v>1.9350000000000001E-3</v>
      </c>
      <c r="F30" s="375">
        <v>-6.6800000000000019E-4</v>
      </c>
      <c r="G30" s="375">
        <v>1.4930000000000001</v>
      </c>
      <c r="H30" s="375">
        <v>1.86</v>
      </c>
      <c r="I30" s="375">
        <f t="shared" si="2"/>
        <v>-0.36699999999999999</v>
      </c>
      <c r="J30" s="375">
        <f t="shared" si="6"/>
        <v>43.903332000000006</v>
      </c>
      <c r="K30" s="272" t="s">
        <v>306</v>
      </c>
      <c r="L30" s="292"/>
      <c r="M30" s="213"/>
      <c r="N30" s="213"/>
      <c r="O30" s="213"/>
      <c r="P30" s="213"/>
      <c r="Q30" s="213"/>
      <c r="R30" s="213"/>
      <c r="S30" s="213"/>
      <c r="T30" s="213"/>
      <c r="U30" s="213"/>
      <c r="V30" s="213"/>
      <c r="W30" s="213"/>
      <c r="X30" s="213"/>
      <c r="Y30" s="213"/>
      <c r="Z30" s="213"/>
    </row>
    <row r="31" spans="1:26" ht="17.25" customHeight="1">
      <c r="A31" s="1149"/>
      <c r="B31" s="293" t="s">
        <v>152</v>
      </c>
      <c r="C31" s="401">
        <v>610.03699999999992</v>
      </c>
      <c r="D31" s="402">
        <v>166.858</v>
      </c>
      <c r="E31" s="402">
        <v>2.19</v>
      </c>
      <c r="F31" s="402">
        <v>164.66800000000001</v>
      </c>
      <c r="G31" s="402">
        <v>64.542000000000002</v>
      </c>
      <c r="H31" s="402">
        <v>57.374000000000002</v>
      </c>
      <c r="I31" s="402">
        <f t="shared" si="2"/>
        <v>7.1679999999999993</v>
      </c>
      <c r="J31" s="402">
        <f t="shared" si="6"/>
        <v>781.87299999999993</v>
      </c>
      <c r="K31" s="295" t="s">
        <v>150</v>
      </c>
      <c r="L31" s="292"/>
      <c r="M31" s="237"/>
      <c r="N31" s="237"/>
      <c r="O31" s="237"/>
      <c r="P31" s="213"/>
      <c r="Q31" s="237"/>
      <c r="R31" s="237"/>
      <c r="S31" s="237"/>
      <c r="T31" s="237"/>
      <c r="U31" s="237"/>
      <c r="V31" s="237"/>
      <c r="W31" s="237"/>
      <c r="X31" s="237"/>
      <c r="Y31" s="237"/>
      <c r="Z31" s="237"/>
    </row>
    <row r="32" spans="1:26" ht="17.25" customHeight="1">
      <c r="A32" s="1170" t="s">
        <v>196</v>
      </c>
      <c r="B32" s="225" t="s">
        <v>308</v>
      </c>
      <c r="C32" s="400">
        <v>609.17899999999997</v>
      </c>
      <c r="D32" s="375">
        <v>217.78299999999999</v>
      </c>
      <c r="E32" s="375">
        <v>1.238</v>
      </c>
      <c r="F32" s="375">
        <v>216.54499999999999</v>
      </c>
      <c r="G32" s="375">
        <v>55.514000000000003</v>
      </c>
      <c r="H32" s="375">
        <v>59.389000000000003</v>
      </c>
      <c r="I32" s="375">
        <f t="shared" si="2"/>
        <v>-3.875</v>
      </c>
      <c r="J32" s="375">
        <f t="shared" si="6"/>
        <v>821.84899999999993</v>
      </c>
      <c r="K32" s="272" t="s">
        <v>304</v>
      </c>
      <c r="L32" s="292"/>
      <c r="M32" s="292"/>
      <c r="N32" s="292"/>
      <c r="O32" s="292"/>
      <c r="P32" s="292"/>
      <c r="Q32" s="292"/>
      <c r="R32" s="292"/>
      <c r="S32" s="292"/>
      <c r="T32" s="292"/>
      <c r="U32" s="213"/>
      <c r="V32" s="213"/>
      <c r="W32" s="213"/>
      <c r="X32" s="213"/>
      <c r="Y32" s="213"/>
      <c r="Z32" s="213"/>
    </row>
    <row r="33" spans="1:26" ht="17.25" customHeight="1">
      <c r="A33" s="1148"/>
      <c r="B33" s="290" t="s">
        <v>307</v>
      </c>
      <c r="C33" s="398">
        <v>48.27</v>
      </c>
      <c r="D33" s="399">
        <v>1E-3</v>
      </c>
      <c r="E33" s="399">
        <v>3.0000000000000001E-3</v>
      </c>
      <c r="F33" s="399">
        <v>-2E-3</v>
      </c>
      <c r="G33" s="399">
        <v>1.86</v>
      </c>
      <c r="H33" s="399">
        <v>3.1760000000000002</v>
      </c>
      <c r="I33" s="399">
        <f t="shared" si="2"/>
        <v>-1.3160000000000001</v>
      </c>
      <c r="J33" s="399">
        <f t="shared" si="6"/>
        <v>46.951999999999998</v>
      </c>
      <c r="K33" s="291" t="s">
        <v>306</v>
      </c>
      <c r="L33" s="292"/>
      <c r="M33" s="292"/>
      <c r="N33" s="292"/>
      <c r="O33" s="292"/>
      <c r="P33" s="292"/>
      <c r="Q33" s="292"/>
      <c r="R33" s="292"/>
      <c r="S33" s="292"/>
      <c r="T33" s="213"/>
      <c r="U33" s="213"/>
      <c r="V33" s="213"/>
      <c r="W33" s="213"/>
      <c r="X33" s="213"/>
      <c r="Y33" s="213"/>
      <c r="Z33" s="213"/>
    </row>
    <row r="34" spans="1:26" ht="17.25" customHeight="1">
      <c r="A34" s="1149"/>
      <c r="B34" s="247" t="s">
        <v>152</v>
      </c>
      <c r="C34" s="403">
        <v>657.44899999999996</v>
      </c>
      <c r="D34" s="377">
        <v>217.78399999999999</v>
      </c>
      <c r="E34" s="377">
        <v>1.2410000000000001</v>
      </c>
      <c r="F34" s="377">
        <v>216.54300000000001</v>
      </c>
      <c r="G34" s="377">
        <v>57.374000000000002</v>
      </c>
      <c r="H34" s="377">
        <v>62.564999999999998</v>
      </c>
      <c r="I34" s="377">
        <f t="shared" si="2"/>
        <v>-5.1909999999999954</v>
      </c>
      <c r="J34" s="377">
        <f t="shared" si="6"/>
        <v>868.80099999999993</v>
      </c>
      <c r="K34" s="257" t="s">
        <v>150</v>
      </c>
      <c r="L34" s="292"/>
      <c r="M34" s="292"/>
      <c r="N34" s="292"/>
      <c r="O34" s="292"/>
      <c r="P34" s="292"/>
      <c r="Q34" s="292"/>
      <c r="R34" s="292"/>
      <c r="S34" s="292"/>
      <c r="T34" s="237"/>
      <c r="U34" s="237"/>
      <c r="V34" s="237"/>
      <c r="W34" s="237"/>
      <c r="X34" s="237"/>
      <c r="Y34" s="237"/>
      <c r="Z34" s="237"/>
    </row>
    <row r="35" spans="1:26" ht="17.25" customHeight="1">
      <c r="A35" s="1179" t="s">
        <v>161</v>
      </c>
      <c r="B35" s="290" t="s">
        <v>308</v>
      </c>
      <c r="C35" s="398">
        <v>639.23</v>
      </c>
      <c r="D35" s="399">
        <v>203.94900000000001</v>
      </c>
      <c r="E35" s="399">
        <v>1.575</v>
      </c>
      <c r="F35" s="399">
        <v>202.374</v>
      </c>
      <c r="G35" s="399">
        <v>59.389000000000003</v>
      </c>
      <c r="H35" s="399">
        <v>65.361000000000004</v>
      </c>
      <c r="I35" s="399">
        <f t="shared" si="2"/>
        <v>-5.9720000000000013</v>
      </c>
      <c r="J35" s="399">
        <f t="shared" si="6"/>
        <v>835.63200000000006</v>
      </c>
      <c r="K35" s="291" t="s">
        <v>304</v>
      </c>
      <c r="L35" s="292"/>
      <c r="M35" s="292"/>
      <c r="N35" s="292"/>
      <c r="O35" s="292"/>
      <c r="P35" s="292"/>
      <c r="Q35" s="292"/>
      <c r="R35" s="292"/>
      <c r="S35" s="292"/>
      <c r="T35" s="213"/>
      <c r="U35" s="213"/>
      <c r="V35" s="213"/>
      <c r="W35" s="213"/>
      <c r="X35" s="213"/>
      <c r="Y35" s="213"/>
      <c r="Z35" s="213"/>
    </row>
    <row r="36" spans="1:26" ht="17.25" customHeight="1">
      <c r="A36" s="1148"/>
      <c r="B36" s="225" t="s">
        <v>307</v>
      </c>
      <c r="C36" s="400">
        <v>43.841999999999999</v>
      </c>
      <c r="D36" s="375">
        <v>1E-3</v>
      </c>
      <c r="E36" s="375">
        <v>1E-3</v>
      </c>
      <c r="F36" s="375">
        <v>1E-3</v>
      </c>
      <c r="G36" s="375">
        <v>3.1760000000000002</v>
      </c>
      <c r="H36" s="375">
        <v>4.8090000000000002</v>
      </c>
      <c r="I36" s="375">
        <f t="shared" si="2"/>
        <v>-1.633</v>
      </c>
      <c r="J36" s="375">
        <f t="shared" si="6"/>
        <v>42.209999999999994</v>
      </c>
      <c r="K36" s="272" t="s">
        <v>306</v>
      </c>
      <c r="L36" s="292"/>
      <c r="M36" s="292"/>
      <c r="N36" s="292"/>
      <c r="O36" s="292"/>
      <c r="P36" s="292"/>
      <c r="Q36" s="292"/>
      <c r="R36" s="292"/>
      <c r="S36" s="292"/>
      <c r="T36" s="213"/>
      <c r="U36" s="213"/>
      <c r="V36" s="213"/>
      <c r="W36" s="213"/>
      <c r="X36" s="213"/>
      <c r="Y36" s="213"/>
      <c r="Z36" s="213"/>
    </row>
    <row r="37" spans="1:26" ht="17.25" customHeight="1">
      <c r="A37" s="1149"/>
      <c r="B37" s="293" t="s">
        <v>152</v>
      </c>
      <c r="C37" s="401">
        <v>683.072</v>
      </c>
      <c r="D37" s="402">
        <v>203.95</v>
      </c>
      <c r="E37" s="402">
        <v>1.5760000000000001</v>
      </c>
      <c r="F37" s="402">
        <v>202.375</v>
      </c>
      <c r="G37" s="402">
        <v>62.564999999999998</v>
      </c>
      <c r="H37" s="402">
        <v>70.17</v>
      </c>
      <c r="I37" s="402">
        <f t="shared" si="2"/>
        <v>-7.605000000000004</v>
      </c>
      <c r="J37" s="402">
        <f t="shared" si="6"/>
        <v>877.84199999999998</v>
      </c>
      <c r="K37" s="295" t="s">
        <v>150</v>
      </c>
      <c r="L37" s="292"/>
      <c r="M37" s="292"/>
      <c r="N37" s="292"/>
      <c r="O37" s="292"/>
      <c r="P37" s="292"/>
      <c r="Q37" s="292"/>
      <c r="R37" s="292"/>
      <c r="S37" s="292"/>
      <c r="T37" s="237"/>
      <c r="U37" s="237"/>
      <c r="V37" s="237"/>
      <c r="W37" s="237"/>
      <c r="X37" s="237"/>
      <c r="Y37" s="237"/>
      <c r="Z37" s="237"/>
    </row>
    <row r="38" spans="1:26" ht="17.25" customHeight="1">
      <c r="A38" s="1170" t="s">
        <v>162</v>
      </c>
      <c r="B38" s="225" t="s">
        <v>308</v>
      </c>
      <c r="C38" s="400">
        <v>657.86800000000005</v>
      </c>
      <c r="D38" s="375">
        <v>190.953</v>
      </c>
      <c r="E38" s="375">
        <v>1.7729999999999999</v>
      </c>
      <c r="F38" s="375">
        <v>189.18</v>
      </c>
      <c r="G38" s="375">
        <v>65.361000000000004</v>
      </c>
      <c r="H38" s="375">
        <v>76.888999999999996</v>
      </c>
      <c r="I38" s="375">
        <f t="shared" si="2"/>
        <v>-11.527999999999992</v>
      </c>
      <c r="J38" s="375">
        <f t="shared" si="6"/>
        <v>835.52</v>
      </c>
      <c r="K38" s="272" t="s">
        <v>304</v>
      </c>
      <c r="L38" s="292"/>
      <c r="M38" s="292"/>
      <c r="N38" s="292"/>
      <c r="O38" s="292"/>
      <c r="P38" s="292"/>
      <c r="Q38" s="292"/>
      <c r="R38" s="292"/>
      <c r="S38" s="292"/>
      <c r="T38" s="213"/>
      <c r="U38" s="213"/>
      <c r="V38" s="213"/>
      <c r="W38" s="213"/>
      <c r="X38" s="213"/>
      <c r="Y38" s="213"/>
      <c r="Z38" s="213"/>
    </row>
    <row r="39" spans="1:26" ht="17.25" customHeight="1">
      <c r="A39" s="1148"/>
      <c r="B39" s="290" t="s">
        <v>307</v>
      </c>
      <c r="C39" s="398">
        <v>45.23</v>
      </c>
      <c r="D39" s="399">
        <v>1.9E-2</v>
      </c>
      <c r="E39" s="399">
        <v>5.0000000000000001E-3</v>
      </c>
      <c r="F39" s="399">
        <v>1.4E-2</v>
      </c>
      <c r="G39" s="399">
        <v>3.1760000000000002</v>
      </c>
      <c r="H39" s="399">
        <v>6.883</v>
      </c>
      <c r="I39" s="399">
        <f t="shared" si="2"/>
        <v>-3.7069999999999999</v>
      </c>
      <c r="J39" s="399">
        <f t="shared" si="6"/>
        <v>41.536999999999999</v>
      </c>
      <c r="K39" s="291" t="s">
        <v>306</v>
      </c>
      <c r="L39" s="292"/>
      <c r="M39" s="292"/>
      <c r="N39" s="292"/>
      <c r="O39" s="292"/>
      <c r="P39" s="292"/>
      <c r="Q39" s="292"/>
      <c r="R39" s="292"/>
      <c r="S39" s="292"/>
      <c r="T39" s="213"/>
      <c r="U39" s="213"/>
      <c r="V39" s="213"/>
      <c r="W39" s="213"/>
      <c r="X39" s="213"/>
      <c r="Y39" s="213"/>
      <c r="Z39" s="213"/>
    </row>
    <row r="40" spans="1:26" ht="17.25" customHeight="1">
      <c r="A40" s="1149"/>
      <c r="B40" s="247" t="s">
        <v>152</v>
      </c>
      <c r="C40" s="403">
        <v>703.09799999999996</v>
      </c>
      <c r="D40" s="377">
        <v>190.97200000000001</v>
      </c>
      <c r="E40" s="377">
        <v>1.778</v>
      </c>
      <c r="F40" s="377">
        <v>189.19399999999999</v>
      </c>
      <c r="G40" s="377">
        <v>68.537000000000006</v>
      </c>
      <c r="H40" s="377">
        <v>83.772000000000006</v>
      </c>
      <c r="I40" s="377">
        <f t="shared" si="2"/>
        <v>-15.234999999999999</v>
      </c>
      <c r="J40" s="377">
        <f t="shared" si="6"/>
        <v>877.0569999999999</v>
      </c>
      <c r="K40" s="257" t="s">
        <v>150</v>
      </c>
      <c r="L40" s="292"/>
      <c r="M40" s="292"/>
      <c r="N40" s="292"/>
      <c r="O40" s="292"/>
      <c r="P40" s="292"/>
      <c r="Q40" s="292"/>
      <c r="R40" s="292"/>
      <c r="S40" s="292"/>
      <c r="T40" s="237"/>
      <c r="U40" s="237"/>
      <c r="V40" s="237"/>
      <c r="W40" s="237"/>
      <c r="X40" s="237"/>
      <c r="Y40" s="237"/>
      <c r="Z40" s="237"/>
    </row>
    <row r="41" spans="1:26" ht="17.25" customHeight="1">
      <c r="A41" s="1182" t="s">
        <v>163</v>
      </c>
      <c r="B41" s="296" t="s">
        <v>308</v>
      </c>
      <c r="C41" s="404">
        <v>675.4</v>
      </c>
      <c r="D41" s="405">
        <v>208.249</v>
      </c>
      <c r="E41" s="405">
        <v>1.504</v>
      </c>
      <c r="F41" s="405">
        <v>206.745</v>
      </c>
      <c r="G41" s="405">
        <v>75.951999999999998</v>
      </c>
      <c r="H41" s="405">
        <v>62.036000000000001</v>
      </c>
      <c r="I41" s="405">
        <f t="shared" si="2"/>
        <v>13.915999999999997</v>
      </c>
      <c r="J41" s="405">
        <f t="shared" si="6"/>
        <v>896.06099999999992</v>
      </c>
      <c r="K41" s="297" t="s">
        <v>304</v>
      </c>
      <c r="L41" s="292"/>
      <c r="M41" s="292"/>
      <c r="N41" s="292"/>
      <c r="O41" s="292"/>
      <c r="P41" s="292"/>
      <c r="Q41" s="292"/>
      <c r="R41" s="292"/>
      <c r="S41" s="292"/>
      <c r="T41" s="213"/>
      <c r="U41" s="213"/>
      <c r="V41" s="213"/>
      <c r="W41" s="213"/>
      <c r="X41" s="213"/>
      <c r="Y41" s="213"/>
      <c r="Z41" s="213"/>
    </row>
    <row r="42" spans="1:26" ht="17.25" customHeight="1">
      <c r="A42" s="1148"/>
      <c r="B42" s="225" t="s">
        <v>307</v>
      </c>
      <c r="C42" s="400">
        <v>46.643999999999998</v>
      </c>
      <c r="D42" s="375">
        <v>0.01</v>
      </c>
      <c r="E42" s="375">
        <v>4.0000000000000001E-3</v>
      </c>
      <c r="F42" s="375">
        <v>6.0000000000000001E-3</v>
      </c>
      <c r="G42" s="375">
        <v>6.883</v>
      </c>
      <c r="H42" s="375">
        <v>7.21</v>
      </c>
      <c r="I42" s="375">
        <f t="shared" si="2"/>
        <v>-0.32699999999999996</v>
      </c>
      <c r="J42" s="375">
        <f t="shared" si="6"/>
        <v>46.323</v>
      </c>
      <c r="K42" s="272" t="s">
        <v>306</v>
      </c>
      <c r="L42" s="292"/>
      <c r="M42" s="292"/>
      <c r="N42" s="292"/>
      <c r="O42" s="292"/>
      <c r="P42" s="292"/>
      <c r="Q42" s="292"/>
      <c r="R42" s="292"/>
      <c r="S42" s="292"/>
      <c r="T42" s="213"/>
      <c r="U42" s="213"/>
      <c r="V42" s="213"/>
      <c r="W42" s="213"/>
      <c r="X42" s="213"/>
      <c r="Y42" s="213"/>
      <c r="Z42" s="213"/>
    </row>
    <row r="43" spans="1:26" ht="17.25" customHeight="1">
      <c r="A43" s="1149"/>
      <c r="B43" s="293" t="s">
        <v>152</v>
      </c>
      <c r="C43" s="401">
        <v>722.04399999999998</v>
      </c>
      <c r="D43" s="402">
        <v>208.25899999999999</v>
      </c>
      <c r="E43" s="402">
        <v>1.508</v>
      </c>
      <c r="F43" s="402">
        <v>206.751</v>
      </c>
      <c r="G43" s="402">
        <v>82.834999999999994</v>
      </c>
      <c r="H43" s="402">
        <v>69.245999999999995</v>
      </c>
      <c r="I43" s="402">
        <f t="shared" si="2"/>
        <v>13.588999999999999</v>
      </c>
      <c r="J43" s="402">
        <f t="shared" si="6"/>
        <v>942.38400000000001</v>
      </c>
      <c r="K43" s="295" t="s">
        <v>150</v>
      </c>
      <c r="L43" s="292"/>
      <c r="M43" s="292"/>
      <c r="N43" s="292"/>
      <c r="O43" s="292"/>
      <c r="P43" s="292"/>
      <c r="Q43" s="292"/>
      <c r="R43" s="292"/>
      <c r="S43" s="292"/>
      <c r="T43" s="237"/>
      <c r="U43" s="237"/>
      <c r="V43" s="237"/>
      <c r="W43" s="237"/>
      <c r="X43" s="237"/>
      <c r="Y43" s="237"/>
      <c r="Z43" s="237"/>
    </row>
    <row r="44" spans="1:26" ht="17.25" customHeight="1">
      <c r="A44" s="1170" t="s">
        <v>164</v>
      </c>
      <c r="B44" s="225" t="s">
        <v>308</v>
      </c>
      <c r="C44" s="400">
        <v>728.71799999999996</v>
      </c>
      <c r="D44" s="375">
        <v>235.34800000000001</v>
      </c>
      <c r="E44" s="375">
        <v>1.306</v>
      </c>
      <c r="F44" s="375">
        <v>234.042</v>
      </c>
      <c r="G44" s="375">
        <v>62.036000000000001</v>
      </c>
      <c r="H44" s="375">
        <v>57.64</v>
      </c>
      <c r="I44" s="375">
        <f t="shared" si="2"/>
        <v>4.3960000000000008</v>
      </c>
      <c r="J44" s="375">
        <f t="shared" si="6"/>
        <v>967.15599999999995</v>
      </c>
      <c r="K44" s="272" t="s">
        <v>304</v>
      </c>
      <c r="L44" s="292"/>
      <c r="M44" s="292"/>
      <c r="N44" s="292"/>
      <c r="O44" s="292"/>
      <c r="P44" s="292"/>
      <c r="Q44" s="292"/>
      <c r="R44" s="292"/>
      <c r="S44" s="292"/>
      <c r="T44" s="213"/>
      <c r="U44" s="213"/>
      <c r="V44" s="213"/>
      <c r="W44" s="213"/>
      <c r="X44" s="213"/>
      <c r="Y44" s="213"/>
      <c r="Z44" s="213"/>
    </row>
    <row r="45" spans="1:26" ht="17.25" customHeight="1">
      <c r="A45" s="1148"/>
      <c r="B45" s="290" t="s">
        <v>307</v>
      </c>
      <c r="C45" s="398">
        <v>44.283000000000001</v>
      </c>
      <c r="D45" s="399">
        <v>1.9E-2</v>
      </c>
      <c r="E45" s="399">
        <v>7.9000000000000001E-2</v>
      </c>
      <c r="F45" s="399">
        <v>-0.06</v>
      </c>
      <c r="G45" s="399">
        <v>7.21</v>
      </c>
      <c r="H45" s="399">
        <v>5.6719999999999997</v>
      </c>
      <c r="I45" s="399">
        <f t="shared" si="2"/>
        <v>1.5380000000000003</v>
      </c>
      <c r="J45" s="399">
        <f t="shared" si="6"/>
        <v>45.760999999999996</v>
      </c>
      <c r="K45" s="291" t="s">
        <v>306</v>
      </c>
      <c r="L45" s="292"/>
      <c r="M45" s="292"/>
      <c r="N45" s="292"/>
      <c r="O45" s="292"/>
      <c r="P45" s="292"/>
      <c r="Q45" s="292"/>
      <c r="R45" s="292"/>
      <c r="S45" s="292"/>
      <c r="T45" s="213"/>
      <c r="U45" s="213"/>
      <c r="V45" s="213"/>
      <c r="W45" s="213"/>
      <c r="X45" s="213"/>
      <c r="Y45" s="213"/>
      <c r="Z45" s="213"/>
    </row>
    <row r="46" spans="1:26" ht="17.25" customHeight="1">
      <c r="A46" s="1149"/>
      <c r="B46" s="247" t="s">
        <v>152</v>
      </c>
      <c r="C46" s="403">
        <v>773.00099999999998</v>
      </c>
      <c r="D46" s="377">
        <v>235.36699999999999</v>
      </c>
      <c r="E46" s="377">
        <v>1.385</v>
      </c>
      <c r="F46" s="377">
        <v>233.982</v>
      </c>
      <c r="G46" s="377">
        <v>69.245999999999995</v>
      </c>
      <c r="H46" s="377">
        <v>63.311999999999998</v>
      </c>
      <c r="I46" s="377">
        <f t="shared" si="2"/>
        <v>5.9339999999999975</v>
      </c>
      <c r="J46" s="377">
        <f t="shared" si="6"/>
        <v>1012.9169999999999</v>
      </c>
      <c r="K46" s="257" t="s">
        <v>150</v>
      </c>
      <c r="L46" s="292"/>
      <c r="M46" s="292"/>
      <c r="N46" s="292"/>
      <c r="O46" s="292"/>
      <c r="P46" s="292"/>
      <c r="Q46" s="292"/>
      <c r="R46" s="292"/>
      <c r="S46" s="292"/>
      <c r="T46" s="237"/>
      <c r="U46" s="237"/>
      <c r="V46" s="237"/>
      <c r="W46" s="237"/>
      <c r="X46" s="237"/>
      <c r="Y46" s="237"/>
      <c r="Z46" s="237"/>
    </row>
    <row r="47" spans="1:26" ht="17.25" customHeight="1">
      <c r="A47" s="1179" t="s">
        <v>165</v>
      </c>
      <c r="B47" s="290" t="s">
        <v>308</v>
      </c>
      <c r="C47" s="398">
        <v>730.87400000000002</v>
      </c>
      <c r="D47" s="399">
        <v>248.53700000000001</v>
      </c>
      <c r="E47" s="399">
        <v>1.03</v>
      </c>
      <c r="F47" s="399">
        <v>247.50700000000001</v>
      </c>
      <c r="G47" s="399">
        <v>57.64</v>
      </c>
      <c r="H47" s="399">
        <v>81.432000000000002</v>
      </c>
      <c r="I47" s="399">
        <f t="shared" si="2"/>
        <v>-23.792000000000002</v>
      </c>
      <c r="J47" s="399">
        <f t="shared" si="6"/>
        <v>954.58900000000006</v>
      </c>
      <c r="K47" s="291" t="s">
        <v>304</v>
      </c>
      <c r="L47" s="292"/>
      <c r="M47" s="292"/>
      <c r="N47" s="292"/>
      <c r="O47" s="292"/>
      <c r="P47" s="292"/>
      <c r="Q47" s="292"/>
      <c r="R47" s="292"/>
      <c r="S47" s="292"/>
      <c r="T47" s="237"/>
      <c r="U47" s="237"/>
      <c r="V47" s="237"/>
      <c r="W47" s="237"/>
      <c r="X47" s="237"/>
      <c r="Y47" s="237"/>
      <c r="Z47" s="237"/>
    </row>
    <row r="48" spans="1:26" ht="17.25" customHeight="1">
      <c r="A48" s="1148"/>
      <c r="B48" s="225" t="s">
        <v>307</v>
      </c>
      <c r="C48" s="400">
        <v>42.095999999999997</v>
      </c>
      <c r="D48" s="375">
        <v>5.3999999999999999E-2</v>
      </c>
      <c r="E48" s="375">
        <v>9.2999999999999999E-2</v>
      </c>
      <c r="F48" s="375">
        <v>-3.7999999999999999E-2</v>
      </c>
      <c r="G48" s="375">
        <v>5.6719999999999997</v>
      </c>
      <c r="H48" s="375">
        <v>5.4950000000000001</v>
      </c>
      <c r="I48" s="375">
        <f t="shared" si="2"/>
        <v>0.1769999999999996</v>
      </c>
      <c r="J48" s="375">
        <f t="shared" si="6"/>
        <v>42.234999999999999</v>
      </c>
      <c r="K48" s="272" t="s">
        <v>306</v>
      </c>
      <c r="L48" s="292"/>
      <c r="M48" s="292"/>
      <c r="N48" s="292"/>
      <c r="O48" s="292"/>
      <c r="P48" s="292"/>
      <c r="Q48" s="292"/>
      <c r="R48" s="292"/>
      <c r="S48" s="292"/>
      <c r="T48" s="237"/>
      <c r="U48" s="237"/>
      <c r="V48" s="237"/>
      <c r="W48" s="237"/>
      <c r="X48" s="237"/>
      <c r="Y48" s="237"/>
      <c r="Z48" s="237"/>
    </row>
    <row r="49" spans="1:26" ht="17.25" customHeight="1">
      <c r="A49" s="1149"/>
      <c r="B49" s="293" t="s">
        <v>152</v>
      </c>
      <c r="C49" s="401">
        <v>772.97</v>
      </c>
      <c r="D49" s="402">
        <v>248.59100000000001</v>
      </c>
      <c r="E49" s="402">
        <v>1.1220000000000001</v>
      </c>
      <c r="F49" s="402">
        <v>247.46799999999999</v>
      </c>
      <c r="G49" s="402">
        <v>63.311999999999998</v>
      </c>
      <c r="H49" s="402">
        <v>86.927000000000007</v>
      </c>
      <c r="I49" s="402">
        <f t="shared" si="2"/>
        <v>-23.615000000000009</v>
      </c>
      <c r="J49" s="402">
        <f t="shared" si="6"/>
        <v>996.82299999999998</v>
      </c>
      <c r="K49" s="295" t="s">
        <v>150</v>
      </c>
      <c r="L49" s="292"/>
      <c r="M49" s="292"/>
      <c r="N49" s="292"/>
      <c r="O49" s="292"/>
      <c r="P49" s="292"/>
      <c r="Q49" s="292"/>
      <c r="R49" s="292"/>
      <c r="S49" s="292"/>
      <c r="T49" s="237"/>
      <c r="U49" s="237"/>
      <c r="V49" s="237"/>
      <c r="W49" s="237"/>
      <c r="X49" s="237"/>
      <c r="Y49" s="237"/>
      <c r="Z49" s="237"/>
    </row>
    <row r="50" spans="1:26" ht="17.25" customHeight="1">
      <c r="A50" s="1170" t="s">
        <v>166</v>
      </c>
      <c r="B50" s="225" t="s">
        <v>308</v>
      </c>
      <c r="C50" s="400">
        <v>716.08299999999997</v>
      </c>
      <c r="D50" s="375">
        <v>215.251</v>
      </c>
      <c r="E50" s="375">
        <v>2.9449999999999998</v>
      </c>
      <c r="F50" s="375">
        <v>212.30600000000001</v>
      </c>
      <c r="G50" s="375">
        <v>81.432000000000002</v>
      </c>
      <c r="H50" s="375">
        <v>109.06</v>
      </c>
      <c r="I50" s="375">
        <f t="shared" si="2"/>
        <v>-27.628</v>
      </c>
      <c r="J50" s="375">
        <f t="shared" si="6"/>
        <v>900.76099999999997</v>
      </c>
      <c r="K50" s="272" t="s">
        <v>304</v>
      </c>
      <c r="L50" s="292"/>
      <c r="M50" s="292"/>
      <c r="N50" s="292"/>
      <c r="O50" s="292"/>
      <c r="P50" s="292"/>
      <c r="Q50" s="292"/>
      <c r="R50" s="292"/>
      <c r="S50" s="292"/>
      <c r="T50" s="237"/>
      <c r="U50" s="237"/>
      <c r="V50" s="237"/>
      <c r="W50" s="237"/>
      <c r="X50" s="237"/>
      <c r="Y50" s="237"/>
      <c r="Z50" s="237"/>
    </row>
    <row r="51" spans="1:26" ht="17.25" customHeight="1">
      <c r="A51" s="1148"/>
      <c r="B51" s="290" t="s">
        <v>307</v>
      </c>
      <c r="C51" s="398">
        <v>37.895000000000003</v>
      </c>
      <c r="D51" s="399">
        <v>1.9E-2</v>
      </c>
      <c r="E51" s="399">
        <v>0.187</v>
      </c>
      <c r="F51" s="399">
        <v>-0.16900000000000001</v>
      </c>
      <c r="G51" s="399">
        <v>5.4950000000000001</v>
      </c>
      <c r="H51" s="399">
        <v>4.9809999999999999</v>
      </c>
      <c r="I51" s="399">
        <f t="shared" si="2"/>
        <v>0.51400000000000023</v>
      </c>
      <c r="J51" s="399">
        <f t="shared" si="6"/>
        <v>38.240000000000009</v>
      </c>
      <c r="K51" s="291" t="s">
        <v>306</v>
      </c>
      <c r="L51" s="292"/>
      <c r="M51" s="292"/>
      <c r="N51" s="292"/>
      <c r="O51" s="292"/>
      <c r="P51" s="292"/>
      <c r="Q51" s="292"/>
      <c r="R51" s="292"/>
      <c r="S51" s="292"/>
      <c r="T51" s="237"/>
      <c r="U51" s="237"/>
      <c r="V51" s="237"/>
      <c r="W51" s="237"/>
      <c r="X51" s="237"/>
      <c r="Y51" s="237"/>
      <c r="Z51" s="237"/>
    </row>
    <row r="52" spans="1:26" ht="17.25" customHeight="1">
      <c r="A52" s="1149"/>
      <c r="B52" s="247" t="s">
        <v>152</v>
      </c>
      <c r="C52" s="403">
        <v>753.97799999999995</v>
      </c>
      <c r="D52" s="377">
        <v>215.27</v>
      </c>
      <c r="E52" s="377">
        <v>3.133</v>
      </c>
      <c r="F52" s="377">
        <v>212.137</v>
      </c>
      <c r="G52" s="377">
        <v>86.927000000000007</v>
      </c>
      <c r="H52" s="377">
        <v>114.041</v>
      </c>
      <c r="I52" s="377">
        <f t="shared" si="2"/>
        <v>-27.11399999999999</v>
      </c>
      <c r="J52" s="377">
        <f t="shared" si="6"/>
        <v>939.00099999999998</v>
      </c>
      <c r="K52" s="257" t="s">
        <v>150</v>
      </c>
      <c r="L52" s="292"/>
      <c r="M52" s="292"/>
      <c r="N52" s="292"/>
      <c r="O52" s="292"/>
      <c r="P52" s="292"/>
      <c r="Q52" s="292"/>
      <c r="R52" s="292"/>
      <c r="S52" s="292"/>
      <c r="T52" s="237"/>
      <c r="U52" s="237"/>
      <c r="V52" s="237"/>
      <c r="W52" s="237"/>
      <c r="X52" s="237"/>
      <c r="Y52" s="237"/>
      <c r="Z52" s="237"/>
    </row>
    <row r="53" spans="1:26" ht="17.25" customHeight="1">
      <c r="A53" s="1233" t="s">
        <v>167</v>
      </c>
      <c r="B53" s="290" t="s">
        <v>308</v>
      </c>
      <c r="C53" s="398">
        <v>778.21</v>
      </c>
      <c r="D53" s="399">
        <v>208.62700000000001</v>
      </c>
      <c r="E53" s="399">
        <v>1.3160000000000001</v>
      </c>
      <c r="F53" s="399">
        <v>207.31100000000001</v>
      </c>
      <c r="G53" s="399">
        <v>109.06</v>
      </c>
      <c r="H53" s="399">
        <v>68.900999999999996</v>
      </c>
      <c r="I53" s="399">
        <f t="shared" si="2"/>
        <v>40.159000000000006</v>
      </c>
      <c r="J53" s="399">
        <f t="shared" si="6"/>
        <v>1025.68</v>
      </c>
      <c r="K53" s="291" t="s">
        <v>304</v>
      </c>
      <c r="L53" s="292"/>
      <c r="M53" s="292"/>
      <c r="N53" s="292"/>
      <c r="O53" s="292"/>
      <c r="P53" s="292"/>
      <c r="Q53" s="292"/>
      <c r="R53" s="292"/>
      <c r="S53" s="292"/>
      <c r="T53" s="237"/>
      <c r="U53" s="237"/>
      <c r="V53" s="237"/>
      <c r="W53" s="237"/>
      <c r="X53" s="237"/>
      <c r="Y53" s="237"/>
      <c r="Z53" s="237"/>
    </row>
    <row r="54" spans="1:26" ht="17.25" customHeight="1">
      <c r="A54" s="1189"/>
      <c r="B54" s="298" t="s">
        <v>307</v>
      </c>
      <c r="C54" s="406">
        <v>47.491999999999997</v>
      </c>
      <c r="D54" s="407">
        <v>1.0999999999999999E-2</v>
      </c>
      <c r="E54" s="407">
        <v>0.81399999999999995</v>
      </c>
      <c r="F54" s="407">
        <v>-0.80300000000000005</v>
      </c>
      <c r="G54" s="407">
        <v>4.9809999999999999</v>
      </c>
      <c r="H54" s="407">
        <v>3.3889999999999998</v>
      </c>
      <c r="I54" s="407">
        <f t="shared" si="2"/>
        <v>1.5920000000000001</v>
      </c>
      <c r="J54" s="407">
        <f t="shared" si="6"/>
        <v>48.280999999999999</v>
      </c>
      <c r="K54" s="299" t="s">
        <v>306</v>
      </c>
      <c r="L54" s="292"/>
      <c r="M54" s="292"/>
      <c r="N54" s="292"/>
      <c r="O54" s="292"/>
      <c r="P54" s="292"/>
      <c r="Q54" s="292"/>
      <c r="R54" s="292"/>
      <c r="S54" s="292"/>
      <c r="T54" s="237"/>
      <c r="U54" s="237"/>
      <c r="V54" s="237"/>
      <c r="W54" s="237"/>
      <c r="X54" s="237"/>
      <c r="Y54" s="237"/>
      <c r="Z54" s="237"/>
    </row>
    <row r="55" spans="1:26" ht="16.5" customHeight="1">
      <c r="A55" s="1190"/>
      <c r="B55" s="293" t="s">
        <v>152</v>
      </c>
      <c r="C55" s="401">
        <v>825.702</v>
      </c>
      <c r="D55" s="402">
        <v>208.63800000000001</v>
      </c>
      <c r="E55" s="402">
        <v>2.129</v>
      </c>
      <c r="F55" s="402">
        <v>206.50899999999999</v>
      </c>
      <c r="G55" s="402">
        <v>114.041</v>
      </c>
      <c r="H55" s="402">
        <v>72.290000000000006</v>
      </c>
      <c r="I55" s="402">
        <f t="shared" si="2"/>
        <v>41.750999999999991</v>
      </c>
      <c r="J55" s="402">
        <f t="shared" si="6"/>
        <v>1073.962</v>
      </c>
      <c r="K55" s="295" t="s">
        <v>150</v>
      </c>
      <c r="L55" s="292"/>
      <c r="M55" s="292"/>
      <c r="N55" s="292"/>
      <c r="O55" s="292"/>
      <c r="P55" s="292"/>
      <c r="Q55" s="292"/>
      <c r="R55" s="292"/>
      <c r="S55" s="292"/>
      <c r="T55" s="237"/>
      <c r="U55" s="237"/>
      <c r="V55" s="237"/>
      <c r="W55" s="237"/>
      <c r="X55" s="237"/>
      <c r="Y55" s="237"/>
      <c r="Z55" s="237"/>
    </row>
    <row r="56" spans="1:26" ht="17.25" customHeight="1">
      <c r="A56" s="1234" t="s">
        <v>309</v>
      </c>
      <c r="B56" s="225" t="s">
        <v>308</v>
      </c>
      <c r="C56" s="375">
        <v>893.19100000000003</v>
      </c>
      <c r="D56" s="375">
        <v>237.66800000000001</v>
      </c>
      <c r="E56" s="375">
        <v>1.1659999999999999</v>
      </c>
      <c r="F56" s="375">
        <v>236.50200000000001</v>
      </c>
      <c r="G56" s="375">
        <v>68.900999999999996</v>
      </c>
      <c r="H56" s="375">
        <v>84.415999999999997</v>
      </c>
      <c r="I56" s="375">
        <f t="shared" si="2"/>
        <v>-15.515000000000001</v>
      </c>
      <c r="J56" s="375">
        <f t="shared" si="6"/>
        <v>1114.1779999999999</v>
      </c>
      <c r="K56" s="272" t="s">
        <v>304</v>
      </c>
      <c r="L56" s="292"/>
      <c r="M56" s="292"/>
      <c r="N56" s="292"/>
      <c r="O56" s="292"/>
      <c r="P56" s="292"/>
      <c r="Q56" s="292"/>
      <c r="R56" s="292"/>
      <c r="S56" s="292"/>
      <c r="T56" s="237"/>
      <c r="U56" s="237"/>
      <c r="V56" s="237"/>
      <c r="W56" s="237"/>
      <c r="X56" s="237"/>
      <c r="Y56" s="237"/>
      <c r="Z56" s="237"/>
    </row>
    <row r="57" spans="1:26" ht="17.25" customHeight="1">
      <c r="A57" s="1189"/>
      <c r="B57" s="296" t="s">
        <v>307</v>
      </c>
      <c r="C57" s="398">
        <v>44.029000000000003</v>
      </c>
      <c r="D57" s="399">
        <v>2.3E-2</v>
      </c>
      <c r="E57" s="399">
        <v>0.33300000000000002</v>
      </c>
      <c r="F57" s="399">
        <v>-0.31</v>
      </c>
      <c r="G57" s="399">
        <v>3.3889999999999998</v>
      </c>
      <c r="H57" s="399">
        <v>1.556</v>
      </c>
      <c r="I57" s="399">
        <f t="shared" si="2"/>
        <v>1.8329999999999997</v>
      </c>
      <c r="J57" s="399">
        <f t="shared" si="6"/>
        <v>45.552</v>
      </c>
      <c r="K57" s="297" t="s">
        <v>306</v>
      </c>
      <c r="L57" s="292"/>
      <c r="M57" s="292"/>
      <c r="N57" s="292"/>
      <c r="O57" s="292"/>
      <c r="P57" s="292"/>
      <c r="Q57" s="292"/>
      <c r="R57" s="292"/>
      <c r="S57" s="292"/>
      <c r="T57" s="237"/>
      <c r="U57" s="237"/>
      <c r="V57" s="237"/>
      <c r="W57" s="237"/>
      <c r="X57" s="237"/>
      <c r="Y57" s="237"/>
      <c r="Z57" s="237"/>
    </row>
    <row r="58" spans="1:26" ht="17.25" customHeight="1">
      <c r="A58" s="1190"/>
      <c r="B58" s="247" t="s">
        <v>152</v>
      </c>
      <c r="C58" s="403">
        <v>937.22</v>
      </c>
      <c r="D58" s="377">
        <v>237.691</v>
      </c>
      <c r="E58" s="377">
        <v>1.4990000000000001</v>
      </c>
      <c r="F58" s="377">
        <v>236.19200000000001</v>
      </c>
      <c r="G58" s="377">
        <v>72.290000000000006</v>
      </c>
      <c r="H58" s="377">
        <v>85.971999999999994</v>
      </c>
      <c r="I58" s="377">
        <f t="shared" si="2"/>
        <v>-13.681999999999988</v>
      </c>
      <c r="J58" s="377">
        <f t="shared" si="6"/>
        <v>1159.73</v>
      </c>
      <c r="K58" s="257" t="s">
        <v>150</v>
      </c>
      <c r="L58" s="292"/>
      <c r="M58" s="292"/>
      <c r="N58" s="292"/>
      <c r="O58" s="292"/>
      <c r="P58" s="292"/>
      <c r="Q58" s="292"/>
      <c r="R58" s="292"/>
      <c r="S58" s="292"/>
      <c r="T58" s="237"/>
      <c r="U58" s="237"/>
      <c r="V58" s="237"/>
      <c r="W58" s="237"/>
      <c r="X58" s="237"/>
      <c r="Y58" s="237"/>
      <c r="Z58" s="237"/>
    </row>
    <row r="59" spans="1:26" ht="17.25" customHeight="1">
      <c r="A59" s="1171" t="s">
        <v>169</v>
      </c>
      <c r="B59" s="294" t="s">
        <v>308</v>
      </c>
      <c r="C59" s="399">
        <v>997.82600000000002</v>
      </c>
      <c r="D59" s="399">
        <v>264.52999999999997</v>
      </c>
      <c r="E59" s="399">
        <v>1.5449999999999999</v>
      </c>
      <c r="F59" s="399">
        <v>262.98599999999999</v>
      </c>
      <c r="G59" s="399">
        <v>84.415999999999997</v>
      </c>
      <c r="H59" s="399">
        <v>108.746</v>
      </c>
      <c r="I59" s="399">
        <f t="shared" si="2"/>
        <v>-24.33</v>
      </c>
      <c r="J59" s="398">
        <f t="shared" si="6"/>
        <v>1236.482</v>
      </c>
      <c r="K59" s="272" t="s">
        <v>304</v>
      </c>
      <c r="L59" s="292"/>
      <c r="M59" s="292"/>
      <c r="N59" s="292"/>
      <c r="O59" s="292"/>
      <c r="P59" s="292"/>
      <c r="Q59" s="292"/>
      <c r="R59" s="292"/>
      <c r="S59" s="292"/>
      <c r="T59" s="237"/>
      <c r="U59" s="237"/>
      <c r="V59" s="237"/>
      <c r="W59" s="237"/>
      <c r="X59" s="237"/>
      <c r="Y59" s="237"/>
      <c r="Z59" s="237"/>
    </row>
    <row r="60" spans="1:26" ht="17.25" customHeight="1">
      <c r="A60" s="1148"/>
      <c r="B60" s="225" t="s">
        <v>307</v>
      </c>
      <c r="C60" s="408">
        <v>42.920999999999999</v>
      </c>
      <c r="D60" s="376">
        <v>5.1999999999999998E-2</v>
      </c>
      <c r="E60" s="376">
        <v>2E-3</v>
      </c>
      <c r="F60" s="376">
        <v>0.05</v>
      </c>
      <c r="G60" s="376">
        <v>1.556</v>
      </c>
      <c r="H60" s="376">
        <v>1.883</v>
      </c>
      <c r="I60" s="376">
        <f t="shared" si="2"/>
        <v>-0.32699999999999996</v>
      </c>
      <c r="J60" s="376">
        <f t="shared" si="6"/>
        <v>42.643999999999998</v>
      </c>
      <c r="K60" s="297" t="s">
        <v>306</v>
      </c>
      <c r="L60" s="292"/>
      <c r="M60" s="292"/>
      <c r="N60" s="292"/>
      <c r="O60" s="292"/>
      <c r="P60" s="292"/>
      <c r="Q60" s="292"/>
      <c r="R60" s="292"/>
      <c r="S60" s="292"/>
      <c r="T60" s="237"/>
      <c r="U60" s="237"/>
      <c r="V60" s="237"/>
      <c r="W60" s="237"/>
      <c r="X60" s="237"/>
      <c r="Y60" s="237"/>
      <c r="Z60" s="237"/>
    </row>
    <row r="61" spans="1:26" ht="17.25" customHeight="1">
      <c r="A61" s="1149"/>
      <c r="B61" s="294" t="s">
        <v>152</v>
      </c>
      <c r="C61" s="402">
        <v>1040.7470000000001</v>
      </c>
      <c r="D61" s="402">
        <v>264.58300000000003</v>
      </c>
      <c r="E61" s="402">
        <v>1.5469999999999999</v>
      </c>
      <c r="F61" s="402">
        <v>263.036</v>
      </c>
      <c r="G61" s="402">
        <v>85.971999999999994</v>
      </c>
      <c r="H61" s="402">
        <v>110.629</v>
      </c>
      <c r="I61" s="402">
        <f t="shared" si="2"/>
        <v>-24.657000000000011</v>
      </c>
      <c r="J61" s="401">
        <f t="shared" si="6"/>
        <v>1279.1260000000002</v>
      </c>
      <c r="K61" s="257" t="s">
        <v>150</v>
      </c>
      <c r="L61" s="292"/>
      <c r="M61" s="292"/>
      <c r="N61" s="292"/>
      <c r="O61" s="292"/>
      <c r="P61" s="292"/>
      <c r="Q61" s="292"/>
      <c r="R61" s="292"/>
      <c r="S61" s="292"/>
      <c r="T61" s="237"/>
      <c r="U61" s="237"/>
      <c r="V61" s="237"/>
      <c r="W61" s="237"/>
      <c r="X61" s="237"/>
      <c r="Y61" s="237"/>
      <c r="Z61" s="237"/>
    </row>
    <row r="62" spans="1:26" ht="29.25" customHeight="1">
      <c r="A62" s="1231" t="s">
        <v>310</v>
      </c>
      <c r="B62" s="1151"/>
      <c r="C62" s="1151"/>
      <c r="D62" s="1151"/>
      <c r="E62" s="1151"/>
      <c r="F62" s="1151"/>
      <c r="G62" s="1151"/>
      <c r="H62" s="1151"/>
      <c r="I62" s="1151"/>
      <c r="J62" s="1151"/>
      <c r="K62" s="1152"/>
      <c r="L62" s="237"/>
      <c r="M62" s="237"/>
      <c r="N62" s="237"/>
      <c r="O62" s="237"/>
      <c r="P62" s="237"/>
      <c r="Q62" s="237"/>
      <c r="R62" s="237"/>
      <c r="S62" s="237"/>
      <c r="T62" s="237"/>
      <c r="U62" s="237"/>
      <c r="V62" s="237"/>
      <c r="W62" s="237"/>
      <c r="X62" s="237"/>
      <c r="Y62" s="237"/>
      <c r="Z62" s="237"/>
    </row>
    <row r="63" spans="1:26" ht="30.75" customHeight="1">
      <c r="A63" s="1232" t="s">
        <v>311</v>
      </c>
      <c r="B63" s="1163"/>
      <c r="C63" s="1163"/>
      <c r="D63" s="1163"/>
      <c r="E63" s="1163"/>
      <c r="F63" s="1163"/>
      <c r="G63" s="1163"/>
      <c r="H63" s="1163"/>
      <c r="I63" s="1163"/>
      <c r="J63" s="1163"/>
      <c r="K63" s="1157"/>
      <c r="L63" s="213"/>
      <c r="M63" s="213"/>
      <c r="N63" s="213"/>
      <c r="O63" s="213"/>
      <c r="P63" s="213"/>
      <c r="Q63" s="213"/>
      <c r="R63" s="213"/>
      <c r="S63" s="213"/>
      <c r="T63" s="213"/>
      <c r="U63" s="213"/>
      <c r="V63" s="213"/>
      <c r="W63" s="213"/>
      <c r="X63" s="213"/>
      <c r="Y63" s="213"/>
      <c r="Z63" s="213"/>
    </row>
    <row r="64" spans="1:26" ht="15.75" hidden="1" customHeight="1">
      <c r="A64" s="300"/>
      <c r="B64" s="301"/>
      <c r="C64" s="302"/>
      <c r="D64" s="302"/>
      <c r="E64" s="302"/>
      <c r="F64" s="302"/>
      <c r="G64" s="302"/>
      <c r="H64" s="302"/>
      <c r="I64" s="302"/>
      <c r="J64" s="302"/>
      <c r="K64" s="303"/>
      <c r="L64" s="302"/>
      <c r="M64" s="302"/>
      <c r="N64" s="302"/>
      <c r="O64" s="302"/>
      <c r="P64" s="302"/>
      <c r="Q64" s="302"/>
      <c r="R64" s="302"/>
      <c r="S64" s="302"/>
      <c r="T64" s="302"/>
      <c r="U64" s="302"/>
      <c r="V64" s="302"/>
      <c r="W64" s="302"/>
      <c r="X64" s="302"/>
      <c r="Y64" s="302"/>
      <c r="Z64" s="302"/>
    </row>
    <row r="65" spans="1:26" ht="15.75" hidden="1" customHeight="1">
      <c r="A65" s="300"/>
      <c r="B65" s="300"/>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row>
    <row r="66" spans="1:26" ht="15.75" hidden="1" customHeight="1">
      <c r="A66" s="300"/>
      <c r="B66" s="300"/>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row>
    <row r="67" spans="1:26" ht="15.75" hidden="1" customHeight="1">
      <c r="A67" s="300"/>
      <c r="B67" s="300"/>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row>
    <row r="68" spans="1:26" ht="15.75" hidden="1" customHeight="1">
      <c r="A68" s="300"/>
      <c r="B68" s="300"/>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row>
    <row r="69" spans="1:26" ht="15.75" hidden="1" customHeight="1">
      <c r="A69" s="300"/>
      <c r="B69" s="300"/>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row>
    <row r="70" spans="1:26" ht="15.75" hidden="1" customHeight="1">
      <c r="A70" s="300"/>
      <c r="B70" s="300"/>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row>
    <row r="71" spans="1:26" ht="15.75" hidden="1" customHeight="1">
      <c r="A71" s="300"/>
      <c r="B71" s="300"/>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row>
    <row r="72" spans="1:26" ht="15.75" hidden="1" customHeight="1">
      <c r="A72" s="300"/>
      <c r="B72" s="300"/>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row>
    <row r="73" spans="1:26" ht="15.75" hidden="1" customHeight="1">
      <c r="A73" s="300"/>
      <c r="B73" s="300"/>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row>
    <row r="74" spans="1:26" ht="15.75" hidden="1" customHeight="1">
      <c r="A74" s="300"/>
      <c r="B74" s="300"/>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row>
    <row r="75" spans="1:26" ht="15.75" hidden="1" customHeight="1">
      <c r="A75" s="300"/>
      <c r="B75" s="300"/>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row>
    <row r="76" spans="1:26" ht="15.75" hidden="1" customHeight="1">
      <c r="A76" s="300"/>
      <c r="B76" s="300"/>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row>
    <row r="77" spans="1:26" ht="15.75" hidden="1" customHeight="1">
      <c r="A77" s="300"/>
      <c r="B77" s="300"/>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row>
    <row r="78" spans="1:26" ht="15.75" hidden="1" customHeight="1">
      <c r="A78" s="300"/>
      <c r="B78" s="300"/>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row>
    <row r="79" spans="1:26" ht="15.75" hidden="1" customHeight="1">
      <c r="A79" s="300"/>
      <c r="B79" s="300"/>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row>
    <row r="80" spans="1:26" ht="15.75" hidden="1" customHeight="1">
      <c r="A80" s="300"/>
      <c r="B80" s="300"/>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row>
    <row r="81" spans="1:26" ht="15.75" hidden="1" customHeight="1">
      <c r="A81" s="300"/>
      <c r="B81" s="300"/>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row>
    <row r="82" spans="1:26" ht="15.75" hidden="1" customHeight="1">
      <c r="A82" s="300"/>
      <c r="B82" s="300"/>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row>
    <row r="83" spans="1:26" ht="15.75" hidden="1" customHeight="1">
      <c r="A83" s="300"/>
      <c r="B83" s="300"/>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row>
    <row r="84" spans="1:26" ht="15.75" hidden="1" customHeight="1">
      <c r="A84" s="300"/>
      <c r="B84" s="300"/>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row>
    <row r="85" spans="1:26" ht="15.75" hidden="1" customHeight="1">
      <c r="A85" s="300"/>
      <c r="B85" s="300"/>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row>
    <row r="86" spans="1:26" ht="15.75" hidden="1" customHeight="1">
      <c r="A86" s="300"/>
      <c r="B86" s="300"/>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row>
    <row r="87" spans="1:26" ht="15.75" hidden="1" customHeight="1">
      <c r="A87" s="300"/>
      <c r="B87" s="300"/>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row>
    <row r="88" spans="1:26" ht="15.75" hidden="1" customHeight="1">
      <c r="A88" s="300"/>
      <c r="B88" s="300"/>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row>
    <row r="89" spans="1:26" ht="15.75" hidden="1" customHeight="1">
      <c r="A89" s="300"/>
      <c r="B89" s="300"/>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row>
    <row r="90" spans="1:26" ht="15.75" hidden="1" customHeight="1">
      <c r="A90" s="300"/>
      <c r="B90" s="300"/>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row>
    <row r="91" spans="1:26" ht="15.75" hidden="1" customHeight="1">
      <c r="A91" s="300"/>
      <c r="B91" s="300"/>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row>
    <row r="92" spans="1:26" ht="15.75" hidden="1" customHeight="1">
      <c r="A92" s="300"/>
      <c r="B92" s="300"/>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row>
    <row r="93" spans="1:26" ht="15.75" hidden="1" customHeight="1">
      <c r="A93" s="300"/>
      <c r="B93" s="300"/>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row>
    <row r="94" spans="1:26" ht="15.75" hidden="1" customHeight="1">
      <c r="A94" s="300"/>
      <c r="B94" s="300"/>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row>
    <row r="95" spans="1:26" ht="15.75" hidden="1" customHeight="1">
      <c r="A95" s="300"/>
      <c r="B95" s="300"/>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row>
    <row r="96" spans="1:26" ht="15.75" hidden="1" customHeight="1">
      <c r="A96" s="300"/>
      <c r="B96" s="300"/>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row>
    <row r="97" spans="1:26" ht="15.75" hidden="1" customHeight="1">
      <c r="A97" s="300"/>
      <c r="B97" s="300"/>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row>
    <row r="98" spans="1:26" ht="15.75" hidden="1" customHeight="1">
      <c r="A98" s="300"/>
      <c r="B98" s="300"/>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row>
    <row r="99" spans="1:26" ht="15.75" hidden="1" customHeight="1">
      <c r="A99" s="300"/>
      <c r="B99" s="300"/>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row>
    <row r="100" spans="1:26" ht="15.75" hidden="1" customHeight="1">
      <c r="A100" s="300"/>
      <c r="B100" s="300"/>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row>
    <row r="101" spans="1:26" ht="15.75" hidden="1" customHeight="1">
      <c r="A101" s="300"/>
      <c r="B101" s="300"/>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row>
    <row r="102" spans="1:26" ht="15.75" hidden="1" customHeight="1">
      <c r="A102" s="300"/>
      <c r="B102" s="300"/>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row>
    <row r="103" spans="1:26" ht="15.75" hidden="1" customHeight="1">
      <c r="A103" s="300"/>
      <c r="B103" s="300"/>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row>
    <row r="104" spans="1:26" ht="15.75" hidden="1" customHeight="1">
      <c r="A104" s="300"/>
      <c r="B104" s="300"/>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row>
    <row r="105" spans="1:26" ht="15.75" hidden="1" customHeight="1">
      <c r="A105" s="300"/>
      <c r="B105" s="300"/>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row>
    <row r="106" spans="1:26" ht="15.75" hidden="1" customHeight="1">
      <c r="A106" s="300"/>
      <c r="B106" s="300"/>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row>
    <row r="107" spans="1:26" ht="15.75" hidden="1" customHeight="1">
      <c r="A107" s="300"/>
      <c r="B107" s="300"/>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row>
    <row r="108" spans="1:26" ht="15.75" hidden="1" customHeight="1">
      <c r="A108" s="300"/>
      <c r="B108" s="300"/>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row>
    <row r="109" spans="1:26" ht="15.75" hidden="1" customHeight="1">
      <c r="A109" s="300"/>
      <c r="B109" s="300"/>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row>
    <row r="110" spans="1:26" ht="15.75" hidden="1" customHeight="1">
      <c r="A110" s="300"/>
      <c r="B110" s="300"/>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row>
    <row r="111" spans="1:26" ht="15.75" hidden="1" customHeight="1">
      <c r="A111" s="300"/>
      <c r="B111" s="300"/>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row>
    <row r="112" spans="1:26" ht="15.75" hidden="1" customHeight="1">
      <c r="A112" s="300"/>
      <c r="B112" s="300"/>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row>
    <row r="113" spans="1:26" ht="15.75" hidden="1" customHeight="1">
      <c r="A113" s="300"/>
      <c r="B113" s="300"/>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row>
    <row r="114" spans="1:26" ht="15.75" hidden="1" customHeight="1">
      <c r="A114" s="300"/>
      <c r="B114" s="300"/>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row>
    <row r="115" spans="1:26" ht="15.75" hidden="1" customHeight="1">
      <c r="A115" s="300"/>
      <c r="B115" s="300"/>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row>
    <row r="116" spans="1:26" ht="15.75" hidden="1" customHeight="1">
      <c r="A116" s="300"/>
      <c r="B116" s="300"/>
      <c r="C116" s="302"/>
      <c r="D116" s="302"/>
      <c r="E116" s="302"/>
      <c r="F116" s="302"/>
      <c r="G116" s="302"/>
      <c r="H116" s="302"/>
      <c r="I116" s="302"/>
      <c r="J116" s="302"/>
      <c r="K116" s="302"/>
      <c r="L116" s="302"/>
      <c r="M116" s="302"/>
      <c r="N116" s="302"/>
      <c r="O116" s="302"/>
      <c r="P116" s="302"/>
      <c r="Q116" s="302"/>
      <c r="R116" s="302"/>
      <c r="S116" s="302"/>
      <c r="T116" s="302"/>
      <c r="U116" s="302"/>
      <c r="V116" s="302"/>
      <c r="W116" s="302"/>
      <c r="X116" s="302"/>
      <c r="Y116" s="302"/>
      <c r="Z116" s="302"/>
    </row>
    <row r="117" spans="1:26" ht="15.75" hidden="1" customHeight="1">
      <c r="A117" s="300"/>
      <c r="B117" s="300"/>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row>
    <row r="118" spans="1:26" ht="15.75" hidden="1" customHeight="1">
      <c r="A118" s="300"/>
      <c r="B118" s="300"/>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row>
    <row r="119" spans="1:26" ht="15.75" hidden="1" customHeight="1">
      <c r="A119" s="300"/>
      <c r="B119" s="300"/>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row>
    <row r="120" spans="1:26" ht="15.75" hidden="1" customHeight="1">
      <c r="A120" s="300"/>
      <c r="B120" s="300"/>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row>
    <row r="121" spans="1:26" ht="15.75" hidden="1" customHeight="1">
      <c r="A121" s="300"/>
      <c r="B121" s="300"/>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row>
    <row r="122" spans="1:26" ht="15.75" hidden="1" customHeight="1">
      <c r="A122" s="300"/>
      <c r="B122" s="300"/>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row>
    <row r="123" spans="1:26" ht="15.75" hidden="1" customHeight="1">
      <c r="A123" s="300"/>
      <c r="B123" s="300"/>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row>
    <row r="124" spans="1:26" ht="15.75" hidden="1" customHeight="1">
      <c r="A124" s="300"/>
      <c r="B124" s="300"/>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row>
    <row r="125" spans="1:26" ht="15.75" hidden="1" customHeight="1">
      <c r="A125" s="300"/>
      <c r="B125" s="300"/>
      <c r="C125" s="302"/>
      <c r="D125" s="302"/>
      <c r="E125" s="302"/>
      <c r="F125" s="302"/>
      <c r="G125" s="302"/>
      <c r="H125" s="302"/>
      <c r="I125" s="302"/>
      <c r="J125" s="302"/>
      <c r="K125" s="302"/>
      <c r="L125" s="302"/>
      <c r="M125" s="302"/>
      <c r="N125" s="302"/>
      <c r="O125" s="302"/>
      <c r="P125" s="302"/>
      <c r="Q125" s="302"/>
      <c r="R125" s="302"/>
      <c r="S125" s="302"/>
      <c r="T125" s="302"/>
      <c r="U125" s="302"/>
      <c r="V125" s="302"/>
      <c r="W125" s="302"/>
      <c r="X125" s="302"/>
      <c r="Y125" s="302"/>
      <c r="Z125" s="302"/>
    </row>
    <row r="126" spans="1:26" ht="15.75" hidden="1" customHeight="1">
      <c r="A126" s="300"/>
      <c r="B126" s="300"/>
      <c r="C126" s="302"/>
      <c r="D126" s="302"/>
      <c r="E126" s="302"/>
      <c r="F126" s="302"/>
      <c r="G126" s="302"/>
      <c r="H126" s="302"/>
      <c r="I126" s="302"/>
      <c r="J126" s="302"/>
      <c r="K126" s="302"/>
      <c r="L126" s="302"/>
      <c r="M126" s="302"/>
      <c r="N126" s="302"/>
      <c r="O126" s="302"/>
      <c r="P126" s="302"/>
      <c r="Q126" s="302"/>
      <c r="R126" s="302"/>
      <c r="S126" s="302"/>
      <c r="T126" s="302"/>
      <c r="U126" s="302"/>
      <c r="V126" s="302"/>
      <c r="W126" s="302"/>
      <c r="X126" s="302"/>
      <c r="Y126" s="302"/>
      <c r="Z126" s="302"/>
    </row>
    <row r="127" spans="1:26" ht="15.75" hidden="1" customHeight="1">
      <c r="A127" s="300"/>
      <c r="B127" s="300"/>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row>
    <row r="128" spans="1:26" ht="15.75" hidden="1" customHeight="1">
      <c r="A128" s="300"/>
      <c r="B128" s="300"/>
      <c r="C128" s="302"/>
      <c r="D128" s="302"/>
      <c r="E128" s="302"/>
      <c r="F128" s="302"/>
      <c r="G128" s="302"/>
      <c r="H128" s="302"/>
      <c r="I128" s="302"/>
      <c r="J128" s="302"/>
      <c r="K128" s="302"/>
      <c r="L128" s="302"/>
      <c r="M128" s="302"/>
      <c r="N128" s="302"/>
      <c r="O128" s="302"/>
      <c r="P128" s="302"/>
      <c r="Q128" s="302"/>
      <c r="R128" s="302"/>
      <c r="S128" s="302"/>
      <c r="T128" s="302"/>
      <c r="U128" s="302"/>
      <c r="V128" s="302"/>
      <c r="W128" s="302"/>
      <c r="X128" s="302"/>
      <c r="Y128" s="302"/>
      <c r="Z128" s="302"/>
    </row>
    <row r="129" spans="1:26" ht="15.75" hidden="1" customHeight="1">
      <c r="A129" s="300"/>
      <c r="B129" s="300"/>
      <c r="C129" s="302"/>
      <c r="D129" s="302"/>
      <c r="E129" s="302"/>
      <c r="F129" s="302"/>
      <c r="G129" s="302"/>
      <c r="H129" s="302"/>
      <c r="I129" s="302"/>
      <c r="J129" s="302"/>
      <c r="K129" s="302"/>
      <c r="L129" s="302"/>
      <c r="M129" s="302"/>
      <c r="N129" s="302"/>
      <c r="O129" s="302"/>
      <c r="P129" s="302"/>
      <c r="Q129" s="302"/>
      <c r="R129" s="302"/>
      <c r="S129" s="302"/>
      <c r="T129" s="302"/>
      <c r="U129" s="302"/>
      <c r="V129" s="302"/>
      <c r="W129" s="302"/>
      <c r="X129" s="302"/>
      <c r="Y129" s="302"/>
      <c r="Z129" s="302"/>
    </row>
    <row r="130" spans="1:26" ht="15.75" hidden="1" customHeight="1">
      <c r="A130" s="300"/>
      <c r="B130" s="300"/>
      <c r="C130" s="302"/>
      <c r="D130" s="302"/>
      <c r="E130" s="302"/>
      <c r="F130" s="302"/>
      <c r="G130" s="302"/>
      <c r="H130" s="302"/>
      <c r="I130" s="302"/>
      <c r="J130" s="302"/>
      <c r="K130" s="302"/>
      <c r="L130" s="302"/>
      <c r="M130" s="302"/>
      <c r="N130" s="302"/>
      <c r="O130" s="302"/>
      <c r="P130" s="302"/>
      <c r="Q130" s="302"/>
      <c r="R130" s="302"/>
      <c r="S130" s="302"/>
      <c r="T130" s="302"/>
      <c r="U130" s="302"/>
      <c r="V130" s="302"/>
      <c r="W130" s="302"/>
      <c r="X130" s="302"/>
      <c r="Y130" s="302"/>
      <c r="Z130" s="302"/>
    </row>
    <row r="131" spans="1:26" ht="15.75" hidden="1" customHeight="1">
      <c r="A131" s="300"/>
      <c r="B131" s="300"/>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row>
    <row r="132" spans="1:26" ht="15.75" hidden="1" customHeight="1">
      <c r="A132" s="300"/>
      <c r="B132" s="300"/>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row>
    <row r="133" spans="1:26" ht="15.75" hidden="1" customHeight="1">
      <c r="A133" s="300"/>
      <c r="B133" s="300"/>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row>
    <row r="134" spans="1:26" ht="15.75" hidden="1" customHeight="1">
      <c r="A134" s="300"/>
      <c r="B134" s="300"/>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row>
    <row r="135" spans="1:26" ht="15.75" hidden="1" customHeight="1">
      <c r="A135" s="300"/>
      <c r="B135" s="300"/>
      <c r="C135" s="302"/>
      <c r="D135" s="302"/>
      <c r="E135" s="302"/>
      <c r="F135" s="302"/>
      <c r="G135" s="302"/>
      <c r="H135" s="302"/>
      <c r="I135" s="302"/>
      <c r="J135" s="302"/>
      <c r="K135" s="302"/>
      <c r="L135" s="302"/>
      <c r="M135" s="302"/>
      <c r="N135" s="302"/>
      <c r="O135" s="302"/>
      <c r="P135" s="302"/>
      <c r="Q135" s="302"/>
      <c r="R135" s="302"/>
      <c r="S135" s="302"/>
      <c r="T135" s="302"/>
      <c r="U135" s="302"/>
      <c r="V135" s="302"/>
      <c r="W135" s="302"/>
      <c r="X135" s="302"/>
      <c r="Y135" s="302"/>
      <c r="Z135" s="302"/>
    </row>
    <row r="136" spans="1:26" ht="15.75" hidden="1" customHeight="1">
      <c r="A136" s="300"/>
      <c r="B136" s="300"/>
      <c r="C136" s="302"/>
      <c r="D136" s="302"/>
      <c r="E136" s="302"/>
      <c r="F136" s="302"/>
      <c r="G136" s="302"/>
      <c r="H136" s="302"/>
      <c r="I136" s="302"/>
      <c r="J136" s="302"/>
      <c r="K136" s="302"/>
      <c r="L136" s="302"/>
      <c r="M136" s="302"/>
      <c r="N136" s="302"/>
      <c r="O136" s="302"/>
      <c r="P136" s="302"/>
      <c r="Q136" s="302"/>
      <c r="R136" s="302"/>
      <c r="S136" s="302"/>
      <c r="T136" s="302"/>
      <c r="U136" s="302"/>
      <c r="V136" s="302"/>
      <c r="W136" s="302"/>
      <c r="X136" s="302"/>
      <c r="Y136" s="302"/>
      <c r="Z136" s="302"/>
    </row>
    <row r="137" spans="1:26" ht="15.75" hidden="1" customHeight="1">
      <c r="A137" s="300"/>
      <c r="B137" s="300"/>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row>
    <row r="138" spans="1:26" ht="15.75" hidden="1" customHeight="1">
      <c r="A138" s="300"/>
      <c r="B138" s="300"/>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row>
    <row r="139" spans="1:26" ht="15.75" hidden="1" customHeight="1">
      <c r="A139" s="300"/>
      <c r="B139" s="300"/>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row>
    <row r="140" spans="1:26" ht="15.75" hidden="1" customHeight="1">
      <c r="A140" s="300"/>
      <c r="B140" s="300"/>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row>
    <row r="141" spans="1:26" ht="15.75" hidden="1" customHeight="1">
      <c r="A141" s="300"/>
      <c r="B141" s="300"/>
      <c r="C141" s="302"/>
      <c r="D141" s="302"/>
      <c r="E141" s="302"/>
      <c r="F141" s="302"/>
      <c r="G141" s="302"/>
      <c r="H141" s="302"/>
      <c r="I141" s="302"/>
      <c r="J141" s="302"/>
      <c r="K141" s="302"/>
      <c r="L141" s="302"/>
      <c r="M141" s="302"/>
      <c r="N141" s="302"/>
      <c r="O141" s="302"/>
      <c r="P141" s="302"/>
      <c r="Q141" s="302"/>
      <c r="R141" s="302"/>
      <c r="S141" s="302"/>
      <c r="T141" s="302"/>
      <c r="U141" s="302"/>
      <c r="V141" s="302"/>
      <c r="W141" s="302"/>
      <c r="X141" s="302"/>
      <c r="Y141" s="302"/>
      <c r="Z141" s="302"/>
    </row>
    <row r="142" spans="1:26" ht="15.75" hidden="1" customHeight="1">
      <c r="A142" s="300"/>
      <c r="B142" s="300"/>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row>
    <row r="143" spans="1:26" ht="15.75" hidden="1" customHeight="1">
      <c r="A143" s="300"/>
      <c r="B143" s="300"/>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row>
    <row r="144" spans="1:26" ht="15.75" hidden="1" customHeight="1">
      <c r="A144" s="300"/>
      <c r="B144" s="300"/>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row>
    <row r="145" spans="1:26" ht="15.75" hidden="1" customHeight="1">
      <c r="A145" s="300"/>
      <c r="B145" s="300"/>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row>
    <row r="146" spans="1:26" ht="15.75" hidden="1" customHeight="1">
      <c r="A146" s="300"/>
      <c r="B146" s="300"/>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row>
    <row r="147" spans="1:26" ht="15.75" hidden="1" customHeight="1">
      <c r="A147" s="300"/>
      <c r="B147" s="300"/>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row>
    <row r="148" spans="1:26" ht="15.75" hidden="1" customHeight="1">
      <c r="A148" s="300"/>
      <c r="B148" s="300"/>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row>
    <row r="149" spans="1:26" ht="15.75" hidden="1" customHeight="1">
      <c r="A149" s="300"/>
      <c r="B149" s="300"/>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row>
    <row r="150" spans="1:26" ht="15.75" hidden="1" customHeight="1">
      <c r="A150" s="300"/>
      <c r="B150" s="300"/>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row>
    <row r="151" spans="1:26" ht="15.75" hidden="1" customHeight="1">
      <c r="A151" s="300"/>
      <c r="B151" s="300"/>
      <c r="C151" s="302"/>
      <c r="D151" s="302"/>
      <c r="E151" s="302"/>
      <c r="F151" s="302"/>
      <c r="G151" s="302"/>
      <c r="H151" s="302"/>
      <c r="I151" s="302"/>
      <c r="J151" s="302"/>
      <c r="K151" s="302"/>
      <c r="L151" s="302"/>
      <c r="M151" s="302"/>
      <c r="N151" s="302"/>
      <c r="O151" s="302"/>
      <c r="P151" s="302"/>
      <c r="Q151" s="302"/>
      <c r="R151" s="302"/>
      <c r="S151" s="302"/>
      <c r="T151" s="302"/>
      <c r="U151" s="302"/>
      <c r="V151" s="302"/>
      <c r="W151" s="302"/>
      <c r="X151" s="302"/>
      <c r="Y151" s="302"/>
      <c r="Z151" s="302"/>
    </row>
    <row r="152" spans="1:26" ht="15.75" hidden="1" customHeight="1">
      <c r="A152" s="300"/>
      <c r="B152" s="300"/>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row>
    <row r="153" spans="1:26" ht="15.75" hidden="1" customHeight="1">
      <c r="A153" s="300"/>
      <c r="B153" s="300"/>
      <c r="C153" s="302"/>
      <c r="D153" s="302"/>
      <c r="E153" s="302"/>
      <c r="F153" s="302"/>
      <c r="G153" s="302"/>
      <c r="H153" s="302"/>
      <c r="I153" s="302"/>
      <c r="J153" s="302"/>
      <c r="K153" s="302"/>
      <c r="L153" s="302"/>
      <c r="M153" s="302"/>
      <c r="N153" s="302"/>
      <c r="O153" s="302"/>
      <c r="P153" s="302"/>
      <c r="Q153" s="302"/>
      <c r="R153" s="302"/>
      <c r="S153" s="302"/>
      <c r="T153" s="302"/>
      <c r="U153" s="302"/>
      <c r="V153" s="302"/>
      <c r="W153" s="302"/>
      <c r="X153" s="302"/>
      <c r="Y153" s="302"/>
      <c r="Z153" s="302"/>
    </row>
    <row r="154" spans="1:26" ht="15.75" hidden="1" customHeight="1">
      <c r="A154" s="300"/>
      <c r="B154" s="300"/>
      <c r="C154" s="302"/>
      <c r="D154" s="302"/>
      <c r="E154" s="302"/>
      <c r="F154" s="302"/>
      <c r="G154" s="302"/>
      <c r="H154" s="302"/>
      <c r="I154" s="302"/>
      <c r="J154" s="302"/>
      <c r="K154" s="302"/>
      <c r="L154" s="302"/>
      <c r="M154" s="302"/>
      <c r="N154" s="302"/>
      <c r="O154" s="302"/>
      <c r="P154" s="302"/>
      <c r="Q154" s="302"/>
      <c r="R154" s="302"/>
      <c r="S154" s="302"/>
      <c r="T154" s="302"/>
      <c r="U154" s="302"/>
      <c r="V154" s="302"/>
      <c r="W154" s="302"/>
      <c r="X154" s="302"/>
      <c r="Y154" s="302"/>
      <c r="Z154" s="302"/>
    </row>
    <row r="155" spans="1:26" ht="15.75" hidden="1" customHeight="1">
      <c r="A155" s="300"/>
      <c r="B155" s="300"/>
      <c r="C155" s="302"/>
      <c r="D155" s="302"/>
      <c r="E155" s="302"/>
      <c r="F155" s="302"/>
      <c r="G155" s="302"/>
      <c r="H155" s="302"/>
      <c r="I155" s="302"/>
      <c r="J155" s="302"/>
      <c r="K155" s="302"/>
      <c r="L155" s="302"/>
      <c r="M155" s="302"/>
      <c r="N155" s="302"/>
      <c r="O155" s="302"/>
      <c r="P155" s="302"/>
      <c r="Q155" s="302"/>
      <c r="R155" s="302"/>
      <c r="S155" s="302"/>
      <c r="T155" s="302"/>
      <c r="U155" s="302"/>
      <c r="V155" s="302"/>
      <c r="W155" s="302"/>
      <c r="X155" s="302"/>
      <c r="Y155" s="302"/>
      <c r="Z155" s="302"/>
    </row>
    <row r="156" spans="1:26" ht="15.75" hidden="1" customHeight="1">
      <c r="A156" s="300"/>
      <c r="B156" s="300"/>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row>
    <row r="157" spans="1:26" ht="15.75" hidden="1" customHeight="1">
      <c r="A157" s="300"/>
      <c r="B157" s="300"/>
      <c r="C157" s="302"/>
      <c r="D157" s="302"/>
      <c r="E157" s="302"/>
      <c r="F157" s="302"/>
      <c r="G157" s="302"/>
      <c r="H157" s="302"/>
      <c r="I157" s="302"/>
      <c r="J157" s="302"/>
      <c r="K157" s="302"/>
      <c r="L157" s="302"/>
      <c r="M157" s="302"/>
      <c r="N157" s="302"/>
      <c r="O157" s="302"/>
      <c r="P157" s="302"/>
      <c r="Q157" s="302"/>
      <c r="R157" s="302"/>
      <c r="S157" s="302"/>
      <c r="T157" s="302"/>
      <c r="U157" s="302"/>
      <c r="V157" s="302"/>
      <c r="W157" s="302"/>
      <c r="X157" s="302"/>
      <c r="Y157" s="302"/>
      <c r="Z157" s="302"/>
    </row>
    <row r="158" spans="1:26" ht="15.75" hidden="1" customHeight="1">
      <c r="A158" s="300"/>
      <c r="B158" s="300"/>
      <c r="C158" s="302"/>
      <c r="D158" s="302"/>
      <c r="E158" s="302"/>
      <c r="F158" s="302"/>
      <c r="G158" s="302"/>
      <c r="H158" s="302"/>
      <c r="I158" s="302"/>
      <c r="J158" s="302"/>
      <c r="K158" s="302"/>
      <c r="L158" s="302"/>
      <c r="M158" s="302"/>
      <c r="N158" s="302"/>
      <c r="O158" s="302"/>
      <c r="P158" s="302"/>
      <c r="Q158" s="302"/>
      <c r="R158" s="302"/>
      <c r="S158" s="302"/>
      <c r="T158" s="302"/>
      <c r="U158" s="302"/>
      <c r="V158" s="302"/>
      <c r="W158" s="302"/>
      <c r="X158" s="302"/>
      <c r="Y158" s="302"/>
      <c r="Z158" s="302"/>
    </row>
    <row r="159" spans="1:26" ht="15.75" hidden="1" customHeight="1">
      <c r="A159" s="300"/>
      <c r="B159" s="300"/>
      <c r="C159" s="302"/>
      <c r="D159" s="302"/>
      <c r="E159" s="302"/>
      <c r="F159" s="302"/>
      <c r="G159" s="302"/>
      <c r="H159" s="302"/>
      <c r="I159" s="302"/>
      <c r="J159" s="302"/>
      <c r="K159" s="302"/>
      <c r="L159" s="302"/>
      <c r="M159" s="302"/>
      <c r="N159" s="302"/>
      <c r="O159" s="302"/>
      <c r="P159" s="302"/>
      <c r="Q159" s="302"/>
      <c r="R159" s="302"/>
      <c r="S159" s="302"/>
      <c r="T159" s="302"/>
      <c r="U159" s="302"/>
      <c r="V159" s="302"/>
      <c r="W159" s="302"/>
      <c r="X159" s="302"/>
      <c r="Y159" s="302"/>
      <c r="Z159" s="302"/>
    </row>
    <row r="160" spans="1:26" ht="15.75" hidden="1" customHeight="1">
      <c r="A160" s="300"/>
      <c r="B160" s="300"/>
      <c r="C160" s="302"/>
      <c r="D160" s="302"/>
      <c r="E160" s="302"/>
      <c r="F160" s="302"/>
      <c r="G160" s="302"/>
      <c r="H160" s="302"/>
      <c r="I160" s="302"/>
      <c r="J160" s="302"/>
      <c r="K160" s="302"/>
      <c r="L160" s="302"/>
      <c r="M160" s="302"/>
      <c r="N160" s="302"/>
      <c r="O160" s="302"/>
      <c r="P160" s="302"/>
      <c r="Q160" s="302"/>
      <c r="R160" s="302"/>
      <c r="S160" s="302"/>
      <c r="T160" s="302"/>
      <c r="U160" s="302"/>
      <c r="V160" s="302"/>
      <c r="W160" s="302"/>
      <c r="X160" s="302"/>
      <c r="Y160" s="302"/>
      <c r="Z160" s="302"/>
    </row>
    <row r="161" spans="1:26" ht="15.75" hidden="1" customHeight="1">
      <c r="A161" s="300"/>
      <c r="B161" s="300"/>
      <c r="C161" s="302"/>
      <c r="D161" s="302"/>
      <c r="E161" s="302"/>
      <c r="F161" s="302"/>
      <c r="G161" s="302"/>
      <c r="H161" s="302"/>
      <c r="I161" s="302"/>
      <c r="J161" s="302"/>
      <c r="K161" s="302"/>
      <c r="L161" s="302"/>
      <c r="M161" s="302"/>
      <c r="N161" s="302"/>
      <c r="O161" s="302"/>
      <c r="P161" s="302"/>
      <c r="Q161" s="302"/>
      <c r="R161" s="302"/>
      <c r="S161" s="302"/>
      <c r="T161" s="302"/>
      <c r="U161" s="302"/>
      <c r="V161" s="302"/>
      <c r="W161" s="302"/>
      <c r="X161" s="302"/>
      <c r="Y161" s="302"/>
      <c r="Z161" s="302"/>
    </row>
    <row r="162" spans="1:26" ht="15.75" hidden="1" customHeight="1">
      <c r="A162" s="300"/>
      <c r="B162" s="300"/>
      <c r="C162" s="302"/>
      <c r="D162" s="302"/>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row>
    <row r="163" spans="1:26" ht="15.75" hidden="1" customHeight="1">
      <c r="A163" s="300"/>
      <c r="B163" s="300"/>
      <c r="C163" s="302"/>
      <c r="D163" s="302"/>
      <c r="E163" s="302"/>
      <c r="F163" s="302"/>
      <c r="G163" s="302"/>
      <c r="H163" s="302"/>
      <c r="I163" s="302"/>
      <c r="J163" s="302"/>
      <c r="K163" s="302"/>
      <c r="L163" s="302"/>
      <c r="M163" s="302"/>
      <c r="N163" s="302"/>
      <c r="O163" s="302"/>
      <c r="P163" s="302"/>
      <c r="Q163" s="302"/>
      <c r="R163" s="302"/>
      <c r="S163" s="302"/>
      <c r="T163" s="302"/>
      <c r="U163" s="302"/>
      <c r="V163" s="302"/>
      <c r="W163" s="302"/>
      <c r="X163" s="302"/>
      <c r="Y163" s="302"/>
      <c r="Z163" s="302"/>
    </row>
    <row r="164" spans="1:26" ht="15.75" hidden="1" customHeight="1">
      <c r="A164" s="300"/>
      <c r="B164" s="300"/>
      <c r="C164" s="302"/>
      <c r="D164" s="302"/>
      <c r="E164" s="302"/>
      <c r="F164" s="302"/>
      <c r="G164" s="302"/>
      <c r="H164" s="302"/>
      <c r="I164" s="302"/>
      <c r="J164" s="302"/>
      <c r="K164" s="302"/>
      <c r="L164" s="302"/>
      <c r="M164" s="302"/>
      <c r="N164" s="302"/>
      <c r="O164" s="302"/>
      <c r="P164" s="302"/>
      <c r="Q164" s="302"/>
      <c r="R164" s="302"/>
      <c r="S164" s="302"/>
      <c r="T164" s="302"/>
      <c r="U164" s="302"/>
      <c r="V164" s="302"/>
      <c r="W164" s="302"/>
      <c r="X164" s="302"/>
      <c r="Y164" s="302"/>
      <c r="Z164" s="302"/>
    </row>
    <row r="165" spans="1:26" ht="15.75" hidden="1" customHeight="1">
      <c r="A165" s="300"/>
      <c r="B165" s="300"/>
      <c r="C165" s="302"/>
      <c r="D165" s="302"/>
      <c r="E165" s="302"/>
      <c r="F165" s="302"/>
      <c r="G165" s="302"/>
      <c r="H165" s="302"/>
      <c r="I165" s="302"/>
      <c r="J165" s="302"/>
      <c r="K165" s="302"/>
      <c r="L165" s="302"/>
      <c r="M165" s="302"/>
      <c r="N165" s="302"/>
      <c r="O165" s="302"/>
      <c r="P165" s="302"/>
      <c r="Q165" s="302"/>
      <c r="R165" s="302"/>
      <c r="S165" s="302"/>
      <c r="T165" s="302"/>
      <c r="U165" s="302"/>
      <c r="V165" s="302"/>
      <c r="W165" s="302"/>
      <c r="X165" s="302"/>
      <c r="Y165" s="302"/>
      <c r="Z165" s="302"/>
    </row>
    <row r="166" spans="1:26" ht="15.75" hidden="1" customHeight="1">
      <c r="A166" s="300"/>
      <c r="B166" s="300"/>
      <c r="C166" s="302"/>
      <c r="D166" s="302"/>
      <c r="E166" s="302"/>
      <c r="F166" s="302"/>
      <c r="G166" s="302"/>
      <c r="H166" s="302"/>
      <c r="I166" s="302"/>
      <c r="J166" s="302"/>
      <c r="K166" s="302"/>
      <c r="L166" s="302"/>
      <c r="M166" s="302"/>
      <c r="N166" s="302"/>
      <c r="O166" s="302"/>
      <c r="P166" s="302"/>
      <c r="Q166" s="302"/>
      <c r="R166" s="302"/>
      <c r="S166" s="302"/>
      <c r="T166" s="302"/>
      <c r="U166" s="302"/>
      <c r="V166" s="302"/>
      <c r="W166" s="302"/>
      <c r="X166" s="302"/>
      <c r="Y166" s="302"/>
      <c r="Z166" s="302"/>
    </row>
    <row r="167" spans="1:26" ht="15.75" hidden="1" customHeight="1">
      <c r="A167" s="300"/>
      <c r="B167" s="300"/>
      <c r="C167" s="302"/>
      <c r="D167" s="302"/>
      <c r="E167" s="302"/>
      <c r="F167" s="302"/>
      <c r="G167" s="302"/>
      <c r="H167" s="302"/>
      <c r="I167" s="302"/>
      <c r="J167" s="302"/>
      <c r="K167" s="302"/>
      <c r="L167" s="302"/>
      <c r="M167" s="302"/>
      <c r="N167" s="302"/>
      <c r="O167" s="302"/>
      <c r="P167" s="302"/>
      <c r="Q167" s="302"/>
      <c r="R167" s="302"/>
      <c r="S167" s="302"/>
      <c r="T167" s="302"/>
      <c r="U167" s="302"/>
      <c r="V167" s="302"/>
      <c r="W167" s="302"/>
      <c r="X167" s="302"/>
      <c r="Y167" s="302"/>
      <c r="Z167" s="302"/>
    </row>
    <row r="168" spans="1:26" ht="15.75" hidden="1" customHeight="1">
      <c r="A168" s="300"/>
      <c r="B168" s="300"/>
      <c r="C168" s="302"/>
      <c r="D168" s="302"/>
      <c r="E168" s="302"/>
      <c r="F168" s="302"/>
      <c r="G168" s="302"/>
      <c r="H168" s="302"/>
      <c r="I168" s="302"/>
      <c r="J168" s="302"/>
      <c r="K168" s="302"/>
      <c r="L168" s="302"/>
      <c r="M168" s="302"/>
      <c r="N168" s="302"/>
      <c r="O168" s="302"/>
      <c r="P168" s="302"/>
      <c r="Q168" s="302"/>
      <c r="R168" s="302"/>
      <c r="S168" s="302"/>
      <c r="T168" s="302"/>
      <c r="U168" s="302"/>
      <c r="V168" s="302"/>
      <c r="W168" s="302"/>
      <c r="X168" s="302"/>
      <c r="Y168" s="302"/>
      <c r="Z168" s="302"/>
    </row>
    <row r="169" spans="1:26" ht="15.75" hidden="1" customHeight="1">
      <c r="A169" s="300"/>
      <c r="B169" s="300"/>
      <c r="C169" s="302"/>
      <c r="D169" s="302"/>
      <c r="E169" s="302"/>
      <c r="F169" s="302"/>
      <c r="G169" s="302"/>
      <c r="H169" s="302"/>
      <c r="I169" s="302"/>
      <c r="J169" s="302"/>
      <c r="K169" s="302"/>
      <c r="L169" s="302"/>
      <c r="M169" s="302"/>
      <c r="N169" s="302"/>
      <c r="O169" s="302"/>
      <c r="P169" s="302"/>
      <c r="Q169" s="302"/>
      <c r="R169" s="302"/>
      <c r="S169" s="302"/>
      <c r="T169" s="302"/>
      <c r="U169" s="302"/>
      <c r="V169" s="302"/>
      <c r="W169" s="302"/>
      <c r="X169" s="302"/>
      <c r="Y169" s="302"/>
      <c r="Z169" s="302"/>
    </row>
    <row r="170" spans="1:26" ht="15.75" hidden="1" customHeight="1">
      <c r="A170" s="300"/>
      <c r="B170" s="300"/>
      <c r="C170" s="302"/>
      <c r="D170" s="302"/>
      <c r="E170" s="302"/>
      <c r="F170" s="302"/>
      <c r="G170" s="302"/>
      <c r="H170" s="302"/>
      <c r="I170" s="302"/>
      <c r="J170" s="302"/>
      <c r="K170" s="302"/>
      <c r="L170" s="302"/>
      <c r="M170" s="302"/>
      <c r="N170" s="302"/>
      <c r="O170" s="302"/>
      <c r="P170" s="302"/>
      <c r="Q170" s="302"/>
      <c r="R170" s="302"/>
      <c r="S170" s="302"/>
      <c r="T170" s="302"/>
      <c r="U170" s="302"/>
      <c r="V170" s="302"/>
      <c r="W170" s="302"/>
      <c r="X170" s="302"/>
      <c r="Y170" s="302"/>
      <c r="Z170" s="302"/>
    </row>
    <row r="171" spans="1:26" ht="15.75" hidden="1" customHeight="1">
      <c r="A171" s="300"/>
      <c r="B171" s="300"/>
      <c r="C171" s="302"/>
      <c r="D171" s="302"/>
      <c r="E171" s="302"/>
      <c r="F171" s="302"/>
      <c r="G171" s="302"/>
      <c r="H171" s="302"/>
      <c r="I171" s="302"/>
      <c r="J171" s="302"/>
      <c r="K171" s="302"/>
      <c r="L171" s="302"/>
      <c r="M171" s="302"/>
      <c r="N171" s="302"/>
      <c r="O171" s="302"/>
      <c r="P171" s="302"/>
      <c r="Q171" s="302"/>
      <c r="R171" s="302"/>
      <c r="S171" s="302"/>
      <c r="T171" s="302"/>
      <c r="U171" s="302"/>
      <c r="V171" s="302"/>
      <c r="W171" s="302"/>
      <c r="X171" s="302"/>
      <c r="Y171" s="302"/>
      <c r="Z171" s="302"/>
    </row>
    <row r="172" spans="1:26" ht="15.75" hidden="1" customHeight="1">
      <c r="A172" s="300"/>
      <c r="B172" s="300"/>
      <c r="C172" s="302"/>
      <c r="D172" s="302"/>
      <c r="E172" s="302"/>
      <c r="F172" s="302"/>
      <c r="G172" s="302"/>
      <c r="H172" s="302"/>
      <c r="I172" s="302"/>
      <c r="J172" s="302"/>
      <c r="K172" s="302"/>
      <c r="L172" s="302"/>
      <c r="M172" s="302"/>
      <c r="N172" s="302"/>
      <c r="O172" s="302"/>
      <c r="P172" s="302"/>
      <c r="Q172" s="302"/>
      <c r="R172" s="302"/>
      <c r="S172" s="302"/>
      <c r="T172" s="302"/>
      <c r="U172" s="302"/>
      <c r="V172" s="302"/>
      <c r="W172" s="302"/>
      <c r="X172" s="302"/>
      <c r="Y172" s="302"/>
      <c r="Z172" s="302"/>
    </row>
    <row r="173" spans="1:26" ht="15.75" hidden="1" customHeight="1">
      <c r="A173" s="300"/>
      <c r="B173" s="300"/>
      <c r="C173" s="302"/>
      <c r="D173" s="302"/>
      <c r="E173" s="302"/>
      <c r="F173" s="302"/>
      <c r="G173" s="302"/>
      <c r="H173" s="302"/>
      <c r="I173" s="302"/>
      <c r="J173" s="302"/>
      <c r="K173" s="302"/>
      <c r="L173" s="302"/>
      <c r="M173" s="302"/>
      <c r="N173" s="302"/>
      <c r="O173" s="302"/>
      <c r="P173" s="302"/>
      <c r="Q173" s="302"/>
      <c r="R173" s="302"/>
      <c r="S173" s="302"/>
      <c r="T173" s="302"/>
      <c r="U173" s="302"/>
      <c r="V173" s="302"/>
      <c r="W173" s="302"/>
      <c r="X173" s="302"/>
      <c r="Y173" s="302"/>
      <c r="Z173" s="302"/>
    </row>
    <row r="174" spans="1:26" ht="15.75" hidden="1" customHeight="1">
      <c r="A174" s="300"/>
      <c r="B174" s="300"/>
      <c r="C174" s="302"/>
      <c r="D174" s="302"/>
      <c r="E174" s="302"/>
      <c r="F174" s="302"/>
      <c r="G174" s="302"/>
      <c r="H174" s="302"/>
      <c r="I174" s="302"/>
      <c r="J174" s="302"/>
      <c r="K174" s="302"/>
      <c r="L174" s="302"/>
      <c r="M174" s="302"/>
      <c r="N174" s="302"/>
      <c r="O174" s="302"/>
      <c r="P174" s="302"/>
      <c r="Q174" s="302"/>
      <c r="R174" s="302"/>
      <c r="S174" s="302"/>
      <c r="T174" s="302"/>
      <c r="U174" s="302"/>
      <c r="V174" s="302"/>
      <c r="W174" s="302"/>
      <c r="X174" s="302"/>
      <c r="Y174" s="302"/>
      <c r="Z174" s="302"/>
    </row>
    <row r="175" spans="1:26" ht="15.75" hidden="1" customHeight="1">
      <c r="A175" s="300"/>
      <c r="B175" s="300"/>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row>
    <row r="176" spans="1:26" ht="15.75" hidden="1" customHeight="1">
      <c r="A176" s="300"/>
      <c r="B176" s="300"/>
      <c r="C176" s="302"/>
      <c r="D176" s="302"/>
      <c r="E176" s="302"/>
      <c r="F176" s="302"/>
      <c r="G176" s="302"/>
      <c r="H176" s="302"/>
      <c r="I176" s="302"/>
      <c r="J176" s="302"/>
      <c r="K176" s="302"/>
      <c r="L176" s="302"/>
      <c r="M176" s="302"/>
      <c r="N176" s="302"/>
      <c r="O176" s="302"/>
      <c r="P176" s="302"/>
      <c r="Q176" s="302"/>
      <c r="R176" s="302"/>
      <c r="S176" s="302"/>
      <c r="T176" s="302"/>
      <c r="U176" s="302"/>
      <c r="V176" s="302"/>
      <c r="W176" s="302"/>
      <c r="X176" s="302"/>
      <c r="Y176" s="302"/>
      <c r="Z176" s="302"/>
    </row>
    <row r="177" spans="1:26" ht="15.75" hidden="1" customHeight="1">
      <c r="A177" s="300"/>
      <c r="B177" s="300"/>
      <c r="C177" s="302"/>
      <c r="D177" s="302"/>
      <c r="E177" s="302"/>
      <c r="F177" s="302"/>
      <c r="G177" s="302"/>
      <c r="H177" s="302"/>
      <c r="I177" s="302"/>
      <c r="J177" s="302"/>
      <c r="K177" s="302"/>
      <c r="L177" s="302"/>
      <c r="M177" s="302"/>
      <c r="N177" s="302"/>
      <c r="O177" s="302"/>
      <c r="P177" s="302"/>
      <c r="Q177" s="302"/>
      <c r="R177" s="302"/>
      <c r="S177" s="302"/>
      <c r="T177" s="302"/>
      <c r="U177" s="302"/>
      <c r="V177" s="302"/>
      <c r="W177" s="302"/>
      <c r="X177" s="302"/>
      <c r="Y177" s="302"/>
      <c r="Z177" s="302"/>
    </row>
    <row r="178" spans="1:26" ht="15.75" hidden="1" customHeight="1">
      <c r="A178" s="300"/>
      <c r="B178" s="300"/>
      <c r="C178" s="302"/>
      <c r="D178" s="302"/>
      <c r="E178" s="302"/>
      <c r="F178" s="302"/>
      <c r="G178" s="302"/>
      <c r="H178" s="302"/>
      <c r="I178" s="302"/>
      <c r="J178" s="302"/>
      <c r="K178" s="302"/>
      <c r="L178" s="302"/>
      <c r="M178" s="302"/>
      <c r="N178" s="302"/>
      <c r="O178" s="302"/>
      <c r="P178" s="302"/>
      <c r="Q178" s="302"/>
      <c r="R178" s="302"/>
      <c r="S178" s="302"/>
      <c r="T178" s="302"/>
      <c r="U178" s="302"/>
      <c r="V178" s="302"/>
      <c r="W178" s="302"/>
      <c r="X178" s="302"/>
      <c r="Y178" s="302"/>
      <c r="Z178" s="302"/>
    </row>
    <row r="179" spans="1:26" ht="15.75" hidden="1" customHeight="1">
      <c r="A179" s="300"/>
      <c r="B179" s="300"/>
      <c r="C179" s="302"/>
      <c r="D179" s="302"/>
      <c r="E179" s="302"/>
      <c r="F179" s="302"/>
      <c r="G179" s="302"/>
      <c r="H179" s="302"/>
      <c r="I179" s="302"/>
      <c r="J179" s="302"/>
      <c r="K179" s="302"/>
      <c r="L179" s="302"/>
      <c r="M179" s="302"/>
      <c r="N179" s="302"/>
      <c r="O179" s="302"/>
      <c r="P179" s="302"/>
      <c r="Q179" s="302"/>
      <c r="R179" s="302"/>
      <c r="S179" s="302"/>
      <c r="T179" s="302"/>
      <c r="U179" s="302"/>
      <c r="V179" s="302"/>
      <c r="W179" s="302"/>
      <c r="X179" s="302"/>
      <c r="Y179" s="302"/>
      <c r="Z179" s="302"/>
    </row>
    <row r="180" spans="1:26" ht="15.75" hidden="1" customHeight="1">
      <c r="A180" s="300"/>
      <c r="B180" s="300"/>
      <c r="C180" s="302"/>
      <c r="D180" s="302"/>
      <c r="E180" s="302"/>
      <c r="F180" s="302"/>
      <c r="G180" s="302"/>
      <c r="H180" s="302"/>
      <c r="I180" s="302"/>
      <c r="J180" s="302"/>
      <c r="K180" s="302"/>
      <c r="L180" s="302"/>
      <c r="M180" s="302"/>
      <c r="N180" s="302"/>
      <c r="O180" s="302"/>
      <c r="P180" s="302"/>
      <c r="Q180" s="302"/>
      <c r="R180" s="302"/>
      <c r="S180" s="302"/>
      <c r="T180" s="302"/>
      <c r="U180" s="302"/>
      <c r="V180" s="302"/>
      <c r="W180" s="302"/>
      <c r="X180" s="302"/>
      <c r="Y180" s="302"/>
      <c r="Z180" s="302"/>
    </row>
    <row r="181" spans="1:26" ht="15.75" hidden="1" customHeight="1">
      <c r="A181" s="300"/>
      <c r="B181" s="300"/>
      <c r="C181" s="302"/>
      <c r="D181" s="302"/>
      <c r="E181" s="302"/>
      <c r="F181" s="302"/>
      <c r="G181" s="302"/>
      <c r="H181" s="302"/>
      <c r="I181" s="302"/>
      <c r="J181" s="302"/>
      <c r="K181" s="302"/>
      <c r="L181" s="302"/>
      <c r="M181" s="302"/>
      <c r="N181" s="302"/>
      <c r="O181" s="302"/>
      <c r="P181" s="302"/>
      <c r="Q181" s="302"/>
      <c r="R181" s="302"/>
      <c r="S181" s="302"/>
      <c r="T181" s="302"/>
      <c r="U181" s="302"/>
      <c r="V181" s="302"/>
      <c r="W181" s="302"/>
      <c r="X181" s="302"/>
      <c r="Y181" s="302"/>
      <c r="Z181" s="302"/>
    </row>
    <row r="182" spans="1:26" ht="15.75" hidden="1" customHeight="1">
      <c r="A182" s="300"/>
      <c r="B182" s="300"/>
      <c r="C182" s="302"/>
      <c r="D182" s="302"/>
      <c r="E182" s="302"/>
      <c r="F182" s="302"/>
      <c r="G182" s="302"/>
      <c r="H182" s="302"/>
      <c r="I182" s="302"/>
      <c r="J182" s="302"/>
      <c r="K182" s="302"/>
      <c r="L182" s="302"/>
      <c r="M182" s="302"/>
      <c r="N182" s="302"/>
      <c r="O182" s="302"/>
      <c r="P182" s="302"/>
      <c r="Q182" s="302"/>
      <c r="R182" s="302"/>
      <c r="S182" s="302"/>
      <c r="T182" s="302"/>
      <c r="U182" s="302"/>
      <c r="V182" s="302"/>
      <c r="W182" s="302"/>
      <c r="X182" s="302"/>
      <c r="Y182" s="302"/>
      <c r="Z182" s="302"/>
    </row>
    <row r="183" spans="1:26" ht="15.75" hidden="1" customHeight="1">
      <c r="A183" s="300"/>
      <c r="B183" s="300"/>
      <c r="C183" s="302"/>
      <c r="D183" s="302"/>
      <c r="E183" s="302"/>
      <c r="F183" s="302"/>
      <c r="G183" s="302"/>
      <c r="H183" s="302"/>
      <c r="I183" s="302"/>
      <c r="J183" s="302"/>
      <c r="K183" s="302"/>
      <c r="L183" s="302"/>
      <c r="M183" s="302"/>
      <c r="N183" s="302"/>
      <c r="O183" s="302"/>
      <c r="P183" s="302"/>
      <c r="Q183" s="302"/>
      <c r="R183" s="302"/>
      <c r="S183" s="302"/>
      <c r="T183" s="302"/>
      <c r="U183" s="302"/>
      <c r="V183" s="302"/>
      <c r="W183" s="302"/>
      <c r="X183" s="302"/>
      <c r="Y183" s="302"/>
      <c r="Z183" s="302"/>
    </row>
    <row r="184" spans="1:26" ht="15.75" hidden="1" customHeight="1">
      <c r="A184" s="300"/>
      <c r="B184" s="300"/>
      <c r="C184" s="302"/>
      <c r="D184" s="302"/>
      <c r="E184" s="302"/>
      <c r="F184" s="302"/>
      <c r="G184" s="302"/>
      <c r="H184" s="302"/>
      <c r="I184" s="302"/>
      <c r="J184" s="302"/>
      <c r="K184" s="302"/>
      <c r="L184" s="302"/>
      <c r="M184" s="302"/>
      <c r="N184" s="302"/>
      <c r="O184" s="302"/>
      <c r="P184" s="302"/>
      <c r="Q184" s="302"/>
      <c r="R184" s="302"/>
      <c r="S184" s="302"/>
      <c r="T184" s="302"/>
      <c r="U184" s="302"/>
      <c r="V184" s="302"/>
      <c r="W184" s="302"/>
      <c r="X184" s="302"/>
      <c r="Y184" s="302"/>
      <c r="Z184" s="302"/>
    </row>
    <row r="185" spans="1:26" ht="15.75" hidden="1" customHeight="1">
      <c r="A185" s="300"/>
      <c r="B185" s="300"/>
      <c r="C185" s="302"/>
      <c r="D185" s="302"/>
      <c r="E185" s="302"/>
      <c r="F185" s="302"/>
      <c r="G185" s="302"/>
      <c r="H185" s="302"/>
      <c r="I185" s="302"/>
      <c r="J185" s="302"/>
      <c r="K185" s="302"/>
      <c r="L185" s="302"/>
      <c r="M185" s="302"/>
      <c r="N185" s="302"/>
      <c r="O185" s="302"/>
      <c r="P185" s="302"/>
      <c r="Q185" s="302"/>
      <c r="R185" s="302"/>
      <c r="S185" s="302"/>
      <c r="T185" s="302"/>
      <c r="U185" s="302"/>
      <c r="V185" s="302"/>
      <c r="W185" s="302"/>
      <c r="X185" s="302"/>
      <c r="Y185" s="302"/>
      <c r="Z185" s="302"/>
    </row>
    <row r="186" spans="1:26" ht="15.75" hidden="1" customHeight="1">
      <c r="A186" s="300"/>
      <c r="B186" s="300"/>
      <c r="C186" s="302"/>
      <c r="D186" s="302"/>
      <c r="E186" s="302"/>
      <c r="F186" s="302"/>
      <c r="G186" s="302"/>
      <c r="H186" s="302"/>
      <c r="I186" s="302"/>
      <c r="J186" s="302"/>
      <c r="K186" s="302"/>
      <c r="L186" s="302"/>
      <c r="M186" s="302"/>
      <c r="N186" s="302"/>
      <c r="O186" s="302"/>
      <c r="P186" s="302"/>
      <c r="Q186" s="302"/>
      <c r="R186" s="302"/>
      <c r="S186" s="302"/>
      <c r="T186" s="302"/>
      <c r="U186" s="302"/>
      <c r="V186" s="302"/>
      <c r="W186" s="302"/>
      <c r="X186" s="302"/>
      <c r="Y186" s="302"/>
      <c r="Z186" s="302"/>
    </row>
    <row r="187" spans="1:26" ht="15.75" hidden="1" customHeight="1">
      <c r="A187" s="300"/>
      <c r="B187" s="300"/>
      <c r="C187" s="302"/>
      <c r="D187" s="302"/>
      <c r="E187" s="302"/>
      <c r="F187" s="302"/>
      <c r="G187" s="302"/>
      <c r="H187" s="302"/>
      <c r="I187" s="302"/>
      <c r="J187" s="302"/>
      <c r="K187" s="302"/>
      <c r="L187" s="302"/>
      <c r="M187" s="302"/>
      <c r="N187" s="302"/>
      <c r="O187" s="302"/>
      <c r="P187" s="302"/>
      <c r="Q187" s="302"/>
      <c r="R187" s="302"/>
      <c r="S187" s="302"/>
      <c r="T187" s="302"/>
      <c r="U187" s="302"/>
      <c r="V187" s="302"/>
      <c r="W187" s="302"/>
      <c r="X187" s="302"/>
      <c r="Y187" s="302"/>
      <c r="Z187" s="302"/>
    </row>
    <row r="188" spans="1:26" ht="15.75" hidden="1" customHeight="1">
      <c r="A188" s="300"/>
      <c r="B188" s="300"/>
      <c r="C188" s="302"/>
      <c r="D188" s="302"/>
      <c r="E188" s="302"/>
      <c r="F188" s="302"/>
      <c r="G188" s="302"/>
      <c r="H188" s="302"/>
      <c r="I188" s="302"/>
      <c r="J188" s="302"/>
      <c r="K188" s="302"/>
      <c r="L188" s="302"/>
      <c r="M188" s="302"/>
      <c r="N188" s="302"/>
      <c r="O188" s="302"/>
      <c r="P188" s="302"/>
      <c r="Q188" s="302"/>
      <c r="R188" s="302"/>
      <c r="S188" s="302"/>
      <c r="T188" s="302"/>
      <c r="U188" s="302"/>
      <c r="V188" s="302"/>
      <c r="W188" s="302"/>
      <c r="X188" s="302"/>
      <c r="Y188" s="302"/>
      <c r="Z188" s="302"/>
    </row>
    <row r="189" spans="1:26" ht="15.75" hidden="1" customHeight="1">
      <c r="A189" s="300"/>
      <c r="B189" s="300"/>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row>
    <row r="190" spans="1:26" ht="15.75" hidden="1" customHeight="1">
      <c r="A190" s="300"/>
      <c r="B190" s="300"/>
      <c r="C190" s="302"/>
      <c r="D190" s="302"/>
      <c r="E190" s="302"/>
      <c r="F190" s="302"/>
      <c r="G190" s="302"/>
      <c r="H190" s="302"/>
      <c r="I190" s="302"/>
      <c r="J190" s="302"/>
      <c r="K190" s="302"/>
      <c r="L190" s="302"/>
      <c r="M190" s="302"/>
      <c r="N190" s="302"/>
      <c r="O190" s="302"/>
      <c r="P190" s="302"/>
      <c r="Q190" s="302"/>
      <c r="R190" s="302"/>
      <c r="S190" s="302"/>
      <c r="T190" s="302"/>
      <c r="U190" s="302"/>
      <c r="V190" s="302"/>
      <c r="W190" s="302"/>
      <c r="X190" s="302"/>
      <c r="Y190" s="302"/>
      <c r="Z190" s="302"/>
    </row>
    <row r="191" spans="1:26" ht="15.75" hidden="1" customHeight="1">
      <c r="A191" s="300"/>
      <c r="B191" s="300"/>
      <c r="C191" s="302"/>
      <c r="D191" s="302"/>
      <c r="E191" s="302"/>
      <c r="F191" s="302"/>
      <c r="G191" s="302"/>
      <c r="H191" s="302"/>
      <c r="I191" s="302"/>
      <c r="J191" s="302"/>
      <c r="K191" s="302"/>
      <c r="L191" s="302"/>
      <c r="M191" s="302"/>
      <c r="N191" s="302"/>
      <c r="O191" s="302"/>
      <c r="P191" s="302"/>
      <c r="Q191" s="302"/>
      <c r="R191" s="302"/>
      <c r="S191" s="302"/>
      <c r="T191" s="302"/>
      <c r="U191" s="302"/>
      <c r="V191" s="302"/>
      <c r="W191" s="302"/>
      <c r="X191" s="302"/>
      <c r="Y191" s="302"/>
      <c r="Z191" s="302"/>
    </row>
    <row r="192" spans="1:26" ht="15.75" hidden="1" customHeight="1">
      <c r="A192" s="300"/>
      <c r="B192" s="300"/>
      <c r="C192" s="302"/>
      <c r="D192" s="302"/>
      <c r="E192" s="302"/>
      <c r="F192" s="302"/>
      <c r="G192" s="302"/>
      <c r="H192" s="302"/>
      <c r="I192" s="302"/>
      <c r="J192" s="302"/>
      <c r="K192" s="302"/>
      <c r="L192" s="302"/>
      <c r="M192" s="302"/>
      <c r="N192" s="302"/>
      <c r="O192" s="302"/>
      <c r="P192" s="302"/>
      <c r="Q192" s="302"/>
      <c r="R192" s="302"/>
      <c r="S192" s="302"/>
      <c r="T192" s="302"/>
      <c r="U192" s="302"/>
      <c r="V192" s="302"/>
      <c r="W192" s="302"/>
      <c r="X192" s="302"/>
      <c r="Y192" s="302"/>
      <c r="Z192" s="302"/>
    </row>
    <row r="193" spans="1:26" ht="15.75" hidden="1" customHeight="1">
      <c r="A193" s="300"/>
      <c r="B193" s="300"/>
      <c r="C193" s="302"/>
      <c r="D193" s="302"/>
      <c r="E193" s="302"/>
      <c r="F193" s="302"/>
      <c r="G193" s="302"/>
      <c r="H193" s="302"/>
      <c r="I193" s="302"/>
      <c r="J193" s="302"/>
      <c r="K193" s="302"/>
      <c r="L193" s="302"/>
      <c r="M193" s="302"/>
      <c r="N193" s="302"/>
      <c r="O193" s="302"/>
      <c r="P193" s="302"/>
      <c r="Q193" s="302"/>
      <c r="R193" s="302"/>
      <c r="S193" s="302"/>
      <c r="T193" s="302"/>
      <c r="U193" s="302"/>
      <c r="V193" s="302"/>
      <c r="W193" s="302"/>
      <c r="X193" s="302"/>
      <c r="Y193" s="302"/>
      <c r="Z193" s="302"/>
    </row>
    <row r="194" spans="1:26" ht="15.75" hidden="1" customHeight="1">
      <c r="A194" s="300"/>
      <c r="B194" s="300"/>
      <c r="C194" s="302"/>
      <c r="D194" s="302"/>
      <c r="E194" s="302"/>
      <c r="F194" s="302"/>
      <c r="G194" s="302"/>
      <c r="H194" s="302"/>
      <c r="I194" s="302"/>
      <c r="J194" s="302"/>
      <c r="K194" s="302"/>
      <c r="L194" s="302"/>
      <c r="M194" s="302"/>
      <c r="N194" s="302"/>
      <c r="O194" s="302"/>
      <c r="P194" s="302"/>
      <c r="Q194" s="302"/>
      <c r="R194" s="302"/>
      <c r="S194" s="302"/>
      <c r="T194" s="302"/>
      <c r="U194" s="302"/>
      <c r="V194" s="302"/>
      <c r="W194" s="302"/>
      <c r="X194" s="302"/>
      <c r="Y194" s="302"/>
      <c r="Z194" s="302"/>
    </row>
    <row r="195" spans="1:26" ht="15.75" hidden="1" customHeight="1">
      <c r="A195" s="300"/>
      <c r="B195" s="300"/>
      <c r="C195" s="302"/>
      <c r="D195" s="302"/>
      <c r="E195" s="302"/>
      <c r="F195" s="302"/>
      <c r="G195" s="302"/>
      <c r="H195" s="302"/>
      <c r="I195" s="302"/>
      <c r="J195" s="302"/>
      <c r="K195" s="302"/>
      <c r="L195" s="302"/>
      <c r="M195" s="302"/>
      <c r="N195" s="302"/>
      <c r="O195" s="302"/>
      <c r="P195" s="302"/>
      <c r="Q195" s="302"/>
      <c r="R195" s="302"/>
      <c r="S195" s="302"/>
      <c r="T195" s="302"/>
      <c r="U195" s="302"/>
      <c r="V195" s="302"/>
      <c r="W195" s="302"/>
      <c r="X195" s="302"/>
      <c r="Y195" s="302"/>
      <c r="Z195" s="302"/>
    </row>
    <row r="196" spans="1:26" ht="15.75" hidden="1" customHeight="1">
      <c r="A196" s="300"/>
      <c r="B196" s="300"/>
      <c r="C196" s="302"/>
      <c r="D196" s="302"/>
      <c r="E196" s="302"/>
      <c r="F196" s="302"/>
      <c r="G196" s="302"/>
      <c r="H196" s="302"/>
      <c r="I196" s="302"/>
      <c r="J196" s="302"/>
      <c r="K196" s="302"/>
      <c r="L196" s="302"/>
      <c r="M196" s="302"/>
      <c r="N196" s="302"/>
      <c r="O196" s="302"/>
      <c r="P196" s="302"/>
      <c r="Q196" s="302"/>
      <c r="R196" s="302"/>
      <c r="S196" s="302"/>
      <c r="T196" s="302"/>
      <c r="U196" s="302"/>
      <c r="V196" s="302"/>
      <c r="W196" s="302"/>
      <c r="X196" s="302"/>
      <c r="Y196" s="302"/>
      <c r="Z196" s="302"/>
    </row>
    <row r="197" spans="1:26" ht="15.75" hidden="1" customHeight="1">
      <c r="A197" s="300"/>
      <c r="B197" s="300"/>
      <c r="C197" s="302"/>
      <c r="D197" s="302"/>
      <c r="E197" s="302"/>
      <c r="F197" s="302"/>
      <c r="G197" s="302"/>
      <c r="H197" s="302"/>
      <c r="I197" s="302"/>
      <c r="J197" s="302"/>
      <c r="K197" s="302"/>
      <c r="L197" s="302"/>
      <c r="M197" s="302"/>
      <c r="N197" s="302"/>
      <c r="O197" s="302"/>
      <c r="P197" s="302"/>
      <c r="Q197" s="302"/>
      <c r="R197" s="302"/>
      <c r="S197" s="302"/>
      <c r="T197" s="302"/>
      <c r="U197" s="302"/>
      <c r="V197" s="302"/>
      <c r="W197" s="302"/>
      <c r="X197" s="302"/>
      <c r="Y197" s="302"/>
      <c r="Z197" s="302"/>
    </row>
    <row r="198" spans="1:26" ht="15.75" hidden="1" customHeight="1">
      <c r="A198" s="300"/>
      <c r="B198" s="300"/>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row>
    <row r="199" spans="1:26" ht="15.75" hidden="1" customHeight="1">
      <c r="A199" s="300"/>
      <c r="B199" s="300"/>
      <c r="C199" s="302"/>
      <c r="D199" s="302"/>
      <c r="E199" s="302"/>
      <c r="F199" s="302"/>
      <c r="G199" s="302"/>
      <c r="H199" s="302"/>
      <c r="I199" s="302"/>
      <c r="J199" s="302"/>
      <c r="K199" s="302"/>
      <c r="L199" s="302"/>
      <c r="M199" s="302"/>
      <c r="N199" s="302"/>
      <c r="O199" s="302"/>
      <c r="P199" s="302"/>
      <c r="Q199" s="302"/>
      <c r="R199" s="302"/>
      <c r="S199" s="302"/>
      <c r="T199" s="302"/>
      <c r="U199" s="302"/>
      <c r="V199" s="302"/>
      <c r="W199" s="302"/>
      <c r="X199" s="302"/>
      <c r="Y199" s="302"/>
      <c r="Z199" s="302"/>
    </row>
    <row r="200" spans="1:26" ht="15.75" hidden="1" customHeight="1">
      <c r="A200" s="300"/>
      <c r="B200" s="300"/>
      <c r="C200" s="302"/>
      <c r="D200" s="302"/>
      <c r="E200" s="302"/>
      <c r="F200" s="302"/>
      <c r="G200" s="302"/>
      <c r="H200" s="302"/>
      <c r="I200" s="302"/>
      <c r="J200" s="302"/>
      <c r="K200" s="302"/>
      <c r="L200" s="302"/>
      <c r="M200" s="302"/>
      <c r="N200" s="302"/>
      <c r="O200" s="302"/>
      <c r="P200" s="302"/>
      <c r="Q200" s="302"/>
      <c r="R200" s="302"/>
      <c r="S200" s="302"/>
      <c r="T200" s="302"/>
      <c r="U200" s="302"/>
      <c r="V200" s="302"/>
      <c r="W200" s="302"/>
      <c r="X200" s="302"/>
      <c r="Y200" s="302"/>
      <c r="Z200" s="302"/>
    </row>
    <row r="201" spans="1:26" ht="15.75" hidden="1" customHeight="1">
      <c r="A201" s="300"/>
      <c r="B201" s="300"/>
      <c r="C201" s="302"/>
      <c r="D201" s="302"/>
      <c r="E201" s="302"/>
      <c r="F201" s="302"/>
      <c r="G201" s="302"/>
      <c r="H201" s="302"/>
      <c r="I201" s="302"/>
      <c r="J201" s="302"/>
      <c r="K201" s="302"/>
      <c r="L201" s="302"/>
      <c r="M201" s="302"/>
      <c r="N201" s="302"/>
      <c r="O201" s="302"/>
      <c r="P201" s="302"/>
      <c r="Q201" s="302"/>
      <c r="R201" s="302"/>
      <c r="S201" s="302"/>
      <c r="T201" s="302"/>
      <c r="U201" s="302"/>
      <c r="V201" s="302"/>
      <c r="W201" s="302"/>
      <c r="X201" s="302"/>
      <c r="Y201" s="302"/>
      <c r="Z201" s="302"/>
    </row>
    <row r="202" spans="1:26" ht="15.75" hidden="1" customHeight="1">
      <c r="A202" s="300"/>
      <c r="B202" s="300"/>
      <c r="C202" s="302"/>
      <c r="D202" s="302"/>
      <c r="E202" s="302"/>
      <c r="F202" s="302"/>
      <c r="G202" s="302"/>
      <c r="H202" s="302"/>
      <c r="I202" s="302"/>
      <c r="J202" s="302"/>
      <c r="K202" s="302"/>
      <c r="L202" s="302"/>
      <c r="M202" s="302"/>
      <c r="N202" s="302"/>
      <c r="O202" s="302"/>
      <c r="P202" s="302"/>
      <c r="Q202" s="302"/>
      <c r="R202" s="302"/>
      <c r="S202" s="302"/>
      <c r="T202" s="302"/>
      <c r="U202" s="302"/>
      <c r="V202" s="302"/>
      <c r="W202" s="302"/>
      <c r="X202" s="302"/>
      <c r="Y202" s="302"/>
      <c r="Z202" s="302"/>
    </row>
    <row r="203" spans="1:26" ht="15.75" hidden="1" customHeight="1">
      <c r="A203" s="300"/>
      <c r="B203" s="300"/>
      <c r="C203" s="302"/>
      <c r="D203" s="302"/>
      <c r="E203" s="302"/>
      <c r="F203" s="302"/>
      <c r="G203" s="302"/>
      <c r="H203" s="302"/>
      <c r="I203" s="302"/>
      <c r="J203" s="302"/>
      <c r="K203" s="302"/>
      <c r="L203" s="302"/>
      <c r="M203" s="302"/>
      <c r="N203" s="302"/>
      <c r="O203" s="302"/>
      <c r="P203" s="302"/>
      <c r="Q203" s="302"/>
      <c r="R203" s="302"/>
      <c r="S203" s="302"/>
      <c r="T203" s="302"/>
      <c r="U203" s="302"/>
      <c r="V203" s="302"/>
      <c r="W203" s="302"/>
      <c r="X203" s="302"/>
      <c r="Y203" s="302"/>
      <c r="Z203" s="302"/>
    </row>
    <row r="204" spans="1:26" ht="15.75" hidden="1" customHeight="1">
      <c r="A204" s="300"/>
      <c r="B204" s="300"/>
      <c r="C204" s="302"/>
      <c r="D204" s="302"/>
      <c r="E204" s="302"/>
      <c r="F204" s="302"/>
      <c r="G204" s="302"/>
      <c r="H204" s="302"/>
      <c r="I204" s="302"/>
      <c r="J204" s="302"/>
      <c r="K204" s="302"/>
      <c r="L204" s="302"/>
      <c r="M204" s="302"/>
      <c r="N204" s="302"/>
      <c r="O204" s="302"/>
      <c r="P204" s="302"/>
      <c r="Q204" s="302"/>
      <c r="R204" s="302"/>
      <c r="S204" s="302"/>
      <c r="T204" s="302"/>
      <c r="U204" s="302"/>
      <c r="V204" s="302"/>
      <c r="W204" s="302"/>
      <c r="X204" s="302"/>
      <c r="Y204" s="302"/>
      <c r="Z204" s="302"/>
    </row>
    <row r="205" spans="1:26" ht="15.75" hidden="1" customHeight="1">
      <c r="A205" s="300"/>
      <c r="B205" s="300"/>
      <c r="C205" s="302"/>
      <c r="D205" s="302"/>
      <c r="E205" s="302"/>
      <c r="F205" s="302"/>
      <c r="G205" s="302"/>
      <c r="H205" s="302"/>
      <c r="I205" s="302"/>
      <c r="J205" s="302"/>
      <c r="K205" s="302"/>
      <c r="L205" s="302"/>
      <c r="M205" s="302"/>
      <c r="N205" s="302"/>
      <c r="O205" s="302"/>
      <c r="P205" s="302"/>
      <c r="Q205" s="302"/>
      <c r="R205" s="302"/>
      <c r="S205" s="302"/>
      <c r="T205" s="302"/>
      <c r="U205" s="302"/>
      <c r="V205" s="302"/>
      <c r="W205" s="302"/>
      <c r="X205" s="302"/>
      <c r="Y205" s="302"/>
      <c r="Z205" s="302"/>
    </row>
    <row r="206" spans="1:26" ht="15.75" hidden="1" customHeight="1">
      <c r="A206" s="300"/>
      <c r="B206" s="300"/>
      <c r="C206" s="302"/>
      <c r="D206" s="302"/>
      <c r="E206" s="302"/>
      <c r="F206" s="302"/>
      <c r="G206" s="302"/>
      <c r="H206" s="302"/>
      <c r="I206" s="302"/>
      <c r="J206" s="302"/>
      <c r="K206" s="302"/>
      <c r="L206" s="302"/>
      <c r="M206" s="302"/>
      <c r="N206" s="302"/>
      <c r="O206" s="302"/>
      <c r="P206" s="302"/>
      <c r="Q206" s="302"/>
      <c r="R206" s="302"/>
      <c r="S206" s="302"/>
      <c r="T206" s="302"/>
      <c r="U206" s="302"/>
      <c r="V206" s="302"/>
      <c r="W206" s="302"/>
      <c r="X206" s="302"/>
      <c r="Y206" s="302"/>
      <c r="Z206" s="302"/>
    </row>
    <row r="207" spans="1:26" ht="15.75" hidden="1" customHeight="1">
      <c r="A207" s="300"/>
      <c r="B207" s="300"/>
      <c r="C207" s="302"/>
      <c r="D207" s="302"/>
      <c r="E207" s="302"/>
      <c r="F207" s="302"/>
      <c r="G207" s="302"/>
      <c r="H207" s="302"/>
      <c r="I207" s="302"/>
      <c r="J207" s="302"/>
      <c r="K207" s="302"/>
      <c r="L207" s="302"/>
      <c r="M207" s="302"/>
      <c r="N207" s="302"/>
      <c r="O207" s="302"/>
      <c r="P207" s="302"/>
      <c r="Q207" s="302"/>
      <c r="R207" s="302"/>
      <c r="S207" s="302"/>
      <c r="T207" s="302"/>
      <c r="U207" s="302"/>
      <c r="V207" s="302"/>
      <c r="W207" s="302"/>
      <c r="X207" s="302"/>
      <c r="Y207" s="302"/>
      <c r="Z207" s="302"/>
    </row>
    <row r="208" spans="1:26" ht="15.75" hidden="1" customHeight="1">
      <c r="A208" s="300"/>
      <c r="B208" s="300"/>
      <c r="C208" s="302"/>
      <c r="D208" s="302"/>
      <c r="E208" s="302"/>
      <c r="F208" s="302"/>
      <c r="G208" s="302"/>
      <c r="H208" s="302"/>
      <c r="I208" s="302"/>
      <c r="J208" s="302"/>
      <c r="K208" s="302"/>
      <c r="L208" s="302"/>
      <c r="M208" s="302"/>
      <c r="N208" s="302"/>
      <c r="O208" s="302"/>
      <c r="P208" s="302"/>
      <c r="Q208" s="302"/>
      <c r="R208" s="302"/>
      <c r="S208" s="302"/>
      <c r="T208" s="302"/>
      <c r="U208" s="302"/>
      <c r="V208" s="302"/>
      <c r="W208" s="302"/>
      <c r="X208" s="302"/>
      <c r="Y208" s="302"/>
      <c r="Z208" s="302"/>
    </row>
    <row r="209" spans="1:26" ht="15.75" hidden="1" customHeight="1">
      <c r="A209" s="300"/>
      <c r="B209" s="300"/>
      <c r="C209" s="302"/>
      <c r="D209" s="302"/>
      <c r="E209" s="302"/>
      <c r="F209" s="302"/>
      <c r="G209" s="302"/>
      <c r="H209" s="302"/>
      <c r="I209" s="302"/>
      <c r="J209" s="302"/>
      <c r="K209" s="302"/>
      <c r="L209" s="302"/>
      <c r="M209" s="302"/>
      <c r="N209" s="302"/>
      <c r="O209" s="302"/>
      <c r="P209" s="302"/>
      <c r="Q209" s="302"/>
      <c r="R209" s="302"/>
      <c r="S209" s="302"/>
      <c r="T209" s="302"/>
      <c r="U209" s="302"/>
      <c r="V209" s="302"/>
      <c r="W209" s="302"/>
      <c r="X209" s="302"/>
      <c r="Y209" s="302"/>
      <c r="Z209" s="302"/>
    </row>
    <row r="210" spans="1:26" ht="15.75" hidden="1" customHeight="1">
      <c r="A210" s="300"/>
      <c r="B210" s="300"/>
      <c r="C210" s="302"/>
      <c r="D210" s="302"/>
      <c r="E210" s="302"/>
      <c r="F210" s="302"/>
      <c r="G210" s="302"/>
      <c r="H210" s="302"/>
      <c r="I210" s="302"/>
      <c r="J210" s="302"/>
      <c r="K210" s="302"/>
      <c r="L210" s="302"/>
      <c r="M210" s="302"/>
      <c r="N210" s="302"/>
      <c r="O210" s="302"/>
      <c r="P210" s="302"/>
      <c r="Q210" s="302"/>
      <c r="R210" s="302"/>
      <c r="S210" s="302"/>
      <c r="T210" s="302"/>
      <c r="U210" s="302"/>
      <c r="V210" s="302"/>
      <c r="W210" s="302"/>
      <c r="X210" s="302"/>
      <c r="Y210" s="302"/>
      <c r="Z210" s="302"/>
    </row>
    <row r="211" spans="1:26" ht="15.75" hidden="1" customHeight="1">
      <c r="A211" s="300"/>
      <c r="B211" s="300"/>
      <c r="C211" s="302"/>
      <c r="D211" s="302"/>
      <c r="E211" s="302"/>
      <c r="F211" s="302"/>
      <c r="G211" s="302"/>
      <c r="H211" s="302"/>
      <c r="I211" s="302"/>
      <c r="J211" s="302"/>
      <c r="K211" s="302"/>
      <c r="L211" s="302"/>
      <c r="M211" s="302"/>
      <c r="N211" s="302"/>
      <c r="O211" s="302"/>
      <c r="P211" s="302"/>
      <c r="Q211" s="302"/>
      <c r="R211" s="302"/>
      <c r="S211" s="302"/>
      <c r="T211" s="302"/>
      <c r="U211" s="302"/>
      <c r="V211" s="302"/>
      <c r="W211" s="302"/>
      <c r="X211" s="302"/>
      <c r="Y211" s="302"/>
      <c r="Z211" s="302"/>
    </row>
    <row r="212" spans="1:26" ht="15.75" hidden="1" customHeight="1">
      <c r="A212" s="300"/>
      <c r="B212" s="300"/>
      <c r="C212" s="302"/>
      <c r="D212" s="302"/>
      <c r="E212" s="302"/>
      <c r="F212" s="302"/>
      <c r="G212" s="302"/>
      <c r="H212" s="302"/>
      <c r="I212" s="302"/>
      <c r="J212" s="302"/>
      <c r="K212" s="302"/>
      <c r="L212" s="302"/>
      <c r="M212" s="302"/>
      <c r="N212" s="302"/>
      <c r="O212" s="302"/>
      <c r="P212" s="302"/>
      <c r="Q212" s="302"/>
      <c r="R212" s="302"/>
      <c r="S212" s="302"/>
      <c r="T212" s="302"/>
      <c r="U212" s="302"/>
      <c r="V212" s="302"/>
      <c r="W212" s="302"/>
      <c r="X212" s="302"/>
      <c r="Y212" s="302"/>
      <c r="Z212" s="302"/>
    </row>
    <row r="213" spans="1:26" ht="15.75" hidden="1" customHeight="1">
      <c r="A213" s="300"/>
      <c r="B213" s="300"/>
      <c r="C213" s="302"/>
      <c r="D213" s="302"/>
      <c r="E213" s="302"/>
      <c r="F213" s="302"/>
      <c r="G213" s="302"/>
      <c r="H213" s="302"/>
      <c r="I213" s="302"/>
      <c r="J213" s="302"/>
      <c r="K213" s="302"/>
      <c r="L213" s="302"/>
      <c r="M213" s="302"/>
      <c r="N213" s="302"/>
      <c r="O213" s="302"/>
      <c r="P213" s="302"/>
      <c r="Q213" s="302"/>
      <c r="R213" s="302"/>
      <c r="S213" s="302"/>
      <c r="T213" s="302"/>
      <c r="U213" s="302"/>
      <c r="V213" s="302"/>
      <c r="W213" s="302"/>
      <c r="X213" s="302"/>
      <c r="Y213" s="302"/>
      <c r="Z213" s="302"/>
    </row>
    <row r="214" spans="1:26" ht="15.75" hidden="1" customHeight="1">
      <c r="A214" s="300"/>
      <c r="B214" s="300"/>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row>
    <row r="215" spans="1:26" ht="15.75" hidden="1" customHeight="1">
      <c r="A215" s="300"/>
      <c r="B215" s="300"/>
      <c r="C215" s="302"/>
      <c r="D215" s="302"/>
      <c r="E215" s="302"/>
      <c r="F215" s="302"/>
      <c r="G215" s="302"/>
      <c r="H215" s="302"/>
      <c r="I215" s="302"/>
      <c r="J215" s="302"/>
      <c r="K215" s="302"/>
      <c r="L215" s="302"/>
      <c r="M215" s="302"/>
      <c r="N215" s="302"/>
      <c r="O215" s="302"/>
      <c r="P215" s="302"/>
      <c r="Q215" s="302"/>
      <c r="R215" s="302"/>
      <c r="S215" s="302"/>
      <c r="T215" s="302"/>
      <c r="U215" s="302"/>
      <c r="V215" s="302"/>
      <c r="W215" s="302"/>
      <c r="X215" s="302"/>
      <c r="Y215" s="302"/>
      <c r="Z215" s="302"/>
    </row>
    <row r="216" spans="1:26" ht="15.75" hidden="1" customHeight="1">
      <c r="A216" s="300"/>
      <c r="B216" s="300"/>
      <c r="C216" s="302"/>
      <c r="D216" s="302"/>
      <c r="E216" s="302"/>
      <c r="F216" s="302"/>
      <c r="G216" s="302"/>
      <c r="H216" s="302"/>
      <c r="I216" s="302"/>
      <c r="J216" s="302"/>
      <c r="K216" s="302"/>
      <c r="L216" s="302"/>
      <c r="M216" s="302"/>
      <c r="N216" s="302"/>
      <c r="O216" s="302"/>
      <c r="P216" s="302"/>
      <c r="Q216" s="302"/>
      <c r="R216" s="302"/>
      <c r="S216" s="302"/>
      <c r="T216" s="302"/>
      <c r="U216" s="302"/>
      <c r="V216" s="302"/>
      <c r="W216" s="302"/>
      <c r="X216" s="302"/>
      <c r="Y216" s="302"/>
      <c r="Z216" s="302"/>
    </row>
    <row r="217" spans="1:26" ht="15.75" hidden="1" customHeight="1">
      <c r="A217" s="300"/>
      <c r="B217" s="300"/>
      <c r="C217" s="302"/>
      <c r="D217" s="302"/>
      <c r="E217" s="302"/>
      <c r="F217" s="302"/>
      <c r="G217" s="302"/>
      <c r="H217" s="302"/>
      <c r="I217" s="302"/>
      <c r="J217" s="302"/>
      <c r="K217" s="302"/>
      <c r="L217" s="302"/>
      <c r="M217" s="302"/>
      <c r="N217" s="302"/>
      <c r="O217" s="302"/>
      <c r="P217" s="302"/>
      <c r="Q217" s="302"/>
      <c r="R217" s="302"/>
      <c r="S217" s="302"/>
      <c r="T217" s="302"/>
      <c r="U217" s="302"/>
      <c r="V217" s="302"/>
      <c r="W217" s="302"/>
      <c r="X217" s="302"/>
      <c r="Y217" s="302"/>
      <c r="Z217" s="302"/>
    </row>
    <row r="218" spans="1:26" ht="15.75" hidden="1" customHeight="1">
      <c r="A218" s="300"/>
      <c r="B218" s="300"/>
      <c r="C218" s="302"/>
      <c r="D218" s="302"/>
      <c r="E218" s="302"/>
      <c r="F218" s="302"/>
      <c r="G218" s="302"/>
      <c r="H218" s="302"/>
      <c r="I218" s="302"/>
      <c r="J218" s="302"/>
      <c r="K218" s="302"/>
      <c r="L218" s="302"/>
      <c r="M218" s="302"/>
      <c r="N218" s="302"/>
      <c r="O218" s="302"/>
      <c r="P218" s="302"/>
      <c r="Q218" s="302"/>
      <c r="R218" s="302"/>
      <c r="S218" s="302"/>
      <c r="T218" s="302"/>
      <c r="U218" s="302"/>
      <c r="V218" s="302"/>
      <c r="W218" s="302"/>
      <c r="X218" s="302"/>
      <c r="Y218" s="302"/>
      <c r="Z218" s="302"/>
    </row>
    <row r="219" spans="1:26" ht="15.75" hidden="1" customHeight="1">
      <c r="A219" s="300"/>
      <c r="B219" s="300"/>
      <c r="C219" s="302"/>
      <c r="D219" s="302"/>
      <c r="E219" s="302"/>
      <c r="F219" s="302"/>
      <c r="G219" s="302"/>
      <c r="H219" s="302"/>
      <c r="I219" s="302"/>
      <c r="J219" s="302"/>
      <c r="K219" s="302"/>
      <c r="L219" s="302"/>
      <c r="M219" s="302"/>
      <c r="N219" s="302"/>
      <c r="O219" s="302"/>
      <c r="P219" s="302"/>
      <c r="Q219" s="302"/>
      <c r="R219" s="302"/>
      <c r="S219" s="302"/>
      <c r="T219" s="302"/>
      <c r="U219" s="302"/>
      <c r="V219" s="302"/>
      <c r="W219" s="302"/>
      <c r="X219" s="302"/>
      <c r="Y219" s="302"/>
      <c r="Z219" s="302"/>
    </row>
    <row r="220" spans="1:26" ht="15.75" hidden="1" customHeight="1">
      <c r="A220" s="300"/>
      <c r="B220" s="300"/>
      <c r="C220" s="302"/>
      <c r="D220" s="302"/>
      <c r="E220" s="302"/>
      <c r="F220" s="302"/>
      <c r="G220" s="302"/>
      <c r="H220" s="302"/>
      <c r="I220" s="302"/>
      <c r="J220" s="302"/>
      <c r="K220" s="302"/>
      <c r="L220" s="302"/>
      <c r="M220" s="302"/>
      <c r="N220" s="302"/>
      <c r="O220" s="302"/>
      <c r="P220" s="302"/>
      <c r="Q220" s="302"/>
      <c r="R220" s="302"/>
      <c r="S220" s="302"/>
      <c r="T220" s="302"/>
      <c r="U220" s="302"/>
      <c r="V220" s="302"/>
      <c r="W220" s="302"/>
      <c r="X220" s="302"/>
      <c r="Y220" s="302"/>
      <c r="Z220" s="302"/>
    </row>
    <row r="221" spans="1:26" ht="15.75" hidden="1" customHeight="1">
      <c r="A221" s="300"/>
      <c r="B221" s="300"/>
      <c r="C221" s="302"/>
      <c r="D221" s="302"/>
      <c r="E221" s="302"/>
      <c r="F221" s="302"/>
      <c r="G221" s="302"/>
      <c r="H221" s="302"/>
      <c r="I221" s="302"/>
      <c r="J221" s="302"/>
      <c r="K221" s="302"/>
      <c r="L221" s="302"/>
      <c r="M221" s="302"/>
      <c r="N221" s="302"/>
      <c r="O221" s="302"/>
      <c r="P221" s="302"/>
      <c r="Q221" s="302"/>
      <c r="R221" s="302"/>
      <c r="S221" s="302"/>
      <c r="T221" s="302"/>
      <c r="U221" s="302"/>
      <c r="V221" s="302"/>
      <c r="W221" s="302"/>
      <c r="X221" s="302"/>
      <c r="Y221" s="302"/>
      <c r="Z221" s="302"/>
    </row>
    <row r="222" spans="1:26" ht="15.75" hidden="1" customHeight="1">
      <c r="A222" s="300"/>
      <c r="B222" s="300"/>
      <c r="C222" s="302"/>
      <c r="D222" s="302"/>
      <c r="E222" s="302"/>
      <c r="F222" s="302"/>
      <c r="G222" s="302"/>
      <c r="H222" s="302"/>
      <c r="I222" s="302"/>
      <c r="J222" s="302"/>
      <c r="K222" s="302"/>
      <c r="L222" s="302"/>
      <c r="M222" s="302"/>
      <c r="N222" s="302"/>
      <c r="O222" s="302"/>
      <c r="P222" s="302"/>
      <c r="Q222" s="302"/>
      <c r="R222" s="302"/>
      <c r="S222" s="302"/>
      <c r="T222" s="302"/>
      <c r="U222" s="302"/>
      <c r="V222" s="302"/>
      <c r="W222" s="302"/>
      <c r="X222" s="302"/>
      <c r="Y222" s="302"/>
      <c r="Z222" s="302"/>
    </row>
    <row r="223" spans="1:26" ht="15.75" hidden="1" customHeight="1">
      <c r="A223" s="300"/>
      <c r="B223" s="300"/>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row>
    <row r="224" spans="1:26" ht="15.75" hidden="1" customHeight="1">
      <c r="A224" s="300"/>
      <c r="B224" s="300"/>
      <c r="C224" s="302"/>
      <c r="D224" s="302"/>
      <c r="E224" s="302"/>
      <c r="F224" s="302"/>
      <c r="G224" s="302"/>
      <c r="H224" s="302"/>
      <c r="I224" s="302"/>
      <c r="J224" s="302"/>
      <c r="K224" s="302"/>
      <c r="L224" s="302"/>
      <c r="M224" s="302"/>
      <c r="N224" s="302"/>
      <c r="O224" s="302"/>
      <c r="P224" s="302"/>
      <c r="Q224" s="302"/>
      <c r="R224" s="302"/>
      <c r="S224" s="302"/>
      <c r="T224" s="302"/>
      <c r="U224" s="302"/>
      <c r="V224" s="302"/>
      <c r="W224" s="302"/>
      <c r="X224" s="302"/>
      <c r="Y224" s="302"/>
      <c r="Z224" s="302"/>
    </row>
    <row r="225" spans="1:26" ht="15.75" hidden="1" customHeight="1">
      <c r="A225" s="300"/>
      <c r="B225" s="300"/>
      <c r="C225" s="302"/>
      <c r="D225" s="302"/>
      <c r="E225" s="302"/>
      <c r="F225" s="302"/>
      <c r="G225" s="302"/>
      <c r="H225" s="302"/>
      <c r="I225" s="302"/>
      <c r="J225" s="302"/>
      <c r="K225" s="302"/>
      <c r="L225" s="302"/>
      <c r="M225" s="302"/>
      <c r="N225" s="302"/>
      <c r="O225" s="302"/>
      <c r="P225" s="302"/>
      <c r="Q225" s="302"/>
      <c r="R225" s="302"/>
      <c r="S225" s="302"/>
      <c r="T225" s="302"/>
      <c r="U225" s="302"/>
      <c r="V225" s="302"/>
      <c r="W225" s="302"/>
      <c r="X225" s="302"/>
      <c r="Y225" s="302"/>
      <c r="Z225" s="302"/>
    </row>
    <row r="226" spans="1:26" ht="15.75" hidden="1" customHeight="1">
      <c r="A226" s="300"/>
      <c r="B226" s="300"/>
      <c r="C226" s="302"/>
      <c r="D226" s="302"/>
      <c r="E226" s="302"/>
      <c r="F226" s="302"/>
      <c r="G226" s="302"/>
      <c r="H226" s="302"/>
      <c r="I226" s="302"/>
      <c r="J226" s="302"/>
      <c r="K226" s="302"/>
      <c r="L226" s="302"/>
      <c r="M226" s="302"/>
      <c r="N226" s="302"/>
      <c r="O226" s="302"/>
      <c r="P226" s="302"/>
      <c r="Q226" s="302"/>
      <c r="R226" s="302"/>
      <c r="S226" s="302"/>
      <c r="T226" s="302"/>
      <c r="U226" s="302"/>
      <c r="V226" s="302"/>
      <c r="W226" s="302"/>
      <c r="X226" s="302"/>
      <c r="Y226" s="302"/>
      <c r="Z226" s="302"/>
    </row>
    <row r="227" spans="1:26" ht="15.75" hidden="1" customHeight="1">
      <c r="A227" s="300"/>
      <c r="B227" s="300"/>
      <c r="C227" s="302"/>
      <c r="D227" s="302"/>
      <c r="E227" s="302"/>
      <c r="F227" s="302"/>
      <c r="G227" s="302"/>
      <c r="H227" s="302"/>
      <c r="I227" s="302"/>
      <c r="J227" s="302"/>
      <c r="K227" s="302"/>
      <c r="L227" s="302"/>
      <c r="M227" s="302"/>
      <c r="N227" s="302"/>
      <c r="O227" s="302"/>
      <c r="P227" s="302"/>
      <c r="Q227" s="302"/>
      <c r="R227" s="302"/>
      <c r="S227" s="302"/>
      <c r="T227" s="302"/>
      <c r="U227" s="302"/>
      <c r="V227" s="302"/>
      <c r="W227" s="302"/>
      <c r="X227" s="302"/>
      <c r="Y227" s="302"/>
      <c r="Z227" s="302"/>
    </row>
    <row r="228" spans="1:26" ht="15.75" hidden="1" customHeight="1">
      <c r="A228" s="300"/>
      <c r="B228" s="300"/>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row>
    <row r="229" spans="1:26" ht="15.75" hidden="1" customHeight="1">
      <c r="A229" s="300"/>
      <c r="B229" s="300"/>
      <c r="C229" s="302"/>
      <c r="D229" s="302"/>
      <c r="E229" s="302"/>
      <c r="F229" s="302"/>
      <c r="G229" s="302"/>
      <c r="H229" s="302"/>
      <c r="I229" s="302"/>
      <c r="J229" s="302"/>
      <c r="K229" s="302"/>
      <c r="L229" s="302"/>
      <c r="M229" s="302"/>
      <c r="N229" s="302"/>
      <c r="O229" s="302"/>
      <c r="P229" s="302"/>
      <c r="Q229" s="302"/>
      <c r="R229" s="302"/>
      <c r="S229" s="302"/>
      <c r="T229" s="302"/>
      <c r="U229" s="302"/>
      <c r="V229" s="302"/>
      <c r="W229" s="302"/>
      <c r="X229" s="302"/>
      <c r="Y229" s="302"/>
      <c r="Z229" s="302"/>
    </row>
    <row r="230" spans="1:26" ht="15.75" hidden="1" customHeight="1">
      <c r="A230" s="300"/>
      <c r="B230" s="300"/>
      <c r="C230" s="302"/>
      <c r="D230" s="302"/>
      <c r="E230" s="302"/>
      <c r="F230" s="302"/>
      <c r="G230" s="302"/>
      <c r="H230" s="302"/>
      <c r="I230" s="302"/>
      <c r="J230" s="302"/>
      <c r="K230" s="302"/>
      <c r="L230" s="302"/>
      <c r="M230" s="302"/>
      <c r="N230" s="302"/>
      <c r="O230" s="302"/>
      <c r="P230" s="302"/>
      <c r="Q230" s="302"/>
      <c r="R230" s="302"/>
      <c r="S230" s="302"/>
      <c r="T230" s="302"/>
      <c r="U230" s="302"/>
      <c r="V230" s="302"/>
      <c r="W230" s="302"/>
      <c r="X230" s="302"/>
      <c r="Y230" s="302"/>
      <c r="Z230" s="302"/>
    </row>
    <row r="231" spans="1:26" ht="15.75" hidden="1" customHeight="1">
      <c r="A231" s="300"/>
      <c r="B231" s="300"/>
      <c r="C231" s="302"/>
      <c r="D231" s="302"/>
      <c r="E231" s="302"/>
      <c r="F231" s="302"/>
      <c r="G231" s="302"/>
      <c r="H231" s="302"/>
      <c r="I231" s="302"/>
      <c r="J231" s="302"/>
      <c r="K231" s="302"/>
      <c r="L231" s="302"/>
      <c r="M231" s="302"/>
      <c r="N231" s="302"/>
      <c r="O231" s="302"/>
      <c r="P231" s="302"/>
      <c r="Q231" s="302"/>
      <c r="R231" s="302"/>
      <c r="S231" s="302"/>
      <c r="T231" s="302"/>
      <c r="U231" s="302"/>
      <c r="V231" s="302"/>
      <c r="W231" s="302"/>
      <c r="X231" s="302"/>
      <c r="Y231" s="302"/>
      <c r="Z231" s="302"/>
    </row>
    <row r="232" spans="1:26" ht="15.75" hidden="1" customHeight="1">
      <c r="A232" s="300"/>
      <c r="B232" s="300"/>
      <c r="C232" s="302"/>
      <c r="D232" s="302"/>
      <c r="E232" s="302"/>
      <c r="F232" s="302"/>
      <c r="G232" s="302"/>
      <c r="H232" s="302"/>
      <c r="I232" s="302"/>
      <c r="J232" s="302"/>
      <c r="K232" s="302"/>
      <c r="L232" s="302"/>
      <c r="M232" s="302"/>
      <c r="N232" s="302"/>
      <c r="O232" s="302"/>
      <c r="P232" s="302"/>
      <c r="Q232" s="302"/>
      <c r="R232" s="302"/>
      <c r="S232" s="302"/>
      <c r="T232" s="302"/>
      <c r="U232" s="302"/>
      <c r="V232" s="302"/>
      <c r="W232" s="302"/>
      <c r="X232" s="302"/>
      <c r="Y232" s="302"/>
      <c r="Z232" s="302"/>
    </row>
    <row r="233" spans="1:26" ht="15.75" hidden="1" customHeight="1">
      <c r="A233" s="300"/>
      <c r="B233" s="300"/>
      <c r="C233" s="302"/>
      <c r="D233" s="302"/>
      <c r="E233" s="302"/>
      <c r="F233" s="302"/>
      <c r="G233" s="302"/>
      <c r="H233" s="302"/>
      <c r="I233" s="302"/>
      <c r="J233" s="302"/>
      <c r="K233" s="302"/>
      <c r="L233" s="302"/>
      <c r="M233" s="302"/>
      <c r="N233" s="302"/>
      <c r="O233" s="302"/>
      <c r="P233" s="302"/>
      <c r="Q233" s="302"/>
      <c r="R233" s="302"/>
      <c r="S233" s="302"/>
      <c r="T233" s="302"/>
      <c r="U233" s="302"/>
      <c r="V233" s="302"/>
      <c r="W233" s="302"/>
      <c r="X233" s="302"/>
      <c r="Y233" s="302"/>
      <c r="Z233" s="302"/>
    </row>
    <row r="234" spans="1:26" ht="15.75" hidden="1" customHeight="1">
      <c r="A234" s="300"/>
      <c r="B234" s="300"/>
      <c r="C234" s="302"/>
      <c r="D234" s="302"/>
      <c r="E234" s="302"/>
      <c r="F234" s="302"/>
      <c r="G234" s="302"/>
      <c r="H234" s="302"/>
      <c r="I234" s="302"/>
      <c r="J234" s="302"/>
      <c r="K234" s="302"/>
      <c r="L234" s="302"/>
      <c r="M234" s="302"/>
      <c r="N234" s="302"/>
      <c r="O234" s="302"/>
      <c r="P234" s="302"/>
      <c r="Q234" s="302"/>
      <c r="R234" s="302"/>
      <c r="S234" s="302"/>
      <c r="T234" s="302"/>
      <c r="U234" s="302"/>
      <c r="V234" s="302"/>
      <c r="W234" s="302"/>
      <c r="X234" s="302"/>
      <c r="Y234" s="302"/>
      <c r="Z234" s="302"/>
    </row>
    <row r="235" spans="1:26" ht="15.75" hidden="1" customHeight="1">
      <c r="A235" s="300"/>
      <c r="B235" s="300"/>
      <c r="C235" s="302"/>
      <c r="D235" s="302"/>
      <c r="E235" s="302"/>
      <c r="F235" s="302"/>
      <c r="G235" s="302"/>
      <c r="H235" s="302"/>
      <c r="I235" s="302"/>
      <c r="J235" s="302"/>
      <c r="K235" s="302"/>
      <c r="L235" s="302"/>
      <c r="M235" s="302"/>
      <c r="N235" s="302"/>
      <c r="O235" s="302"/>
      <c r="P235" s="302"/>
      <c r="Q235" s="302"/>
      <c r="R235" s="302"/>
      <c r="S235" s="302"/>
      <c r="T235" s="302"/>
      <c r="U235" s="302"/>
      <c r="V235" s="302"/>
      <c r="W235" s="302"/>
      <c r="X235" s="302"/>
      <c r="Y235" s="302"/>
      <c r="Z235" s="302"/>
    </row>
    <row r="236" spans="1:26" ht="15.75" hidden="1" customHeight="1">
      <c r="A236" s="300"/>
      <c r="B236" s="300"/>
      <c r="C236" s="302"/>
      <c r="D236" s="302"/>
      <c r="E236" s="302"/>
      <c r="F236" s="302"/>
      <c r="G236" s="302"/>
      <c r="H236" s="302"/>
      <c r="I236" s="302"/>
      <c r="J236" s="302"/>
      <c r="K236" s="302"/>
      <c r="L236" s="302"/>
      <c r="M236" s="302"/>
      <c r="N236" s="302"/>
      <c r="O236" s="302"/>
      <c r="P236" s="302"/>
      <c r="Q236" s="302"/>
      <c r="R236" s="302"/>
      <c r="S236" s="302"/>
      <c r="T236" s="302"/>
      <c r="U236" s="302"/>
      <c r="V236" s="302"/>
      <c r="W236" s="302"/>
      <c r="X236" s="302"/>
      <c r="Y236" s="302"/>
      <c r="Z236" s="302"/>
    </row>
    <row r="237" spans="1:26" ht="15.75" hidden="1" customHeight="1">
      <c r="A237" s="300"/>
      <c r="B237" s="300"/>
      <c r="C237" s="302"/>
      <c r="D237" s="302"/>
      <c r="E237" s="302"/>
      <c r="F237" s="302"/>
      <c r="G237" s="302"/>
      <c r="H237" s="302"/>
      <c r="I237" s="302"/>
      <c r="J237" s="302"/>
      <c r="K237" s="302"/>
      <c r="L237" s="302"/>
      <c r="M237" s="302"/>
      <c r="N237" s="302"/>
      <c r="O237" s="302"/>
      <c r="P237" s="302"/>
      <c r="Q237" s="302"/>
      <c r="R237" s="302"/>
      <c r="S237" s="302"/>
      <c r="T237" s="302"/>
      <c r="U237" s="302"/>
      <c r="V237" s="302"/>
      <c r="W237" s="302"/>
      <c r="X237" s="302"/>
      <c r="Y237" s="302"/>
      <c r="Z237" s="302"/>
    </row>
    <row r="238" spans="1:26" ht="15.75" hidden="1" customHeight="1">
      <c r="A238" s="300"/>
      <c r="B238" s="300"/>
      <c r="C238" s="302"/>
      <c r="D238" s="302"/>
      <c r="E238" s="302"/>
      <c r="F238" s="302"/>
      <c r="G238" s="302"/>
      <c r="H238" s="302"/>
      <c r="I238" s="302"/>
      <c r="J238" s="302"/>
      <c r="K238" s="302"/>
      <c r="L238" s="302"/>
      <c r="M238" s="302"/>
      <c r="N238" s="302"/>
      <c r="O238" s="302"/>
      <c r="P238" s="302"/>
      <c r="Q238" s="302"/>
      <c r="R238" s="302"/>
      <c r="S238" s="302"/>
      <c r="T238" s="302"/>
      <c r="U238" s="302"/>
      <c r="V238" s="302"/>
      <c r="W238" s="302"/>
      <c r="X238" s="302"/>
      <c r="Y238" s="302"/>
      <c r="Z238" s="302"/>
    </row>
    <row r="239" spans="1:26" ht="15.75" hidden="1" customHeight="1">
      <c r="A239" s="300"/>
      <c r="B239" s="300"/>
      <c r="C239" s="302"/>
      <c r="D239" s="302"/>
      <c r="E239" s="302"/>
      <c r="F239" s="302"/>
      <c r="G239" s="302"/>
      <c r="H239" s="302"/>
      <c r="I239" s="302"/>
      <c r="J239" s="302"/>
      <c r="K239" s="302"/>
      <c r="L239" s="302"/>
      <c r="M239" s="302"/>
      <c r="N239" s="302"/>
      <c r="O239" s="302"/>
      <c r="P239" s="302"/>
      <c r="Q239" s="302"/>
      <c r="R239" s="302"/>
      <c r="S239" s="302"/>
      <c r="T239" s="302"/>
      <c r="U239" s="302"/>
      <c r="V239" s="302"/>
      <c r="W239" s="302"/>
      <c r="X239" s="302"/>
      <c r="Y239" s="302"/>
      <c r="Z239" s="302"/>
    </row>
    <row r="240" spans="1:26" ht="15.75" hidden="1" customHeight="1">
      <c r="A240" s="300"/>
      <c r="B240" s="300"/>
      <c r="C240" s="302"/>
      <c r="D240" s="302"/>
      <c r="E240" s="302"/>
      <c r="F240" s="302"/>
      <c r="G240" s="302"/>
      <c r="H240" s="302"/>
      <c r="I240" s="302"/>
      <c r="J240" s="302"/>
      <c r="K240" s="302"/>
      <c r="L240" s="302"/>
      <c r="M240" s="302"/>
      <c r="N240" s="302"/>
      <c r="O240" s="302"/>
      <c r="P240" s="302"/>
      <c r="Q240" s="302"/>
      <c r="R240" s="302"/>
      <c r="S240" s="302"/>
      <c r="T240" s="302"/>
      <c r="U240" s="302"/>
      <c r="V240" s="302"/>
      <c r="W240" s="302"/>
      <c r="X240" s="302"/>
      <c r="Y240" s="302"/>
      <c r="Z240" s="302"/>
    </row>
    <row r="241" spans="1:26" ht="15.75" hidden="1" customHeight="1">
      <c r="A241" s="300"/>
      <c r="B241" s="300"/>
      <c r="C241" s="302"/>
      <c r="D241" s="302"/>
      <c r="E241" s="302"/>
      <c r="F241" s="302"/>
      <c r="G241" s="302"/>
      <c r="H241" s="302"/>
      <c r="I241" s="302"/>
      <c r="J241" s="302"/>
      <c r="K241" s="302"/>
      <c r="L241" s="302"/>
      <c r="M241" s="302"/>
      <c r="N241" s="302"/>
      <c r="O241" s="302"/>
      <c r="P241" s="302"/>
      <c r="Q241" s="302"/>
      <c r="R241" s="302"/>
      <c r="S241" s="302"/>
      <c r="T241" s="302"/>
      <c r="U241" s="302"/>
      <c r="V241" s="302"/>
      <c r="W241" s="302"/>
      <c r="X241" s="302"/>
      <c r="Y241" s="302"/>
      <c r="Z241" s="302"/>
    </row>
    <row r="242" spans="1:26" ht="15.75" hidden="1" customHeight="1">
      <c r="A242" s="300"/>
      <c r="B242" s="300"/>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row>
    <row r="243" spans="1:26" ht="15.75" hidden="1" customHeight="1">
      <c r="A243" s="300"/>
      <c r="B243" s="300"/>
      <c r="C243" s="302"/>
      <c r="D243" s="302"/>
      <c r="E243" s="302"/>
      <c r="F243" s="302"/>
      <c r="G243" s="302"/>
      <c r="H243" s="302"/>
      <c r="I243" s="302"/>
      <c r="J243" s="302"/>
      <c r="K243" s="302"/>
      <c r="L243" s="302"/>
      <c r="M243" s="302"/>
      <c r="N243" s="302"/>
      <c r="O243" s="302"/>
      <c r="P243" s="302"/>
      <c r="Q243" s="302"/>
      <c r="R243" s="302"/>
      <c r="S243" s="302"/>
      <c r="T243" s="302"/>
      <c r="U243" s="302"/>
      <c r="V243" s="302"/>
      <c r="W243" s="302"/>
      <c r="X243" s="302"/>
      <c r="Y243" s="302"/>
      <c r="Z243" s="302"/>
    </row>
    <row r="244" spans="1:26" ht="15.75" hidden="1" customHeight="1">
      <c r="A244" s="300"/>
      <c r="B244" s="300"/>
      <c r="C244" s="302"/>
      <c r="D244" s="302"/>
      <c r="E244" s="302"/>
      <c r="F244" s="302"/>
      <c r="G244" s="302"/>
      <c r="H244" s="302"/>
      <c r="I244" s="302"/>
      <c r="J244" s="302"/>
      <c r="K244" s="302"/>
      <c r="L244" s="302"/>
      <c r="M244" s="302"/>
      <c r="N244" s="302"/>
      <c r="O244" s="302"/>
      <c r="P244" s="302"/>
      <c r="Q244" s="302"/>
      <c r="R244" s="302"/>
      <c r="S244" s="302"/>
      <c r="T244" s="302"/>
      <c r="U244" s="302"/>
      <c r="V244" s="302"/>
      <c r="W244" s="302"/>
      <c r="X244" s="302"/>
      <c r="Y244" s="302"/>
      <c r="Z244" s="302"/>
    </row>
    <row r="245" spans="1:26" ht="15.75" hidden="1" customHeight="1">
      <c r="A245" s="300"/>
      <c r="B245" s="300"/>
      <c r="C245" s="302"/>
      <c r="D245" s="302"/>
      <c r="E245" s="302"/>
      <c r="F245" s="302"/>
      <c r="G245" s="302"/>
      <c r="H245" s="302"/>
      <c r="I245" s="302"/>
      <c r="J245" s="302"/>
      <c r="K245" s="302"/>
      <c r="L245" s="302"/>
      <c r="M245" s="302"/>
      <c r="N245" s="302"/>
      <c r="O245" s="302"/>
      <c r="P245" s="302"/>
      <c r="Q245" s="302"/>
      <c r="R245" s="302"/>
      <c r="S245" s="302"/>
      <c r="T245" s="302"/>
      <c r="U245" s="302"/>
      <c r="V245" s="302"/>
      <c r="W245" s="302"/>
      <c r="X245" s="302"/>
      <c r="Y245" s="302"/>
      <c r="Z245" s="302"/>
    </row>
    <row r="246" spans="1:26" ht="15.75" hidden="1" customHeight="1">
      <c r="A246" s="300"/>
      <c r="B246" s="300"/>
      <c r="C246" s="302"/>
      <c r="D246" s="302"/>
      <c r="E246" s="302"/>
      <c r="F246" s="302"/>
      <c r="G246" s="302"/>
      <c r="H246" s="302"/>
      <c r="I246" s="302"/>
      <c r="J246" s="302"/>
      <c r="K246" s="302"/>
      <c r="L246" s="302"/>
      <c r="M246" s="302"/>
      <c r="N246" s="302"/>
      <c r="O246" s="302"/>
      <c r="P246" s="302"/>
      <c r="Q246" s="302"/>
      <c r="R246" s="302"/>
      <c r="S246" s="302"/>
      <c r="T246" s="302"/>
      <c r="U246" s="302"/>
      <c r="V246" s="302"/>
      <c r="W246" s="302"/>
      <c r="X246" s="302"/>
      <c r="Y246" s="302"/>
      <c r="Z246" s="302"/>
    </row>
    <row r="247" spans="1:26" ht="15.75" hidden="1" customHeight="1">
      <c r="A247" s="300"/>
      <c r="B247" s="300"/>
      <c r="C247" s="302"/>
      <c r="D247" s="302"/>
      <c r="E247" s="302"/>
      <c r="F247" s="302"/>
      <c r="G247" s="302"/>
      <c r="H247" s="302"/>
      <c r="I247" s="302"/>
      <c r="J247" s="302"/>
      <c r="K247" s="302"/>
      <c r="L247" s="302"/>
      <c r="M247" s="302"/>
      <c r="N247" s="302"/>
      <c r="O247" s="302"/>
      <c r="P247" s="302"/>
      <c r="Q247" s="302"/>
      <c r="R247" s="302"/>
      <c r="S247" s="302"/>
      <c r="T247" s="302"/>
      <c r="U247" s="302"/>
      <c r="V247" s="302"/>
      <c r="W247" s="302"/>
      <c r="X247" s="302"/>
      <c r="Y247" s="302"/>
      <c r="Z247" s="302"/>
    </row>
    <row r="248" spans="1:26" ht="15.75" hidden="1" customHeight="1">
      <c r="A248" s="300"/>
      <c r="B248" s="300"/>
      <c r="C248" s="302"/>
      <c r="D248" s="302"/>
      <c r="E248" s="302"/>
      <c r="F248" s="302"/>
      <c r="G248" s="302"/>
      <c r="H248" s="302"/>
      <c r="I248" s="302"/>
      <c r="J248" s="302"/>
      <c r="K248" s="302"/>
      <c r="L248" s="302"/>
      <c r="M248" s="302"/>
      <c r="N248" s="302"/>
      <c r="O248" s="302"/>
      <c r="P248" s="302"/>
      <c r="Q248" s="302"/>
      <c r="R248" s="302"/>
      <c r="S248" s="302"/>
      <c r="T248" s="302"/>
      <c r="U248" s="302"/>
      <c r="V248" s="302"/>
      <c r="W248" s="302"/>
      <c r="X248" s="302"/>
      <c r="Y248" s="302"/>
      <c r="Z248" s="302"/>
    </row>
    <row r="249" spans="1:26" ht="15.75" hidden="1" customHeight="1">
      <c r="A249" s="300"/>
      <c r="B249" s="300"/>
      <c r="C249" s="302"/>
      <c r="D249" s="302"/>
      <c r="E249" s="302"/>
      <c r="F249" s="302"/>
      <c r="G249" s="302"/>
      <c r="H249" s="302"/>
      <c r="I249" s="302"/>
      <c r="J249" s="302"/>
      <c r="K249" s="302"/>
      <c r="L249" s="302"/>
      <c r="M249" s="302"/>
      <c r="N249" s="302"/>
      <c r="O249" s="302"/>
      <c r="P249" s="302"/>
      <c r="Q249" s="302"/>
      <c r="R249" s="302"/>
      <c r="S249" s="302"/>
      <c r="T249" s="302"/>
      <c r="U249" s="302"/>
      <c r="V249" s="302"/>
      <c r="W249" s="302"/>
      <c r="X249" s="302"/>
      <c r="Y249" s="302"/>
      <c r="Z249" s="302"/>
    </row>
    <row r="250" spans="1:26" ht="15.75" hidden="1" customHeight="1">
      <c r="A250" s="300"/>
      <c r="B250" s="300"/>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row>
    <row r="251" spans="1:26" ht="15.75" hidden="1" customHeight="1">
      <c r="A251" s="300"/>
      <c r="B251" s="300"/>
      <c r="C251" s="302"/>
      <c r="D251" s="302"/>
      <c r="E251" s="302"/>
      <c r="F251" s="302"/>
      <c r="G251" s="302"/>
      <c r="H251" s="302"/>
      <c r="I251" s="302"/>
      <c r="J251" s="302"/>
      <c r="K251" s="302"/>
      <c r="L251" s="302"/>
      <c r="M251" s="302"/>
      <c r="N251" s="302"/>
      <c r="O251" s="302"/>
      <c r="P251" s="302"/>
      <c r="Q251" s="302"/>
      <c r="R251" s="302"/>
      <c r="S251" s="302"/>
      <c r="T251" s="302"/>
      <c r="U251" s="302"/>
      <c r="V251" s="302"/>
      <c r="W251" s="302"/>
      <c r="X251" s="302"/>
      <c r="Y251" s="302"/>
      <c r="Z251" s="302"/>
    </row>
    <row r="252" spans="1:26" ht="15.75" hidden="1" customHeight="1">
      <c r="A252" s="300"/>
      <c r="B252" s="300"/>
      <c r="C252" s="302"/>
      <c r="D252" s="302"/>
      <c r="E252" s="302"/>
      <c r="F252" s="302"/>
      <c r="G252" s="302"/>
      <c r="H252" s="302"/>
      <c r="I252" s="302"/>
      <c r="J252" s="302"/>
      <c r="K252" s="302"/>
      <c r="L252" s="302"/>
      <c r="M252" s="302"/>
      <c r="N252" s="302"/>
      <c r="O252" s="302"/>
      <c r="P252" s="302"/>
      <c r="Q252" s="302"/>
      <c r="R252" s="302"/>
      <c r="S252" s="302"/>
      <c r="T252" s="302"/>
      <c r="U252" s="302"/>
      <c r="V252" s="302"/>
      <c r="W252" s="302"/>
      <c r="X252" s="302"/>
      <c r="Y252" s="302"/>
      <c r="Z252" s="302"/>
    </row>
    <row r="253" spans="1:26" ht="15.75" hidden="1" customHeight="1">
      <c r="A253" s="300"/>
      <c r="B253" s="300"/>
      <c r="C253" s="302"/>
      <c r="D253" s="302"/>
      <c r="E253" s="302"/>
      <c r="F253" s="302"/>
      <c r="G253" s="302"/>
      <c r="H253" s="302"/>
      <c r="I253" s="302"/>
      <c r="J253" s="302"/>
      <c r="K253" s="302"/>
      <c r="L253" s="302"/>
      <c r="M253" s="302"/>
      <c r="N253" s="302"/>
      <c r="O253" s="302"/>
      <c r="P253" s="302"/>
      <c r="Q253" s="302"/>
      <c r="R253" s="302"/>
      <c r="S253" s="302"/>
      <c r="T253" s="302"/>
      <c r="U253" s="302"/>
      <c r="V253" s="302"/>
      <c r="W253" s="302"/>
      <c r="X253" s="302"/>
      <c r="Y253" s="302"/>
      <c r="Z253" s="302"/>
    </row>
    <row r="254" spans="1:26" ht="15.75" hidden="1" customHeight="1">
      <c r="A254" s="300"/>
      <c r="B254" s="300"/>
      <c r="C254" s="302"/>
      <c r="D254" s="302"/>
      <c r="E254" s="302"/>
      <c r="F254" s="302"/>
      <c r="G254" s="302"/>
      <c r="H254" s="302"/>
      <c r="I254" s="302"/>
      <c r="J254" s="302"/>
      <c r="K254" s="302"/>
      <c r="L254" s="302"/>
      <c r="M254" s="302"/>
      <c r="N254" s="302"/>
      <c r="O254" s="302"/>
      <c r="P254" s="302"/>
      <c r="Q254" s="302"/>
      <c r="R254" s="302"/>
      <c r="S254" s="302"/>
      <c r="T254" s="302"/>
      <c r="U254" s="302"/>
      <c r="V254" s="302"/>
      <c r="W254" s="302"/>
      <c r="X254" s="302"/>
      <c r="Y254" s="302"/>
      <c r="Z254" s="302"/>
    </row>
    <row r="255" spans="1:26" ht="15.75" hidden="1" customHeight="1">
      <c r="A255" s="300"/>
      <c r="B255" s="300"/>
      <c r="C255" s="302"/>
      <c r="D255" s="302"/>
      <c r="E255" s="302"/>
      <c r="F255" s="302"/>
      <c r="G255" s="302"/>
      <c r="H255" s="302"/>
      <c r="I255" s="302"/>
      <c r="J255" s="302"/>
      <c r="K255" s="302"/>
      <c r="L255" s="302"/>
      <c r="M255" s="302"/>
      <c r="N255" s="302"/>
      <c r="O255" s="302"/>
      <c r="P255" s="302"/>
      <c r="Q255" s="302"/>
      <c r="R255" s="302"/>
      <c r="S255" s="302"/>
      <c r="T255" s="302"/>
      <c r="U255" s="302"/>
      <c r="V255" s="302"/>
      <c r="W255" s="302"/>
      <c r="X255" s="302"/>
      <c r="Y255" s="302"/>
      <c r="Z255" s="302"/>
    </row>
    <row r="256" spans="1:26" ht="15.75" hidden="1" customHeight="1">
      <c r="A256" s="300"/>
      <c r="B256" s="300"/>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row>
    <row r="257" spans="1:26" ht="15.75" hidden="1" customHeight="1">
      <c r="A257" s="300"/>
      <c r="B257" s="300"/>
      <c r="C257" s="302"/>
      <c r="D257" s="302"/>
      <c r="E257" s="302"/>
      <c r="F257" s="302"/>
      <c r="G257" s="302"/>
      <c r="H257" s="302"/>
      <c r="I257" s="302"/>
      <c r="J257" s="302"/>
      <c r="K257" s="302"/>
      <c r="L257" s="302"/>
      <c r="M257" s="302"/>
      <c r="N257" s="302"/>
      <c r="O257" s="302"/>
      <c r="P257" s="302"/>
      <c r="Q257" s="302"/>
      <c r="R257" s="302"/>
      <c r="S257" s="302"/>
      <c r="T257" s="302"/>
      <c r="U257" s="302"/>
      <c r="V257" s="302"/>
      <c r="W257" s="302"/>
      <c r="X257" s="302"/>
      <c r="Y257" s="302"/>
      <c r="Z257" s="302"/>
    </row>
    <row r="258" spans="1:26" ht="15.75" hidden="1" customHeight="1">
      <c r="A258" s="300"/>
      <c r="B258" s="300"/>
      <c r="C258" s="302"/>
      <c r="D258" s="302"/>
      <c r="E258" s="302"/>
      <c r="F258" s="302"/>
      <c r="G258" s="302"/>
      <c r="H258" s="302"/>
      <c r="I258" s="302"/>
      <c r="J258" s="302"/>
      <c r="K258" s="302"/>
      <c r="L258" s="302"/>
      <c r="M258" s="302"/>
      <c r="N258" s="302"/>
      <c r="O258" s="302"/>
      <c r="P258" s="302"/>
      <c r="Q258" s="302"/>
      <c r="R258" s="302"/>
      <c r="S258" s="302"/>
      <c r="T258" s="302"/>
      <c r="U258" s="302"/>
      <c r="V258" s="302"/>
      <c r="W258" s="302"/>
      <c r="X258" s="302"/>
      <c r="Y258" s="302"/>
      <c r="Z258" s="302"/>
    </row>
    <row r="259" spans="1:26" ht="15.75" hidden="1" customHeight="1">
      <c r="A259" s="300"/>
      <c r="B259" s="300"/>
      <c r="C259" s="302"/>
      <c r="D259" s="302"/>
      <c r="E259" s="302"/>
      <c r="F259" s="302"/>
      <c r="G259" s="302"/>
      <c r="H259" s="302"/>
      <c r="I259" s="302"/>
      <c r="J259" s="302"/>
      <c r="K259" s="302"/>
      <c r="L259" s="302"/>
      <c r="M259" s="302"/>
      <c r="N259" s="302"/>
      <c r="O259" s="302"/>
      <c r="P259" s="302"/>
      <c r="Q259" s="302"/>
      <c r="R259" s="302"/>
      <c r="S259" s="302"/>
      <c r="T259" s="302"/>
      <c r="U259" s="302"/>
      <c r="V259" s="302"/>
      <c r="W259" s="302"/>
      <c r="X259" s="302"/>
      <c r="Y259" s="302"/>
      <c r="Z259" s="302"/>
    </row>
    <row r="260" spans="1:26" ht="15.75" hidden="1" customHeight="1">
      <c r="A260" s="300"/>
      <c r="B260" s="300"/>
      <c r="C260" s="302"/>
      <c r="D260" s="302"/>
      <c r="E260" s="302"/>
      <c r="F260" s="302"/>
      <c r="G260" s="302"/>
      <c r="H260" s="302"/>
      <c r="I260" s="302"/>
      <c r="J260" s="302"/>
      <c r="K260" s="302"/>
      <c r="L260" s="302"/>
      <c r="M260" s="302"/>
      <c r="N260" s="302"/>
      <c r="O260" s="302"/>
      <c r="P260" s="302"/>
      <c r="Q260" s="302"/>
      <c r="R260" s="302"/>
      <c r="S260" s="302"/>
      <c r="T260" s="302"/>
      <c r="U260" s="302"/>
      <c r="V260" s="302"/>
      <c r="W260" s="302"/>
      <c r="X260" s="302"/>
      <c r="Y260" s="302"/>
      <c r="Z260" s="302"/>
    </row>
    <row r="261" spans="1:26" ht="15.75" hidden="1" customHeight="1">
      <c r="A261" s="300"/>
      <c r="B261" s="300"/>
      <c r="C261" s="302"/>
      <c r="D261" s="302"/>
      <c r="E261" s="302"/>
      <c r="F261" s="302"/>
      <c r="G261" s="302"/>
      <c r="H261" s="302"/>
      <c r="I261" s="302"/>
      <c r="J261" s="302"/>
      <c r="K261" s="302"/>
      <c r="L261" s="302"/>
      <c r="M261" s="302"/>
      <c r="N261" s="302"/>
      <c r="O261" s="302"/>
      <c r="P261" s="302"/>
      <c r="Q261" s="302"/>
      <c r="R261" s="302"/>
      <c r="S261" s="302"/>
      <c r="T261" s="302"/>
      <c r="U261" s="302"/>
      <c r="V261" s="302"/>
      <c r="W261" s="302"/>
      <c r="X261" s="302"/>
      <c r="Y261" s="302"/>
      <c r="Z261" s="302"/>
    </row>
    <row r="262" spans="1:26" ht="15.75" hidden="1" customHeight="1">
      <c r="A262" s="300"/>
      <c r="B262" s="300"/>
      <c r="C262" s="302"/>
      <c r="D262" s="302"/>
      <c r="E262" s="302"/>
      <c r="F262" s="302"/>
      <c r="G262" s="302"/>
      <c r="H262" s="302"/>
      <c r="I262" s="302"/>
      <c r="J262" s="302"/>
      <c r="K262" s="302"/>
      <c r="L262" s="302"/>
      <c r="M262" s="302"/>
      <c r="N262" s="302"/>
      <c r="O262" s="302"/>
      <c r="P262" s="302"/>
      <c r="Q262" s="302"/>
      <c r="R262" s="302"/>
      <c r="S262" s="302"/>
      <c r="T262" s="302"/>
      <c r="U262" s="302"/>
      <c r="V262" s="302"/>
      <c r="W262" s="302"/>
      <c r="X262" s="302"/>
      <c r="Y262" s="302"/>
      <c r="Z262" s="302"/>
    </row>
    <row r="263" spans="1:26" ht="15.75" hidden="1" customHeight="1">
      <c r="A263" s="300"/>
      <c r="B263" s="300"/>
      <c r="C263" s="302"/>
      <c r="D263" s="302"/>
      <c r="E263" s="302"/>
      <c r="F263" s="302"/>
      <c r="G263" s="302"/>
      <c r="H263" s="302"/>
      <c r="I263" s="302"/>
      <c r="J263" s="302"/>
      <c r="K263" s="302"/>
      <c r="L263" s="302"/>
      <c r="M263" s="302"/>
      <c r="N263" s="302"/>
      <c r="O263" s="302"/>
      <c r="P263" s="302"/>
      <c r="Q263" s="302"/>
      <c r="R263" s="302"/>
      <c r="S263" s="302"/>
      <c r="T263" s="302"/>
      <c r="U263" s="302"/>
      <c r="V263" s="302"/>
      <c r="W263" s="302"/>
      <c r="X263" s="302"/>
      <c r="Y263" s="302"/>
      <c r="Z263" s="302"/>
    </row>
    <row r="264" spans="1:26" ht="15.75" hidden="1" customHeight="1">
      <c r="A264" s="300"/>
      <c r="B264" s="300"/>
      <c r="C264" s="302"/>
      <c r="D264" s="302"/>
      <c r="E264" s="302"/>
      <c r="F264" s="302"/>
      <c r="G264" s="302"/>
      <c r="H264" s="302"/>
      <c r="I264" s="302"/>
      <c r="J264" s="302"/>
      <c r="K264" s="302"/>
      <c r="L264" s="302"/>
      <c r="M264" s="302"/>
      <c r="N264" s="302"/>
      <c r="O264" s="302"/>
      <c r="P264" s="302"/>
      <c r="Q264" s="302"/>
      <c r="R264" s="302"/>
      <c r="S264" s="302"/>
      <c r="T264" s="302"/>
      <c r="U264" s="302"/>
      <c r="V264" s="302"/>
      <c r="W264" s="302"/>
      <c r="X264" s="302"/>
      <c r="Y264" s="302"/>
      <c r="Z264" s="302"/>
    </row>
    <row r="265" spans="1:26" ht="15.75" hidden="1" customHeight="1">
      <c r="A265" s="300"/>
      <c r="B265" s="300"/>
      <c r="C265" s="302"/>
      <c r="D265" s="302"/>
      <c r="E265" s="302"/>
      <c r="F265" s="302"/>
      <c r="G265" s="302"/>
      <c r="H265" s="302"/>
      <c r="I265" s="302"/>
      <c r="J265" s="302"/>
      <c r="K265" s="302"/>
      <c r="L265" s="302"/>
      <c r="M265" s="302"/>
      <c r="N265" s="302"/>
      <c r="O265" s="302"/>
      <c r="P265" s="302"/>
      <c r="Q265" s="302"/>
      <c r="R265" s="302"/>
      <c r="S265" s="302"/>
      <c r="T265" s="302"/>
      <c r="U265" s="302"/>
      <c r="V265" s="302"/>
      <c r="W265" s="302"/>
      <c r="X265" s="302"/>
      <c r="Y265" s="302"/>
      <c r="Z265" s="302"/>
    </row>
    <row r="266" spans="1:26" ht="15.75" hidden="1" customHeight="1">
      <c r="A266" s="300"/>
      <c r="B266" s="300"/>
      <c r="C266" s="302"/>
      <c r="D266" s="302"/>
      <c r="E266" s="302"/>
      <c r="F266" s="302"/>
      <c r="G266" s="302"/>
      <c r="H266" s="302"/>
      <c r="I266" s="302"/>
      <c r="J266" s="302"/>
      <c r="K266" s="302"/>
      <c r="L266" s="302"/>
      <c r="M266" s="302"/>
      <c r="N266" s="302"/>
      <c r="O266" s="302"/>
      <c r="P266" s="302"/>
      <c r="Q266" s="302"/>
      <c r="R266" s="302"/>
      <c r="S266" s="302"/>
      <c r="T266" s="302"/>
      <c r="U266" s="302"/>
      <c r="V266" s="302"/>
      <c r="W266" s="302"/>
      <c r="X266" s="302"/>
      <c r="Y266" s="302"/>
      <c r="Z266" s="302"/>
    </row>
    <row r="267" spans="1:26" ht="15.75" hidden="1" customHeight="1">
      <c r="A267" s="300"/>
      <c r="B267" s="300"/>
      <c r="C267" s="302"/>
      <c r="D267" s="302"/>
      <c r="E267" s="302"/>
      <c r="F267" s="302"/>
      <c r="G267" s="302"/>
      <c r="H267" s="302"/>
      <c r="I267" s="302"/>
      <c r="J267" s="302"/>
      <c r="K267" s="302"/>
      <c r="L267" s="302"/>
      <c r="M267" s="302"/>
      <c r="N267" s="302"/>
      <c r="O267" s="302"/>
      <c r="P267" s="302"/>
      <c r="Q267" s="302"/>
      <c r="R267" s="302"/>
      <c r="S267" s="302"/>
      <c r="T267" s="302"/>
      <c r="U267" s="302"/>
      <c r="V267" s="302"/>
      <c r="W267" s="302"/>
      <c r="X267" s="302"/>
      <c r="Y267" s="302"/>
      <c r="Z267" s="302"/>
    </row>
    <row r="268" spans="1:26" ht="15.75" hidden="1" customHeight="1">
      <c r="A268" s="300"/>
      <c r="B268" s="300"/>
      <c r="C268" s="302"/>
      <c r="D268" s="302"/>
      <c r="E268" s="302"/>
      <c r="F268" s="302"/>
      <c r="G268" s="302"/>
      <c r="H268" s="302"/>
      <c r="I268" s="302"/>
      <c r="J268" s="302"/>
      <c r="K268" s="302"/>
      <c r="L268" s="302"/>
      <c r="M268" s="302"/>
      <c r="N268" s="302"/>
      <c r="O268" s="302"/>
      <c r="P268" s="302"/>
      <c r="Q268" s="302"/>
      <c r="R268" s="302"/>
      <c r="S268" s="302"/>
      <c r="T268" s="302"/>
      <c r="U268" s="302"/>
      <c r="V268" s="302"/>
      <c r="W268" s="302"/>
      <c r="X268" s="302"/>
      <c r="Y268" s="302"/>
      <c r="Z268" s="302"/>
    </row>
    <row r="269" spans="1:26" ht="15.75" hidden="1" customHeight="1">
      <c r="A269" s="300"/>
      <c r="B269" s="300"/>
      <c r="C269" s="302"/>
      <c r="D269" s="302"/>
      <c r="E269" s="302"/>
      <c r="F269" s="302"/>
      <c r="G269" s="302"/>
      <c r="H269" s="302"/>
      <c r="I269" s="302"/>
      <c r="J269" s="302"/>
      <c r="K269" s="302"/>
      <c r="L269" s="302"/>
      <c r="M269" s="302"/>
      <c r="N269" s="302"/>
      <c r="O269" s="302"/>
      <c r="P269" s="302"/>
      <c r="Q269" s="302"/>
      <c r="R269" s="302"/>
      <c r="S269" s="302"/>
      <c r="T269" s="302"/>
      <c r="U269" s="302"/>
      <c r="V269" s="302"/>
      <c r="W269" s="302"/>
      <c r="X269" s="302"/>
      <c r="Y269" s="302"/>
      <c r="Z269" s="302"/>
    </row>
    <row r="270" spans="1:26" ht="15.75" hidden="1" customHeight="1">
      <c r="A270" s="300"/>
      <c r="B270" s="300"/>
      <c r="C270" s="302"/>
      <c r="D270" s="302"/>
      <c r="E270" s="302"/>
      <c r="F270" s="302"/>
      <c r="G270" s="302"/>
      <c r="H270" s="302"/>
      <c r="I270" s="302"/>
      <c r="J270" s="302"/>
      <c r="K270" s="302"/>
      <c r="L270" s="302"/>
      <c r="M270" s="302"/>
      <c r="N270" s="302"/>
      <c r="O270" s="302"/>
      <c r="P270" s="302"/>
      <c r="Q270" s="302"/>
      <c r="R270" s="302"/>
      <c r="S270" s="302"/>
      <c r="T270" s="302"/>
      <c r="U270" s="302"/>
      <c r="V270" s="302"/>
      <c r="W270" s="302"/>
      <c r="X270" s="302"/>
      <c r="Y270" s="302"/>
      <c r="Z270" s="302"/>
    </row>
    <row r="271" spans="1:26" ht="15.75" hidden="1" customHeight="1">
      <c r="A271" s="300"/>
      <c r="B271" s="300"/>
      <c r="C271" s="302"/>
      <c r="D271" s="302"/>
      <c r="E271" s="302"/>
      <c r="F271" s="302"/>
      <c r="G271" s="302"/>
      <c r="H271" s="302"/>
      <c r="I271" s="302"/>
      <c r="J271" s="302"/>
      <c r="K271" s="302"/>
      <c r="L271" s="302"/>
      <c r="M271" s="302"/>
      <c r="N271" s="302"/>
      <c r="O271" s="302"/>
      <c r="P271" s="302"/>
      <c r="Q271" s="302"/>
      <c r="R271" s="302"/>
      <c r="S271" s="302"/>
      <c r="T271" s="302"/>
      <c r="U271" s="302"/>
      <c r="V271" s="302"/>
      <c r="W271" s="302"/>
      <c r="X271" s="302"/>
      <c r="Y271" s="302"/>
      <c r="Z271" s="302"/>
    </row>
    <row r="272" spans="1:26" ht="15.75" hidden="1" customHeight="1">
      <c r="A272" s="300"/>
      <c r="B272" s="300"/>
      <c r="C272" s="302"/>
      <c r="D272" s="302"/>
      <c r="E272" s="302"/>
      <c r="F272" s="302"/>
      <c r="G272" s="302"/>
      <c r="H272" s="302"/>
      <c r="I272" s="302"/>
      <c r="J272" s="302"/>
      <c r="K272" s="302"/>
      <c r="L272" s="302"/>
      <c r="M272" s="302"/>
      <c r="N272" s="302"/>
      <c r="O272" s="302"/>
      <c r="P272" s="302"/>
      <c r="Q272" s="302"/>
      <c r="R272" s="302"/>
      <c r="S272" s="302"/>
      <c r="T272" s="302"/>
      <c r="U272" s="302"/>
      <c r="V272" s="302"/>
      <c r="W272" s="302"/>
      <c r="X272" s="302"/>
      <c r="Y272" s="302"/>
      <c r="Z272" s="302"/>
    </row>
    <row r="273" spans="1:26" ht="15.75" hidden="1" customHeight="1">
      <c r="A273" s="300"/>
      <c r="B273" s="300"/>
      <c r="C273" s="302"/>
      <c r="D273" s="302"/>
      <c r="E273" s="302"/>
      <c r="F273" s="302"/>
      <c r="G273" s="302"/>
      <c r="H273" s="302"/>
      <c r="I273" s="302"/>
      <c r="J273" s="302"/>
      <c r="K273" s="302"/>
      <c r="L273" s="302"/>
      <c r="M273" s="302"/>
      <c r="N273" s="302"/>
      <c r="O273" s="302"/>
      <c r="P273" s="302"/>
      <c r="Q273" s="302"/>
      <c r="R273" s="302"/>
      <c r="S273" s="302"/>
      <c r="T273" s="302"/>
      <c r="U273" s="302"/>
      <c r="V273" s="302"/>
      <c r="W273" s="302"/>
      <c r="X273" s="302"/>
      <c r="Y273" s="302"/>
      <c r="Z273" s="302"/>
    </row>
    <row r="274" spans="1:26" ht="15.75" hidden="1" customHeight="1">
      <c r="A274" s="300"/>
      <c r="B274" s="300"/>
      <c r="C274" s="302"/>
      <c r="D274" s="302"/>
      <c r="E274" s="302"/>
      <c r="F274" s="302"/>
      <c r="G274" s="302"/>
      <c r="H274" s="302"/>
      <c r="I274" s="302"/>
      <c r="J274" s="302"/>
      <c r="K274" s="302"/>
      <c r="L274" s="302"/>
      <c r="M274" s="302"/>
      <c r="N274" s="302"/>
      <c r="O274" s="302"/>
      <c r="P274" s="302"/>
      <c r="Q274" s="302"/>
      <c r="R274" s="302"/>
      <c r="S274" s="302"/>
      <c r="T274" s="302"/>
      <c r="U274" s="302"/>
      <c r="V274" s="302"/>
      <c r="W274" s="302"/>
      <c r="X274" s="302"/>
      <c r="Y274" s="302"/>
      <c r="Z274" s="302"/>
    </row>
    <row r="275" spans="1:26" ht="15.75" hidden="1" customHeight="1">
      <c r="A275" s="300"/>
      <c r="B275" s="300"/>
      <c r="C275" s="302"/>
      <c r="D275" s="302"/>
      <c r="E275" s="302"/>
      <c r="F275" s="302"/>
      <c r="G275" s="302"/>
      <c r="H275" s="302"/>
      <c r="I275" s="302"/>
      <c r="J275" s="302"/>
      <c r="K275" s="302"/>
      <c r="L275" s="302"/>
      <c r="M275" s="302"/>
      <c r="N275" s="302"/>
      <c r="O275" s="302"/>
      <c r="P275" s="302"/>
      <c r="Q275" s="302"/>
      <c r="R275" s="302"/>
      <c r="S275" s="302"/>
      <c r="T275" s="302"/>
      <c r="U275" s="302"/>
      <c r="V275" s="302"/>
      <c r="W275" s="302"/>
      <c r="X275" s="302"/>
      <c r="Y275" s="302"/>
      <c r="Z275" s="302"/>
    </row>
    <row r="276" spans="1:26" ht="15.75" hidden="1" customHeight="1">
      <c r="A276" s="300"/>
      <c r="B276" s="300"/>
      <c r="C276" s="302"/>
      <c r="D276" s="302"/>
      <c r="E276" s="302"/>
      <c r="F276" s="302"/>
      <c r="G276" s="302"/>
      <c r="H276" s="302"/>
      <c r="I276" s="302"/>
      <c r="J276" s="302"/>
      <c r="K276" s="302"/>
      <c r="L276" s="302"/>
      <c r="M276" s="302"/>
      <c r="N276" s="302"/>
      <c r="O276" s="302"/>
      <c r="P276" s="302"/>
      <c r="Q276" s="302"/>
      <c r="R276" s="302"/>
      <c r="S276" s="302"/>
      <c r="T276" s="302"/>
      <c r="U276" s="302"/>
      <c r="V276" s="302"/>
      <c r="W276" s="302"/>
      <c r="X276" s="302"/>
      <c r="Y276" s="302"/>
      <c r="Z276" s="302"/>
    </row>
    <row r="277" spans="1:26" ht="15.75" hidden="1" customHeight="1">
      <c r="A277" s="300"/>
      <c r="B277" s="300"/>
      <c r="C277" s="302"/>
      <c r="D277" s="302"/>
      <c r="E277" s="302"/>
      <c r="F277" s="302"/>
      <c r="G277" s="302"/>
      <c r="H277" s="302"/>
      <c r="I277" s="302"/>
      <c r="J277" s="302"/>
      <c r="K277" s="302"/>
      <c r="L277" s="302"/>
      <c r="M277" s="302"/>
      <c r="N277" s="302"/>
      <c r="O277" s="302"/>
      <c r="P277" s="302"/>
      <c r="Q277" s="302"/>
      <c r="R277" s="302"/>
      <c r="S277" s="302"/>
      <c r="T277" s="302"/>
      <c r="U277" s="302"/>
      <c r="V277" s="302"/>
      <c r="W277" s="302"/>
      <c r="X277" s="302"/>
      <c r="Y277" s="302"/>
      <c r="Z277" s="302"/>
    </row>
    <row r="278" spans="1:26" ht="15.75" hidden="1" customHeight="1">
      <c r="A278" s="300"/>
      <c r="B278" s="300"/>
      <c r="C278" s="302"/>
      <c r="D278" s="302"/>
      <c r="E278" s="302"/>
      <c r="F278" s="302"/>
      <c r="G278" s="302"/>
      <c r="H278" s="302"/>
      <c r="I278" s="302"/>
      <c r="J278" s="302"/>
      <c r="K278" s="302"/>
      <c r="L278" s="302"/>
      <c r="M278" s="302"/>
      <c r="N278" s="302"/>
      <c r="O278" s="302"/>
      <c r="P278" s="302"/>
      <c r="Q278" s="302"/>
      <c r="R278" s="302"/>
      <c r="S278" s="302"/>
      <c r="T278" s="302"/>
      <c r="U278" s="302"/>
      <c r="V278" s="302"/>
      <c r="W278" s="302"/>
      <c r="X278" s="302"/>
      <c r="Y278" s="302"/>
      <c r="Z278" s="302"/>
    </row>
    <row r="279" spans="1:26" ht="15.75" hidden="1" customHeight="1">
      <c r="A279" s="300"/>
      <c r="B279" s="300"/>
      <c r="C279" s="302"/>
      <c r="D279" s="302"/>
      <c r="E279" s="302"/>
      <c r="F279" s="302"/>
      <c r="G279" s="302"/>
      <c r="H279" s="302"/>
      <c r="I279" s="302"/>
      <c r="J279" s="302"/>
      <c r="K279" s="302"/>
      <c r="L279" s="302"/>
      <c r="M279" s="302"/>
      <c r="N279" s="302"/>
      <c r="O279" s="302"/>
      <c r="P279" s="302"/>
      <c r="Q279" s="302"/>
      <c r="R279" s="302"/>
      <c r="S279" s="302"/>
      <c r="T279" s="302"/>
      <c r="U279" s="302"/>
      <c r="V279" s="302"/>
      <c r="W279" s="302"/>
      <c r="X279" s="302"/>
      <c r="Y279" s="302"/>
      <c r="Z279" s="302"/>
    </row>
    <row r="280" spans="1:26" ht="15.75" hidden="1" customHeight="1">
      <c r="A280" s="300"/>
      <c r="B280" s="300"/>
      <c r="C280" s="302"/>
      <c r="D280" s="302"/>
      <c r="E280" s="302"/>
      <c r="F280" s="302"/>
      <c r="G280" s="302"/>
      <c r="H280" s="302"/>
      <c r="I280" s="302"/>
      <c r="J280" s="302"/>
      <c r="K280" s="302"/>
      <c r="L280" s="302"/>
      <c r="M280" s="302"/>
      <c r="N280" s="302"/>
      <c r="O280" s="302"/>
      <c r="P280" s="302"/>
      <c r="Q280" s="302"/>
      <c r="R280" s="302"/>
      <c r="S280" s="302"/>
      <c r="T280" s="302"/>
      <c r="U280" s="302"/>
      <c r="V280" s="302"/>
      <c r="W280" s="302"/>
      <c r="X280" s="302"/>
      <c r="Y280" s="302"/>
      <c r="Z280" s="302"/>
    </row>
    <row r="281" spans="1:26" ht="15.75" hidden="1" customHeight="1">
      <c r="A281" s="300"/>
      <c r="B281" s="300"/>
      <c r="C281" s="302"/>
      <c r="D281" s="302"/>
      <c r="E281" s="302"/>
      <c r="F281" s="302"/>
      <c r="G281" s="302"/>
      <c r="H281" s="302"/>
      <c r="I281" s="302"/>
      <c r="J281" s="302"/>
      <c r="K281" s="302"/>
      <c r="L281" s="302"/>
      <c r="M281" s="302"/>
      <c r="N281" s="302"/>
      <c r="O281" s="302"/>
      <c r="P281" s="302"/>
      <c r="Q281" s="302"/>
      <c r="R281" s="302"/>
      <c r="S281" s="302"/>
      <c r="T281" s="302"/>
      <c r="U281" s="302"/>
      <c r="V281" s="302"/>
      <c r="W281" s="302"/>
      <c r="X281" s="302"/>
      <c r="Y281" s="302"/>
      <c r="Z281" s="302"/>
    </row>
    <row r="282" spans="1:26" ht="15.75" hidden="1" customHeight="1">
      <c r="A282" s="300"/>
      <c r="B282" s="300"/>
      <c r="C282" s="302"/>
      <c r="D282" s="302"/>
      <c r="E282" s="302"/>
      <c r="F282" s="302"/>
      <c r="G282" s="302"/>
      <c r="H282" s="302"/>
      <c r="I282" s="302"/>
      <c r="J282" s="302"/>
      <c r="K282" s="302"/>
      <c r="L282" s="302"/>
      <c r="M282" s="302"/>
      <c r="N282" s="302"/>
      <c r="O282" s="302"/>
      <c r="P282" s="302"/>
      <c r="Q282" s="302"/>
      <c r="R282" s="302"/>
      <c r="S282" s="302"/>
      <c r="T282" s="302"/>
      <c r="U282" s="302"/>
      <c r="V282" s="302"/>
      <c r="W282" s="302"/>
      <c r="X282" s="302"/>
      <c r="Y282" s="302"/>
      <c r="Z282" s="302"/>
    </row>
    <row r="283" spans="1:26" ht="15.75" hidden="1" customHeight="1">
      <c r="A283" s="300"/>
      <c r="B283" s="300"/>
      <c r="C283" s="302"/>
      <c r="D283" s="302"/>
      <c r="E283" s="302"/>
      <c r="F283" s="302"/>
      <c r="G283" s="302"/>
      <c r="H283" s="302"/>
      <c r="I283" s="302"/>
      <c r="J283" s="302"/>
      <c r="K283" s="302"/>
      <c r="L283" s="302"/>
      <c r="M283" s="302"/>
      <c r="N283" s="302"/>
      <c r="O283" s="302"/>
      <c r="P283" s="302"/>
      <c r="Q283" s="302"/>
      <c r="R283" s="302"/>
      <c r="S283" s="302"/>
      <c r="T283" s="302"/>
      <c r="U283" s="302"/>
      <c r="V283" s="302"/>
      <c r="W283" s="302"/>
      <c r="X283" s="302"/>
      <c r="Y283" s="302"/>
      <c r="Z283" s="302"/>
    </row>
    <row r="284" spans="1:26" ht="15.75" hidden="1" customHeight="1">
      <c r="A284" s="300"/>
      <c r="B284" s="300"/>
      <c r="C284" s="302"/>
      <c r="D284" s="302"/>
      <c r="E284" s="302"/>
      <c r="F284" s="302"/>
      <c r="G284" s="302"/>
      <c r="H284" s="302"/>
      <c r="I284" s="302"/>
      <c r="J284" s="302"/>
      <c r="K284" s="302"/>
      <c r="L284" s="302"/>
      <c r="M284" s="302"/>
      <c r="N284" s="302"/>
      <c r="O284" s="302"/>
      <c r="P284" s="302"/>
      <c r="Q284" s="302"/>
      <c r="R284" s="302"/>
      <c r="S284" s="302"/>
      <c r="T284" s="302"/>
      <c r="U284" s="302"/>
      <c r="V284" s="302"/>
      <c r="W284" s="302"/>
      <c r="X284" s="302"/>
      <c r="Y284" s="302"/>
      <c r="Z284" s="302"/>
    </row>
    <row r="285" spans="1:26" ht="15.75" hidden="1" customHeight="1">
      <c r="A285" s="300"/>
      <c r="B285" s="300"/>
      <c r="C285" s="302"/>
      <c r="D285" s="302"/>
      <c r="E285" s="302"/>
      <c r="F285" s="302"/>
      <c r="G285" s="302"/>
      <c r="H285" s="302"/>
      <c r="I285" s="302"/>
      <c r="J285" s="302"/>
      <c r="K285" s="302"/>
      <c r="L285" s="302"/>
      <c r="M285" s="302"/>
      <c r="N285" s="302"/>
      <c r="O285" s="302"/>
      <c r="P285" s="302"/>
      <c r="Q285" s="302"/>
      <c r="R285" s="302"/>
      <c r="S285" s="302"/>
      <c r="T285" s="302"/>
      <c r="U285" s="302"/>
      <c r="V285" s="302"/>
      <c r="W285" s="302"/>
      <c r="X285" s="302"/>
      <c r="Y285" s="302"/>
      <c r="Z285" s="302"/>
    </row>
    <row r="286" spans="1:26" ht="15.75" hidden="1" customHeight="1">
      <c r="A286" s="300"/>
      <c r="B286" s="300"/>
      <c r="C286" s="302"/>
      <c r="D286" s="302"/>
      <c r="E286" s="302"/>
      <c r="F286" s="302"/>
      <c r="G286" s="302"/>
      <c r="H286" s="302"/>
      <c r="I286" s="302"/>
      <c r="J286" s="302"/>
      <c r="K286" s="302"/>
      <c r="L286" s="302"/>
      <c r="M286" s="302"/>
      <c r="N286" s="302"/>
      <c r="O286" s="302"/>
      <c r="P286" s="302"/>
      <c r="Q286" s="302"/>
      <c r="R286" s="302"/>
      <c r="S286" s="302"/>
      <c r="T286" s="302"/>
      <c r="U286" s="302"/>
      <c r="V286" s="302"/>
      <c r="W286" s="302"/>
      <c r="X286" s="302"/>
      <c r="Y286" s="302"/>
      <c r="Z286" s="302"/>
    </row>
    <row r="287" spans="1:26" ht="15.75" hidden="1" customHeight="1">
      <c r="A287" s="300"/>
      <c r="B287" s="300"/>
      <c r="C287" s="302"/>
      <c r="D287" s="302"/>
      <c r="E287" s="302"/>
      <c r="F287" s="302"/>
      <c r="G287" s="302"/>
      <c r="H287" s="302"/>
      <c r="I287" s="302"/>
      <c r="J287" s="302"/>
      <c r="K287" s="302"/>
      <c r="L287" s="302"/>
      <c r="M287" s="302"/>
      <c r="N287" s="302"/>
      <c r="O287" s="302"/>
      <c r="P287" s="302"/>
      <c r="Q287" s="302"/>
      <c r="R287" s="302"/>
      <c r="S287" s="302"/>
      <c r="T287" s="302"/>
      <c r="U287" s="302"/>
      <c r="V287" s="302"/>
      <c r="W287" s="302"/>
      <c r="X287" s="302"/>
      <c r="Y287" s="302"/>
      <c r="Z287" s="302"/>
    </row>
    <row r="288" spans="1:26" ht="15.75" hidden="1" customHeight="1">
      <c r="A288" s="300"/>
      <c r="B288" s="300"/>
      <c r="C288" s="302"/>
      <c r="D288" s="302"/>
      <c r="E288" s="302"/>
      <c r="F288" s="302"/>
      <c r="G288" s="302"/>
      <c r="H288" s="302"/>
      <c r="I288" s="302"/>
      <c r="J288" s="302"/>
      <c r="K288" s="302"/>
      <c r="L288" s="302"/>
      <c r="M288" s="302"/>
      <c r="N288" s="302"/>
      <c r="O288" s="302"/>
      <c r="P288" s="302"/>
      <c r="Q288" s="302"/>
      <c r="R288" s="302"/>
      <c r="S288" s="302"/>
      <c r="T288" s="302"/>
      <c r="U288" s="302"/>
      <c r="V288" s="302"/>
      <c r="W288" s="302"/>
      <c r="X288" s="302"/>
      <c r="Y288" s="302"/>
      <c r="Z288" s="302"/>
    </row>
    <row r="289" spans="1:26" ht="15.75" hidden="1" customHeight="1">
      <c r="A289" s="300"/>
      <c r="B289" s="300"/>
      <c r="C289" s="302"/>
      <c r="D289" s="302"/>
      <c r="E289" s="302"/>
      <c r="F289" s="302"/>
      <c r="G289" s="302"/>
      <c r="H289" s="302"/>
      <c r="I289" s="302"/>
      <c r="J289" s="302"/>
      <c r="K289" s="302"/>
      <c r="L289" s="302"/>
      <c r="M289" s="302"/>
      <c r="N289" s="302"/>
      <c r="O289" s="302"/>
      <c r="P289" s="302"/>
      <c r="Q289" s="302"/>
      <c r="R289" s="302"/>
      <c r="S289" s="302"/>
      <c r="T289" s="302"/>
      <c r="U289" s="302"/>
      <c r="V289" s="302"/>
      <c r="W289" s="302"/>
      <c r="X289" s="302"/>
      <c r="Y289" s="302"/>
      <c r="Z289" s="302"/>
    </row>
    <row r="290" spans="1:26" ht="15.75" hidden="1" customHeight="1">
      <c r="A290" s="300"/>
      <c r="B290" s="300"/>
      <c r="C290" s="302"/>
      <c r="D290" s="302"/>
      <c r="E290" s="302"/>
      <c r="F290" s="302"/>
      <c r="G290" s="302"/>
      <c r="H290" s="302"/>
      <c r="I290" s="302"/>
      <c r="J290" s="302"/>
      <c r="K290" s="302"/>
      <c r="L290" s="302"/>
      <c r="M290" s="302"/>
      <c r="N290" s="302"/>
      <c r="O290" s="302"/>
      <c r="P290" s="302"/>
      <c r="Q290" s="302"/>
      <c r="R290" s="302"/>
      <c r="S290" s="302"/>
      <c r="T290" s="302"/>
      <c r="U290" s="302"/>
      <c r="V290" s="302"/>
      <c r="W290" s="302"/>
      <c r="X290" s="302"/>
      <c r="Y290" s="302"/>
      <c r="Z290" s="302"/>
    </row>
    <row r="291" spans="1:26" ht="15.75" hidden="1" customHeight="1">
      <c r="A291" s="300"/>
      <c r="B291" s="300"/>
      <c r="C291" s="302"/>
      <c r="D291" s="302"/>
      <c r="E291" s="302"/>
      <c r="F291" s="302"/>
      <c r="G291" s="302"/>
      <c r="H291" s="302"/>
      <c r="I291" s="302"/>
      <c r="J291" s="302"/>
      <c r="K291" s="302"/>
      <c r="L291" s="302"/>
      <c r="M291" s="302"/>
      <c r="N291" s="302"/>
      <c r="O291" s="302"/>
      <c r="P291" s="302"/>
      <c r="Q291" s="302"/>
      <c r="R291" s="302"/>
      <c r="S291" s="302"/>
      <c r="T291" s="302"/>
      <c r="U291" s="302"/>
      <c r="V291" s="302"/>
      <c r="W291" s="302"/>
      <c r="X291" s="302"/>
      <c r="Y291" s="302"/>
      <c r="Z291" s="302"/>
    </row>
    <row r="292" spans="1:26" ht="15.75" hidden="1" customHeight="1">
      <c r="A292" s="300"/>
      <c r="B292" s="300"/>
      <c r="C292" s="302"/>
      <c r="D292" s="302"/>
      <c r="E292" s="302"/>
      <c r="F292" s="302"/>
      <c r="G292" s="302"/>
      <c r="H292" s="302"/>
      <c r="I292" s="302"/>
      <c r="J292" s="302"/>
      <c r="K292" s="302"/>
      <c r="L292" s="302"/>
      <c r="M292" s="302"/>
      <c r="N292" s="302"/>
      <c r="O292" s="302"/>
      <c r="P292" s="302"/>
      <c r="Q292" s="302"/>
      <c r="R292" s="302"/>
      <c r="S292" s="302"/>
      <c r="T292" s="302"/>
      <c r="U292" s="302"/>
      <c r="V292" s="302"/>
      <c r="W292" s="302"/>
      <c r="X292" s="302"/>
      <c r="Y292" s="302"/>
      <c r="Z292" s="302"/>
    </row>
    <row r="293" spans="1:26" ht="15.75" hidden="1" customHeight="1">
      <c r="A293" s="300"/>
      <c r="B293" s="300"/>
      <c r="C293" s="302"/>
      <c r="D293" s="302"/>
      <c r="E293" s="302"/>
      <c r="F293" s="302"/>
      <c r="G293" s="302"/>
      <c r="H293" s="302"/>
      <c r="I293" s="302"/>
      <c r="J293" s="302"/>
      <c r="K293" s="302"/>
      <c r="L293" s="302"/>
      <c r="M293" s="302"/>
      <c r="N293" s="302"/>
      <c r="O293" s="302"/>
      <c r="P293" s="302"/>
      <c r="Q293" s="302"/>
      <c r="R293" s="302"/>
      <c r="S293" s="302"/>
      <c r="T293" s="302"/>
      <c r="U293" s="302"/>
      <c r="V293" s="302"/>
      <c r="W293" s="302"/>
      <c r="X293" s="302"/>
      <c r="Y293" s="302"/>
      <c r="Z293" s="302"/>
    </row>
    <row r="294" spans="1:26" ht="15.75" hidden="1" customHeight="1">
      <c r="A294" s="300"/>
      <c r="B294" s="300"/>
      <c r="C294" s="302"/>
      <c r="D294" s="302"/>
      <c r="E294" s="302"/>
      <c r="F294" s="302"/>
      <c r="G294" s="302"/>
      <c r="H294" s="302"/>
      <c r="I294" s="302"/>
      <c r="J294" s="302"/>
      <c r="K294" s="302"/>
      <c r="L294" s="302"/>
      <c r="M294" s="302"/>
      <c r="N294" s="302"/>
      <c r="O294" s="302"/>
      <c r="P294" s="302"/>
      <c r="Q294" s="302"/>
      <c r="R294" s="302"/>
      <c r="S294" s="302"/>
      <c r="T294" s="302"/>
      <c r="U294" s="302"/>
      <c r="V294" s="302"/>
      <c r="W294" s="302"/>
      <c r="X294" s="302"/>
      <c r="Y294" s="302"/>
      <c r="Z294" s="302"/>
    </row>
    <row r="295" spans="1:26" ht="15.75" hidden="1" customHeight="1">
      <c r="A295" s="300"/>
      <c r="B295" s="300"/>
      <c r="C295" s="302"/>
      <c r="D295" s="302"/>
      <c r="E295" s="302"/>
      <c r="F295" s="302"/>
      <c r="G295" s="302"/>
      <c r="H295" s="302"/>
      <c r="I295" s="302"/>
      <c r="J295" s="302"/>
      <c r="K295" s="302"/>
      <c r="L295" s="302"/>
      <c r="M295" s="302"/>
      <c r="N295" s="302"/>
      <c r="O295" s="302"/>
      <c r="P295" s="302"/>
      <c r="Q295" s="302"/>
      <c r="R295" s="302"/>
      <c r="S295" s="302"/>
      <c r="T295" s="302"/>
      <c r="U295" s="302"/>
      <c r="V295" s="302"/>
      <c r="W295" s="302"/>
      <c r="X295" s="302"/>
      <c r="Y295" s="302"/>
      <c r="Z295" s="302"/>
    </row>
    <row r="296" spans="1:26" ht="15.75" hidden="1" customHeight="1">
      <c r="A296" s="300"/>
      <c r="B296" s="300"/>
      <c r="C296" s="302"/>
      <c r="D296" s="302"/>
      <c r="E296" s="302"/>
      <c r="F296" s="302"/>
      <c r="G296" s="302"/>
      <c r="H296" s="302"/>
      <c r="I296" s="302"/>
      <c r="J296" s="302"/>
      <c r="K296" s="302"/>
      <c r="L296" s="302"/>
      <c r="M296" s="302"/>
      <c r="N296" s="302"/>
      <c r="O296" s="302"/>
      <c r="P296" s="302"/>
      <c r="Q296" s="302"/>
      <c r="R296" s="302"/>
      <c r="S296" s="302"/>
      <c r="T296" s="302"/>
      <c r="U296" s="302"/>
      <c r="V296" s="302"/>
      <c r="W296" s="302"/>
      <c r="X296" s="302"/>
      <c r="Y296" s="302"/>
      <c r="Z296" s="302"/>
    </row>
    <row r="297" spans="1:26" ht="15.75" hidden="1" customHeight="1">
      <c r="A297" s="300"/>
      <c r="B297" s="300"/>
      <c r="C297" s="302"/>
      <c r="D297" s="302"/>
      <c r="E297" s="302"/>
      <c r="F297" s="302"/>
      <c r="G297" s="302"/>
      <c r="H297" s="302"/>
      <c r="I297" s="302"/>
      <c r="J297" s="302"/>
      <c r="K297" s="302"/>
      <c r="L297" s="302"/>
      <c r="M297" s="302"/>
      <c r="N297" s="302"/>
      <c r="O297" s="302"/>
      <c r="P297" s="302"/>
      <c r="Q297" s="302"/>
      <c r="R297" s="302"/>
      <c r="S297" s="302"/>
      <c r="T297" s="302"/>
      <c r="U297" s="302"/>
      <c r="V297" s="302"/>
      <c r="W297" s="302"/>
      <c r="X297" s="302"/>
      <c r="Y297" s="302"/>
      <c r="Z297" s="302"/>
    </row>
    <row r="298" spans="1:26" ht="15.75" hidden="1" customHeight="1">
      <c r="A298" s="300"/>
      <c r="B298" s="300"/>
      <c r="C298" s="302"/>
      <c r="D298" s="302"/>
      <c r="E298" s="302"/>
      <c r="F298" s="302"/>
      <c r="G298" s="302"/>
      <c r="H298" s="302"/>
      <c r="I298" s="302"/>
      <c r="J298" s="302"/>
      <c r="K298" s="302"/>
      <c r="L298" s="302"/>
      <c r="M298" s="302"/>
      <c r="N298" s="302"/>
      <c r="O298" s="302"/>
      <c r="P298" s="302"/>
      <c r="Q298" s="302"/>
      <c r="R298" s="302"/>
      <c r="S298" s="302"/>
      <c r="T298" s="302"/>
      <c r="U298" s="302"/>
      <c r="V298" s="302"/>
      <c r="W298" s="302"/>
      <c r="X298" s="302"/>
      <c r="Y298" s="302"/>
      <c r="Z298" s="302"/>
    </row>
    <row r="299" spans="1:26" ht="15.75" hidden="1" customHeight="1">
      <c r="A299" s="300"/>
      <c r="B299" s="300"/>
      <c r="C299" s="302"/>
      <c r="D299" s="302"/>
      <c r="E299" s="302"/>
      <c r="F299" s="302"/>
      <c r="G299" s="302"/>
      <c r="H299" s="302"/>
      <c r="I299" s="302"/>
      <c r="J299" s="302"/>
      <c r="K299" s="302"/>
      <c r="L299" s="302"/>
      <c r="M299" s="302"/>
      <c r="N299" s="302"/>
      <c r="O299" s="302"/>
      <c r="P299" s="302"/>
      <c r="Q299" s="302"/>
      <c r="R299" s="302"/>
      <c r="S299" s="302"/>
      <c r="T299" s="302"/>
      <c r="U299" s="302"/>
      <c r="V299" s="302"/>
      <c r="W299" s="302"/>
      <c r="X299" s="302"/>
      <c r="Y299" s="302"/>
      <c r="Z299" s="302"/>
    </row>
    <row r="300" spans="1:26" ht="15.75" hidden="1" customHeight="1">
      <c r="A300" s="300"/>
      <c r="B300" s="300"/>
      <c r="C300" s="302"/>
      <c r="D300" s="302"/>
      <c r="E300" s="302"/>
      <c r="F300" s="302"/>
      <c r="G300" s="302"/>
      <c r="H300" s="302"/>
      <c r="I300" s="302"/>
      <c r="J300" s="302"/>
      <c r="K300" s="302"/>
      <c r="L300" s="302"/>
      <c r="M300" s="302"/>
      <c r="N300" s="302"/>
      <c r="O300" s="302"/>
      <c r="P300" s="302"/>
      <c r="Q300" s="302"/>
      <c r="R300" s="302"/>
      <c r="S300" s="302"/>
      <c r="T300" s="302"/>
      <c r="U300" s="302"/>
      <c r="V300" s="302"/>
      <c r="W300" s="302"/>
      <c r="X300" s="302"/>
      <c r="Y300" s="302"/>
      <c r="Z300" s="302"/>
    </row>
    <row r="301" spans="1:26" ht="15.75" hidden="1" customHeight="1">
      <c r="A301" s="300"/>
      <c r="B301" s="300"/>
      <c r="C301" s="302"/>
      <c r="D301" s="302"/>
      <c r="E301" s="302"/>
      <c r="F301" s="302"/>
      <c r="G301" s="302"/>
      <c r="H301" s="302"/>
      <c r="I301" s="302"/>
      <c r="J301" s="302"/>
      <c r="K301" s="302"/>
      <c r="L301" s="302"/>
      <c r="M301" s="302"/>
      <c r="N301" s="302"/>
      <c r="O301" s="302"/>
      <c r="P301" s="302"/>
      <c r="Q301" s="302"/>
      <c r="R301" s="302"/>
      <c r="S301" s="302"/>
      <c r="T301" s="302"/>
      <c r="U301" s="302"/>
      <c r="V301" s="302"/>
      <c r="W301" s="302"/>
      <c r="X301" s="302"/>
      <c r="Y301" s="302"/>
      <c r="Z301" s="302"/>
    </row>
    <row r="302" spans="1:26" ht="15.75" hidden="1" customHeight="1">
      <c r="A302" s="300"/>
      <c r="B302" s="300"/>
      <c r="C302" s="302"/>
      <c r="D302" s="302"/>
      <c r="E302" s="302"/>
      <c r="F302" s="302"/>
      <c r="G302" s="302"/>
      <c r="H302" s="302"/>
      <c r="I302" s="302"/>
      <c r="J302" s="302"/>
      <c r="K302" s="302"/>
      <c r="L302" s="302"/>
      <c r="M302" s="302"/>
      <c r="N302" s="302"/>
      <c r="O302" s="302"/>
      <c r="P302" s="302"/>
      <c r="Q302" s="302"/>
      <c r="R302" s="302"/>
      <c r="S302" s="302"/>
      <c r="T302" s="302"/>
      <c r="U302" s="302"/>
      <c r="V302" s="302"/>
      <c r="W302" s="302"/>
      <c r="X302" s="302"/>
      <c r="Y302" s="302"/>
      <c r="Z302" s="302"/>
    </row>
    <row r="303" spans="1:26" ht="15.75" hidden="1" customHeight="1">
      <c r="A303" s="300"/>
      <c r="B303" s="300"/>
      <c r="C303" s="302"/>
      <c r="D303" s="302"/>
      <c r="E303" s="302"/>
      <c r="F303" s="302"/>
      <c r="G303" s="302"/>
      <c r="H303" s="302"/>
      <c r="I303" s="302"/>
      <c r="J303" s="302"/>
      <c r="K303" s="302"/>
      <c r="L303" s="302"/>
      <c r="M303" s="302"/>
      <c r="N303" s="302"/>
      <c r="O303" s="302"/>
      <c r="P303" s="302"/>
      <c r="Q303" s="302"/>
      <c r="R303" s="302"/>
      <c r="S303" s="302"/>
      <c r="T303" s="302"/>
      <c r="U303" s="302"/>
      <c r="V303" s="302"/>
      <c r="W303" s="302"/>
      <c r="X303" s="302"/>
      <c r="Y303" s="302"/>
      <c r="Z303" s="302"/>
    </row>
    <row r="304" spans="1:26" ht="15.75" hidden="1" customHeight="1">
      <c r="A304" s="300"/>
      <c r="B304" s="300"/>
      <c r="C304" s="302"/>
      <c r="D304" s="302"/>
      <c r="E304" s="302"/>
      <c r="F304" s="302"/>
      <c r="G304" s="302"/>
      <c r="H304" s="302"/>
      <c r="I304" s="302"/>
      <c r="J304" s="302"/>
      <c r="K304" s="302"/>
      <c r="L304" s="302"/>
      <c r="M304" s="302"/>
      <c r="N304" s="302"/>
      <c r="O304" s="302"/>
      <c r="P304" s="302"/>
      <c r="Q304" s="302"/>
      <c r="R304" s="302"/>
      <c r="S304" s="302"/>
      <c r="T304" s="302"/>
      <c r="U304" s="302"/>
      <c r="V304" s="302"/>
      <c r="W304" s="302"/>
      <c r="X304" s="302"/>
      <c r="Y304" s="302"/>
      <c r="Z304" s="302"/>
    </row>
    <row r="305" spans="1:26" ht="15.75" hidden="1" customHeight="1">
      <c r="A305" s="300"/>
      <c r="B305" s="300"/>
      <c r="C305" s="302"/>
      <c r="D305" s="302"/>
      <c r="E305" s="302"/>
      <c r="F305" s="302"/>
      <c r="G305" s="302"/>
      <c r="H305" s="302"/>
      <c r="I305" s="302"/>
      <c r="J305" s="302"/>
      <c r="K305" s="302"/>
      <c r="L305" s="302"/>
      <c r="M305" s="302"/>
      <c r="N305" s="302"/>
      <c r="O305" s="302"/>
      <c r="P305" s="302"/>
      <c r="Q305" s="302"/>
      <c r="R305" s="302"/>
      <c r="S305" s="302"/>
      <c r="T305" s="302"/>
      <c r="U305" s="302"/>
      <c r="V305" s="302"/>
      <c r="W305" s="302"/>
      <c r="X305" s="302"/>
      <c r="Y305" s="302"/>
      <c r="Z305" s="302"/>
    </row>
    <row r="306" spans="1:26" ht="15.75" hidden="1" customHeight="1">
      <c r="A306" s="300"/>
      <c r="B306" s="300"/>
      <c r="C306" s="302"/>
      <c r="D306" s="302"/>
      <c r="E306" s="302"/>
      <c r="F306" s="302"/>
      <c r="G306" s="302"/>
      <c r="H306" s="302"/>
      <c r="I306" s="302"/>
      <c r="J306" s="302"/>
      <c r="K306" s="302"/>
      <c r="L306" s="302"/>
      <c r="M306" s="302"/>
      <c r="N306" s="302"/>
      <c r="O306" s="302"/>
      <c r="P306" s="302"/>
      <c r="Q306" s="302"/>
      <c r="R306" s="302"/>
      <c r="S306" s="302"/>
      <c r="T306" s="302"/>
      <c r="U306" s="302"/>
      <c r="V306" s="302"/>
      <c r="W306" s="302"/>
      <c r="X306" s="302"/>
      <c r="Y306" s="302"/>
      <c r="Z306" s="302"/>
    </row>
    <row r="307" spans="1:26" ht="15.75" hidden="1" customHeight="1">
      <c r="A307" s="300"/>
      <c r="B307" s="300"/>
      <c r="C307" s="302"/>
      <c r="D307" s="302"/>
      <c r="E307" s="302"/>
      <c r="F307" s="302"/>
      <c r="G307" s="302"/>
      <c r="H307" s="302"/>
      <c r="I307" s="302"/>
      <c r="J307" s="302"/>
      <c r="K307" s="302"/>
      <c r="L307" s="302"/>
      <c r="M307" s="302"/>
      <c r="N307" s="302"/>
      <c r="O307" s="302"/>
      <c r="P307" s="302"/>
      <c r="Q307" s="302"/>
      <c r="R307" s="302"/>
      <c r="S307" s="302"/>
      <c r="T307" s="302"/>
      <c r="U307" s="302"/>
      <c r="V307" s="302"/>
      <c r="W307" s="302"/>
      <c r="X307" s="302"/>
      <c r="Y307" s="302"/>
      <c r="Z307" s="302"/>
    </row>
    <row r="308" spans="1:26" ht="15.75" hidden="1" customHeight="1">
      <c r="A308" s="300"/>
      <c r="B308" s="300"/>
      <c r="C308" s="302"/>
      <c r="D308" s="302"/>
      <c r="E308" s="302"/>
      <c r="F308" s="302"/>
      <c r="G308" s="302"/>
      <c r="H308" s="302"/>
      <c r="I308" s="302"/>
      <c r="J308" s="302"/>
      <c r="K308" s="302"/>
      <c r="L308" s="302"/>
      <c r="M308" s="302"/>
      <c r="N308" s="302"/>
      <c r="O308" s="302"/>
      <c r="P308" s="302"/>
      <c r="Q308" s="302"/>
      <c r="R308" s="302"/>
      <c r="S308" s="302"/>
      <c r="T308" s="302"/>
      <c r="U308" s="302"/>
      <c r="V308" s="302"/>
      <c r="W308" s="302"/>
      <c r="X308" s="302"/>
      <c r="Y308" s="302"/>
      <c r="Z308" s="302"/>
    </row>
    <row r="309" spans="1:26" ht="15.75" hidden="1" customHeight="1">
      <c r="A309" s="300"/>
      <c r="B309" s="300"/>
      <c r="C309" s="302"/>
      <c r="D309" s="302"/>
      <c r="E309" s="302"/>
      <c r="F309" s="302"/>
      <c r="G309" s="302"/>
      <c r="H309" s="302"/>
      <c r="I309" s="302"/>
      <c r="J309" s="302"/>
      <c r="K309" s="302"/>
      <c r="L309" s="302"/>
      <c r="M309" s="302"/>
      <c r="N309" s="302"/>
      <c r="O309" s="302"/>
      <c r="P309" s="302"/>
      <c r="Q309" s="302"/>
      <c r="R309" s="302"/>
      <c r="S309" s="302"/>
      <c r="T309" s="302"/>
      <c r="U309" s="302"/>
      <c r="V309" s="302"/>
      <c r="W309" s="302"/>
      <c r="X309" s="302"/>
      <c r="Y309" s="302"/>
      <c r="Z309" s="302"/>
    </row>
    <row r="310" spans="1:26" ht="15.75" hidden="1" customHeight="1">
      <c r="A310" s="300"/>
      <c r="B310" s="300"/>
      <c r="C310" s="302"/>
      <c r="D310" s="302"/>
      <c r="E310" s="302"/>
      <c r="F310" s="302"/>
      <c r="G310" s="302"/>
      <c r="H310" s="302"/>
      <c r="I310" s="302"/>
      <c r="J310" s="302"/>
      <c r="K310" s="302"/>
      <c r="L310" s="302"/>
      <c r="M310" s="302"/>
      <c r="N310" s="302"/>
      <c r="O310" s="302"/>
      <c r="P310" s="302"/>
      <c r="Q310" s="302"/>
      <c r="R310" s="302"/>
      <c r="S310" s="302"/>
      <c r="T310" s="302"/>
      <c r="U310" s="302"/>
      <c r="V310" s="302"/>
      <c r="W310" s="302"/>
      <c r="X310" s="302"/>
      <c r="Y310" s="302"/>
      <c r="Z310" s="302"/>
    </row>
    <row r="311" spans="1:26" ht="15.75" hidden="1" customHeight="1">
      <c r="A311" s="300"/>
      <c r="B311" s="300"/>
      <c r="C311" s="302"/>
      <c r="D311" s="302"/>
      <c r="E311" s="302"/>
      <c r="F311" s="302"/>
      <c r="G311" s="302"/>
      <c r="H311" s="302"/>
      <c r="I311" s="302"/>
      <c r="J311" s="302"/>
      <c r="K311" s="302"/>
      <c r="L311" s="302"/>
      <c r="M311" s="302"/>
      <c r="N311" s="302"/>
      <c r="O311" s="302"/>
      <c r="P311" s="302"/>
      <c r="Q311" s="302"/>
      <c r="R311" s="302"/>
      <c r="S311" s="302"/>
      <c r="T311" s="302"/>
      <c r="U311" s="302"/>
      <c r="V311" s="302"/>
      <c r="W311" s="302"/>
      <c r="X311" s="302"/>
      <c r="Y311" s="302"/>
      <c r="Z311" s="302"/>
    </row>
    <row r="312" spans="1:26" ht="15.75" hidden="1" customHeight="1">
      <c r="A312" s="300"/>
      <c r="B312" s="300"/>
      <c r="C312" s="302"/>
      <c r="D312" s="302"/>
      <c r="E312" s="302"/>
      <c r="F312" s="302"/>
      <c r="G312" s="302"/>
      <c r="H312" s="302"/>
      <c r="I312" s="302"/>
      <c r="J312" s="302"/>
      <c r="K312" s="302"/>
      <c r="L312" s="302"/>
      <c r="M312" s="302"/>
      <c r="N312" s="302"/>
      <c r="O312" s="302"/>
      <c r="P312" s="302"/>
      <c r="Q312" s="302"/>
      <c r="R312" s="302"/>
      <c r="S312" s="302"/>
      <c r="T312" s="302"/>
      <c r="U312" s="302"/>
      <c r="V312" s="302"/>
      <c r="W312" s="302"/>
      <c r="X312" s="302"/>
      <c r="Y312" s="302"/>
      <c r="Z312" s="302"/>
    </row>
    <row r="313" spans="1:26" ht="15.75" hidden="1" customHeight="1">
      <c r="A313" s="300"/>
      <c r="B313" s="300"/>
      <c r="C313" s="302"/>
      <c r="D313" s="302"/>
      <c r="E313" s="302"/>
      <c r="F313" s="302"/>
      <c r="G313" s="302"/>
      <c r="H313" s="302"/>
      <c r="I313" s="302"/>
      <c r="J313" s="302"/>
      <c r="K313" s="302"/>
      <c r="L313" s="302"/>
      <c r="M313" s="302"/>
      <c r="N313" s="302"/>
      <c r="O313" s="302"/>
      <c r="P313" s="302"/>
      <c r="Q313" s="302"/>
      <c r="R313" s="302"/>
      <c r="S313" s="302"/>
      <c r="T313" s="302"/>
      <c r="U313" s="302"/>
      <c r="V313" s="302"/>
      <c r="W313" s="302"/>
      <c r="X313" s="302"/>
      <c r="Y313" s="302"/>
      <c r="Z313" s="302"/>
    </row>
    <row r="314" spans="1:26" ht="15.75" hidden="1" customHeight="1">
      <c r="A314" s="300"/>
      <c r="B314" s="300"/>
      <c r="C314" s="302"/>
      <c r="D314" s="302"/>
      <c r="E314" s="302"/>
      <c r="F314" s="302"/>
      <c r="G314" s="302"/>
      <c r="H314" s="302"/>
      <c r="I314" s="302"/>
      <c r="J314" s="302"/>
      <c r="K314" s="302"/>
      <c r="L314" s="302"/>
      <c r="M314" s="302"/>
      <c r="N314" s="302"/>
      <c r="O314" s="302"/>
      <c r="P314" s="302"/>
      <c r="Q314" s="302"/>
      <c r="R314" s="302"/>
      <c r="S314" s="302"/>
      <c r="T314" s="302"/>
      <c r="U314" s="302"/>
      <c r="V314" s="302"/>
      <c r="W314" s="302"/>
      <c r="X314" s="302"/>
      <c r="Y314" s="302"/>
      <c r="Z314" s="302"/>
    </row>
    <row r="315" spans="1:26" ht="15.75" hidden="1" customHeight="1">
      <c r="A315" s="300"/>
      <c r="B315" s="300"/>
      <c r="C315" s="302"/>
      <c r="D315" s="302"/>
      <c r="E315" s="302"/>
      <c r="F315" s="302"/>
      <c r="G315" s="302"/>
      <c r="H315" s="302"/>
      <c r="I315" s="302"/>
      <c r="J315" s="302"/>
      <c r="K315" s="302"/>
      <c r="L315" s="302"/>
      <c r="M315" s="302"/>
      <c r="N315" s="302"/>
      <c r="O315" s="302"/>
      <c r="P315" s="302"/>
      <c r="Q315" s="302"/>
      <c r="R315" s="302"/>
      <c r="S315" s="302"/>
      <c r="T315" s="302"/>
      <c r="U315" s="302"/>
      <c r="V315" s="302"/>
      <c r="W315" s="302"/>
      <c r="X315" s="302"/>
      <c r="Y315" s="302"/>
      <c r="Z315" s="302"/>
    </row>
    <row r="316" spans="1:26" ht="15.75" hidden="1" customHeight="1">
      <c r="A316" s="300"/>
      <c r="B316" s="300"/>
      <c r="C316" s="302"/>
      <c r="D316" s="302"/>
      <c r="E316" s="302"/>
      <c r="F316" s="302"/>
      <c r="G316" s="302"/>
      <c r="H316" s="302"/>
      <c r="I316" s="302"/>
      <c r="J316" s="302"/>
      <c r="K316" s="302"/>
      <c r="L316" s="302"/>
      <c r="M316" s="302"/>
      <c r="N316" s="302"/>
      <c r="O316" s="302"/>
      <c r="P316" s="302"/>
      <c r="Q316" s="302"/>
      <c r="R316" s="302"/>
      <c r="S316" s="302"/>
      <c r="T316" s="302"/>
      <c r="U316" s="302"/>
      <c r="V316" s="302"/>
      <c r="W316" s="302"/>
      <c r="X316" s="302"/>
      <c r="Y316" s="302"/>
      <c r="Z316" s="302"/>
    </row>
    <row r="317" spans="1:26" ht="15.75" hidden="1" customHeight="1">
      <c r="A317" s="300"/>
      <c r="B317" s="300"/>
      <c r="C317" s="302"/>
      <c r="D317" s="302"/>
      <c r="E317" s="302"/>
      <c r="F317" s="302"/>
      <c r="G317" s="302"/>
      <c r="H317" s="302"/>
      <c r="I317" s="302"/>
      <c r="J317" s="302"/>
      <c r="K317" s="302"/>
      <c r="L317" s="302"/>
      <c r="M317" s="302"/>
      <c r="N317" s="302"/>
      <c r="O317" s="302"/>
      <c r="P317" s="302"/>
      <c r="Q317" s="302"/>
      <c r="R317" s="302"/>
      <c r="S317" s="302"/>
      <c r="T317" s="302"/>
      <c r="U317" s="302"/>
      <c r="V317" s="302"/>
      <c r="W317" s="302"/>
      <c r="X317" s="302"/>
      <c r="Y317" s="302"/>
      <c r="Z317" s="302"/>
    </row>
    <row r="318" spans="1:26" ht="15.75" hidden="1" customHeight="1">
      <c r="A318" s="300"/>
      <c r="B318" s="300"/>
      <c r="C318" s="302"/>
      <c r="D318" s="302"/>
      <c r="E318" s="302"/>
      <c r="F318" s="302"/>
      <c r="G318" s="302"/>
      <c r="H318" s="302"/>
      <c r="I318" s="302"/>
      <c r="J318" s="302"/>
      <c r="K318" s="302"/>
      <c r="L318" s="302"/>
      <c r="M318" s="302"/>
      <c r="N318" s="302"/>
      <c r="O318" s="302"/>
      <c r="P318" s="302"/>
      <c r="Q318" s="302"/>
      <c r="R318" s="302"/>
      <c r="S318" s="302"/>
      <c r="T318" s="302"/>
      <c r="U318" s="302"/>
      <c r="V318" s="302"/>
      <c r="W318" s="302"/>
      <c r="X318" s="302"/>
      <c r="Y318" s="302"/>
      <c r="Z318" s="302"/>
    </row>
    <row r="319" spans="1:26" ht="15.75" hidden="1" customHeight="1">
      <c r="A319" s="300"/>
      <c r="B319" s="300"/>
      <c r="C319" s="302"/>
      <c r="D319" s="302"/>
      <c r="E319" s="302"/>
      <c r="F319" s="302"/>
      <c r="G319" s="302"/>
      <c r="H319" s="302"/>
      <c r="I319" s="302"/>
      <c r="J319" s="302"/>
      <c r="K319" s="302"/>
      <c r="L319" s="302"/>
      <c r="M319" s="302"/>
      <c r="N319" s="302"/>
      <c r="O319" s="302"/>
      <c r="P319" s="302"/>
      <c r="Q319" s="302"/>
      <c r="R319" s="302"/>
      <c r="S319" s="302"/>
      <c r="T319" s="302"/>
      <c r="U319" s="302"/>
      <c r="V319" s="302"/>
      <c r="W319" s="302"/>
      <c r="X319" s="302"/>
      <c r="Y319" s="302"/>
      <c r="Z319" s="302"/>
    </row>
    <row r="320" spans="1:26" ht="15.75" hidden="1" customHeight="1">
      <c r="A320" s="300"/>
      <c r="B320" s="300"/>
      <c r="C320" s="302"/>
      <c r="D320" s="302"/>
      <c r="E320" s="302"/>
      <c r="F320" s="302"/>
      <c r="G320" s="302"/>
      <c r="H320" s="302"/>
      <c r="I320" s="302"/>
      <c r="J320" s="302"/>
      <c r="K320" s="302"/>
      <c r="L320" s="302"/>
      <c r="M320" s="302"/>
      <c r="N320" s="302"/>
      <c r="O320" s="302"/>
      <c r="P320" s="302"/>
      <c r="Q320" s="302"/>
      <c r="R320" s="302"/>
      <c r="S320" s="302"/>
      <c r="T320" s="302"/>
      <c r="U320" s="302"/>
      <c r="V320" s="302"/>
      <c r="W320" s="302"/>
      <c r="X320" s="302"/>
      <c r="Y320" s="302"/>
      <c r="Z320" s="302"/>
    </row>
    <row r="321" spans="1:26" ht="15.75" hidden="1" customHeight="1">
      <c r="A321" s="300"/>
      <c r="B321" s="300"/>
      <c r="C321" s="302"/>
      <c r="D321" s="302"/>
      <c r="E321" s="302"/>
      <c r="F321" s="302"/>
      <c r="G321" s="302"/>
      <c r="H321" s="302"/>
      <c r="I321" s="302"/>
      <c r="J321" s="302"/>
      <c r="K321" s="302"/>
      <c r="L321" s="302"/>
      <c r="M321" s="302"/>
      <c r="N321" s="302"/>
      <c r="O321" s="302"/>
      <c r="P321" s="302"/>
      <c r="Q321" s="302"/>
      <c r="R321" s="302"/>
      <c r="S321" s="302"/>
      <c r="T321" s="302"/>
      <c r="U321" s="302"/>
      <c r="V321" s="302"/>
      <c r="W321" s="302"/>
      <c r="X321" s="302"/>
      <c r="Y321" s="302"/>
      <c r="Z321" s="302"/>
    </row>
    <row r="322" spans="1:26" ht="15.75" hidden="1" customHeight="1">
      <c r="A322" s="300"/>
      <c r="B322" s="300"/>
      <c r="C322" s="302"/>
      <c r="D322" s="302"/>
      <c r="E322" s="302"/>
      <c r="F322" s="302"/>
      <c r="G322" s="302"/>
      <c r="H322" s="302"/>
      <c r="I322" s="302"/>
      <c r="J322" s="302"/>
      <c r="K322" s="302"/>
      <c r="L322" s="302"/>
      <c r="M322" s="302"/>
      <c r="N322" s="302"/>
      <c r="O322" s="302"/>
      <c r="P322" s="302"/>
      <c r="Q322" s="302"/>
      <c r="R322" s="302"/>
      <c r="S322" s="302"/>
      <c r="T322" s="302"/>
      <c r="U322" s="302"/>
      <c r="V322" s="302"/>
      <c r="W322" s="302"/>
      <c r="X322" s="302"/>
      <c r="Y322" s="302"/>
      <c r="Z322" s="302"/>
    </row>
    <row r="323" spans="1:26" ht="15.75" hidden="1" customHeight="1">
      <c r="A323" s="300"/>
      <c r="B323" s="300"/>
      <c r="C323" s="302"/>
      <c r="D323" s="302"/>
      <c r="E323" s="302"/>
      <c r="F323" s="302"/>
      <c r="G323" s="302"/>
      <c r="H323" s="302"/>
      <c r="I323" s="302"/>
      <c r="J323" s="302"/>
      <c r="K323" s="302"/>
      <c r="L323" s="302"/>
      <c r="M323" s="302"/>
      <c r="N323" s="302"/>
      <c r="O323" s="302"/>
      <c r="P323" s="302"/>
      <c r="Q323" s="302"/>
      <c r="R323" s="302"/>
      <c r="S323" s="302"/>
      <c r="T323" s="302"/>
      <c r="U323" s="302"/>
      <c r="V323" s="302"/>
      <c r="W323" s="302"/>
      <c r="X323" s="302"/>
      <c r="Y323" s="302"/>
      <c r="Z323" s="302"/>
    </row>
    <row r="324" spans="1:26" ht="15.75" hidden="1" customHeight="1">
      <c r="A324" s="300"/>
      <c r="B324" s="300"/>
      <c r="C324" s="302"/>
      <c r="D324" s="302"/>
      <c r="E324" s="302"/>
      <c r="F324" s="302"/>
      <c r="G324" s="302"/>
      <c r="H324" s="302"/>
      <c r="I324" s="302"/>
      <c r="J324" s="302"/>
      <c r="K324" s="302"/>
      <c r="L324" s="302"/>
      <c r="M324" s="302"/>
      <c r="N324" s="302"/>
      <c r="O324" s="302"/>
      <c r="P324" s="302"/>
      <c r="Q324" s="302"/>
      <c r="R324" s="302"/>
      <c r="S324" s="302"/>
      <c r="T324" s="302"/>
      <c r="U324" s="302"/>
      <c r="V324" s="302"/>
      <c r="W324" s="302"/>
      <c r="X324" s="302"/>
      <c r="Y324" s="302"/>
      <c r="Z324" s="302"/>
    </row>
    <row r="325" spans="1:26" ht="15.75" hidden="1" customHeight="1">
      <c r="A325" s="300"/>
      <c r="B325" s="300"/>
      <c r="C325" s="302"/>
      <c r="D325" s="302"/>
      <c r="E325" s="302"/>
      <c r="F325" s="302"/>
      <c r="G325" s="302"/>
      <c r="H325" s="302"/>
      <c r="I325" s="302"/>
      <c r="J325" s="302"/>
      <c r="K325" s="302"/>
      <c r="L325" s="302"/>
      <c r="M325" s="302"/>
      <c r="N325" s="302"/>
      <c r="O325" s="302"/>
      <c r="P325" s="302"/>
      <c r="Q325" s="302"/>
      <c r="R325" s="302"/>
      <c r="S325" s="302"/>
      <c r="T325" s="302"/>
      <c r="U325" s="302"/>
      <c r="V325" s="302"/>
      <c r="W325" s="302"/>
      <c r="X325" s="302"/>
      <c r="Y325" s="302"/>
      <c r="Z325" s="302"/>
    </row>
    <row r="326" spans="1:26" ht="15.75" hidden="1" customHeight="1">
      <c r="A326" s="300"/>
      <c r="B326" s="300"/>
      <c r="C326" s="302"/>
      <c r="D326" s="302"/>
      <c r="E326" s="302"/>
      <c r="F326" s="302"/>
      <c r="G326" s="302"/>
      <c r="H326" s="302"/>
      <c r="I326" s="302"/>
      <c r="J326" s="302"/>
      <c r="K326" s="302"/>
      <c r="L326" s="302"/>
      <c r="M326" s="302"/>
      <c r="N326" s="302"/>
      <c r="O326" s="302"/>
      <c r="P326" s="302"/>
      <c r="Q326" s="302"/>
      <c r="R326" s="302"/>
      <c r="S326" s="302"/>
      <c r="T326" s="302"/>
      <c r="U326" s="302"/>
      <c r="V326" s="302"/>
      <c r="W326" s="302"/>
      <c r="X326" s="302"/>
      <c r="Y326" s="302"/>
      <c r="Z326" s="302"/>
    </row>
    <row r="327" spans="1:26" ht="15.75" hidden="1" customHeight="1">
      <c r="A327" s="300"/>
      <c r="B327" s="300"/>
      <c r="C327" s="302"/>
      <c r="D327" s="302"/>
      <c r="E327" s="302"/>
      <c r="F327" s="302"/>
      <c r="G327" s="302"/>
      <c r="H327" s="302"/>
      <c r="I327" s="302"/>
      <c r="J327" s="302"/>
      <c r="K327" s="302"/>
      <c r="L327" s="302"/>
      <c r="M327" s="302"/>
      <c r="N327" s="302"/>
      <c r="O327" s="302"/>
      <c r="P327" s="302"/>
      <c r="Q327" s="302"/>
      <c r="R327" s="302"/>
      <c r="S327" s="302"/>
      <c r="T327" s="302"/>
      <c r="U327" s="302"/>
      <c r="V327" s="302"/>
      <c r="W327" s="302"/>
      <c r="X327" s="302"/>
      <c r="Y327" s="302"/>
      <c r="Z327" s="302"/>
    </row>
    <row r="328" spans="1:26" ht="15.75" hidden="1" customHeight="1">
      <c r="A328" s="300"/>
      <c r="B328" s="300"/>
      <c r="C328" s="302"/>
      <c r="D328" s="302"/>
      <c r="E328" s="302"/>
      <c r="F328" s="302"/>
      <c r="G328" s="302"/>
      <c r="H328" s="302"/>
      <c r="I328" s="302"/>
      <c r="J328" s="302"/>
      <c r="K328" s="302"/>
      <c r="L328" s="302"/>
      <c r="M328" s="302"/>
      <c r="N328" s="302"/>
      <c r="O328" s="302"/>
      <c r="P328" s="302"/>
      <c r="Q328" s="302"/>
      <c r="R328" s="302"/>
      <c r="S328" s="302"/>
      <c r="T328" s="302"/>
      <c r="U328" s="302"/>
      <c r="V328" s="302"/>
      <c r="W328" s="302"/>
      <c r="X328" s="302"/>
      <c r="Y328" s="302"/>
      <c r="Z328" s="302"/>
    </row>
    <row r="329" spans="1:26" ht="15.75" hidden="1" customHeight="1">
      <c r="A329" s="300"/>
      <c r="B329" s="300"/>
      <c r="C329" s="302"/>
      <c r="D329" s="302"/>
      <c r="E329" s="302"/>
      <c r="F329" s="302"/>
      <c r="G329" s="302"/>
      <c r="H329" s="302"/>
      <c r="I329" s="302"/>
      <c r="J329" s="302"/>
      <c r="K329" s="302"/>
      <c r="L329" s="302"/>
      <c r="M329" s="302"/>
      <c r="N329" s="302"/>
      <c r="O329" s="302"/>
      <c r="P329" s="302"/>
      <c r="Q329" s="302"/>
      <c r="R329" s="302"/>
      <c r="S329" s="302"/>
      <c r="T329" s="302"/>
      <c r="U329" s="302"/>
      <c r="V329" s="302"/>
      <c r="W329" s="302"/>
      <c r="X329" s="302"/>
      <c r="Y329" s="302"/>
      <c r="Z329" s="302"/>
    </row>
    <row r="330" spans="1:26" ht="15.75" hidden="1" customHeight="1">
      <c r="A330" s="300"/>
      <c r="B330" s="300"/>
      <c r="C330" s="302"/>
      <c r="D330" s="302"/>
      <c r="E330" s="302"/>
      <c r="F330" s="302"/>
      <c r="G330" s="302"/>
      <c r="H330" s="302"/>
      <c r="I330" s="302"/>
      <c r="J330" s="302"/>
      <c r="K330" s="302"/>
      <c r="L330" s="302"/>
      <c r="M330" s="302"/>
      <c r="N330" s="302"/>
      <c r="O330" s="302"/>
      <c r="P330" s="302"/>
      <c r="Q330" s="302"/>
      <c r="R330" s="302"/>
      <c r="S330" s="302"/>
      <c r="T330" s="302"/>
      <c r="U330" s="302"/>
      <c r="V330" s="302"/>
      <c r="W330" s="302"/>
      <c r="X330" s="302"/>
      <c r="Y330" s="302"/>
      <c r="Z330" s="302"/>
    </row>
    <row r="331" spans="1:26" ht="15.75" hidden="1" customHeight="1">
      <c r="A331" s="300"/>
      <c r="B331" s="300"/>
      <c r="C331" s="302"/>
      <c r="D331" s="302"/>
      <c r="E331" s="302"/>
      <c r="F331" s="302"/>
      <c r="G331" s="302"/>
      <c r="H331" s="302"/>
      <c r="I331" s="302"/>
      <c r="J331" s="302"/>
      <c r="K331" s="302"/>
      <c r="L331" s="302"/>
      <c r="M331" s="302"/>
      <c r="N331" s="302"/>
      <c r="O331" s="302"/>
      <c r="P331" s="302"/>
      <c r="Q331" s="302"/>
      <c r="R331" s="302"/>
      <c r="S331" s="302"/>
      <c r="T331" s="302"/>
      <c r="U331" s="302"/>
      <c r="V331" s="302"/>
      <c r="W331" s="302"/>
      <c r="X331" s="302"/>
      <c r="Y331" s="302"/>
      <c r="Z331" s="302"/>
    </row>
    <row r="332" spans="1:26" ht="15.75" hidden="1" customHeight="1">
      <c r="A332" s="300"/>
      <c r="B332" s="300"/>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row>
    <row r="333" spans="1:26" ht="15.75" hidden="1" customHeight="1">
      <c r="A333" s="300"/>
      <c r="B333" s="300"/>
      <c r="C333" s="302"/>
      <c r="D333" s="302"/>
      <c r="E333" s="302"/>
      <c r="F333" s="302"/>
      <c r="G333" s="302"/>
      <c r="H333" s="302"/>
      <c r="I333" s="302"/>
      <c r="J333" s="302"/>
      <c r="K333" s="302"/>
      <c r="L333" s="302"/>
      <c r="M333" s="302"/>
      <c r="N333" s="302"/>
      <c r="O333" s="302"/>
      <c r="P333" s="302"/>
      <c r="Q333" s="302"/>
      <c r="R333" s="302"/>
      <c r="S333" s="302"/>
      <c r="T333" s="302"/>
      <c r="U333" s="302"/>
      <c r="V333" s="302"/>
      <c r="W333" s="302"/>
      <c r="X333" s="302"/>
      <c r="Y333" s="302"/>
      <c r="Z333" s="302"/>
    </row>
    <row r="334" spans="1:26" ht="15.75" hidden="1" customHeight="1">
      <c r="A334" s="300"/>
      <c r="B334" s="300"/>
      <c r="C334" s="302"/>
      <c r="D334" s="302"/>
      <c r="E334" s="302"/>
      <c r="F334" s="302"/>
      <c r="G334" s="302"/>
      <c r="H334" s="302"/>
      <c r="I334" s="302"/>
      <c r="J334" s="302"/>
      <c r="K334" s="302"/>
      <c r="L334" s="302"/>
      <c r="M334" s="302"/>
      <c r="N334" s="302"/>
      <c r="O334" s="302"/>
      <c r="P334" s="302"/>
      <c r="Q334" s="302"/>
      <c r="R334" s="302"/>
      <c r="S334" s="302"/>
      <c r="T334" s="302"/>
      <c r="U334" s="302"/>
      <c r="V334" s="302"/>
      <c r="W334" s="302"/>
      <c r="X334" s="302"/>
      <c r="Y334" s="302"/>
      <c r="Z334" s="302"/>
    </row>
    <row r="335" spans="1:26" ht="15.75" hidden="1" customHeight="1">
      <c r="A335" s="300"/>
      <c r="B335" s="300"/>
      <c r="C335" s="302"/>
      <c r="D335" s="302"/>
      <c r="E335" s="302"/>
      <c r="F335" s="302"/>
      <c r="G335" s="302"/>
      <c r="H335" s="302"/>
      <c r="I335" s="302"/>
      <c r="J335" s="302"/>
      <c r="K335" s="302"/>
      <c r="L335" s="302"/>
      <c r="M335" s="302"/>
      <c r="N335" s="302"/>
      <c r="O335" s="302"/>
      <c r="P335" s="302"/>
      <c r="Q335" s="302"/>
      <c r="R335" s="302"/>
      <c r="S335" s="302"/>
      <c r="T335" s="302"/>
      <c r="U335" s="302"/>
      <c r="V335" s="302"/>
      <c r="W335" s="302"/>
      <c r="X335" s="302"/>
      <c r="Y335" s="302"/>
      <c r="Z335" s="302"/>
    </row>
    <row r="336" spans="1:26" ht="15.75" hidden="1" customHeight="1">
      <c r="A336" s="300"/>
      <c r="B336" s="300"/>
      <c r="C336" s="302"/>
      <c r="D336" s="302"/>
      <c r="E336" s="302"/>
      <c r="F336" s="302"/>
      <c r="G336" s="302"/>
      <c r="H336" s="302"/>
      <c r="I336" s="302"/>
      <c r="J336" s="302"/>
      <c r="K336" s="302"/>
      <c r="L336" s="302"/>
      <c r="M336" s="302"/>
      <c r="N336" s="302"/>
      <c r="O336" s="302"/>
      <c r="P336" s="302"/>
      <c r="Q336" s="302"/>
      <c r="R336" s="302"/>
      <c r="S336" s="302"/>
      <c r="T336" s="302"/>
      <c r="U336" s="302"/>
      <c r="V336" s="302"/>
      <c r="W336" s="302"/>
      <c r="X336" s="302"/>
      <c r="Y336" s="302"/>
      <c r="Z336" s="302"/>
    </row>
    <row r="337" spans="1:26" ht="15.75" hidden="1" customHeight="1">
      <c r="A337" s="300"/>
      <c r="B337" s="300"/>
      <c r="C337" s="302"/>
      <c r="D337" s="302"/>
      <c r="E337" s="302"/>
      <c r="F337" s="302"/>
      <c r="G337" s="302"/>
      <c r="H337" s="302"/>
      <c r="I337" s="302"/>
      <c r="J337" s="302"/>
      <c r="K337" s="302"/>
      <c r="L337" s="302"/>
      <c r="M337" s="302"/>
      <c r="N337" s="302"/>
      <c r="O337" s="302"/>
      <c r="P337" s="302"/>
      <c r="Q337" s="302"/>
      <c r="R337" s="302"/>
      <c r="S337" s="302"/>
      <c r="T337" s="302"/>
      <c r="U337" s="302"/>
      <c r="V337" s="302"/>
      <c r="W337" s="302"/>
      <c r="X337" s="302"/>
      <c r="Y337" s="302"/>
      <c r="Z337" s="302"/>
    </row>
    <row r="338" spans="1:26" ht="15.75" hidden="1" customHeight="1">
      <c r="A338" s="300"/>
      <c r="B338" s="300"/>
      <c r="C338" s="302"/>
      <c r="D338" s="302"/>
      <c r="E338" s="302"/>
      <c r="F338" s="302"/>
      <c r="G338" s="302"/>
      <c r="H338" s="302"/>
      <c r="I338" s="302"/>
      <c r="J338" s="302"/>
      <c r="K338" s="302"/>
      <c r="L338" s="302"/>
      <c r="M338" s="302"/>
      <c r="N338" s="302"/>
      <c r="O338" s="302"/>
      <c r="P338" s="302"/>
      <c r="Q338" s="302"/>
      <c r="R338" s="302"/>
      <c r="S338" s="302"/>
      <c r="T338" s="302"/>
      <c r="U338" s="302"/>
      <c r="V338" s="302"/>
      <c r="W338" s="302"/>
      <c r="X338" s="302"/>
      <c r="Y338" s="302"/>
      <c r="Z338" s="302"/>
    </row>
    <row r="339" spans="1:26" ht="15.75" hidden="1" customHeight="1">
      <c r="A339" s="300"/>
      <c r="B339" s="300"/>
      <c r="C339" s="302"/>
      <c r="D339" s="302"/>
      <c r="E339" s="302"/>
      <c r="F339" s="302"/>
      <c r="G339" s="302"/>
      <c r="H339" s="302"/>
      <c r="I339" s="302"/>
      <c r="J339" s="302"/>
      <c r="K339" s="302"/>
      <c r="L339" s="302"/>
      <c r="M339" s="302"/>
      <c r="N339" s="302"/>
      <c r="O339" s="302"/>
      <c r="P339" s="302"/>
      <c r="Q339" s="302"/>
      <c r="R339" s="302"/>
      <c r="S339" s="302"/>
      <c r="T339" s="302"/>
      <c r="U339" s="302"/>
      <c r="V339" s="302"/>
      <c r="W339" s="302"/>
      <c r="X339" s="302"/>
      <c r="Y339" s="302"/>
      <c r="Z339" s="302"/>
    </row>
    <row r="340" spans="1:26" ht="15.75" hidden="1" customHeight="1">
      <c r="A340" s="300"/>
      <c r="B340" s="300"/>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row>
    <row r="341" spans="1:26" ht="15.75" hidden="1" customHeight="1">
      <c r="A341" s="300"/>
      <c r="B341" s="300"/>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2"/>
    </row>
    <row r="342" spans="1:26" ht="15.75" hidden="1" customHeight="1">
      <c r="A342" s="300"/>
      <c r="B342" s="300"/>
      <c r="C342" s="302"/>
      <c r="D342" s="302"/>
      <c r="E342" s="302"/>
      <c r="F342" s="302"/>
      <c r="G342" s="302"/>
      <c r="H342" s="302"/>
      <c r="I342" s="302"/>
      <c r="J342" s="302"/>
      <c r="K342" s="302"/>
      <c r="L342" s="302"/>
      <c r="M342" s="302"/>
      <c r="N342" s="302"/>
      <c r="O342" s="302"/>
      <c r="P342" s="302"/>
      <c r="Q342" s="302"/>
      <c r="R342" s="302"/>
      <c r="S342" s="302"/>
      <c r="T342" s="302"/>
      <c r="U342" s="302"/>
      <c r="V342" s="302"/>
      <c r="W342" s="302"/>
      <c r="X342" s="302"/>
      <c r="Y342" s="302"/>
      <c r="Z342" s="302"/>
    </row>
    <row r="343" spans="1:26" ht="15.75" hidden="1" customHeight="1">
      <c r="A343" s="300"/>
      <c r="B343" s="300"/>
      <c r="C343" s="302"/>
      <c r="D343" s="302"/>
      <c r="E343" s="302"/>
      <c r="F343" s="302"/>
      <c r="G343" s="302"/>
      <c r="H343" s="302"/>
      <c r="I343" s="302"/>
      <c r="J343" s="302"/>
      <c r="K343" s="302"/>
      <c r="L343" s="302"/>
      <c r="M343" s="302"/>
      <c r="N343" s="302"/>
      <c r="O343" s="302"/>
      <c r="P343" s="302"/>
      <c r="Q343" s="302"/>
      <c r="R343" s="302"/>
      <c r="S343" s="302"/>
      <c r="T343" s="302"/>
      <c r="U343" s="302"/>
      <c r="V343" s="302"/>
      <c r="W343" s="302"/>
      <c r="X343" s="302"/>
      <c r="Y343" s="302"/>
      <c r="Z343" s="302"/>
    </row>
    <row r="344" spans="1:26" ht="15.75" hidden="1" customHeight="1">
      <c r="A344" s="300"/>
      <c r="B344" s="300"/>
      <c r="C344" s="302"/>
      <c r="D344" s="302"/>
      <c r="E344" s="302"/>
      <c r="F344" s="302"/>
      <c r="G344" s="302"/>
      <c r="H344" s="302"/>
      <c r="I344" s="302"/>
      <c r="J344" s="302"/>
      <c r="K344" s="302"/>
      <c r="L344" s="302"/>
      <c r="M344" s="302"/>
      <c r="N344" s="302"/>
      <c r="O344" s="302"/>
      <c r="P344" s="302"/>
      <c r="Q344" s="302"/>
      <c r="R344" s="302"/>
      <c r="S344" s="302"/>
      <c r="T344" s="302"/>
      <c r="U344" s="302"/>
      <c r="V344" s="302"/>
      <c r="W344" s="302"/>
      <c r="X344" s="302"/>
      <c r="Y344" s="302"/>
      <c r="Z344" s="302"/>
    </row>
    <row r="345" spans="1:26" ht="15.75" hidden="1" customHeight="1">
      <c r="A345" s="300"/>
      <c r="B345" s="300"/>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row>
    <row r="346" spans="1:26" ht="15.75" hidden="1" customHeight="1">
      <c r="A346" s="300"/>
      <c r="B346" s="300"/>
      <c r="C346" s="302"/>
      <c r="D346" s="302"/>
      <c r="E346" s="302"/>
      <c r="F346" s="302"/>
      <c r="G346" s="302"/>
      <c r="H346" s="302"/>
      <c r="I346" s="302"/>
      <c r="J346" s="302"/>
      <c r="K346" s="302"/>
      <c r="L346" s="302"/>
      <c r="M346" s="302"/>
      <c r="N346" s="302"/>
      <c r="O346" s="302"/>
      <c r="P346" s="302"/>
      <c r="Q346" s="302"/>
      <c r="R346" s="302"/>
      <c r="S346" s="302"/>
      <c r="T346" s="302"/>
      <c r="U346" s="302"/>
      <c r="V346" s="302"/>
      <c r="W346" s="302"/>
      <c r="X346" s="302"/>
      <c r="Y346" s="302"/>
      <c r="Z346" s="302"/>
    </row>
    <row r="347" spans="1:26" ht="15.75" hidden="1" customHeight="1">
      <c r="A347" s="300"/>
      <c r="B347" s="300"/>
      <c r="C347" s="302"/>
      <c r="D347" s="302"/>
      <c r="E347" s="302"/>
      <c r="F347" s="302"/>
      <c r="G347" s="302"/>
      <c r="H347" s="302"/>
      <c r="I347" s="302"/>
      <c r="J347" s="302"/>
      <c r="K347" s="302"/>
      <c r="L347" s="302"/>
      <c r="M347" s="302"/>
      <c r="N347" s="302"/>
      <c r="O347" s="302"/>
      <c r="P347" s="302"/>
      <c r="Q347" s="302"/>
      <c r="R347" s="302"/>
      <c r="S347" s="302"/>
      <c r="T347" s="302"/>
      <c r="U347" s="302"/>
      <c r="V347" s="302"/>
      <c r="W347" s="302"/>
      <c r="X347" s="302"/>
      <c r="Y347" s="302"/>
      <c r="Z347" s="302"/>
    </row>
    <row r="348" spans="1:26" ht="15.75" hidden="1" customHeight="1">
      <c r="A348" s="300"/>
      <c r="B348" s="300"/>
      <c r="C348" s="302"/>
      <c r="D348" s="302"/>
      <c r="E348" s="302"/>
      <c r="F348" s="302"/>
      <c r="G348" s="302"/>
      <c r="H348" s="302"/>
      <c r="I348" s="302"/>
      <c r="J348" s="302"/>
      <c r="K348" s="302"/>
      <c r="L348" s="302"/>
      <c r="M348" s="302"/>
      <c r="N348" s="302"/>
      <c r="O348" s="302"/>
      <c r="P348" s="302"/>
      <c r="Q348" s="302"/>
      <c r="R348" s="302"/>
      <c r="S348" s="302"/>
      <c r="T348" s="302"/>
      <c r="U348" s="302"/>
      <c r="V348" s="302"/>
      <c r="W348" s="302"/>
      <c r="X348" s="302"/>
      <c r="Y348" s="302"/>
      <c r="Z348" s="302"/>
    </row>
    <row r="349" spans="1:26" ht="15.75" hidden="1" customHeight="1">
      <c r="A349" s="300"/>
      <c r="B349" s="300"/>
      <c r="C349" s="302"/>
      <c r="D349" s="302"/>
      <c r="E349" s="302"/>
      <c r="F349" s="302"/>
      <c r="G349" s="302"/>
      <c r="H349" s="302"/>
      <c r="I349" s="302"/>
      <c r="J349" s="302"/>
      <c r="K349" s="302"/>
      <c r="L349" s="302"/>
      <c r="M349" s="302"/>
      <c r="N349" s="302"/>
      <c r="O349" s="302"/>
      <c r="P349" s="302"/>
      <c r="Q349" s="302"/>
      <c r="R349" s="302"/>
      <c r="S349" s="302"/>
      <c r="T349" s="302"/>
      <c r="U349" s="302"/>
      <c r="V349" s="302"/>
      <c r="W349" s="302"/>
      <c r="X349" s="302"/>
      <c r="Y349" s="302"/>
      <c r="Z349" s="302"/>
    </row>
    <row r="350" spans="1:26" ht="15.75" hidden="1" customHeight="1">
      <c r="A350" s="300"/>
      <c r="B350" s="300"/>
      <c r="C350" s="302"/>
      <c r="D350" s="302"/>
      <c r="E350" s="302"/>
      <c r="F350" s="302"/>
      <c r="G350" s="302"/>
      <c r="H350" s="302"/>
      <c r="I350" s="302"/>
      <c r="J350" s="302"/>
      <c r="K350" s="302"/>
      <c r="L350" s="302"/>
      <c r="M350" s="302"/>
      <c r="N350" s="302"/>
      <c r="O350" s="302"/>
      <c r="P350" s="302"/>
      <c r="Q350" s="302"/>
      <c r="R350" s="302"/>
      <c r="S350" s="302"/>
      <c r="T350" s="302"/>
      <c r="U350" s="302"/>
      <c r="V350" s="302"/>
      <c r="W350" s="302"/>
      <c r="X350" s="302"/>
      <c r="Y350" s="302"/>
      <c r="Z350" s="302"/>
    </row>
    <row r="351" spans="1:26" ht="15.75" hidden="1" customHeight="1">
      <c r="A351" s="300"/>
      <c r="B351" s="300"/>
      <c r="C351" s="302"/>
      <c r="D351" s="302"/>
      <c r="E351" s="302"/>
      <c r="F351" s="302"/>
      <c r="G351" s="302"/>
      <c r="H351" s="302"/>
      <c r="I351" s="302"/>
      <c r="J351" s="302"/>
      <c r="K351" s="302"/>
      <c r="L351" s="302"/>
      <c r="M351" s="302"/>
      <c r="N351" s="302"/>
      <c r="O351" s="302"/>
      <c r="P351" s="302"/>
      <c r="Q351" s="302"/>
      <c r="R351" s="302"/>
      <c r="S351" s="302"/>
      <c r="T351" s="302"/>
      <c r="U351" s="302"/>
      <c r="V351" s="302"/>
      <c r="W351" s="302"/>
      <c r="X351" s="302"/>
      <c r="Y351" s="302"/>
      <c r="Z351" s="302"/>
    </row>
    <row r="352" spans="1:26" ht="15.75" hidden="1" customHeight="1">
      <c r="A352" s="300"/>
      <c r="B352" s="300"/>
      <c r="C352" s="302"/>
      <c r="D352" s="302"/>
      <c r="E352" s="302"/>
      <c r="F352" s="302"/>
      <c r="G352" s="302"/>
      <c r="H352" s="302"/>
      <c r="I352" s="302"/>
      <c r="J352" s="302"/>
      <c r="K352" s="302"/>
      <c r="L352" s="302"/>
      <c r="M352" s="302"/>
      <c r="N352" s="302"/>
      <c r="O352" s="302"/>
      <c r="P352" s="302"/>
      <c r="Q352" s="302"/>
      <c r="R352" s="302"/>
      <c r="S352" s="302"/>
      <c r="T352" s="302"/>
      <c r="U352" s="302"/>
      <c r="V352" s="302"/>
      <c r="W352" s="302"/>
      <c r="X352" s="302"/>
      <c r="Y352" s="302"/>
      <c r="Z352" s="302"/>
    </row>
    <row r="353" spans="1:26" ht="15.75" hidden="1" customHeight="1">
      <c r="A353" s="300"/>
      <c r="B353" s="300"/>
      <c r="C353" s="302"/>
      <c r="D353" s="302"/>
      <c r="E353" s="302"/>
      <c r="F353" s="302"/>
      <c r="G353" s="302"/>
      <c r="H353" s="302"/>
      <c r="I353" s="302"/>
      <c r="J353" s="302"/>
      <c r="K353" s="302"/>
      <c r="L353" s="302"/>
      <c r="M353" s="302"/>
      <c r="N353" s="302"/>
      <c r="O353" s="302"/>
      <c r="P353" s="302"/>
      <c r="Q353" s="302"/>
      <c r="R353" s="302"/>
      <c r="S353" s="302"/>
      <c r="T353" s="302"/>
      <c r="U353" s="302"/>
      <c r="V353" s="302"/>
      <c r="W353" s="302"/>
      <c r="X353" s="302"/>
      <c r="Y353" s="302"/>
      <c r="Z353" s="302"/>
    </row>
    <row r="354" spans="1:26" ht="15.75" hidden="1" customHeight="1">
      <c r="A354" s="300"/>
      <c r="B354" s="300"/>
      <c r="C354" s="302"/>
      <c r="D354" s="302"/>
      <c r="E354" s="302"/>
      <c r="F354" s="302"/>
      <c r="G354" s="302"/>
      <c r="H354" s="302"/>
      <c r="I354" s="302"/>
      <c r="J354" s="302"/>
      <c r="K354" s="302"/>
      <c r="L354" s="302"/>
      <c r="M354" s="302"/>
      <c r="N354" s="302"/>
      <c r="O354" s="302"/>
      <c r="P354" s="302"/>
      <c r="Q354" s="302"/>
      <c r="R354" s="302"/>
      <c r="S354" s="302"/>
      <c r="T354" s="302"/>
      <c r="U354" s="302"/>
      <c r="V354" s="302"/>
      <c r="W354" s="302"/>
      <c r="X354" s="302"/>
      <c r="Y354" s="302"/>
      <c r="Z354" s="302"/>
    </row>
    <row r="355" spans="1:26" ht="15.75" hidden="1" customHeight="1">
      <c r="A355" s="300"/>
      <c r="B355" s="300"/>
      <c r="C355" s="302"/>
      <c r="D355" s="302"/>
      <c r="E355" s="302"/>
      <c r="F355" s="302"/>
      <c r="G355" s="302"/>
      <c r="H355" s="302"/>
      <c r="I355" s="302"/>
      <c r="J355" s="302"/>
      <c r="K355" s="302"/>
      <c r="L355" s="302"/>
      <c r="M355" s="302"/>
      <c r="N355" s="302"/>
      <c r="O355" s="302"/>
      <c r="P355" s="302"/>
      <c r="Q355" s="302"/>
      <c r="R355" s="302"/>
      <c r="S355" s="302"/>
      <c r="T355" s="302"/>
      <c r="U355" s="302"/>
      <c r="V355" s="302"/>
      <c r="W355" s="302"/>
      <c r="X355" s="302"/>
      <c r="Y355" s="302"/>
      <c r="Z355" s="302"/>
    </row>
    <row r="356" spans="1:26" ht="15.75" hidden="1" customHeight="1">
      <c r="A356" s="300"/>
      <c r="B356" s="300"/>
      <c r="C356" s="302"/>
      <c r="D356" s="302"/>
      <c r="E356" s="302"/>
      <c r="F356" s="302"/>
      <c r="G356" s="302"/>
      <c r="H356" s="302"/>
      <c r="I356" s="302"/>
      <c r="J356" s="302"/>
      <c r="K356" s="302"/>
      <c r="L356" s="302"/>
      <c r="M356" s="302"/>
      <c r="N356" s="302"/>
      <c r="O356" s="302"/>
      <c r="P356" s="302"/>
      <c r="Q356" s="302"/>
      <c r="R356" s="302"/>
      <c r="S356" s="302"/>
      <c r="T356" s="302"/>
      <c r="U356" s="302"/>
      <c r="V356" s="302"/>
      <c r="W356" s="302"/>
      <c r="X356" s="302"/>
      <c r="Y356" s="302"/>
      <c r="Z356" s="302"/>
    </row>
    <row r="357" spans="1:26" ht="15.75" hidden="1" customHeight="1">
      <c r="A357" s="300"/>
      <c r="B357" s="300"/>
      <c r="C357" s="302"/>
      <c r="D357" s="302"/>
      <c r="E357" s="302"/>
      <c r="F357" s="302"/>
      <c r="G357" s="302"/>
      <c r="H357" s="302"/>
      <c r="I357" s="302"/>
      <c r="J357" s="302"/>
      <c r="K357" s="302"/>
      <c r="L357" s="302"/>
      <c r="M357" s="302"/>
      <c r="N357" s="302"/>
      <c r="O357" s="302"/>
      <c r="P357" s="302"/>
      <c r="Q357" s="302"/>
      <c r="R357" s="302"/>
      <c r="S357" s="302"/>
      <c r="T357" s="302"/>
      <c r="U357" s="302"/>
      <c r="V357" s="302"/>
      <c r="W357" s="302"/>
      <c r="X357" s="302"/>
      <c r="Y357" s="302"/>
      <c r="Z357" s="302"/>
    </row>
    <row r="358" spans="1:26" ht="15.75" hidden="1" customHeight="1">
      <c r="A358" s="300"/>
      <c r="B358" s="300"/>
      <c r="C358" s="302"/>
      <c r="D358" s="302"/>
      <c r="E358" s="302"/>
      <c r="F358" s="302"/>
      <c r="G358" s="302"/>
      <c r="H358" s="302"/>
      <c r="I358" s="302"/>
      <c r="J358" s="302"/>
      <c r="K358" s="302"/>
      <c r="L358" s="302"/>
      <c r="M358" s="302"/>
      <c r="N358" s="302"/>
      <c r="O358" s="302"/>
      <c r="P358" s="302"/>
      <c r="Q358" s="302"/>
      <c r="R358" s="302"/>
      <c r="S358" s="302"/>
      <c r="T358" s="302"/>
      <c r="U358" s="302"/>
      <c r="V358" s="302"/>
      <c r="W358" s="302"/>
      <c r="X358" s="302"/>
      <c r="Y358" s="302"/>
      <c r="Z358" s="302"/>
    </row>
    <row r="359" spans="1:26" ht="15.75" hidden="1" customHeight="1">
      <c r="A359" s="300"/>
      <c r="B359" s="300"/>
      <c r="C359" s="302"/>
      <c r="D359" s="302"/>
      <c r="E359" s="302"/>
      <c r="F359" s="302"/>
      <c r="G359" s="302"/>
      <c r="H359" s="302"/>
      <c r="I359" s="302"/>
      <c r="J359" s="302"/>
      <c r="K359" s="302"/>
      <c r="L359" s="302"/>
      <c r="M359" s="302"/>
      <c r="N359" s="302"/>
      <c r="O359" s="302"/>
      <c r="P359" s="302"/>
      <c r="Q359" s="302"/>
      <c r="R359" s="302"/>
      <c r="S359" s="302"/>
      <c r="T359" s="302"/>
      <c r="U359" s="302"/>
      <c r="V359" s="302"/>
      <c r="W359" s="302"/>
      <c r="X359" s="302"/>
      <c r="Y359" s="302"/>
      <c r="Z359" s="302"/>
    </row>
    <row r="360" spans="1:26" ht="15.75" hidden="1" customHeight="1">
      <c r="A360" s="300"/>
      <c r="B360" s="300"/>
      <c r="C360" s="302"/>
      <c r="D360" s="302"/>
      <c r="E360" s="302"/>
      <c r="F360" s="302"/>
      <c r="G360" s="302"/>
      <c r="H360" s="302"/>
      <c r="I360" s="302"/>
      <c r="J360" s="302"/>
      <c r="K360" s="302"/>
      <c r="L360" s="302"/>
      <c r="M360" s="302"/>
      <c r="N360" s="302"/>
      <c r="O360" s="302"/>
      <c r="P360" s="302"/>
      <c r="Q360" s="302"/>
      <c r="R360" s="302"/>
      <c r="S360" s="302"/>
      <c r="T360" s="302"/>
      <c r="U360" s="302"/>
      <c r="V360" s="302"/>
      <c r="W360" s="302"/>
      <c r="X360" s="302"/>
      <c r="Y360" s="302"/>
      <c r="Z360" s="302"/>
    </row>
    <row r="361" spans="1:26" ht="15.75" hidden="1" customHeight="1">
      <c r="A361" s="300"/>
      <c r="B361" s="300"/>
      <c r="C361" s="302"/>
      <c r="D361" s="302"/>
      <c r="E361" s="302"/>
      <c r="F361" s="302"/>
      <c r="G361" s="302"/>
      <c r="H361" s="302"/>
      <c r="I361" s="302"/>
      <c r="J361" s="302"/>
      <c r="K361" s="302"/>
      <c r="L361" s="302"/>
      <c r="M361" s="302"/>
      <c r="N361" s="302"/>
      <c r="O361" s="302"/>
      <c r="P361" s="302"/>
      <c r="Q361" s="302"/>
      <c r="R361" s="302"/>
      <c r="S361" s="302"/>
      <c r="T361" s="302"/>
      <c r="U361" s="302"/>
      <c r="V361" s="302"/>
      <c r="W361" s="302"/>
      <c r="X361" s="302"/>
      <c r="Y361" s="302"/>
      <c r="Z361" s="302"/>
    </row>
    <row r="362" spans="1:26" ht="15.75" hidden="1" customHeight="1">
      <c r="A362" s="300"/>
      <c r="B362" s="300"/>
      <c r="C362" s="302"/>
      <c r="D362" s="302"/>
      <c r="E362" s="302"/>
      <c r="F362" s="302"/>
      <c r="G362" s="302"/>
      <c r="H362" s="302"/>
      <c r="I362" s="302"/>
      <c r="J362" s="302"/>
      <c r="K362" s="302"/>
      <c r="L362" s="302"/>
      <c r="M362" s="302"/>
      <c r="N362" s="302"/>
      <c r="O362" s="302"/>
      <c r="P362" s="302"/>
      <c r="Q362" s="302"/>
      <c r="R362" s="302"/>
      <c r="S362" s="302"/>
      <c r="T362" s="302"/>
      <c r="U362" s="302"/>
      <c r="V362" s="302"/>
      <c r="W362" s="302"/>
      <c r="X362" s="302"/>
      <c r="Y362" s="302"/>
      <c r="Z362" s="302"/>
    </row>
    <row r="363" spans="1:26" ht="15.75" hidden="1" customHeight="1">
      <c r="A363" s="300"/>
      <c r="B363" s="300"/>
      <c r="C363" s="302"/>
      <c r="D363" s="302"/>
      <c r="E363" s="302"/>
      <c r="F363" s="302"/>
      <c r="G363" s="302"/>
      <c r="H363" s="302"/>
      <c r="I363" s="302"/>
      <c r="J363" s="302"/>
      <c r="K363" s="302"/>
      <c r="L363" s="302"/>
      <c r="M363" s="302"/>
      <c r="N363" s="302"/>
      <c r="O363" s="302"/>
      <c r="P363" s="302"/>
      <c r="Q363" s="302"/>
      <c r="R363" s="302"/>
      <c r="S363" s="302"/>
      <c r="T363" s="302"/>
      <c r="U363" s="302"/>
      <c r="V363" s="302"/>
      <c r="W363" s="302"/>
      <c r="X363" s="302"/>
      <c r="Y363" s="302"/>
      <c r="Z363" s="302"/>
    </row>
    <row r="364" spans="1:26" ht="15.75" hidden="1" customHeight="1">
      <c r="A364" s="300"/>
      <c r="B364" s="300"/>
      <c r="C364" s="302"/>
      <c r="D364" s="302"/>
      <c r="E364" s="302"/>
      <c r="F364" s="302"/>
      <c r="G364" s="302"/>
      <c r="H364" s="302"/>
      <c r="I364" s="302"/>
      <c r="J364" s="302"/>
      <c r="K364" s="302"/>
      <c r="L364" s="302"/>
      <c r="M364" s="302"/>
      <c r="N364" s="302"/>
      <c r="O364" s="302"/>
      <c r="P364" s="302"/>
      <c r="Q364" s="302"/>
      <c r="R364" s="302"/>
      <c r="S364" s="302"/>
      <c r="T364" s="302"/>
      <c r="U364" s="302"/>
      <c r="V364" s="302"/>
      <c r="W364" s="302"/>
      <c r="X364" s="302"/>
      <c r="Y364" s="302"/>
      <c r="Z364" s="302"/>
    </row>
    <row r="365" spans="1:26" ht="15.75" hidden="1" customHeight="1">
      <c r="A365" s="300"/>
      <c r="B365" s="300"/>
      <c r="C365" s="302"/>
      <c r="D365" s="302"/>
      <c r="E365" s="302"/>
      <c r="F365" s="302"/>
      <c r="G365" s="302"/>
      <c r="H365" s="302"/>
      <c r="I365" s="302"/>
      <c r="J365" s="302"/>
      <c r="K365" s="302"/>
      <c r="L365" s="302"/>
      <c r="M365" s="302"/>
      <c r="N365" s="302"/>
      <c r="O365" s="302"/>
      <c r="P365" s="302"/>
      <c r="Q365" s="302"/>
      <c r="R365" s="302"/>
      <c r="S365" s="302"/>
      <c r="T365" s="302"/>
      <c r="U365" s="302"/>
      <c r="V365" s="302"/>
      <c r="W365" s="302"/>
      <c r="X365" s="302"/>
      <c r="Y365" s="302"/>
      <c r="Z365" s="302"/>
    </row>
    <row r="366" spans="1:26" ht="15.75" hidden="1" customHeight="1">
      <c r="A366" s="300"/>
      <c r="B366" s="300"/>
      <c r="C366" s="302"/>
      <c r="D366" s="302"/>
      <c r="E366" s="302"/>
      <c r="F366" s="302"/>
      <c r="G366" s="302"/>
      <c r="H366" s="302"/>
      <c r="I366" s="302"/>
      <c r="J366" s="302"/>
      <c r="K366" s="302"/>
      <c r="L366" s="302"/>
      <c r="M366" s="302"/>
      <c r="N366" s="302"/>
      <c r="O366" s="302"/>
      <c r="P366" s="302"/>
      <c r="Q366" s="302"/>
      <c r="R366" s="302"/>
      <c r="S366" s="302"/>
      <c r="T366" s="302"/>
      <c r="U366" s="302"/>
      <c r="V366" s="302"/>
      <c r="W366" s="302"/>
      <c r="X366" s="302"/>
      <c r="Y366" s="302"/>
      <c r="Z366" s="302"/>
    </row>
    <row r="367" spans="1:26" ht="15.75" hidden="1" customHeight="1">
      <c r="A367" s="300"/>
      <c r="B367" s="300"/>
      <c r="C367" s="302"/>
      <c r="D367" s="302"/>
      <c r="E367" s="302"/>
      <c r="F367" s="302"/>
      <c r="G367" s="302"/>
      <c r="H367" s="302"/>
      <c r="I367" s="302"/>
      <c r="J367" s="302"/>
      <c r="K367" s="302"/>
      <c r="L367" s="302"/>
      <c r="M367" s="302"/>
      <c r="N367" s="302"/>
      <c r="O367" s="302"/>
      <c r="P367" s="302"/>
      <c r="Q367" s="302"/>
      <c r="R367" s="302"/>
      <c r="S367" s="302"/>
      <c r="T367" s="302"/>
      <c r="U367" s="302"/>
      <c r="V367" s="302"/>
      <c r="W367" s="302"/>
      <c r="X367" s="302"/>
      <c r="Y367" s="302"/>
      <c r="Z367" s="302"/>
    </row>
    <row r="368" spans="1:26" ht="15.75" hidden="1" customHeight="1">
      <c r="A368" s="300"/>
      <c r="B368" s="300"/>
      <c r="C368" s="302"/>
      <c r="D368" s="302"/>
      <c r="E368" s="302"/>
      <c r="F368" s="302"/>
      <c r="G368" s="302"/>
      <c r="H368" s="302"/>
      <c r="I368" s="302"/>
      <c r="J368" s="302"/>
      <c r="K368" s="302"/>
      <c r="L368" s="302"/>
      <c r="M368" s="302"/>
      <c r="N368" s="302"/>
      <c r="O368" s="302"/>
      <c r="P368" s="302"/>
      <c r="Q368" s="302"/>
      <c r="R368" s="302"/>
      <c r="S368" s="302"/>
      <c r="T368" s="302"/>
      <c r="U368" s="302"/>
      <c r="V368" s="302"/>
      <c r="W368" s="302"/>
      <c r="X368" s="302"/>
      <c r="Y368" s="302"/>
      <c r="Z368" s="302"/>
    </row>
    <row r="369" spans="1:26" ht="15.75" hidden="1" customHeight="1">
      <c r="A369" s="300"/>
      <c r="B369" s="300"/>
      <c r="C369" s="302"/>
      <c r="D369" s="302"/>
      <c r="E369" s="302"/>
      <c r="F369" s="302"/>
      <c r="G369" s="302"/>
      <c r="H369" s="302"/>
      <c r="I369" s="302"/>
      <c r="J369" s="302"/>
      <c r="K369" s="302"/>
      <c r="L369" s="302"/>
      <c r="M369" s="302"/>
      <c r="N369" s="302"/>
      <c r="O369" s="302"/>
      <c r="P369" s="302"/>
      <c r="Q369" s="302"/>
      <c r="R369" s="302"/>
      <c r="S369" s="302"/>
      <c r="T369" s="302"/>
      <c r="U369" s="302"/>
      <c r="V369" s="302"/>
      <c r="W369" s="302"/>
      <c r="X369" s="302"/>
      <c r="Y369" s="302"/>
      <c r="Z369" s="302"/>
    </row>
    <row r="370" spans="1:26" ht="15.75" hidden="1" customHeight="1">
      <c r="A370" s="300"/>
      <c r="B370" s="300"/>
      <c r="C370" s="302"/>
      <c r="D370" s="302"/>
      <c r="E370" s="302"/>
      <c r="F370" s="302"/>
      <c r="G370" s="302"/>
      <c r="H370" s="302"/>
      <c r="I370" s="302"/>
      <c r="J370" s="302"/>
      <c r="K370" s="302"/>
      <c r="L370" s="302"/>
      <c r="M370" s="302"/>
      <c r="N370" s="302"/>
      <c r="O370" s="302"/>
      <c r="P370" s="302"/>
      <c r="Q370" s="302"/>
      <c r="R370" s="302"/>
      <c r="S370" s="302"/>
      <c r="T370" s="302"/>
      <c r="U370" s="302"/>
      <c r="V370" s="302"/>
      <c r="W370" s="302"/>
      <c r="X370" s="302"/>
      <c r="Y370" s="302"/>
      <c r="Z370" s="302"/>
    </row>
    <row r="371" spans="1:26" ht="15.75" hidden="1" customHeight="1">
      <c r="A371" s="300"/>
      <c r="B371" s="300"/>
      <c r="C371" s="302"/>
      <c r="D371" s="302"/>
      <c r="E371" s="302"/>
      <c r="F371" s="302"/>
      <c r="G371" s="302"/>
      <c r="H371" s="302"/>
      <c r="I371" s="302"/>
      <c r="J371" s="302"/>
      <c r="K371" s="302"/>
      <c r="L371" s="302"/>
      <c r="M371" s="302"/>
      <c r="N371" s="302"/>
      <c r="O371" s="302"/>
      <c r="P371" s="302"/>
      <c r="Q371" s="302"/>
      <c r="R371" s="302"/>
      <c r="S371" s="302"/>
      <c r="T371" s="302"/>
      <c r="U371" s="302"/>
      <c r="V371" s="302"/>
      <c r="W371" s="302"/>
      <c r="X371" s="302"/>
      <c r="Y371" s="302"/>
      <c r="Z371" s="302"/>
    </row>
    <row r="372" spans="1:26" ht="15.75" hidden="1" customHeight="1">
      <c r="A372" s="300"/>
      <c r="B372" s="300"/>
      <c r="C372" s="302"/>
      <c r="D372" s="302"/>
      <c r="E372" s="302"/>
      <c r="F372" s="302"/>
      <c r="G372" s="302"/>
      <c r="H372" s="302"/>
      <c r="I372" s="302"/>
      <c r="J372" s="302"/>
      <c r="K372" s="302"/>
      <c r="L372" s="302"/>
      <c r="M372" s="302"/>
      <c r="N372" s="302"/>
      <c r="O372" s="302"/>
      <c r="P372" s="302"/>
      <c r="Q372" s="302"/>
      <c r="R372" s="302"/>
      <c r="S372" s="302"/>
      <c r="T372" s="302"/>
      <c r="U372" s="302"/>
      <c r="V372" s="302"/>
      <c r="W372" s="302"/>
      <c r="X372" s="302"/>
      <c r="Y372" s="302"/>
      <c r="Z372" s="302"/>
    </row>
    <row r="373" spans="1:26" ht="15.75" hidden="1" customHeight="1">
      <c r="A373" s="300"/>
      <c r="B373" s="300"/>
      <c r="C373" s="302"/>
      <c r="D373" s="302"/>
      <c r="E373" s="302"/>
      <c r="F373" s="302"/>
      <c r="G373" s="302"/>
      <c r="H373" s="302"/>
      <c r="I373" s="302"/>
      <c r="J373" s="302"/>
      <c r="K373" s="302"/>
      <c r="L373" s="302"/>
      <c r="M373" s="302"/>
      <c r="N373" s="302"/>
      <c r="O373" s="302"/>
      <c r="P373" s="302"/>
      <c r="Q373" s="302"/>
      <c r="R373" s="302"/>
      <c r="S373" s="302"/>
      <c r="T373" s="302"/>
      <c r="U373" s="302"/>
      <c r="V373" s="302"/>
      <c r="W373" s="302"/>
      <c r="X373" s="302"/>
      <c r="Y373" s="302"/>
      <c r="Z373" s="302"/>
    </row>
    <row r="374" spans="1:26" ht="15.75" hidden="1" customHeight="1">
      <c r="A374" s="300"/>
      <c r="B374" s="300"/>
      <c r="C374" s="302"/>
      <c r="D374" s="302"/>
      <c r="E374" s="302"/>
      <c r="F374" s="302"/>
      <c r="G374" s="302"/>
      <c r="H374" s="302"/>
      <c r="I374" s="302"/>
      <c r="J374" s="302"/>
      <c r="K374" s="302"/>
      <c r="L374" s="302"/>
      <c r="M374" s="302"/>
      <c r="N374" s="302"/>
      <c r="O374" s="302"/>
      <c r="P374" s="302"/>
      <c r="Q374" s="302"/>
      <c r="R374" s="302"/>
      <c r="S374" s="302"/>
      <c r="T374" s="302"/>
      <c r="U374" s="302"/>
      <c r="V374" s="302"/>
      <c r="W374" s="302"/>
      <c r="X374" s="302"/>
      <c r="Y374" s="302"/>
      <c r="Z374" s="302"/>
    </row>
    <row r="375" spans="1:26" ht="15.75" hidden="1" customHeight="1">
      <c r="A375" s="300"/>
      <c r="B375" s="300"/>
      <c r="C375" s="302"/>
      <c r="D375" s="302"/>
      <c r="E375" s="302"/>
      <c r="F375" s="302"/>
      <c r="G375" s="302"/>
      <c r="H375" s="302"/>
      <c r="I375" s="302"/>
      <c r="J375" s="302"/>
      <c r="K375" s="302"/>
      <c r="L375" s="302"/>
      <c r="M375" s="302"/>
      <c r="N375" s="302"/>
      <c r="O375" s="302"/>
      <c r="P375" s="302"/>
      <c r="Q375" s="302"/>
      <c r="R375" s="302"/>
      <c r="S375" s="302"/>
      <c r="T375" s="302"/>
      <c r="U375" s="302"/>
      <c r="V375" s="302"/>
      <c r="W375" s="302"/>
      <c r="X375" s="302"/>
      <c r="Y375" s="302"/>
      <c r="Z375" s="302"/>
    </row>
    <row r="376" spans="1:26" ht="15.75" hidden="1" customHeight="1">
      <c r="A376" s="300"/>
      <c r="B376" s="300"/>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row>
    <row r="377" spans="1:26" ht="15.75" hidden="1" customHeight="1">
      <c r="A377" s="300"/>
      <c r="B377" s="300"/>
      <c r="C377" s="302"/>
      <c r="D377" s="302"/>
      <c r="E377" s="302"/>
      <c r="F377" s="302"/>
      <c r="G377" s="302"/>
      <c r="H377" s="302"/>
      <c r="I377" s="302"/>
      <c r="J377" s="302"/>
      <c r="K377" s="302"/>
      <c r="L377" s="302"/>
      <c r="M377" s="302"/>
      <c r="N377" s="302"/>
      <c r="O377" s="302"/>
      <c r="P377" s="302"/>
      <c r="Q377" s="302"/>
      <c r="R377" s="302"/>
      <c r="S377" s="302"/>
      <c r="T377" s="302"/>
      <c r="U377" s="302"/>
      <c r="V377" s="302"/>
      <c r="W377" s="302"/>
      <c r="X377" s="302"/>
      <c r="Y377" s="302"/>
      <c r="Z377" s="302"/>
    </row>
    <row r="378" spans="1:26" ht="15.75" hidden="1" customHeight="1">
      <c r="A378" s="300"/>
      <c r="B378" s="300"/>
      <c r="C378" s="302"/>
      <c r="D378" s="302"/>
      <c r="E378" s="302"/>
      <c r="F378" s="302"/>
      <c r="G378" s="302"/>
      <c r="H378" s="302"/>
      <c r="I378" s="302"/>
      <c r="J378" s="302"/>
      <c r="K378" s="302"/>
      <c r="L378" s="302"/>
      <c r="M378" s="302"/>
      <c r="N378" s="302"/>
      <c r="O378" s="302"/>
      <c r="P378" s="302"/>
      <c r="Q378" s="302"/>
      <c r="R378" s="302"/>
      <c r="S378" s="302"/>
      <c r="T378" s="302"/>
      <c r="U378" s="302"/>
      <c r="V378" s="302"/>
      <c r="W378" s="302"/>
      <c r="X378" s="302"/>
      <c r="Y378" s="302"/>
      <c r="Z378" s="302"/>
    </row>
    <row r="379" spans="1:26" ht="15.75" hidden="1" customHeight="1">
      <c r="A379" s="300"/>
      <c r="B379" s="300"/>
      <c r="C379" s="302"/>
      <c r="D379" s="302"/>
      <c r="E379" s="302"/>
      <c r="F379" s="302"/>
      <c r="G379" s="302"/>
      <c r="H379" s="302"/>
      <c r="I379" s="302"/>
      <c r="J379" s="302"/>
      <c r="K379" s="302"/>
      <c r="L379" s="302"/>
      <c r="M379" s="302"/>
      <c r="N379" s="302"/>
      <c r="O379" s="302"/>
      <c r="P379" s="302"/>
      <c r="Q379" s="302"/>
      <c r="R379" s="302"/>
      <c r="S379" s="302"/>
      <c r="T379" s="302"/>
      <c r="U379" s="302"/>
      <c r="V379" s="302"/>
      <c r="W379" s="302"/>
      <c r="X379" s="302"/>
      <c r="Y379" s="302"/>
      <c r="Z379" s="302"/>
    </row>
    <row r="380" spans="1:26" ht="15.75" hidden="1" customHeight="1">
      <c r="A380" s="300"/>
      <c r="B380" s="300"/>
      <c r="C380" s="302"/>
      <c r="D380" s="302"/>
      <c r="E380" s="302"/>
      <c r="F380" s="302"/>
      <c r="G380" s="302"/>
      <c r="H380" s="302"/>
      <c r="I380" s="302"/>
      <c r="J380" s="302"/>
      <c r="K380" s="302"/>
      <c r="L380" s="302"/>
      <c r="M380" s="302"/>
      <c r="N380" s="302"/>
      <c r="O380" s="302"/>
      <c r="P380" s="302"/>
      <c r="Q380" s="302"/>
      <c r="R380" s="302"/>
      <c r="S380" s="302"/>
      <c r="T380" s="302"/>
      <c r="U380" s="302"/>
      <c r="V380" s="302"/>
      <c r="W380" s="302"/>
      <c r="X380" s="302"/>
      <c r="Y380" s="302"/>
      <c r="Z380" s="302"/>
    </row>
    <row r="381" spans="1:26" ht="15.75" hidden="1" customHeight="1">
      <c r="A381" s="300"/>
      <c r="B381" s="300"/>
      <c r="C381" s="302"/>
      <c r="D381" s="302"/>
      <c r="E381" s="302"/>
      <c r="F381" s="302"/>
      <c r="G381" s="302"/>
      <c r="H381" s="302"/>
      <c r="I381" s="302"/>
      <c r="J381" s="302"/>
      <c r="K381" s="302"/>
      <c r="L381" s="302"/>
      <c r="M381" s="302"/>
      <c r="N381" s="302"/>
      <c r="O381" s="302"/>
      <c r="P381" s="302"/>
      <c r="Q381" s="302"/>
      <c r="R381" s="302"/>
      <c r="S381" s="302"/>
      <c r="T381" s="302"/>
      <c r="U381" s="302"/>
      <c r="V381" s="302"/>
      <c r="W381" s="302"/>
      <c r="X381" s="302"/>
      <c r="Y381" s="302"/>
      <c r="Z381" s="302"/>
    </row>
    <row r="382" spans="1:26" ht="15.75" hidden="1" customHeight="1">
      <c r="A382" s="300"/>
      <c r="B382" s="300"/>
      <c r="C382" s="302"/>
      <c r="D382" s="302"/>
      <c r="E382" s="302"/>
      <c r="F382" s="302"/>
      <c r="G382" s="302"/>
      <c r="H382" s="302"/>
      <c r="I382" s="302"/>
      <c r="J382" s="302"/>
      <c r="K382" s="302"/>
      <c r="L382" s="302"/>
      <c r="M382" s="302"/>
      <c r="N382" s="302"/>
      <c r="O382" s="302"/>
      <c r="P382" s="302"/>
      <c r="Q382" s="302"/>
      <c r="R382" s="302"/>
      <c r="S382" s="302"/>
      <c r="T382" s="302"/>
      <c r="U382" s="302"/>
      <c r="V382" s="302"/>
      <c r="W382" s="302"/>
      <c r="X382" s="302"/>
      <c r="Y382" s="302"/>
      <c r="Z382" s="302"/>
    </row>
    <row r="383" spans="1:26" ht="15.75" hidden="1" customHeight="1">
      <c r="A383" s="300"/>
      <c r="B383" s="300"/>
      <c r="C383" s="302"/>
      <c r="D383" s="302"/>
      <c r="E383" s="302"/>
      <c r="F383" s="302"/>
      <c r="G383" s="302"/>
      <c r="H383" s="302"/>
      <c r="I383" s="302"/>
      <c r="J383" s="302"/>
      <c r="K383" s="302"/>
      <c r="L383" s="302"/>
      <c r="M383" s="302"/>
      <c r="N383" s="302"/>
      <c r="O383" s="302"/>
      <c r="P383" s="302"/>
      <c r="Q383" s="302"/>
      <c r="R383" s="302"/>
      <c r="S383" s="302"/>
      <c r="T383" s="302"/>
      <c r="U383" s="302"/>
      <c r="V383" s="302"/>
      <c r="W383" s="302"/>
      <c r="X383" s="302"/>
      <c r="Y383" s="302"/>
      <c r="Z383" s="302"/>
    </row>
    <row r="384" spans="1:26" ht="15.75" hidden="1" customHeight="1">
      <c r="A384" s="300"/>
      <c r="B384" s="300"/>
      <c r="C384" s="302"/>
      <c r="D384" s="302"/>
      <c r="E384" s="302"/>
      <c r="F384" s="302"/>
      <c r="G384" s="302"/>
      <c r="H384" s="302"/>
      <c r="I384" s="302"/>
      <c r="J384" s="302"/>
      <c r="K384" s="302"/>
      <c r="L384" s="302"/>
      <c r="M384" s="302"/>
      <c r="N384" s="302"/>
      <c r="O384" s="302"/>
      <c r="P384" s="302"/>
      <c r="Q384" s="302"/>
      <c r="R384" s="302"/>
      <c r="S384" s="302"/>
      <c r="T384" s="302"/>
      <c r="U384" s="302"/>
      <c r="V384" s="302"/>
      <c r="W384" s="302"/>
      <c r="X384" s="302"/>
      <c r="Y384" s="302"/>
      <c r="Z384" s="302"/>
    </row>
    <row r="385" spans="1:26" ht="15.75" hidden="1" customHeight="1">
      <c r="A385" s="300"/>
      <c r="B385" s="300"/>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row>
    <row r="386" spans="1:26" ht="15.75" hidden="1" customHeight="1">
      <c r="A386" s="300"/>
      <c r="B386" s="300"/>
      <c r="C386" s="302"/>
      <c r="D386" s="302"/>
      <c r="E386" s="302"/>
      <c r="F386" s="302"/>
      <c r="G386" s="302"/>
      <c r="H386" s="302"/>
      <c r="I386" s="302"/>
      <c r="J386" s="302"/>
      <c r="K386" s="302"/>
      <c r="L386" s="302"/>
      <c r="M386" s="302"/>
      <c r="N386" s="302"/>
      <c r="O386" s="302"/>
      <c r="P386" s="302"/>
      <c r="Q386" s="302"/>
      <c r="R386" s="302"/>
      <c r="S386" s="302"/>
      <c r="T386" s="302"/>
      <c r="U386" s="302"/>
      <c r="V386" s="302"/>
      <c r="W386" s="302"/>
      <c r="X386" s="302"/>
      <c r="Y386" s="302"/>
      <c r="Z386" s="302"/>
    </row>
    <row r="387" spans="1:26" ht="15.75" hidden="1" customHeight="1">
      <c r="A387" s="300"/>
      <c r="B387" s="300"/>
      <c r="C387" s="302"/>
      <c r="D387" s="302"/>
      <c r="E387" s="302"/>
      <c r="F387" s="302"/>
      <c r="G387" s="302"/>
      <c r="H387" s="302"/>
      <c r="I387" s="302"/>
      <c r="J387" s="302"/>
      <c r="K387" s="302"/>
      <c r="L387" s="302"/>
      <c r="M387" s="302"/>
      <c r="N387" s="302"/>
      <c r="O387" s="302"/>
      <c r="P387" s="302"/>
      <c r="Q387" s="302"/>
      <c r="R387" s="302"/>
      <c r="S387" s="302"/>
      <c r="T387" s="302"/>
      <c r="U387" s="302"/>
      <c r="V387" s="302"/>
      <c r="W387" s="302"/>
      <c r="X387" s="302"/>
      <c r="Y387" s="302"/>
      <c r="Z387" s="302"/>
    </row>
    <row r="388" spans="1:26" ht="15.75" hidden="1" customHeight="1">
      <c r="A388" s="300"/>
      <c r="B388" s="300"/>
      <c r="C388" s="302"/>
      <c r="D388" s="302"/>
      <c r="E388" s="302"/>
      <c r="F388" s="302"/>
      <c r="G388" s="302"/>
      <c r="H388" s="302"/>
      <c r="I388" s="302"/>
      <c r="J388" s="302"/>
      <c r="K388" s="302"/>
      <c r="L388" s="302"/>
      <c r="M388" s="302"/>
      <c r="N388" s="302"/>
      <c r="O388" s="302"/>
      <c r="P388" s="302"/>
      <c r="Q388" s="302"/>
      <c r="R388" s="302"/>
      <c r="S388" s="302"/>
      <c r="T388" s="302"/>
      <c r="U388" s="302"/>
      <c r="V388" s="302"/>
      <c r="W388" s="302"/>
      <c r="X388" s="302"/>
      <c r="Y388" s="302"/>
      <c r="Z388" s="302"/>
    </row>
    <row r="389" spans="1:26" ht="15.75" hidden="1" customHeight="1">
      <c r="A389" s="300"/>
      <c r="B389" s="300"/>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row>
    <row r="390" spans="1:26" ht="15.75" hidden="1" customHeight="1">
      <c r="A390" s="300"/>
      <c r="B390" s="300"/>
      <c r="C390" s="302"/>
      <c r="D390" s="302"/>
      <c r="E390" s="302"/>
      <c r="F390" s="302"/>
      <c r="G390" s="302"/>
      <c r="H390" s="302"/>
      <c r="I390" s="302"/>
      <c r="J390" s="302"/>
      <c r="K390" s="302"/>
      <c r="L390" s="302"/>
      <c r="M390" s="302"/>
      <c r="N390" s="302"/>
      <c r="O390" s="302"/>
      <c r="P390" s="302"/>
      <c r="Q390" s="302"/>
      <c r="R390" s="302"/>
      <c r="S390" s="302"/>
      <c r="T390" s="302"/>
      <c r="U390" s="302"/>
      <c r="V390" s="302"/>
      <c r="W390" s="302"/>
      <c r="X390" s="302"/>
      <c r="Y390" s="302"/>
      <c r="Z390" s="302"/>
    </row>
    <row r="391" spans="1:26" ht="15.75" hidden="1" customHeight="1">
      <c r="A391" s="300"/>
      <c r="B391" s="300"/>
      <c r="C391" s="302"/>
      <c r="D391" s="302"/>
      <c r="E391" s="302"/>
      <c r="F391" s="302"/>
      <c r="G391" s="302"/>
      <c r="H391" s="302"/>
      <c r="I391" s="302"/>
      <c r="J391" s="302"/>
      <c r="K391" s="302"/>
      <c r="L391" s="302"/>
      <c r="M391" s="302"/>
      <c r="N391" s="302"/>
      <c r="O391" s="302"/>
      <c r="P391" s="302"/>
      <c r="Q391" s="302"/>
      <c r="R391" s="302"/>
      <c r="S391" s="302"/>
      <c r="T391" s="302"/>
      <c r="U391" s="302"/>
      <c r="V391" s="302"/>
      <c r="W391" s="302"/>
      <c r="X391" s="302"/>
      <c r="Y391" s="302"/>
      <c r="Z391" s="302"/>
    </row>
    <row r="392" spans="1:26" ht="15.75" hidden="1" customHeight="1">
      <c r="A392" s="300"/>
      <c r="B392" s="300"/>
      <c r="C392" s="302"/>
      <c r="D392" s="302"/>
      <c r="E392" s="302"/>
      <c r="F392" s="302"/>
      <c r="G392" s="302"/>
      <c r="H392" s="302"/>
      <c r="I392" s="302"/>
      <c r="J392" s="302"/>
      <c r="K392" s="302"/>
      <c r="L392" s="302"/>
      <c r="M392" s="302"/>
      <c r="N392" s="302"/>
      <c r="O392" s="302"/>
      <c r="P392" s="302"/>
      <c r="Q392" s="302"/>
      <c r="R392" s="302"/>
      <c r="S392" s="302"/>
      <c r="T392" s="302"/>
      <c r="U392" s="302"/>
      <c r="V392" s="302"/>
      <c r="W392" s="302"/>
      <c r="X392" s="302"/>
      <c r="Y392" s="302"/>
      <c r="Z392" s="302"/>
    </row>
    <row r="393" spans="1:26" ht="15.75" hidden="1" customHeight="1">
      <c r="A393" s="300"/>
      <c r="B393" s="300"/>
      <c r="C393" s="302"/>
      <c r="D393" s="302"/>
      <c r="E393" s="302"/>
      <c r="F393" s="302"/>
      <c r="G393" s="302"/>
      <c r="H393" s="302"/>
      <c r="I393" s="302"/>
      <c r="J393" s="302"/>
      <c r="K393" s="302"/>
      <c r="L393" s="302"/>
      <c r="M393" s="302"/>
      <c r="N393" s="302"/>
      <c r="O393" s="302"/>
      <c r="P393" s="302"/>
      <c r="Q393" s="302"/>
      <c r="R393" s="302"/>
      <c r="S393" s="302"/>
      <c r="T393" s="302"/>
      <c r="U393" s="302"/>
      <c r="V393" s="302"/>
      <c r="W393" s="302"/>
      <c r="X393" s="302"/>
      <c r="Y393" s="302"/>
      <c r="Z393" s="302"/>
    </row>
    <row r="394" spans="1:26" ht="15.75" hidden="1" customHeight="1">
      <c r="A394" s="300"/>
      <c r="B394" s="300"/>
      <c r="C394" s="302"/>
      <c r="D394" s="302"/>
      <c r="E394" s="302"/>
      <c r="F394" s="302"/>
      <c r="G394" s="302"/>
      <c r="H394" s="302"/>
      <c r="I394" s="302"/>
      <c r="J394" s="302"/>
      <c r="K394" s="302"/>
      <c r="L394" s="302"/>
      <c r="M394" s="302"/>
      <c r="N394" s="302"/>
      <c r="O394" s="302"/>
      <c r="P394" s="302"/>
      <c r="Q394" s="302"/>
      <c r="R394" s="302"/>
      <c r="S394" s="302"/>
      <c r="T394" s="302"/>
      <c r="U394" s="302"/>
      <c r="V394" s="302"/>
      <c r="W394" s="302"/>
      <c r="X394" s="302"/>
      <c r="Y394" s="302"/>
      <c r="Z394" s="302"/>
    </row>
    <row r="395" spans="1:26" ht="15.75" hidden="1" customHeight="1">
      <c r="A395" s="300"/>
      <c r="B395" s="300"/>
      <c r="C395" s="302"/>
      <c r="D395" s="302"/>
      <c r="E395" s="302"/>
      <c r="F395" s="302"/>
      <c r="G395" s="302"/>
      <c r="H395" s="302"/>
      <c r="I395" s="302"/>
      <c r="J395" s="302"/>
      <c r="K395" s="302"/>
      <c r="L395" s="302"/>
      <c r="M395" s="302"/>
      <c r="N395" s="302"/>
      <c r="O395" s="302"/>
      <c r="P395" s="302"/>
      <c r="Q395" s="302"/>
      <c r="R395" s="302"/>
      <c r="S395" s="302"/>
      <c r="T395" s="302"/>
      <c r="U395" s="302"/>
      <c r="V395" s="302"/>
      <c r="W395" s="302"/>
      <c r="X395" s="302"/>
      <c r="Y395" s="302"/>
      <c r="Z395" s="302"/>
    </row>
    <row r="396" spans="1:26" ht="15.75" hidden="1" customHeight="1">
      <c r="A396" s="300"/>
      <c r="B396" s="300"/>
      <c r="C396" s="302"/>
      <c r="D396" s="302"/>
      <c r="E396" s="302"/>
      <c r="F396" s="302"/>
      <c r="G396" s="302"/>
      <c r="H396" s="302"/>
      <c r="I396" s="302"/>
      <c r="J396" s="302"/>
      <c r="K396" s="302"/>
      <c r="L396" s="302"/>
      <c r="M396" s="302"/>
      <c r="N396" s="302"/>
      <c r="O396" s="302"/>
      <c r="P396" s="302"/>
      <c r="Q396" s="302"/>
      <c r="R396" s="302"/>
      <c r="S396" s="302"/>
      <c r="T396" s="302"/>
      <c r="U396" s="302"/>
      <c r="V396" s="302"/>
      <c r="W396" s="302"/>
      <c r="X396" s="302"/>
      <c r="Y396" s="302"/>
      <c r="Z396" s="302"/>
    </row>
    <row r="397" spans="1:26" ht="15.75" hidden="1" customHeight="1">
      <c r="A397" s="300"/>
      <c r="B397" s="300"/>
      <c r="C397" s="302"/>
      <c r="D397" s="302"/>
      <c r="E397" s="302"/>
      <c r="F397" s="302"/>
      <c r="G397" s="302"/>
      <c r="H397" s="302"/>
      <c r="I397" s="302"/>
      <c r="J397" s="302"/>
      <c r="K397" s="302"/>
      <c r="L397" s="302"/>
      <c r="M397" s="302"/>
      <c r="N397" s="302"/>
      <c r="O397" s="302"/>
      <c r="P397" s="302"/>
      <c r="Q397" s="302"/>
      <c r="R397" s="302"/>
      <c r="S397" s="302"/>
      <c r="T397" s="302"/>
      <c r="U397" s="302"/>
      <c r="V397" s="302"/>
      <c r="W397" s="302"/>
      <c r="X397" s="302"/>
      <c r="Y397" s="302"/>
      <c r="Z397" s="302"/>
    </row>
    <row r="398" spans="1:26" ht="15.75" hidden="1" customHeight="1">
      <c r="A398" s="300"/>
      <c r="B398" s="300"/>
      <c r="C398" s="302"/>
      <c r="D398" s="302"/>
      <c r="E398" s="302"/>
      <c r="F398" s="302"/>
      <c r="G398" s="302"/>
      <c r="H398" s="302"/>
      <c r="I398" s="302"/>
      <c r="J398" s="302"/>
      <c r="K398" s="302"/>
      <c r="L398" s="302"/>
      <c r="M398" s="302"/>
      <c r="N398" s="302"/>
      <c r="O398" s="302"/>
      <c r="P398" s="302"/>
      <c r="Q398" s="302"/>
      <c r="R398" s="302"/>
      <c r="S398" s="302"/>
      <c r="T398" s="302"/>
      <c r="U398" s="302"/>
      <c r="V398" s="302"/>
      <c r="W398" s="302"/>
      <c r="X398" s="302"/>
      <c r="Y398" s="302"/>
      <c r="Z398" s="302"/>
    </row>
    <row r="399" spans="1:26" ht="15.75" hidden="1" customHeight="1">
      <c r="A399" s="300"/>
      <c r="B399" s="300"/>
      <c r="C399" s="302"/>
      <c r="D399" s="302"/>
      <c r="E399" s="302"/>
      <c r="F399" s="302"/>
      <c r="G399" s="302"/>
      <c r="H399" s="302"/>
      <c r="I399" s="302"/>
      <c r="J399" s="302"/>
      <c r="K399" s="302"/>
      <c r="L399" s="302"/>
      <c r="M399" s="302"/>
      <c r="N399" s="302"/>
      <c r="O399" s="302"/>
      <c r="P399" s="302"/>
      <c r="Q399" s="302"/>
      <c r="R399" s="302"/>
      <c r="S399" s="302"/>
      <c r="T399" s="302"/>
      <c r="U399" s="302"/>
      <c r="V399" s="302"/>
      <c r="W399" s="302"/>
      <c r="X399" s="302"/>
      <c r="Y399" s="302"/>
      <c r="Z399" s="302"/>
    </row>
    <row r="400" spans="1:26" ht="15.75" hidden="1" customHeight="1">
      <c r="A400" s="300"/>
      <c r="B400" s="300"/>
      <c r="C400" s="302"/>
      <c r="D400" s="302"/>
      <c r="E400" s="302"/>
      <c r="F400" s="302"/>
      <c r="G400" s="302"/>
      <c r="H400" s="302"/>
      <c r="I400" s="302"/>
      <c r="J400" s="302"/>
      <c r="K400" s="302"/>
      <c r="L400" s="302"/>
      <c r="M400" s="302"/>
      <c r="N400" s="302"/>
      <c r="O400" s="302"/>
      <c r="P400" s="302"/>
      <c r="Q400" s="302"/>
      <c r="R400" s="302"/>
      <c r="S400" s="302"/>
      <c r="T400" s="302"/>
      <c r="U400" s="302"/>
      <c r="V400" s="302"/>
      <c r="W400" s="302"/>
      <c r="X400" s="302"/>
      <c r="Y400" s="302"/>
      <c r="Z400" s="302"/>
    </row>
    <row r="401" spans="1:26" ht="15.75" hidden="1" customHeight="1">
      <c r="A401" s="300"/>
      <c r="B401" s="300"/>
      <c r="C401" s="302"/>
      <c r="D401" s="302"/>
      <c r="E401" s="302"/>
      <c r="F401" s="302"/>
      <c r="G401" s="302"/>
      <c r="H401" s="302"/>
      <c r="I401" s="302"/>
      <c r="J401" s="302"/>
      <c r="K401" s="302"/>
      <c r="L401" s="302"/>
      <c r="M401" s="302"/>
      <c r="N401" s="302"/>
      <c r="O401" s="302"/>
      <c r="P401" s="302"/>
      <c r="Q401" s="302"/>
      <c r="R401" s="302"/>
      <c r="S401" s="302"/>
      <c r="T401" s="302"/>
      <c r="U401" s="302"/>
      <c r="V401" s="302"/>
      <c r="W401" s="302"/>
      <c r="X401" s="302"/>
      <c r="Y401" s="302"/>
      <c r="Z401" s="302"/>
    </row>
    <row r="402" spans="1:26" ht="15.75" hidden="1" customHeight="1">
      <c r="A402" s="300"/>
      <c r="B402" s="300"/>
      <c r="C402" s="302"/>
      <c r="D402" s="302"/>
      <c r="E402" s="302"/>
      <c r="F402" s="302"/>
      <c r="G402" s="302"/>
      <c r="H402" s="302"/>
      <c r="I402" s="302"/>
      <c r="J402" s="302"/>
      <c r="K402" s="302"/>
      <c r="L402" s="302"/>
      <c r="M402" s="302"/>
      <c r="N402" s="302"/>
      <c r="O402" s="302"/>
      <c r="P402" s="302"/>
      <c r="Q402" s="302"/>
      <c r="R402" s="302"/>
      <c r="S402" s="302"/>
      <c r="T402" s="302"/>
      <c r="U402" s="302"/>
      <c r="V402" s="302"/>
      <c r="W402" s="302"/>
      <c r="X402" s="302"/>
      <c r="Y402" s="302"/>
      <c r="Z402" s="302"/>
    </row>
    <row r="403" spans="1:26" ht="15.75" hidden="1" customHeight="1">
      <c r="A403" s="300"/>
      <c r="B403" s="300"/>
      <c r="C403" s="302"/>
      <c r="D403" s="302"/>
      <c r="E403" s="302"/>
      <c r="F403" s="302"/>
      <c r="G403" s="302"/>
      <c r="H403" s="302"/>
      <c r="I403" s="302"/>
      <c r="J403" s="302"/>
      <c r="K403" s="302"/>
      <c r="L403" s="302"/>
      <c r="M403" s="302"/>
      <c r="N403" s="302"/>
      <c r="O403" s="302"/>
      <c r="P403" s="302"/>
      <c r="Q403" s="302"/>
      <c r="R403" s="302"/>
      <c r="S403" s="302"/>
      <c r="T403" s="302"/>
      <c r="U403" s="302"/>
      <c r="V403" s="302"/>
      <c r="W403" s="302"/>
      <c r="X403" s="302"/>
      <c r="Y403" s="302"/>
      <c r="Z403" s="302"/>
    </row>
    <row r="404" spans="1:26" ht="15.75" hidden="1" customHeight="1">
      <c r="A404" s="300"/>
      <c r="B404" s="300"/>
      <c r="C404" s="302"/>
      <c r="D404" s="302"/>
      <c r="E404" s="302"/>
      <c r="F404" s="302"/>
      <c r="G404" s="302"/>
      <c r="H404" s="302"/>
      <c r="I404" s="302"/>
      <c r="J404" s="302"/>
      <c r="K404" s="302"/>
      <c r="L404" s="302"/>
      <c r="M404" s="302"/>
      <c r="N404" s="302"/>
      <c r="O404" s="302"/>
      <c r="P404" s="302"/>
      <c r="Q404" s="302"/>
      <c r="R404" s="302"/>
      <c r="S404" s="302"/>
      <c r="T404" s="302"/>
      <c r="U404" s="302"/>
      <c r="V404" s="302"/>
      <c r="W404" s="302"/>
      <c r="X404" s="302"/>
      <c r="Y404" s="302"/>
      <c r="Z404" s="302"/>
    </row>
    <row r="405" spans="1:26" ht="15.75" hidden="1" customHeight="1">
      <c r="A405" s="300"/>
      <c r="B405" s="300"/>
      <c r="C405" s="302"/>
      <c r="D405" s="302"/>
      <c r="E405" s="302"/>
      <c r="F405" s="302"/>
      <c r="G405" s="302"/>
      <c r="H405" s="302"/>
      <c r="I405" s="302"/>
      <c r="J405" s="302"/>
      <c r="K405" s="302"/>
      <c r="L405" s="302"/>
      <c r="M405" s="302"/>
      <c r="N405" s="302"/>
      <c r="O405" s="302"/>
      <c r="P405" s="302"/>
      <c r="Q405" s="302"/>
      <c r="R405" s="302"/>
      <c r="S405" s="302"/>
      <c r="T405" s="302"/>
      <c r="U405" s="302"/>
      <c r="V405" s="302"/>
      <c r="W405" s="302"/>
      <c r="X405" s="302"/>
      <c r="Y405" s="302"/>
      <c r="Z405" s="302"/>
    </row>
    <row r="406" spans="1:26" ht="15.75" hidden="1" customHeight="1">
      <c r="A406" s="300"/>
      <c r="B406" s="300"/>
      <c r="C406" s="302"/>
      <c r="D406" s="302"/>
      <c r="E406" s="302"/>
      <c r="F406" s="302"/>
      <c r="G406" s="302"/>
      <c r="H406" s="302"/>
      <c r="I406" s="302"/>
      <c r="J406" s="302"/>
      <c r="K406" s="302"/>
      <c r="L406" s="302"/>
      <c r="M406" s="302"/>
      <c r="N406" s="302"/>
      <c r="O406" s="302"/>
      <c r="P406" s="302"/>
      <c r="Q406" s="302"/>
      <c r="R406" s="302"/>
      <c r="S406" s="302"/>
      <c r="T406" s="302"/>
      <c r="U406" s="302"/>
      <c r="V406" s="302"/>
      <c r="W406" s="302"/>
      <c r="X406" s="302"/>
      <c r="Y406" s="302"/>
      <c r="Z406" s="302"/>
    </row>
    <row r="407" spans="1:26" ht="15.75" hidden="1" customHeight="1">
      <c r="A407" s="300"/>
      <c r="B407" s="300"/>
      <c r="C407" s="302"/>
      <c r="D407" s="302"/>
      <c r="E407" s="302"/>
      <c r="F407" s="302"/>
      <c r="G407" s="302"/>
      <c r="H407" s="302"/>
      <c r="I407" s="302"/>
      <c r="J407" s="302"/>
      <c r="K407" s="302"/>
      <c r="L407" s="302"/>
      <c r="M407" s="302"/>
      <c r="N407" s="302"/>
      <c r="O407" s="302"/>
      <c r="P407" s="302"/>
      <c r="Q407" s="302"/>
      <c r="R407" s="302"/>
      <c r="S407" s="302"/>
      <c r="T407" s="302"/>
      <c r="U407" s="302"/>
      <c r="V407" s="302"/>
      <c r="W407" s="302"/>
      <c r="X407" s="302"/>
      <c r="Y407" s="302"/>
      <c r="Z407" s="302"/>
    </row>
    <row r="408" spans="1:26" ht="15.75" hidden="1" customHeight="1">
      <c r="A408" s="300"/>
      <c r="B408" s="300"/>
      <c r="C408" s="302"/>
      <c r="D408" s="302"/>
      <c r="E408" s="302"/>
      <c r="F408" s="302"/>
      <c r="G408" s="302"/>
      <c r="H408" s="302"/>
      <c r="I408" s="302"/>
      <c r="J408" s="302"/>
      <c r="K408" s="302"/>
      <c r="L408" s="302"/>
      <c r="M408" s="302"/>
      <c r="N408" s="302"/>
      <c r="O408" s="302"/>
      <c r="P408" s="302"/>
      <c r="Q408" s="302"/>
      <c r="R408" s="302"/>
      <c r="S408" s="302"/>
      <c r="T408" s="302"/>
      <c r="U408" s="302"/>
      <c r="V408" s="302"/>
      <c r="W408" s="302"/>
      <c r="X408" s="302"/>
      <c r="Y408" s="302"/>
      <c r="Z408" s="302"/>
    </row>
    <row r="409" spans="1:26" ht="15.75" hidden="1" customHeight="1">
      <c r="A409" s="300"/>
      <c r="B409" s="300"/>
      <c r="C409" s="302"/>
      <c r="D409" s="302"/>
      <c r="E409" s="302"/>
      <c r="F409" s="302"/>
      <c r="G409" s="302"/>
      <c r="H409" s="302"/>
      <c r="I409" s="302"/>
      <c r="J409" s="302"/>
      <c r="K409" s="302"/>
      <c r="L409" s="302"/>
      <c r="M409" s="302"/>
      <c r="N409" s="302"/>
      <c r="O409" s="302"/>
      <c r="P409" s="302"/>
      <c r="Q409" s="302"/>
      <c r="R409" s="302"/>
      <c r="S409" s="302"/>
      <c r="T409" s="302"/>
      <c r="U409" s="302"/>
      <c r="V409" s="302"/>
      <c r="W409" s="302"/>
      <c r="X409" s="302"/>
      <c r="Y409" s="302"/>
      <c r="Z409" s="302"/>
    </row>
    <row r="410" spans="1:26" ht="15.75" hidden="1" customHeight="1">
      <c r="A410" s="300"/>
      <c r="B410" s="300"/>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row>
    <row r="411" spans="1:26" ht="15.75" hidden="1" customHeight="1">
      <c r="A411" s="300"/>
      <c r="B411" s="300"/>
      <c r="C411" s="302"/>
      <c r="D411" s="302"/>
      <c r="E411" s="302"/>
      <c r="F411" s="302"/>
      <c r="G411" s="302"/>
      <c r="H411" s="302"/>
      <c r="I411" s="302"/>
      <c r="J411" s="302"/>
      <c r="K411" s="302"/>
      <c r="L411" s="302"/>
      <c r="M411" s="302"/>
      <c r="N411" s="302"/>
      <c r="O411" s="302"/>
      <c r="P411" s="302"/>
      <c r="Q411" s="302"/>
      <c r="R411" s="302"/>
      <c r="S411" s="302"/>
      <c r="T411" s="302"/>
      <c r="U411" s="302"/>
      <c r="V411" s="302"/>
      <c r="W411" s="302"/>
      <c r="X411" s="302"/>
      <c r="Y411" s="302"/>
      <c r="Z411" s="302"/>
    </row>
    <row r="412" spans="1:26" ht="15.75" hidden="1" customHeight="1">
      <c r="A412" s="300"/>
      <c r="B412" s="300"/>
      <c r="C412" s="302"/>
      <c r="D412" s="302"/>
      <c r="E412" s="302"/>
      <c r="F412" s="302"/>
      <c r="G412" s="302"/>
      <c r="H412" s="302"/>
      <c r="I412" s="302"/>
      <c r="J412" s="302"/>
      <c r="K412" s="302"/>
      <c r="L412" s="302"/>
      <c r="M412" s="302"/>
      <c r="N412" s="302"/>
      <c r="O412" s="302"/>
      <c r="P412" s="302"/>
      <c r="Q412" s="302"/>
      <c r="R412" s="302"/>
      <c r="S412" s="302"/>
      <c r="T412" s="302"/>
      <c r="U412" s="302"/>
      <c r="V412" s="302"/>
      <c r="W412" s="302"/>
      <c r="X412" s="302"/>
      <c r="Y412" s="302"/>
      <c r="Z412" s="302"/>
    </row>
    <row r="413" spans="1:26" ht="15.75" hidden="1" customHeight="1">
      <c r="A413" s="300"/>
      <c r="B413" s="300"/>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row>
    <row r="414" spans="1:26" ht="15.75" hidden="1" customHeight="1">
      <c r="A414" s="300"/>
      <c r="B414" s="300"/>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2"/>
    </row>
    <row r="415" spans="1:26" ht="15.75" hidden="1" customHeight="1">
      <c r="A415" s="300"/>
      <c r="B415" s="300"/>
      <c r="C415" s="302"/>
      <c r="D415" s="302"/>
      <c r="E415" s="302"/>
      <c r="F415" s="302"/>
      <c r="G415" s="302"/>
      <c r="H415" s="302"/>
      <c r="I415" s="302"/>
      <c r="J415" s="302"/>
      <c r="K415" s="302"/>
      <c r="L415" s="302"/>
      <c r="M415" s="302"/>
      <c r="N415" s="302"/>
      <c r="O415" s="302"/>
      <c r="P415" s="302"/>
      <c r="Q415" s="302"/>
      <c r="R415" s="302"/>
      <c r="S415" s="302"/>
      <c r="T415" s="302"/>
      <c r="U415" s="302"/>
      <c r="V415" s="302"/>
      <c r="W415" s="302"/>
      <c r="X415" s="302"/>
      <c r="Y415" s="302"/>
      <c r="Z415" s="302"/>
    </row>
    <row r="416" spans="1:26" ht="15.75" hidden="1" customHeight="1">
      <c r="A416" s="300"/>
      <c r="B416" s="300"/>
      <c r="C416" s="302"/>
      <c r="D416" s="302"/>
      <c r="E416" s="302"/>
      <c r="F416" s="302"/>
      <c r="G416" s="302"/>
      <c r="H416" s="302"/>
      <c r="I416" s="302"/>
      <c r="J416" s="302"/>
      <c r="K416" s="302"/>
      <c r="L416" s="302"/>
      <c r="M416" s="302"/>
      <c r="N416" s="302"/>
      <c r="O416" s="302"/>
      <c r="P416" s="302"/>
      <c r="Q416" s="302"/>
      <c r="R416" s="302"/>
      <c r="S416" s="302"/>
      <c r="T416" s="302"/>
      <c r="U416" s="302"/>
      <c r="V416" s="302"/>
      <c r="W416" s="302"/>
      <c r="X416" s="302"/>
      <c r="Y416" s="302"/>
      <c r="Z416" s="302"/>
    </row>
    <row r="417" spans="1:26" ht="15.75" hidden="1" customHeight="1">
      <c r="A417" s="300"/>
      <c r="B417" s="300"/>
      <c r="C417" s="302"/>
      <c r="D417" s="302"/>
      <c r="E417" s="302"/>
      <c r="F417" s="302"/>
      <c r="G417" s="302"/>
      <c r="H417" s="302"/>
      <c r="I417" s="302"/>
      <c r="J417" s="302"/>
      <c r="K417" s="302"/>
      <c r="L417" s="302"/>
      <c r="M417" s="302"/>
      <c r="N417" s="302"/>
      <c r="O417" s="302"/>
      <c r="P417" s="302"/>
      <c r="Q417" s="302"/>
      <c r="R417" s="302"/>
      <c r="S417" s="302"/>
      <c r="T417" s="302"/>
      <c r="U417" s="302"/>
      <c r="V417" s="302"/>
      <c r="W417" s="302"/>
      <c r="X417" s="302"/>
      <c r="Y417" s="302"/>
      <c r="Z417" s="302"/>
    </row>
    <row r="418" spans="1:26" ht="15.75" hidden="1" customHeight="1">
      <c r="A418" s="300"/>
      <c r="B418" s="300"/>
      <c r="C418" s="302"/>
      <c r="D418" s="302"/>
      <c r="E418" s="302"/>
      <c r="F418" s="302"/>
      <c r="G418" s="302"/>
      <c r="H418" s="302"/>
      <c r="I418" s="302"/>
      <c r="J418" s="302"/>
      <c r="K418" s="302"/>
      <c r="L418" s="302"/>
      <c r="M418" s="302"/>
      <c r="N418" s="302"/>
      <c r="O418" s="302"/>
      <c r="P418" s="302"/>
      <c r="Q418" s="302"/>
      <c r="R418" s="302"/>
      <c r="S418" s="302"/>
      <c r="T418" s="302"/>
      <c r="U418" s="302"/>
      <c r="V418" s="302"/>
      <c r="W418" s="302"/>
      <c r="X418" s="302"/>
      <c r="Y418" s="302"/>
      <c r="Z418" s="302"/>
    </row>
    <row r="419" spans="1:26" ht="15.75" hidden="1" customHeight="1">
      <c r="A419" s="300"/>
      <c r="B419" s="300"/>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row>
    <row r="420" spans="1:26" ht="15.75" hidden="1" customHeight="1">
      <c r="A420" s="300"/>
      <c r="B420" s="300"/>
      <c r="C420" s="302"/>
      <c r="D420" s="302"/>
      <c r="E420" s="302"/>
      <c r="F420" s="302"/>
      <c r="G420" s="302"/>
      <c r="H420" s="302"/>
      <c r="I420" s="302"/>
      <c r="J420" s="302"/>
      <c r="K420" s="302"/>
      <c r="L420" s="302"/>
      <c r="M420" s="302"/>
      <c r="N420" s="302"/>
      <c r="O420" s="302"/>
      <c r="P420" s="302"/>
      <c r="Q420" s="302"/>
      <c r="R420" s="302"/>
      <c r="S420" s="302"/>
      <c r="T420" s="302"/>
      <c r="U420" s="302"/>
      <c r="V420" s="302"/>
      <c r="W420" s="302"/>
      <c r="X420" s="302"/>
      <c r="Y420" s="302"/>
      <c r="Z420" s="302"/>
    </row>
    <row r="421" spans="1:26" ht="15.75" hidden="1" customHeight="1">
      <c r="A421" s="300"/>
      <c r="B421" s="300"/>
      <c r="C421" s="302"/>
      <c r="D421" s="302"/>
      <c r="E421" s="302"/>
      <c r="F421" s="302"/>
      <c r="G421" s="302"/>
      <c r="H421" s="302"/>
      <c r="I421" s="302"/>
      <c r="J421" s="302"/>
      <c r="K421" s="302"/>
      <c r="L421" s="302"/>
      <c r="M421" s="302"/>
      <c r="N421" s="302"/>
      <c r="O421" s="302"/>
      <c r="P421" s="302"/>
      <c r="Q421" s="302"/>
      <c r="R421" s="302"/>
      <c r="S421" s="302"/>
      <c r="T421" s="302"/>
      <c r="U421" s="302"/>
      <c r="V421" s="302"/>
      <c r="W421" s="302"/>
      <c r="X421" s="302"/>
      <c r="Y421" s="302"/>
      <c r="Z421" s="302"/>
    </row>
    <row r="422" spans="1:26" ht="15.75" hidden="1" customHeight="1">
      <c r="A422" s="300"/>
      <c r="B422" s="300"/>
      <c r="C422" s="302"/>
      <c r="D422" s="302"/>
      <c r="E422" s="302"/>
      <c r="F422" s="302"/>
      <c r="G422" s="302"/>
      <c r="H422" s="302"/>
      <c r="I422" s="302"/>
      <c r="J422" s="302"/>
      <c r="K422" s="302"/>
      <c r="L422" s="302"/>
      <c r="M422" s="302"/>
      <c r="N422" s="302"/>
      <c r="O422" s="302"/>
      <c r="P422" s="302"/>
      <c r="Q422" s="302"/>
      <c r="R422" s="302"/>
      <c r="S422" s="302"/>
      <c r="T422" s="302"/>
      <c r="U422" s="302"/>
      <c r="V422" s="302"/>
      <c r="W422" s="302"/>
      <c r="X422" s="302"/>
      <c r="Y422" s="302"/>
      <c r="Z422" s="302"/>
    </row>
    <row r="423" spans="1:26" ht="15.75" hidden="1" customHeight="1">
      <c r="A423" s="300"/>
      <c r="B423" s="300"/>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row>
    <row r="424" spans="1:26" ht="15.75" hidden="1" customHeight="1">
      <c r="A424" s="300"/>
      <c r="B424" s="300"/>
      <c r="C424" s="302"/>
      <c r="D424" s="302"/>
      <c r="E424" s="302"/>
      <c r="F424" s="302"/>
      <c r="G424" s="302"/>
      <c r="H424" s="302"/>
      <c r="I424" s="302"/>
      <c r="J424" s="302"/>
      <c r="K424" s="302"/>
      <c r="L424" s="302"/>
      <c r="M424" s="302"/>
      <c r="N424" s="302"/>
      <c r="O424" s="302"/>
      <c r="P424" s="302"/>
      <c r="Q424" s="302"/>
      <c r="R424" s="302"/>
      <c r="S424" s="302"/>
      <c r="T424" s="302"/>
      <c r="U424" s="302"/>
      <c r="V424" s="302"/>
      <c r="W424" s="302"/>
      <c r="X424" s="302"/>
      <c r="Y424" s="302"/>
      <c r="Z424" s="302"/>
    </row>
    <row r="425" spans="1:26" ht="15.75" hidden="1" customHeight="1">
      <c r="A425" s="300"/>
      <c r="B425" s="300"/>
      <c r="C425" s="302"/>
      <c r="D425" s="302"/>
      <c r="E425" s="302"/>
      <c r="F425" s="302"/>
      <c r="G425" s="302"/>
      <c r="H425" s="302"/>
      <c r="I425" s="302"/>
      <c r="J425" s="302"/>
      <c r="K425" s="302"/>
      <c r="L425" s="302"/>
      <c r="M425" s="302"/>
      <c r="N425" s="302"/>
      <c r="O425" s="302"/>
      <c r="P425" s="302"/>
      <c r="Q425" s="302"/>
      <c r="R425" s="302"/>
      <c r="S425" s="302"/>
      <c r="T425" s="302"/>
      <c r="U425" s="302"/>
      <c r="V425" s="302"/>
      <c r="W425" s="302"/>
      <c r="X425" s="302"/>
      <c r="Y425" s="302"/>
      <c r="Z425" s="302"/>
    </row>
    <row r="426" spans="1:26" ht="15.75" hidden="1" customHeight="1">
      <c r="A426" s="300"/>
      <c r="B426" s="300"/>
      <c r="C426" s="302"/>
      <c r="D426" s="302"/>
      <c r="E426" s="302"/>
      <c r="F426" s="302"/>
      <c r="G426" s="302"/>
      <c r="H426" s="302"/>
      <c r="I426" s="302"/>
      <c r="J426" s="302"/>
      <c r="K426" s="302"/>
      <c r="L426" s="302"/>
      <c r="M426" s="302"/>
      <c r="N426" s="302"/>
      <c r="O426" s="302"/>
      <c r="P426" s="302"/>
      <c r="Q426" s="302"/>
      <c r="R426" s="302"/>
      <c r="S426" s="302"/>
      <c r="T426" s="302"/>
      <c r="U426" s="302"/>
      <c r="V426" s="302"/>
      <c r="W426" s="302"/>
      <c r="X426" s="302"/>
      <c r="Y426" s="302"/>
      <c r="Z426" s="302"/>
    </row>
    <row r="427" spans="1:26" ht="15.75" hidden="1" customHeight="1">
      <c r="A427" s="300"/>
      <c r="B427" s="300"/>
      <c r="C427" s="302"/>
      <c r="D427" s="302"/>
      <c r="E427" s="302"/>
      <c r="F427" s="302"/>
      <c r="G427" s="302"/>
      <c r="H427" s="302"/>
      <c r="I427" s="302"/>
      <c r="J427" s="302"/>
      <c r="K427" s="302"/>
      <c r="L427" s="302"/>
      <c r="M427" s="302"/>
      <c r="N427" s="302"/>
      <c r="O427" s="302"/>
      <c r="P427" s="302"/>
      <c r="Q427" s="302"/>
      <c r="R427" s="302"/>
      <c r="S427" s="302"/>
      <c r="T427" s="302"/>
      <c r="U427" s="302"/>
      <c r="V427" s="302"/>
      <c r="W427" s="302"/>
      <c r="X427" s="302"/>
      <c r="Y427" s="302"/>
      <c r="Z427" s="302"/>
    </row>
    <row r="428" spans="1:26" ht="15.75" hidden="1" customHeight="1">
      <c r="A428" s="300"/>
      <c r="B428" s="300"/>
      <c r="C428" s="302"/>
      <c r="D428" s="302"/>
      <c r="E428" s="302"/>
      <c r="F428" s="302"/>
      <c r="G428" s="302"/>
      <c r="H428" s="302"/>
      <c r="I428" s="302"/>
      <c r="J428" s="302"/>
      <c r="K428" s="302"/>
      <c r="L428" s="302"/>
      <c r="M428" s="302"/>
      <c r="N428" s="302"/>
      <c r="O428" s="302"/>
      <c r="P428" s="302"/>
      <c r="Q428" s="302"/>
      <c r="R428" s="302"/>
      <c r="S428" s="302"/>
      <c r="T428" s="302"/>
      <c r="U428" s="302"/>
      <c r="V428" s="302"/>
      <c r="W428" s="302"/>
      <c r="X428" s="302"/>
      <c r="Y428" s="302"/>
      <c r="Z428" s="302"/>
    </row>
    <row r="429" spans="1:26" ht="15.75" hidden="1" customHeight="1">
      <c r="A429" s="300"/>
      <c r="B429" s="300"/>
      <c r="C429" s="302"/>
      <c r="D429" s="302"/>
      <c r="E429" s="302"/>
      <c r="F429" s="302"/>
      <c r="G429" s="302"/>
      <c r="H429" s="302"/>
      <c r="I429" s="302"/>
      <c r="J429" s="302"/>
      <c r="K429" s="302"/>
      <c r="L429" s="302"/>
      <c r="M429" s="302"/>
      <c r="N429" s="302"/>
      <c r="O429" s="302"/>
      <c r="P429" s="302"/>
      <c r="Q429" s="302"/>
      <c r="R429" s="302"/>
      <c r="S429" s="302"/>
      <c r="T429" s="302"/>
      <c r="U429" s="302"/>
      <c r="V429" s="302"/>
      <c r="W429" s="302"/>
      <c r="X429" s="302"/>
      <c r="Y429" s="302"/>
      <c r="Z429" s="302"/>
    </row>
    <row r="430" spans="1:26" ht="15.75" hidden="1" customHeight="1">
      <c r="A430" s="300"/>
      <c r="B430" s="300"/>
      <c r="C430" s="302"/>
      <c r="D430" s="302"/>
      <c r="E430" s="302"/>
      <c r="F430" s="302"/>
      <c r="G430" s="302"/>
      <c r="H430" s="302"/>
      <c r="I430" s="302"/>
      <c r="J430" s="302"/>
      <c r="K430" s="302"/>
      <c r="L430" s="302"/>
      <c r="M430" s="302"/>
      <c r="N430" s="302"/>
      <c r="O430" s="302"/>
      <c r="P430" s="302"/>
      <c r="Q430" s="302"/>
      <c r="R430" s="302"/>
      <c r="S430" s="302"/>
      <c r="T430" s="302"/>
      <c r="U430" s="302"/>
      <c r="V430" s="302"/>
      <c r="W430" s="302"/>
      <c r="X430" s="302"/>
      <c r="Y430" s="302"/>
      <c r="Z430" s="302"/>
    </row>
    <row r="431" spans="1:26" ht="15.75" hidden="1" customHeight="1">
      <c r="A431" s="300"/>
      <c r="B431" s="300"/>
      <c r="C431" s="302"/>
      <c r="D431" s="302"/>
      <c r="E431" s="302"/>
      <c r="F431" s="302"/>
      <c r="G431" s="302"/>
      <c r="H431" s="302"/>
      <c r="I431" s="302"/>
      <c r="J431" s="302"/>
      <c r="K431" s="302"/>
      <c r="L431" s="302"/>
      <c r="M431" s="302"/>
      <c r="N431" s="302"/>
      <c r="O431" s="302"/>
      <c r="P431" s="302"/>
      <c r="Q431" s="302"/>
      <c r="R431" s="302"/>
      <c r="S431" s="302"/>
      <c r="T431" s="302"/>
      <c r="U431" s="302"/>
      <c r="V431" s="302"/>
      <c r="W431" s="302"/>
      <c r="X431" s="302"/>
      <c r="Y431" s="302"/>
      <c r="Z431" s="302"/>
    </row>
    <row r="432" spans="1:26" ht="15.75" hidden="1" customHeight="1">
      <c r="A432" s="300"/>
      <c r="B432" s="300"/>
      <c r="C432" s="302"/>
      <c r="D432" s="302"/>
      <c r="E432" s="302"/>
      <c r="F432" s="302"/>
      <c r="G432" s="302"/>
      <c r="H432" s="302"/>
      <c r="I432" s="302"/>
      <c r="J432" s="302"/>
      <c r="K432" s="302"/>
      <c r="L432" s="302"/>
      <c r="M432" s="302"/>
      <c r="N432" s="302"/>
      <c r="O432" s="302"/>
      <c r="P432" s="302"/>
      <c r="Q432" s="302"/>
      <c r="R432" s="302"/>
      <c r="S432" s="302"/>
      <c r="T432" s="302"/>
      <c r="U432" s="302"/>
      <c r="V432" s="302"/>
      <c r="W432" s="302"/>
      <c r="X432" s="302"/>
      <c r="Y432" s="302"/>
      <c r="Z432" s="302"/>
    </row>
    <row r="433" spans="1:26" ht="15.75" hidden="1" customHeight="1">
      <c r="A433" s="300"/>
      <c r="B433" s="300"/>
      <c r="C433" s="302"/>
      <c r="D433" s="302"/>
      <c r="E433" s="302"/>
      <c r="F433" s="302"/>
      <c r="G433" s="302"/>
      <c r="H433" s="302"/>
      <c r="I433" s="302"/>
      <c r="J433" s="302"/>
      <c r="K433" s="302"/>
      <c r="L433" s="302"/>
      <c r="M433" s="302"/>
      <c r="N433" s="302"/>
      <c r="O433" s="302"/>
      <c r="P433" s="302"/>
      <c r="Q433" s="302"/>
      <c r="R433" s="302"/>
      <c r="S433" s="302"/>
      <c r="T433" s="302"/>
      <c r="U433" s="302"/>
      <c r="V433" s="302"/>
      <c r="W433" s="302"/>
      <c r="X433" s="302"/>
      <c r="Y433" s="302"/>
      <c r="Z433" s="302"/>
    </row>
    <row r="434" spans="1:26" ht="15.75" hidden="1" customHeight="1">
      <c r="A434" s="300"/>
      <c r="B434" s="300"/>
      <c r="C434" s="302"/>
      <c r="D434" s="302"/>
      <c r="E434" s="302"/>
      <c r="F434" s="302"/>
      <c r="G434" s="302"/>
      <c r="H434" s="302"/>
      <c r="I434" s="302"/>
      <c r="J434" s="302"/>
      <c r="K434" s="302"/>
      <c r="L434" s="302"/>
      <c r="M434" s="302"/>
      <c r="N434" s="302"/>
      <c r="O434" s="302"/>
      <c r="P434" s="302"/>
      <c r="Q434" s="302"/>
      <c r="R434" s="302"/>
      <c r="S434" s="302"/>
      <c r="T434" s="302"/>
      <c r="U434" s="302"/>
      <c r="V434" s="302"/>
      <c r="W434" s="302"/>
      <c r="X434" s="302"/>
      <c r="Y434" s="302"/>
      <c r="Z434" s="302"/>
    </row>
    <row r="435" spans="1:26" ht="15.75" hidden="1" customHeight="1">
      <c r="A435" s="300"/>
      <c r="B435" s="300"/>
      <c r="C435" s="302"/>
      <c r="D435" s="302"/>
      <c r="E435" s="302"/>
      <c r="F435" s="302"/>
      <c r="G435" s="302"/>
      <c r="H435" s="302"/>
      <c r="I435" s="302"/>
      <c r="J435" s="302"/>
      <c r="K435" s="302"/>
      <c r="L435" s="302"/>
      <c r="M435" s="302"/>
      <c r="N435" s="302"/>
      <c r="O435" s="302"/>
      <c r="P435" s="302"/>
      <c r="Q435" s="302"/>
      <c r="R435" s="302"/>
      <c r="S435" s="302"/>
      <c r="T435" s="302"/>
      <c r="U435" s="302"/>
      <c r="V435" s="302"/>
      <c r="W435" s="302"/>
      <c r="X435" s="302"/>
      <c r="Y435" s="302"/>
      <c r="Z435" s="302"/>
    </row>
    <row r="436" spans="1:26" ht="15.75" hidden="1" customHeight="1">
      <c r="A436" s="300"/>
      <c r="B436" s="300"/>
      <c r="C436" s="302"/>
      <c r="D436" s="302"/>
      <c r="E436" s="302"/>
      <c r="F436" s="302"/>
      <c r="G436" s="302"/>
      <c r="H436" s="302"/>
      <c r="I436" s="302"/>
      <c r="J436" s="302"/>
      <c r="K436" s="302"/>
      <c r="L436" s="302"/>
      <c r="M436" s="302"/>
      <c r="N436" s="302"/>
      <c r="O436" s="302"/>
      <c r="P436" s="302"/>
      <c r="Q436" s="302"/>
      <c r="R436" s="302"/>
      <c r="S436" s="302"/>
      <c r="T436" s="302"/>
      <c r="U436" s="302"/>
      <c r="V436" s="302"/>
      <c r="W436" s="302"/>
      <c r="X436" s="302"/>
      <c r="Y436" s="302"/>
      <c r="Z436" s="302"/>
    </row>
    <row r="437" spans="1:26" ht="15.75" hidden="1" customHeight="1">
      <c r="A437" s="300"/>
      <c r="B437" s="300"/>
      <c r="C437" s="302"/>
      <c r="D437" s="302"/>
      <c r="E437" s="302"/>
      <c r="F437" s="302"/>
      <c r="G437" s="302"/>
      <c r="H437" s="302"/>
      <c r="I437" s="302"/>
      <c r="J437" s="302"/>
      <c r="K437" s="302"/>
      <c r="L437" s="302"/>
      <c r="M437" s="302"/>
      <c r="N437" s="302"/>
      <c r="O437" s="302"/>
      <c r="P437" s="302"/>
      <c r="Q437" s="302"/>
      <c r="R437" s="302"/>
      <c r="S437" s="302"/>
      <c r="T437" s="302"/>
      <c r="U437" s="302"/>
      <c r="V437" s="302"/>
      <c r="W437" s="302"/>
      <c r="X437" s="302"/>
      <c r="Y437" s="302"/>
      <c r="Z437" s="302"/>
    </row>
    <row r="438" spans="1:26" ht="15.75" hidden="1" customHeight="1">
      <c r="A438" s="300"/>
      <c r="B438" s="300"/>
      <c r="C438" s="302"/>
      <c r="D438" s="302"/>
      <c r="E438" s="302"/>
      <c r="F438" s="302"/>
      <c r="G438" s="302"/>
      <c r="H438" s="302"/>
      <c r="I438" s="302"/>
      <c r="J438" s="302"/>
      <c r="K438" s="302"/>
      <c r="L438" s="302"/>
      <c r="M438" s="302"/>
      <c r="N438" s="302"/>
      <c r="O438" s="302"/>
      <c r="P438" s="302"/>
      <c r="Q438" s="302"/>
      <c r="R438" s="302"/>
      <c r="S438" s="302"/>
      <c r="T438" s="302"/>
      <c r="U438" s="302"/>
      <c r="V438" s="302"/>
      <c r="W438" s="302"/>
      <c r="X438" s="302"/>
      <c r="Y438" s="302"/>
      <c r="Z438" s="302"/>
    </row>
    <row r="439" spans="1:26" ht="15.75" hidden="1" customHeight="1">
      <c r="A439" s="300"/>
      <c r="B439" s="300"/>
      <c r="C439" s="302"/>
      <c r="D439" s="302"/>
      <c r="E439" s="302"/>
      <c r="F439" s="302"/>
      <c r="G439" s="302"/>
      <c r="H439" s="302"/>
      <c r="I439" s="302"/>
      <c r="J439" s="302"/>
      <c r="K439" s="302"/>
      <c r="L439" s="302"/>
      <c r="M439" s="302"/>
      <c r="N439" s="302"/>
      <c r="O439" s="302"/>
      <c r="P439" s="302"/>
      <c r="Q439" s="302"/>
      <c r="R439" s="302"/>
      <c r="S439" s="302"/>
      <c r="T439" s="302"/>
      <c r="U439" s="302"/>
      <c r="V439" s="302"/>
      <c r="W439" s="302"/>
      <c r="X439" s="302"/>
      <c r="Y439" s="302"/>
      <c r="Z439" s="302"/>
    </row>
    <row r="440" spans="1:26" ht="15.75" hidden="1" customHeight="1">
      <c r="A440" s="300"/>
      <c r="B440" s="300"/>
      <c r="C440" s="302"/>
      <c r="D440" s="302"/>
      <c r="E440" s="302"/>
      <c r="F440" s="302"/>
      <c r="G440" s="302"/>
      <c r="H440" s="302"/>
      <c r="I440" s="302"/>
      <c r="J440" s="302"/>
      <c r="K440" s="302"/>
      <c r="L440" s="302"/>
      <c r="M440" s="302"/>
      <c r="N440" s="302"/>
      <c r="O440" s="302"/>
      <c r="P440" s="302"/>
      <c r="Q440" s="302"/>
      <c r="R440" s="302"/>
      <c r="S440" s="302"/>
      <c r="T440" s="302"/>
      <c r="U440" s="302"/>
      <c r="V440" s="302"/>
      <c r="W440" s="302"/>
      <c r="X440" s="302"/>
      <c r="Y440" s="302"/>
      <c r="Z440" s="302"/>
    </row>
    <row r="441" spans="1:26" ht="15.75" hidden="1" customHeight="1">
      <c r="A441" s="300"/>
      <c r="B441" s="300"/>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row>
    <row r="442" spans="1:26" ht="15.75" hidden="1" customHeight="1">
      <c r="A442" s="300"/>
      <c r="B442" s="300"/>
      <c r="C442" s="302"/>
      <c r="D442" s="302"/>
      <c r="E442" s="302"/>
      <c r="F442" s="302"/>
      <c r="G442" s="302"/>
      <c r="H442" s="302"/>
      <c r="I442" s="302"/>
      <c r="J442" s="302"/>
      <c r="K442" s="302"/>
      <c r="L442" s="302"/>
      <c r="M442" s="302"/>
      <c r="N442" s="302"/>
      <c r="O442" s="302"/>
      <c r="P442" s="302"/>
      <c r="Q442" s="302"/>
      <c r="R442" s="302"/>
      <c r="S442" s="302"/>
      <c r="T442" s="302"/>
      <c r="U442" s="302"/>
      <c r="V442" s="302"/>
      <c r="W442" s="302"/>
      <c r="X442" s="302"/>
      <c r="Y442" s="302"/>
      <c r="Z442" s="302"/>
    </row>
    <row r="443" spans="1:26" ht="15.75" hidden="1" customHeight="1">
      <c r="A443" s="300"/>
      <c r="B443" s="300"/>
      <c r="C443" s="302"/>
      <c r="D443" s="302"/>
      <c r="E443" s="302"/>
      <c r="F443" s="302"/>
      <c r="G443" s="302"/>
      <c r="H443" s="302"/>
      <c r="I443" s="302"/>
      <c r="J443" s="302"/>
      <c r="K443" s="302"/>
      <c r="L443" s="302"/>
      <c r="M443" s="302"/>
      <c r="N443" s="302"/>
      <c r="O443" s="302"/>
      <c r="P443" s="302"/>
      <c r="Q443" s="302"/>
      <c r="R443" s="302"/>
      <c r="S443" s="302"/>
      <c r="T443" s="302"/>
      <c r="U443" s="302"/>
      <c r="V443" s="302"/>
      <c r="W443" s="302"/>
      <c r="X443" s="302"/>
      <c r="Y443" s="302"/>
      <c r="Z443" s="302"/>
    </row>
    <row r="444" spans="1:26" ht="15.75" hidden="1" customHeight="1">
      <c r="A444" s="300"/>
      <c r="B444" s="300"/>
      <c r="C444" s="302"/>
      <c r="D444" s="302"/>
      <c r="E444" s="302"/>
      <c r="F444" s="302"/>
      <c r="G444" s="302"/>
      <c r="H444" s="302"/>
      <c r="I444" s="302"/>
      <c r="J444" s="302"/>
      <c r="K444" s="302"/>
      <c r="L444" s="302"/>
      <c r="M444" s="302"/>
      <c r="N444" s="302"/>
      <c r="O444" s="302"/>
      <c r="P444" s="302"/>
      <c r="Q444" s="302"/>
      <c r="R444" s="302"/>
      <c r="S444" s="302"/>
      <c r="T444" s="302"/>
      <c r="U444" s="302"/>
      <c r="V444" s="302"/>
      <c r="W444" s="302"/>
      <c r="X444" s="302"/>
      <c r="Y444" s="302"/>
      <c r="Z444" s="302"/>
    </row>
    <row r="445" spans="1:26" ht="15.75" hidden="1" customHeight="1">
      <c r="A445" s="300"/>
      <c r="B445" s="300"/>
      <c r="C445" s="302"/>
      <c r="D445" s="302"/>
      <c r="E445" s="302"/>
      <c r="F445" s="302"/>
      <c r="G445" s="302"/>
      <c r="H445" s="302"/>
      <c r="I445" s="302"/>
      <c r="J445" s="302"/>
      <c r="K445" s="302"/>
      <c r="L445" s="302"/>
      <c r="M445" s="302"/>
      <c r="N445" s="302"/>
      <c r="O445" s="302"/>
      <c r="P445" s="302"/>
      <c r="Q445" s="302"/>
      <c r="R445" s="302"/>
      <c r="S445" s="302"/>
      <c r="T445" s="302"/>
      <c r="U445" s="302"/>
      <c r="V445" s="302"/>
      <c r="W445" s="302"/>
      <c r="X445" s="302"/>
      <c r="Y445" s="302"/>
      <c r="Z445" s="302"/>
    </row>
    <row r="446" spans="1:26" ht="15.75" hidden="1" customHeight="1">
      <c r="A446" s="300"/>
      <c r="B446" s="300"/>
      <c r="C446" s="302"/>
      <c r="D446" s="302"/>
      <c r="E446" s="302"/>
      <c r="F446" s="302"/>
      <c r="G446" s="302"/>
      <c r="H446" s="302"/>
      <c r="I446" s="302"/>
      <c r="J446" s="302"/>
      <c r="K446" s="302"/>
      <c r="L446" s="302"/>
      <c r="M446" s="302"/>
      <c r="N446" s="302"/>
      <c r="O446" s="302"/>
      <c r="P446" s="302"/>
      <c r="Q446" s="302"/>
      <c r="R446" s="302"/>
      <c r="S446" s="302"/>
      <c r="T446" s="302"/>
      <c r="U446" s="302"/>
      <c r="V446" s="302"/>
      <c r="W446" s="302"/>
      <c r="X446" s="302"/>
      <c r="Y446" s="302"/>
      <c r="Z446" s="302"/>
    </row>
    <row r="447" spans="1:26" ht="15.75" hidden="1" customHeight="1">
      <c r="A447" s="300"/>
      <c r="B447" s="300"/>
      <c r="C447" s="302"/>
      <c r="D447" s="302"/>
      <c r="E447" s="302"/>
      <c r="F447" s="302"/>
      <c r="G447" s="302"/>
      <c r="H447" s="302"/>
      <c r="I447" s="302"/>
      <c r="J447" s="302"/>
      <c r="K447" s="302"/>
      <c r="L447" s="302"/>
      <c r="M447" s="302"/>
      <c r="N447" s="302"/>
      <c r="O447" s="302"/>
      <c r="P447" s="302"/>
      <c r="Q447" s="302"/>
      <c r="R447" s="302"/>
      <c r="S447" s="302"/>
      <c r="T447" s="302"/>
      <c r="U447" s="302"/>
      <c r="V447" s="302"/>
      <c r="W447" s="302"/>
      <c r="X447" s="302"/>
      <c r="Y447" s="302"/>
      <c r="Z447" s="302"/>
    </row>
    <row r="448" spans="1:26" ht="15.75" hidden="1" customHeight="1">
      <c r="A448" s="300"/>
      <c r="B448" s="300"/>
      <c r="C448" s="302"/>
      <c r="D448" s="302"/>
      <c r="E448" s="302"/>
      <c r="F448" s="302"/>
      <c r="G448" s="302"/>
      <c r="H448" s="302"/>
      <c r="I448" s="302"/>
      <c r="J448" s="302"/>
      <c r="K448" s="302"/>
      <c r="L448" s="302"/>
      <c r="M448" s="302"/>
      <c r="N448" s="302"/>
      <c r="O448" s="302"/>
      <c r="P448" s="302"/>
      <c r="Q448" s="302"/>
      <c r="R448" s="302"/>
      <c r="S448" s="302"/>
      <c r="T448" s="302"/>
      <c r="U448" s="302"/>
      <c r="V448" s="302"/>
      <c r="W448" s="302"/>
      <c r="X448" s="302"/>
      <c r="Y448" s="302"/>
      <c r="Z448" s="302"/>
    </row>
    <row r="449" spans="1:26" ht="15.75" hidden="1" customHeight="1">
      <c r="A449" s="300"/>
      <c r="B449" s="300"/>
      <c r="C449" s="302"/>
      <c r="D449" s="302"/>
      <c r="E449" s="302"/>
      <c r="F449" s="302"/>
      <c r="G449" s="302"/>
      <c r="H449" s="302"/>
      <c r="I449" s="302"/>
      <c r="J449" s="302"/>
      <c r="K449" s="302"/>
      <c r="L449" s="302"/>
      <c r="M449" s="302"/>
      <c r="N449" s="302"/>
      <c r="O449" s="302"/>
      <c r="P449" s="302"/>
      <c r="Q449" s="302"/>
      <c r="R449" s="302"/>
      <c r="S449" s="302"/>
      <c r="T449" s="302"/>
      <c r="U449" s="302"/>
      <c r="V449" s="302"/>
      <c r="W449" s="302"/>
      <c r="X449" s="302"/>
      <c r="Y449" s="302"/>
      <c r="Z449" s="302"/>
    </row>
    <row r="450" spans="1:26" ht="15.75" hidden="1" customHeight="1">
      <c r="A450" s="300"/>
      <c r="B450" s="300"/>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row>
    <row r="451" spans="1:26" ht="15.75" hidden="1" customHeight="1">
      <c r="A451" s="300"/>
      <c r="B451" s="300"/>
      <c r="C451" s="302"/>
      <c r="D451" s="302"/>
      <c r="E451" s="302"/>
      <c r="F451" s="302"/>
      <c r="G451" s="302"/>
      <c r="H451" s="302"/>
      <c r="I451" s="302"/>
      <c r="J451" s="302"/>
      <c r="K451" s="302"/>
      <c r="L451" s="302"/>
      <c r="M451" s="302"/>
      <c r="N451" s="302"/>
      <c r="O451" s="302"/>
      <c r="P451" s="302"/>
      <c r="Q451" s="302"/>
      <c r="R451" s="302"/>
      <c r="S451" s="302"/>
      <c r="T451" s="302"/>
      <c r="U451" s="302"/>
      <c r="V451" s="302"/>
      <c r="W451" s="302"/>
      <c r="X451" s="302"/>
      <c r="Y451" s="302"/>
      <c r="Z451" s="302"/>
    </row>
    <row r="452" spans="1:26" ht="15.75" hidden="1" customHeight="1">
      <c r="A452" s="300"/>
      <c r="B452" s="300"/>
      <c r="C452" s="302"/>
      <c r="D452" s="302"/>
      <c r="E452" s="302"/>
      <c r="F452" s="302"/>
      <c r="G452" s="302"/>
      <c r="H452" s="302"/>
      <c r="I452" s="302"/>
      <c r="J452" s="302"/>
      <c r="K452" s="302"/>
      <c r="L452" s="302"/>
      <c r="M452" s="302"/>
      <c r="N452" s="302"/>
      <c r="O452" s="302"/>
      <c r="P452" s="302"/>
      <c r="Q452" s="302"/>
      <c r="R452" s="302"/>
      <c r="S452" s="302"/>
      <c r="T452" s="302"/>
      <c r="U452" s="302"/>
      <c r="V452" s="302"/>
      <c r="W452" s="302"/>
      <c r="X452" s="302"/>
      <c r="Y452" s="302"/>
      <c r="Z452" s="302"/>
    </row>
    <row r="453" spans="1:26" ht="15.75" hidden="1" customHeight="1">
      <c r="A453" s="300"/>
      <c r="B453" s="300"/>
      <c r="C453" s="302"/>
      <c r="D453" s="302"/>
      <c r="E453" s="302"/>
      <c r="F453" s="302"/>
      <c r="G453" s="302"/>
      <c r="H453" s="302"/>
      <c r="I453" s="302"/>
      <c r="J453" s="302"/>
      <c r="K453" s="302"/>
      <c r="L453" s="302"/>
      <c r="M453" s="302"/>
      <c r="N453" s="302"/>
      <c r="O453" s="302"/>
      <c r="P453" s="302"/>
      <c r="Q453" s="302"/>
      <c r="R453" s="302"/>
      <c r="S453" s="302"/>
      <c r="T453" s="302"/>
      <c r="U453" s="302"/>
      <c r="V453" s="302"/>
      <c r="W453" s="302"/>
      <c r="X453" s="302"/>
      <c r="Y453" s="302"/>
      <c r="Z453" s="302"/>
    </row>
    <row r="454" spans="1:26" ht="15.75" hidden="1" customHeight="1">
      <c r="A454" s="300"/>
      <c r="B454" s="300"/>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row>
    <row r="455" spans="1:26" ht="15.75" hidden="1" customHeight="1">
      <c r="A455" s="300"/>
      <c r="B455" s="300"/>
      <c r="C455" s="302"/>
      <c r="D455" s="302"/>
      <c r="E455" s="302"/>
      <c r="F455" s="302"/>
      <c r="G455" s="302"/>
      <c r="H455" s="302"/>
      <c r="I455" s="302"/>
      <c r="J455" s="302"/>
      <c r="K455" s="302"/>
      <c r="L455" s="302"/>
      <c r="M455" s="302"/>
      <c r="N455" s="302"/>
      <c r="O455" s="302"/>
      <c r="P455" s="302"/>
      <c r="Q455" s="302"/>
      <c r="R455" s="302"/>
      <c r="S455" s="302"/>
      <c r="T455" s="302"/>
      <c r="U455" s="302"/>
      <c r="V455" s="302"/>
      <c r="W455" s="302"/>
      <c r="X455" s="302"/>
      <c r="Y455" s="302"/>
      <c r="Z455" s="302"/>
    </row>
    <row r="456" spans="1:26" ht="15.75" hidden="1" customHeight="1">
      <c r="A456" s="300"/>
      <c r="B456" s="300"/>
      <c r="C456" s="302"/>
      <c r="D456" s="302"/>
      <c r="E456" s="302"/>
      <c r="F456" s="302"/>
      <c r="G456" s="302"/>
      <c r="H456" s="302"/>
      <c r="I456" s="302"/>
      <c r="J456" s="302"/>
      <c r="K456" s="302"/>
      <c r="L456" s="302"/>
      <c r="M456" s="302"/>
      <c r="N456" s="302"/>
      <c r="O456" s="302"/>
      <c r="P456" s="302"/>
      <c r="Q456" s="302"/>
      <c r="R456" s="302"/>
      <c r="S456" s="302"/>
      <c r="T456" s="302"/>
      <c r="U456" s="302"/>
      <c r="V456" s="302"/>
      <c r="W456" s="302"/>
      <c r="X456" s="302"/>
      <c r="Y456" s="302"/>
      <c r="Z456" s="302"/>
    </row>
    <row r="457" spans="1:26" ht="15.75" hidden="1" customHeight="1">
      <c r="A457" s="300"/>
      <c r="B457" s="300"/>
      <c r="C457" s="302"/>
      <c r="D457" s="302"/>
      <c r="E457" s="302"/>
      <c r="F457" s="302"/>
      <c r="G457" s="302"/>
      <c r="H457" s="302"/>
      <c r="I457" s="302"/>
      <c r="J457" s="302"/>
      <c r="K457" s="302"/>
      <c r="L457" s="302"/>
      <c r="M457" s="302"/>
      <c r="N457" s="302"/>
      <c r="O457" s="302"/>
      <c r="P457" s="302"/>
      <c r="Q457" s="302"/>
      <c r="R457" s="302"/>
      <c r="S457" s="302"/>
      <c r="T457" s="302"/>
      <c r="U457" s="302"/>
      <c r="V457" s="302"/>
      <c r="W457" s="302"/>
      <c r="X457" s="302"/>
      <c r="Y457" s="302"/>
      <c r="Z457" s="302"/>
    </row>
    <row r="458" spans="1:26" ht="15.75" hidden="1" customHeight="1">
      <c r="A458" s="300"/>
      <c r="B458" s="300"/>
      <c r="C458" s="302"/>
      <c r="D458" s="302"/>
      <c r="E458" s="302"/>
      <c r="F458" s="302"/>
      <c r="G458" s="302"/>
      <c r="H458" s="302"/>
      <c r="I458" s="302"/>
      <c r="J458" s="302"/>
      <c r="K458" s="302"/>
      <c r="L458" s="302"/>
      <c r="M458" s="302"/>
      <c r="N458" s="302"/>
      <c r="O458" s="302"/>
      <c r="P458" s="302"/>
      <c r="Q458" s="302"/>
      <c r="R458" s="302"/>
      <c r="S458" s="302"/>
      <c r="T458" s="302"/>
      <c r="U458" s="302"/>
      <c r="V458" s="302"/>
      <c r="W458" s="302"/>
      <c r="X458" s="302"/>
      <c r="Y458" s="302"/>
      <c r="Z458" s="302"/>
    </row>
    <row r="459" spans="1:26" ht="15.75" hidden="1" customHeight="1">
      <c r="A459" s="300"/>
      <c r="B459" s="300"/>
      <c r="C459" s="302"/>
      <c r="D459" s="302"/>
      <c r="E459" s="302"/>
      <c r="F459" s="302"/>
      <c r="G459" s="302"/>
      <c r="H459" s="302"/>
      <c r="I459" s="302"/>
      <c r="J459" s="302"/>
      <c r="K459" s="302"/>
      <c r="L459" s="302"/>
      <c r="M459" s="302"/>
      <c r="N459" s="302"/>
      <c r="O459" s="302"/>
      <c r="P459" s="302"/>
      <c r="Q459" s="302"/>
      <c r="R459" s="302"/>
      <c r="S459" s="302"/>
      <c r="T459" s="302"/>
      <c r="U459" s="302"/>
      <c r="V459" s="302"/>
      <c r="W459" s="302"/>
      <c r="X459" s="302"/>
      <c r="Y459" s="302"/>
      <c r="Z459" s="302"/>
    </row>
    <row r="460" spans="1:26" ht="15.75" hidden="1" customHeight="1">
      <c r="A460" s="300"/>
      <c r="B460" s="300"/>
      <c r="C460" s="302"/>
      <c r="D460" s="302"/>
      <c r="E460" s="302"/>
      <c r="F460" s="302"/>
      <c r="G460" s="302"/>
      <c r="H460" s="302"/>
      <c r="I460" s="302"/>
      <c r="J460" s="302"/>
      <c r="K460" s="302"/>
      <c r="L460" s="302"/>
      <c r="M460" s="302"/>
      <c r="N460" s="302"/>
      <c r="O460" s="302"/>
      <c r="P460" s="302"/>
      <c r="Q460" s="302"/>
      <c r="R460" s="302"/>
      <c r="S460" s="302"/>
      <c r="T460" s="302"/>
      <c r="U460" s="302"/>
      <c r="V460" s="302"/>
      <c r="W460" s="302"/>
      <c r="X460" s="302"/>
      <c r="Y460" s="302"/>
      <c r="Z460" s="302"/>
    </row>
    <row r="461" spans="1:26" ht="15.75" hidden="1" customHeight="1">
      <c r="A461" s="300"/>
      <c r="B461" s="300"/>
      <c r="C461" s="302"/>
      <c r="D461" s="302"/>
      <c r="E461" s="302"/>
      <c r="F461" s="302"/>
      <c r="G461" s="302"/>
      <c r="H461" s="302"/>
      <c r="I461" s="302"/>
      <c r="J461" s="302"/>
      <c r="K461" s="302"/>
      <c r="L461" s="302"/>
      <c r="M461" s="302"/>
      <c r="N461" s="302"/>
      <c r="O461" s="302"/>
      <c r="P461" s="302"/>
      <c r="Q461" s="302"/>
      <c r="R461" s="302"/>
      <c r="S461" s="302"/>
      <c r="T461" s="302"/>
      <c r="U461" s="302"/>
      <c r="V461" s="302"/>
      <c r="W461" s="302"/>
      <c r="X461" s="302"/>
      <c r="Y461" s="302"/>
      <c r="Z461" s="302"/>
    </row>
    <row r="462" spans="1:26" ht="15.75" hidden="1" customHeight="1">
      <c r="A462" s="300"/>
      <c r="B462" s="300"/>
      <c r="C462" s="302"/>
      <c r="D462" s="302"/>
      <c r="E462" s="302"/>
      <c r="F462" s="302"/>
      <c r="G462" s="302"/>
      <c r="H462" s="302"/>
      <c r="I462" s="302"/>
      <c r="J462" s="302"/>
      <c r="K462" s="302"/>
      <c r="L462" s="302"/>
      <c r="M462" s="302"/>
      <c r="N462" s="302"/>
      <c r="O462" s="302"/>
      <c r="P462" s="302"/>
      <c r="Q462" s="302"/>
      <c r="R462" s="302"/>
      <c r="S462" s="302"/>
      <c r="T462" s="302"/>
      <c r="U462" s="302"/>
      <c r="V462" s="302"/>
      <c r="W462" s="302"/>
      <c r="X462" s="302"/>
      <c r="Y462" s="302"/>
      <c r="Z462" s="302"/>
    </row>
    <row r="463" spans="1:26" ht="15.75" hidden="1" customHeight="1">
      <c r="A463" s="300"/>
      <c r="B463" s="300"/>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row>
    <row r="464" spans="1:26" ht="15.75" hidden="1" customHeight="1">
      <c r="A464" s="300"/>
      <c r="B464" s="300"/>
      <c r="C464" s="302"/>
      <c r="D464" s="302"/>
      <c r="E464" s="302"/>
      <c r="F464" s="302"/>
      <c r="G464" s="302"/>
      <c r="H464" s="302"/>
      <c r="I464" s="302"/>
      <c r="J464" s="302"/>
      <c r="K464" s="302"/>
      <c r="L464" s="302"/>
      <c r="M464" s="302"/>
      <c r="N464" s="302"/>
      <c r="O464" s="302"/>
      <c r="P464" s="302"/>
      <c r="Q464" s="302"/>
      <c r="R464" s="302"/>
      <c r="S464" s="302"/>
      <c r="T464" s="302"/>
      <c r="U464" s="302"/>
      <c r="V464" s="302"/>
      <c r="W464" s="302"/>
      <c r="X464" s="302"/>
      <c r="Y464" s="302"/>
      <c r="Z464" s="302"/>
    </row>
    <row r="465" spans="1:26" ht="15.75" hidden="1" customHeight="1">
      <c r="A465" s="300"/>
      <c r="B465" s="300"/>
      <c r="C465" s="302"/>
      <c r="D465" s="302"/>
      <c r="E465" s="302"/>
      <c r="F465" s="302"/>
      <c r="G465" s="302"/>
      <c r="H465" s="302"/>
      <c r="I465" s="302"/>
      <c r="J465" s="302"/>
      <c r="K465" s="302"/>
      <c r="L465" s="302"/>
      <c r="M465" s="302"/>
      <c r="N465" s="302"/>
      <c r="O465" s="302"/>
      <c r="P465" s="302"/>
      <c r="Q465" s="302"/>
      <c r="R465" s="302"/>
      <c r="S465" s="302"/>
      <c r="T465" s="302"/>
      <c r="U465" s="302"/>
      <c r="V465" s="302"/>
      <c r="W465" s="302"/>
      <c r="X465" s="302"/>
      <c r="Y465" s="302"/>
      <c r="Z465" s="302"/>
    </row>
    <row r="466" spans="1:26" ht="15.75" hidden="1" customHeight="1">
      <c r="A466" s="300"/>
      <c r="B466" s="300"/>
      <c r="C466" s="302"/>
      <c r="D466" s="302"/>
      <c r="E466" s="302"/>
      <c r="F466" s="302"/>
      <c r="G466" s="302"/>
      <c r="H466" s="302"/>
      <c r="I466" s="302"/>
      <c r="J466" s="302"/>
      <c r="K466" s="302"/>
      <c r="L466" s="302"/>
      <c r="M466" s="302"/>
      <c r="N466" s="302"/>
      <c r="O466" s="302"/>
      <c r="P466" s="302"/>
      <c r="Q466" s="302"/>
      <c r="R466" s="302"/>
      <c r="S466" s="302"/>
      <c r="T466" s="302"/>
      <c r="U466" s="302"/>
      <c r="V466" s="302"/>
      <c r="W466" s="302"/>
      <c r="X466" s="302"/>
      <c r="Y466" s="302"/>
      <c r="Z466" s="302"/>
    </row>
    <row r="467" spans="1:26" ht="15.75" hidden="1" customHeight="1">
      <c r="A467" s="300"/>
      <c r="B467" s="300"/>
      <c r="C467" s="302"/>
      <c r="D467" s="302"/>
      <c r="E467" s="302"/>
      <c r="F467" s="302"/>
      <c r="G467" s="302"/>
      <c r="H467" s="302"/>
      <c r="I467" s="302"/>
      <c r="J467" s="302"/>
      <c r="K467" s="302"/>
      <c r="L467" s="302"/>
      <c r="M467" s="302"/>
      <c r="N467" s="302"/>
      <c r="O467" s="302"/>
      <c r="P467" s="302"/>
      <c r="Q467" s="302"/>
      <c r="R467" s="302"/>
      <c r="S467" s="302"/>
      <c r="T467" s="302"/>
      <c r="U467" s="302"/>
      <c r="V467" s="302"/>
      <c r="W467" s="302"/>
      <c r="X467" s="302"/>
      <c r="Y467" s="302"/>
      <c r="Z467" s="302"/>
    </row>
    <row r="468" spans="1:26" ht="15.75" hidden="1" customHeight="1">
      <c r="A468" s="300"/>
      <c r="B468" s="300"/>
      <c r="C468" s="302"/>
      <c r="D468" s="302"/>
      <c r="E468" s="302"/>
      <c r="F468" s="302"/>
      <c r="G468" s="302"/>
      <c r="H468" s="302"/>
      <c r="I468" s="302"/>
      <c r="J468" s="302"/>
      <c r="K468" s="302"/>
      <c r="L468" s="302"/>
      <c r="M468" s="302"/>
      <c r="N468" s="302"/>
      <c r="O468" s="302"/>
      <c r="P468" s="302"/>
      <c r="Q468" s="302"/>
      <c r="R468" s="302"/>
      <c r="S468" s="302"/>
      <c r="T468" s="302"/>
      <c r="U468" s="302"/>
      <c r="V468" s="302"/>
      <c r="W468" s="302"/>
      <c r="X468" s="302"/>
      <c r="Y468" s="302"/>
      <c r="Z468" s="302"/>
    </row>
    <row r="469" spans="1:26" ht="15.75" hidden="1" customHeight="1">
      <c r="A469" s="300"/>
      <c r="B469" s="300"/>
      <c r="C469" s="302"/>
      <c r="D469" s="302"/>
      <c r="E469" s="302"/>
      <c r="F469" s="302"/>
      <c r="G469" s="302"/>
      <c r="H469" s="302"/>
      <c r="I469" s="302"/>
      <c r="J469" s="302"/>
      <c r="K469" s="302"/>
      <c r="L469" s="302"/>
      <c r="M469" s="302"/>
      <c r="N469" s="302"/>
      <c r="O469" s="302"/>
      <c r="P469" s="302"/>
      <c r="Q469" s="302"/>
      <c r="R469" s="302"/>
      <c r="S469" s="302"/>
      <c r="T469" s="302"/>
      <c r="U469" s="302"/>
      <c r="V469" s="302"/>
      <c r="W469" s="302"/>
      <c r="X469" s="302"/>
      <c r="Y469" s="302"/>
      <c r="Z469" s="302"/>
    </row>
    <row r="470" spans="1:26" ht="15.75" hidden="1" customHeight="1">
      <c r="A470" s="300"/>
      <c r="B470" s="300"/>
      <c r="C470" s="302"/>
      <c r="D470" s="302"/>
      <c r="E470" s="302"/>
      <c r="F470" s="302"/>
      <c r="G470" s="302"/>
      <c r="H470" s="302"/>
      <c r="I470" s="302"/>
      <c r="J470" s="302"/>
      <c r="K470" s="302"/>
      <c r="L470" s="302"/>
      <c r="M470" s="302"/>
      <c r="N470" s="302"/>
      <c r="O470" s="302"/>
      <c r="P470" s="302"/>
      <c r="Q470" s="302"/>
      <c r="R470" s="302"/>
      <c r="S470" s="302"/>
      <c r="T470" s="302"/>
      <c r="U470" s="302"/>
      <c r="V470" s="302"/>
      <c r="W470" s="302"/>
      <c r="X470" s="302"/>
      <c r="Y470" s="302"/>
      <c r="Z470" s="302"/>
    </row>
    <row r="471" spans="1:26" ht="15.75" hidden="1" customHeight="1">
      <c r="A471" s="300"/>
      <c r="B471" s="300"/>
      <c r="C471" s="302"/>
      <c r="D471" s="302"/>
      <c r="E471" s="302"/>
      <c r="F471" s="302"/>
      <c r="G471" s="302"/>
      <c r="H471" s="302"/>
      <c r="I471" s="302"/>
      <c r="J471" s="302"/>
      <c r="K471" s="302"/>
      <c r="L471" s="302"/>
      <c r="M471" s="302"/>
      <c r="N471" s="302"/>
      <c r="O471" s="302"/>
      <c r="P471" s="302"/>
      <c r="Q471" s="302"/>
      <c r="R471" s="302"/>
      <c r="S471" s="302"/>
      <c r="T471" s="302"/>
      <c r="U471" s="302"/>
      <c r="V471" s="302"/>
      <c r="W471" s="302"/>
      <c r="X471" s="302"/>
      <c r="Y471" s="302"/>
      <c r="Z471" s="302"/>
    </row>
    <row r="472" spans="1:26" ht="15.75" hidden="1" customHeight="1">
      <c r="A472" s="300"/>
      <c r="B472" s="300"/>
      <c r="C472" s="302"/>
      <c r="D472" s="302"/>
      <c r="E472" s="302"/>
      <c r="F472" s="302"/>
      <c r="G472" s="302"/>
      <c r="H472" s="302"/>
      <c r="I472" s="302"/>
      <c r="J472" s="302"/>
      <c r="K472" s="302"/>
      <c r="L472" s="302"/>
      <c r="M472" s="302"/>
      <c r="N472" s="302"/>
      <c r="O472" s="302"/>
      <c r="P472" s="302"/>
      <c r="Q472" s="302"/>
      <c r="R472" s="302"/>
      <c r="S472" s="302"/>
      <c r="T472" s="302"/>
      <c r="U472" s="302"/>
      <c r="V472" s="302"/>
      <c r="W472" s="302"/>
      <c r="X472" s="302"/>
      <c r="Y472" s="302"/>
      <c r="Z472" s="302"/>
    </row>
    <row r="473" spans="1:26" ht="15.75" hidden="1" customHeight="1">
      <c r="A473" s="300"/>
      <c r="B473" s="300"/>
      <c r="C473" s="302"/>
      <c r="D473" s="302"/>
      <c r="E473" s="302"/>
      <c r="F473" s="302"/>
      <c r="G473" s="302"/>
      <c r="H473" s="302"/>
      <c r="I473" s="302"/>
      <c r="J473" s="302"/>
      <c r="K473" s="302"/>
      <c r="L473" s="302"/>
      <c r="M473" s="302"/>
      <c r="N473" s="302"/>
      <c r="O473" s="302"/>
      <c r="P473" s="302"/>
      <c r="Q473" s="302"/>
      <c r="R473" s="302"/>
      <c r="S473" s="302"/>
      <c r="T473" s="302"/>
      <c r="U473" s="302"/>
      <c r="V473" s="302"/>
      <c r="W473" s="302"/>
      <c r="X473" s="302"/>
      <c r="Y473" s="302"/>
      <c r="Z473" s="302"/>
    </row>
    <row r="474" spans="1:26" ht="15.75" hidden="1" customHeight="1">
      <c r="A474" s="300"/>
      <c r="B474" s="300"/>
      <c r="C474" s="302"/>
      <c r="D474" s="302"/>
      <c r="E474" s="302"/>
      <c r="F474" s="302"/>
      <c r="G474" s="302"/>
      <c r="H474" s="302"/>
      <c r="I474" s="302"/>
      <c r="J474" s="302"/>
      <c r="K474" s="302"/>
      <c r="L474" s="302"/>
      <c r="M474" s="302"/>
      <c r="N474" s="302"/>
      <c r="O474" s="302"/>
      <c r="P474" s="302"/>
      <c r="Q474" s="302"/>
      <c r="R474" s="302"/>
      <c r="S474" s="302"/>
      <c r="T474" s="302"/>
      <c r="U474" s="302"/>
      <c r="V474" s="302"/>
      <c r="W474" s="302"/>
      <c r="X474" s="302"/>
      <c r="Y474" s="302"/>
      <c r="Z474" s="302"/>
    </row>
    <row r="475" spans="1:26" ht="15.75" hidden="1" customHeight="1">
      <c r="A475" s="300"/>
      <c r="B475" s="300"/>
      <c r="C475" s="302"/>
      <c r="D475" s="302"/>
      <c r="E475" s="302"/>
      <c r="F475" s="302"/>
      <c r="G475" s="302"/>
      <c r="H475" s="302"/>
      <c r="I475" s="302"/>
      <c r="J475" s="302"/>
      <c r="K475" s="302"/>
      <c r="L475" s="302"/>
      <c r="M475" s="302"/>
      <c r="N475" s="302"/>
      <c r="O475" s="302"/>
      <c r="P475" s="302"/>
      <c r="Q475" s="302"/>
      <c r="R475" s="302"/>
      <c r="S475" s="302"/>
      <c r="T475" s="302"/>
      <c r="U475" s="302"/>
      <c r="V475" s="302"/>
      <c r="W475" s="302"/>
      <c r="X475" s="302"/>
      <c r="Y475" s="302"/>
      <c r="Z475" s="302"/>
    </row>
    <row r="476" spans="1:26" ht="15.75" hidden="1" customHeight="1">
      <c r="A476" s="300"/>
      <c r="B476" s="300"/>
      <c r="C476" s="302"/>
      <c r="D476" s="302"/>
      <c r="E476" s="302"/>
      <c r="F476" s="302"/>
      <c r="G476" s="302"/>
      <c r="H476" s="302"/>
      <c r="I476" s="302"/>
      <c r="J476" s="302"/>
      <c r="K476" s="302"/>
      <c r="L476" s="302"/>
      <c r="M476" s="302"/>
      <c r="N476" s="302"/>
      <c r="O476" s="302"/>
      <c r="P476" s="302"/>
      <c r="Q476" s="302"/>
      <c r="R476" s="302"/>
      <c r="S476" s="302"/>
      <c r="T476" s="302"/>
      <c r="U476" s="302"/>
      <c r="V476" s="302"/>
      <c r="W476" s="302"/>
      <c r="X476" s="302"/>
      <c r="Y476" s="302"/>
      <c r="Z476" s="302"/>
    </row>
    <row r="477" spans="1:26" ht="15.75" hidden="1" customHeight="1">
      <c r="A477" s="300"/>
      <c r="B477" s="300"/>
      <c r="C477" s="302"/>
      <c r="D477" s="302"/>
      <c r="E477" s="302"/>
      <c r="F477" s="302"/>
      <c r="G477" s="302"/>
      <c r="H477" s="302"/>
      <c r="I477" s="302"/>
      <c r="J477" s="302"/>
      <c r="K477" s="302"/>
      <c r="L477" s="302"/>
      <c r="M477" s="302"/>
      <c r="N477" s="302"/>
      <c r="O477" s="302"/>
      <c r="P477" s="302"/>
      <c r="Q477" s="302"/>
      <c r="R477" s="302"/>
      <c r="S477" s="302"/>
      <c r="T477" s="302"/>
      <c r="U477" s="302"/>
      <c r="V477" s="302"/>
      <c r="W477" s="302"/>
      <c r="X477" s="302"/>
      <c r="Y477" s="302"/>
      <c r="Z477" s="302"/>
    </row>
    <row r="478" spans="1:26" ht="15.75" hidden="1" customHeight="1">
      <c r="A478" s="300"/>
      <c r="B478" s="300"/>
      <c r="C478" s="302"/>
      <c r="D478" s="302"/>
      <c r="E478" s="302"/>
      <c r="F478" s="302"/>
      <c r="G478" s="302"/>
      <c r="H478" s="302"/>
      <c r="I478" s="302"/>
      <c r="J478" s="302"/>
      <c r="K478" s="302"/>
      <c r="L478" s="302"/>
      <c r="M478" s="302"/>
      <c r="N478" s="302"/>
      <c r="O478" s="302"/>
      <c r="P478" s="302"/>
      <c r="Q478" s="302"/>
      <c r="R478" s="302"/>
      <c r="S478" s="302"/>
      <c r="T478" s="302"/>
      <c r="U478" s="302"/>
      <c r="V478" s="302"/>
      <c r="W478" s="302"/>
      <c r="X478" s="302"/>
      <c r="Y478" s="302"/>
      <c r="Z478" s="302"/>
    </row>
    <row r="479" spans="1:26" ht="15.75" hidden="1" customHeight="1">
      <c r="A479" s="300"/>
      <c r="B479" s="300"/>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row>
    <row r="480" spans="1:26" ht="15.75" hidden="1" customHeight="1">
      <c r="A480" s="300"/>
      <c r="B480" s="300"/>
      <c r="C480" s="302"/>
      <c r="D480" s="302"/>
      <c r="E480" s="302"/>
      <c r="F480" s="302"/>
      <c r="G480" s="302"/>
      <c r="H480" s="302"/>
      <c r="I480" s="302"/>
      <c r="J480" s="302"/>
      <c r="K480" s="302"/>
      <c r="L480" s="302"/>
      <c r="M480" s="302"/>
      <c r="N480" s="302"/>
      <c r="O480" s="302"/>
      <c r="P480" s="302"/>
      <c r="Q480" s="302"/>
      <c r="R480" s="302"/>
      <c r="S480" s="302"/>
      <c r="T480" s="302"/>
      <c r="U480" s="302"/>
      <c r="V480" s="302"/>
      <c r="W480" s="302"/>
      <c r="X480" s="302"/>
      <c r="Y480" s="302"/>
      <c r="Z480" s="302"/>
    </row>
    <row r="481" spans="1:26" ht="15.75" hidden="1" customHeight="1">
      <c r="A481" s="300"/>
      <c r="B481" s="300"/>
      <c r="C481" s="302"/>
      <c r="D481" s="302"/>
      <c r="E481" s="302"/>
      <c r="F481" s="302"/>
      <c r="G481" s="302"/>
      <c r="H481" s="302"/>
      <c r="I481" s="302"/>
      <c r="J481" s="302"/>
      <c r="K481" s="302"/>
      <c r="L481" s="302"/>
      <c r="M481" s="302"/>
      <c r="N481" s="302"/>
      <c r="O481" s="302"/>
      <c r="P481" s="302"/>
      <c r="Q481" s="302"/>
      <c r="R481" s="302"/>
      <c r="S481" s="302"/>
      <c r="T481" s="302"/>
      <c r="U481" s="302"/>
      <c r="V481" s="302"/>
      <c r="W481" s="302"/>
      <c r="X481" s="302"/>
      <c r="Y481" s="302"/>
      <c r="Z481" s="302"/>
    </row>
    <row r="482" spans="1:26" ht="15.75" hidden="1" customHeight="1">
      <c r="A482" s="300"/>
      <c r="B482" s="300"/>
      <c r="C482" s="302"/>
      <c r="D482" s="302"/>
      <c r="E482" s="302"/>
      <c r="F482" s="302"/>
      <c r="G482" s="302"/>
      <c r="H482" s="302"/>
      <c r="I482" s="302"/>
      <c r="J482" s="302"/>
      <c r="K482" s="302"/>
      <c r="L482" s="302"/>
      <c r="M482" s="302"/>
      <c r="N482" s="302"/>
      <c r="O482" s="302"/>
      <c r="P482" s="302"/>
      <c r="Q482" s="302"/>
      <c r="R482" s="302"/>
      <c r="S482" s="302"/>
      <c r="T482" s="302"/>
      <c r="U482" s="302"/>
      <c r="V482" s="302"/>
      <c r="W482" s="302"/>
      <c r="X482" s="302"/>
      <c r="Y482" s="302"/>
      <c r="Z482" s="302"/>
    </row>
    <row r="483" spans="1:26" ht="15.75" hidden="1" customHeight="1">
      <c r="A483" s="300"/>
      <c r="B483" s="300"/>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row>
    <row r="484" spans="1:26" ht="15.75" hidden="1" customHeight="1">
      <c r="A484" s="300"/>
      <c r="B484" s="300"/>
      <c r="C484" s="302"/>
      <c r="D484" s="302"/>
      <c r="E484" s="302"/>
      <c r="F484" s="302"/>
      <c r="G484" s="302"/>
      <c r="H484" s="302"/>
      <c r="I484" s="302"/>
      <c r="J484" s="302"/>
      <c r="K484" s="302"/>
      <c r="L484" s="302"/>
      <c r="M484" s="302"/>
      <c r="N484" s="302"/>
      <c r="O484" s="302"/>
      <c r="P484" s="302"/>
      <c r="Q484" s="302"/>
      <c r="R484" s="302"/>
      <c r="S484" s="302"/>
      <c r="T484" s="302"/>
      <c r="U484" s="302"/>
      <c r="V484" s="302"/>
      <c r="W484" s="302"/>
      <c r="X484" s="302"/>
      <c r="Y484" s="302"/>
      <c r="Z484" s="302"/>
    </row>
    <row r="485" spans="1:26" ht="15.75" hidden="1" customHeight="1">
      <c r="A485" s="300"/>
      <c r="B485" s="300"/>
      <c r="C485" s="302"/>
      <c r="D485" s="302"/>
      <c r="E485" s="302"/>
      <c r="F485" s="302"/>
      <c r="G485" s="302"/>
      <c r="H485" s="302"/>
      <c r="I485" s="302"/>
      <c r="J485" s="302"/>
      <c r="K485" s="302"/>
      <c r="L485" s="302"/>
      <c r="M485" s="302"/>
      <c r="N485" s="302"/>
      <c r="O485" s="302"/>
      <c r="P485" s="302"/>
      <c r="Q485" s="302"/>
      <c r="R485" s="302"/>
      <c r="S485" s="302"/>
      <c r="T485" s="302"/>
      <c r="U485" s="302"/>
      <c r="V485" s="302"/>
      <c r="W485" s="302"/>
      <c r="X485" s="302"/>
      <c r="Y485" s="302"/>
      <c r="Z485" s="302"/>
    </row>
    <row r="486" spans="1:26" ht="15.75" hidden="1" customHeight="1">
      <c r="A486" s="300"/>
      <c r="B486" s="300"/>
      <c r="C486" s="302"/>
      <c r="D486" s="302"/>
      <c r="E486" s="302"/>
      <c r="F486" s="302"/>
      <c r="G486" s="302"/>
      <c r="H486" s="302"/>
      <c r="I486" s="302"/>
      <c r="J486" s="302"/>
      <c r="K486" s="302"/>
      <c r="L486" s="302"/>
      <c r="M486" s="302"/>
      <c r="N486" s="302"/>
      <c r="O486" s="302"/>
      <c r="P486" s="302"/>
      <c r="Q486" s="302"/>
      <c r="R486" s="302"/>
      <c r="S486" s="302"/>
      <c r="T486" s="302"/>
      <c r="U486" s="302"/>
      <c r="V486" s="302"/>
      <c r="W486" s="302"/>
      <c r="X486" s="302"/>
      <c r="Y486" s="302"/>
      <c r="Z486" s="302"/>
    </row>
    <row r="487" spans="1:26" ht="15.75" hidden="1" customHeight="1">
      <c r="A487" s="300"/>
      <c r="B487" s="300"/>
      <c r="C487" s="302"/>
      <c r="D487" s="302"/>
      <c r="E487" s="302"/>
      <c r="F487" s="302"/>
      <c r="G487" s="302"/>
      <c r="H487" s="302"/>
      <c r="I487" s="302"/>
      <c r="J487" s="302"/>
      <c r="K487" s="302"/>
      <c r="L487" s="302"/>
      <c r="M487" s="302"/>
      <c r="N487" s="302"/>
      <c r="O487" s="302"/>
      <c r="P487" s="302"/>
      <c r="Q487" s="302"/>
      <c r="R487" s="302"/>
      <c r="S487" s="302"/>
      <c r="T487" s="302"/>
      <c r="U487" s="302"/>
      <c r="V487" s="302"/>
      <c r="W487" s="302"/>
      <c r="X487" s="302"/>
      <c r="Y487" s="302"/>
      <c r="Z487" s="302"/>
    </row>
    <row r="488" spans="1:26" ht="15.75" hidden="1" customHeight="1">
      <c r="A488" s="300"/>
      <c r="B488" s="300"/>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row>
    <row r="489" spans="1:26" ht="15.75" hidden="1" customHeight="1">
      <c r="A489" s="300"/>
      <c r="B489" s="300"/>
      <c r="C489" s="302"/>
      <c r="D489" s="302"/>
      <c r="E489" s="302"/>
      <c r="F489" s="302"/>
      <c r="G489" s="302"/>
      <c r="H489" s="302"/>
      <c r="I489" s="302"/>
      <c r="J489" s="302"/>
      <c r="K489" s="302"/>
      <c r="L489" s="302"/>
      <c r="M489" s="302"/>
      <c r="N489" s="302"/>
      <c r="O489" s="302"/>
      <c r="P489" s="302"/>
      <c r="Q489" s="302"/>
      <c r="R489" s="302"/>
      <c r="S489" s="302"/>
      <c r="T489" s="302"/>
      <c r="U489" s="302"/>
      <c r="V489" s="302"/>
      <c r="W489" s="302"/>
      <c r="X489" s="302"/>
      <c r="Y489" s="302"/>
      <c r="Z489" s="302"/>
    </row>
    <row r="490" spans="1:26" ht="15.75" hidden="1" customHeight="1">
      <c r="A490" s="300"/>
      <c r="B490" s="300"/>
      <c r="C490" s="302"/>
      <c r="D490" s="302"/>
      <c r="E490" s="302"/>
      <c r="F490" s="302"/>
      <c r="G490" s="302"/>
      <c r="H490" s="302"/>
      <c r="I490" s="302"/>
      <c r="J490" s="302"/>
      <c r="K490" s="302"/>
      <c r="L490" s="302"/>
      <c r="M490" s="302"/>
      <c r="N490" s="302"/>
      <c r="O490" s="302"/>
      <c r="P490" s="302"/>
      <c r="Q490" s="302"/>
      <c r="R490" s="302"/>
      <c r="S490" s="302"/>
      <c r="T490" s="302"/>
      <c r="U490" s="302"/>
      <c r="V490" s="302"/>
      <c r="W490" s="302"/>
      <c r="X490" s="302"/>
      <c r="Y490" s="302"/>
      <c r="Z490" s="302"/>
    </row>
    <row r="491" spans="1:26" ht="15.75" hidden="1" customHeight="1">
      <c r="A491" s="300"/>
      <c r="B491" s="300"/>
      <c r="C491" s="302"/>
      <c r="D491" s="302"/>
      <c r="E491" s="302"/>
      <c r="F491" s="302"/>
      <c r="G491" s="302"/>
      <c r="H491" s="302"/>
      <c r="I491" s="302"/>
      <c r="J491" s="302"/>
      <c r="K491" s="302"/>
      <c r="L491" s="302"/>
      <c r="M491" s="302"/>
      <c r="N491" s="302"/>
      <c r="O491" s="302"/>
      <c r="P491" s="302"/>
      <c r="Q491" s="302"/>
      <c r="R491" s="302"/>
      <c r="S491" s="302"/>
      <c r="T491" s="302"/>
      <c r="U491" s="302"/>
      <c r="V491" s="302"/>
      <c r="W491" s="302"/>
      <c r="X491" s="302"/>
      <c r="Y491" s="302"/>
      <c r="Z491" s="302"/>
    </row>
    <row r="492" spans="1:26" ht="15.75" hidden="1" customHeight="1">
      <c r="A492" s="300"/>
      <c r="B492" s="300"/>
      <c r="C492" s="302"/>
      <c r="D492" s="302"/>
      <c r="E492" s="302"/>
      <c r="F492" s="302"/>
      <c r="G492" s="302"/>
      <c r="H492" s="302"/>
      <c r="I492" s="302"/>
      <c r="J492" s="302"/>
      <c r="K492" s="302"/>
      <c r="L492" s="302"/>
      <c r="M492" s="302"/>
      <c r="N492" s="302"/>
      <c r="O492" s="302"/>
      <c r="P492" s="302"/>
      <c r="Q492" s="302"/>
      <c r="R492" s="302"/>
      <c r="S492" s="302"/>
      <c r="T492" s="302"/>
      <c r="U492" s="302"/>
      <c r="V492" s="302"/>
      <c r="W492" s="302"/>
      <c r="X492" s="302"/>
      <c r="Y492" s="302"/>
      <c r="Z492" s="302"/>
    </row>
    <row r="493" spans="1:26" ht="15.75" hidden="1" customHeight="1">
      <c r="A493" s="300"/>
      <c r="B493" s="300"/>
      <c r="C493" s="302"/>
      <c r="D493" s="302"/>
      <c r="E493" s="302"/>
      <c r="F493" s="302"/>
      <c r="G493" s="302"/>
      <c r="H493" s="302"/>
      <c r="I493" s="302"/>
      <c r="J493" s="302"/>
      <c r="K493" s="302"/>
      <c r="L493" s="302"/>
      <c r="M493" s="302"/>
      <c r="N493" s="302"/>
      <c r="O493" s="302"/>
      <c r="P493" s="302"/>
      <c r="Q493" s="302"/>
      <c r="R493" s="302"/>
      <c r="S493" s="302"/>
      <c r="T493" s="302"/>
      <c r="U493" s="302"/>
      <c r="V493" s="302"/>
      <c r="W493" s="302"/>
      <c r="X493" s="302"/>
      <c r="Y493" s="302"/>
      <c r="Z493" s="302"/>
    </row>
    <row r="494" spans="1:26" ht="15.75" hidden="1" customHeight="1">
      <c r="A494" s="300"/>
      <c r="B494" s="300"/>
      <c r="C494" s="302"/>
      <c r="D494" s="302"/>
      <c r="E494" s="302"/>
      <c r="F494" s="302"/>
      <c r="G494" s="302"/>
      <c r="H494" s="302"/>
      <c r="I494" s="302"/>
      <c r="J494" s="302"/>
      <c r="K494" s="302"/>
      <c r="L494" s="302"/>
      <c r="M494" s="302"/>
      <c r="N494" s="302"/>
      <c r="O494" s="302"/>
      <c r="P494" s="302"/>
      <c r="Q494" s="302"/>
      <c r="R494" s="302"/>
      <c r="S494" s="302"/>
      <c r="T494" s="302"/>
      <c r="U494" s="302"/>
      <c r="V494" s="302"/>
      <c r="W494" s="302"/>
      <c r="X494" s="302"/>
      <c r="Y494" s="302"/>
      <c r="Z494" s="302"/>
    </row>
    <row r="495" spans="1:26" ht="15.75" hidden="1" customHeight="1">
      <c r="A495" s="300"/>
      <c r="B495" s="300"/>
      <c r="C495" s="302"/>
      <c r="D495" s="302"/>
      <c r="E495" s="302"/>
      <c r="F495" s="302"/>
      <c r="G495" s="302"/>
      <c r="H495" s="302"/>
      <c r="I495" s="302"/>
      <c r="J495" s="302"/>
      <c r="K495" s="302"/>
      <c r="L495" s="302"/>
      <c r="M495" s="302"/>
      <c r="N495" s="302"/>
      <c r="O495" s="302"/>
      <c r="P495" s="302"/>
      <c r="Q495" s="302"/>
      <c r="R495" s="302"/>
      <c r="S495" s="302"/>
      <c r="T495" s="302"/>
      <c r="U495" s="302"/>
      <c r="V495" s="302"/>
      <c r="W495" s="302"/>
      <c r="X495" s="302"/>
      <c r="Y495" s="302"/>
      <c r="Z495" s="302"/>
    </row>
    <row r="496" spans="1:26" ht="15.75" hidden="1" customHeight="1">
      <c r="A496" s="300"/>
      <c r="B496" s="300"/>
      <c r="C496" s="302"/>
      <c r="D496" s="302"/>
      <c r="E496" s="302"/>
      <c r="F496" s="302"/>
      <c r="G496" s="302"/>
      <c r="H496" s="302"/>
      <c r="I496" s="302"/>
      <c r="J496" s="302"/>
      <c r="K496" s="302"/>
      <c r="L496" s="302"/>
      <c r="M496" s="302"/>
      <c r="N496" s="302"/>
      <c r="O496" s="302"/>
      <c r="P496" s="302"/>
      <c r="Q496" s="302"/>
      <c r="R496" s="302"/>
      <c r="S496" s="302"/>
      <c r="T496" s="302"/>
      <c r="U496" s="302"/>
      <c r="V496" s="302"/>
      <c r="W496" s="302"/>
      <c r="X496" s="302"/>
      <c r="Y496" s="302"/>
      <c r="Z496" s="302"/>
    </row>
    <row r="497" spans="1:26" ht="15.75" hidden="1" customHeight="1">
      <c r="A497" s="300"/>
      <c r="B497" s="300"/>
      <c r="C497" s="302"/>
      <c r="D497" s="302"/>
      <c r="E497" s="302"/>
      <c r="F497" s="302"/>
      <c r="G497" s="302"/>
      <c r="H497" s="302"/>
      <c r="I497" s="302"/>
      <c r="J497" s="302"/>
      <c r="K497" s="302"/>
      <c r="L497" s="302"/>
      <c r="M497" s="302"/>
      <c r="N497" s="302"/>
      <c r="O497" s="302"/>
      <c r="P497" s="302"/>
      <c r="Q497" s="302"/>
      <c r="R497" s="302"/>
      <c r="S497" s="302"/>
      <c r="T497" s="302"/>
      <c r="U497" s="302"/>
      <c r="V497" s="302"/>
      <c r="W497" s="302"/>
      <c r="X497" s="302"/>
      <c r="Y497" s="302"/>
      <c r="Z497" s="302"/>
    </row>
    <row r="498" spans="1:26" ht="15.75" hidden="1" customHeight="1">
      <c r="A498" s="300"/>
      <c r="B498" s="300"/>
      <c r="C498" s="302"/>
      <c r="D498" s="302"/>
      <c r="E498" s="302"/>
      <c r="F498" s="302"/>
      <c r="G498" s="302"/>
      <c r="H498" s="302"/>
      <c r="I498" s="302"/>
      <c r="J498" s="302"/>
      <c r="K498" s="302"/>
      <c r="L498" s="302"/>
      <c r="M498" s="302"/>
      <c r="N498" s="302"/>
      <c r="O498" s="302"/>
      <c r="P498" s="302"/>
      <c r="Q498" s="302"/>
      <c r="R498" s="302"/>
      <c r="S498" s="302"/>
      <c r="T498" s="302"/>
      <c r="U498" s="302"/>
      <c r="V498" s="302"/>
      <c r="W498" s="302"/>
      <c r="X498" s="302"/>
      <c r="Y498" s="302"/>
      <c r="Z498" s="302"/>
    </row>
    <row r="499" spans="1:26" ht="15.75" hidden="1" customHeight="1">
      <c r="A499" s="300"/>
      <c r="B499" s="300"/>
      <c r="C499" s="302"/>
      <c r="D499" s="302"/>
      <c r="E499" s="302"/>
      <c r="F499" s="302"/>
      <c r="G499" s="302"/>
      <c r="H499" s="302"/>
      <c r="I499" s="302"/>
      <c r="J499" s="302"/>
      <c r="K499" s="302"/>
      <c r="L499" s="302"/>
      <c r="M499" s="302"/>
      <c r="N499" s="302"/>
      <c r="O499" s="302"/>
      <c r="P499" s="302"/>
      <c r="Q499" s="302"/>
      <c r="R499" s="302"/>
      <c r="S499" s="302"/>
      <c r="T499" s="302"/>
      <c r="U499" s="302"/>
      <c r="V499" s="302"/>
      <c r="W499" s="302"/>
      <c r="X499" s="302"/>
      <c r="Y499" s="302"/>
      <c r="Z499" s="302"/>
    </row>
    <row r="500" spans="1:26" ht="15.75" hidden="1" customHeight="1">
      <c r="A500" s="300"/>
      <c r="B500" s="300"/>
      <c r="C500" s="302"/>
      <c r="D500" s="302"/>
      <c r="E500" s="302"/>
      <c r="F500" s="302"/>
      <c r="G500" s="302"/>
      <c r="H500" s="302"/>
      <c r="I500" s="302"/>
      <c r="J500" s="302"/>
      <c r="K500" s="302"/>
      <c r="L500" s="302"/>
      <c r="M500" s="302"/>
      <c r="N500" s="302"/>
      <c r="O500" s="302"/>
      <c r="P500" s="302"/>
      <c r="Q500" s="302"/>
      <c r="R500" s="302"/>
      <c r="S500" s="302"/>
      <c r="T500" s="302"/>
      <c r="U500" s="302"/>
      <c r="V500" s="302"/>
      <c r="W500" s="302"/>
      <c r="X500" s="302"/>
      <c r="Y500" s="302"/>
      <c r="Z500" s="302"/>
    </row>
    <row r="501" spans="1:26" ht="15.75" hidden="1" customHeight="1">
      <c r="A501" s="300"/>
      <c r="B501" s="300"/>
      <c r="C501" s="302"/>
      <c r="D501" s="302"/>
      <c r="E501" s="302"/>
      <c r="F501" s="302"/>
      <c r="G501" s="302"/>
      <c r="H501" s="302"/>
      <c r="I501" s="302"/>
      <c r="J501" s="302"/>
      <c r="K501" s="302"/>
      <c r="L501" s="302"/>
      <c r="M501" s="302"/>
      <c r="N501" s="302"/>
      <c r="O501" s="302"/>
      <c r="P501" s="302"/>
      <c r="Q501" s="302"/>
      <c r="R501" s="302"/>
      <c r="S501" s="302"/>
      <c r="T501" s="302"/>
      <c r="U501" s="302"/>
      <c r="V501" s="302"/>
      <c r="W501" s="302"/>
      <c r="X501" s="302"/>
      <c r="Y501" s="302"/>
      <c r="Z501" s="302"/>
    </row>
    <row r="502" spans="1:26" ht="15.75" hidden="1" customHeight="1">
      <c r="A502" s="300"/>
      <c r="B502" s="300"/>
      <c r="C502" s="302"/>
      <c r="D502" s="302"/>
      <c r="E502" s="302"/>
      <c r="F502" s="302"/>
      <c r="G502" s="302"/>
      <c r="H502" s="302"/>
      <c r="I502" s="302"/>
      <c r="J502" s="302"/>
      <c r="K502" s="302"/>
      <c r="L502" s="302"/>
      <c r="M502" s="302"/>
      <c r="N502" s="302"/>
      <c r="O502" s="302"/>
      <c r="P502" s="302"/>
      <c r="Q502" s="302"/>
      <c r="R502" s="302"/>
      <c r="S502" s="302"/>
      <c r="T502" s="302"/>
      <c r="U502" s="302"/>
      <c r="V502" s="302"/>
      <c r="W502" s="302"/>
      <c r="X502" s="302"/>
      <c r="Y502" s="302"/>
      <c r="Z502" s="302"/>
    </row>
    <row r="503" spans="1:26" ht="15.75" hidden="1" customHeight="1">
      <c r="A503" s="300"/>
      <c r="B503" s="300"/>
      <c r="C503" s="302"/>
      <c r="D503" s="302"/>
      <c r="E503" s="302"/>
      <c r="F503" s="302"/>
      <c r="G503" s="302"/>
      <c r="H503" s="302"/>
      <c r="I503" s="302"/>
      <c r="J503" s="302"/>
      <c r="K503" s="302"/>
      <c r="L503" s="302"/>
      <c r="M503" s="302"/>
      <c r="N503" s="302"/>
      <c r="O503" s="302"/>
      <c r="P503" s="302"/>
      <c r="Q503" s="302"/>
      <c r="R503" s="302"/>
      <c r="S503" s="302"/>
      <c r="T503" s="302"/>
      <c r="U503" s="302"/>
      <c r="V503" s="302"/>
      <c r="W503" s="302"/>
      <c r="X503" s="302"/>
      <c r="Y503" s="302"/>
      <c r="Z503" s="302"/>
    </row>
    <row r="504" spans="1:26" ht="15.75" hidden="1" customHeight="1">
      <c r="A504" s="300"/>
      <c r="B504" s="300"/>
      <c r="C504" s="302"/>
      <c r="D504" s="302"/>
      <c r="E504" s="302"/>
      <c r="F504" s="302"/>
      <c r="G504" s="302"/>
      <c r="H504" s="302"/>
      <c r="I504" s="302"/>
      <c r="J504" s="302"/>
      <c r="K504" s="302"/>
      <c r="L504" s="302"/>
      <c r="M504" s="302"/>
      <c r="N504" s="302"/>
      <c r="O504" s="302"/>
      <c r="P504" s="302"/>
      <c r="Q504" s="302"/>
      <c r="R504" s="302"/>
      <c r="S504" s="302"/>
      <c r="T504" s="302"/>
      <c r="U504" s="302"/>
      <c r="V504" s="302"/>
      <c r="W504" s="302"/>
      <c r="X504" s="302"/>
      <c r="Y504" s="302"/>
      <c r="Z504" s="302"/>
    </row>
    <row r="505" spans="1:26" ht="15.75" hidden="1" customHeight="1">
      <c r="A505" s="300"/>
      <c r="B505" s="300"/>
      <c r="C505" s="302"/>
      <c r="D505" s="302"/>
      <c r="E505" s="302"/>
      <c r="F505" s="302"/>
      <c r="G505" s="302"/>
      <c r="H505" s="302"/>
      <c r="I505" s="302"/>
      <c r="J505" s="302"/>
      <c r="K505" s="302"/>
      <c r="L505" s="302"/>
      <c r="M505" s="302"/>
      <c r="N505" s="302"/>
      <c r="O505" s="302"/>
      <c r="P505" s="302"/>
      <c r="Q505" s="302"/>
      <c r="R505" s="302"/>
      <c r="S505" s="302"/>
      <c r="T505" s="302"/>
      <c r="U505" s="302"/>
      <c r="V505" s="302"/>
      <c r="W505" s="302"/>
      <c r="X505" s="302"/>
      <c r="Y505" s="302"/>
      <c r="Z505" s="302"/>
    </row>
    <row r="506" spans="1:26" ht="15.75" hidden="1" customHeight="1">
      <c r="A506" s="300"/>
      <c r="B506" s="300"/>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row>
    <row r="507" spans="1:26" ht="15.75" hidden="1" customHeight="1">
      <c r="A507" s="300"/>
      <c r="B507" s="300"/>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row>
    <row r="508" spans="1:26" ht="15.75" hidden="1" customHeight="1">
      <c r="A508" s="300"/>
      <c r="B508" s="300"/>
      <c r="C508" s="302"/>
      <c r="D508" s="302"/>
      <c r="E508" s="302"/>
      <c r="F508" s="302"/>
      <c r="G508" s="302"/>
      <c r="H508" s="302"/>
      <c r="I508" s="302"/>
      <c r="J508" s="302"/>
      <c r="K508" s="302"/>
      <c r="L508" s="302"/>
      <c r="M508" s="302"/>
      <c r="N508" s="302"/>
      <c r="O508" s="302"/>
      <c r="P508" s="302"/>
      <c r="Q508" s="302"/>
      <c r="R508" s="302"/>
      <c r="S508" s="302"/>
      <c r="T508" s="302"/>
      <c r="U508" s="302"/>
      <c r="V508" s="302"/>
      <c r="W508" s="302"/>
      <c r="X508" s="302"/>
      <c r="Y508" s="302"/>
      <c r="Z508" s="302"/>
    </row>
    <row r="509" spans="1:26" ht="15.75" hidden="1" customHeight="1">
      <c r="A509" s="300"/>
      <c r="B509" s="300"/>
      <c r="C509" s="302"/>
      <c r="D509" s="302"/>
      <c r="E509" s="302"/>
      <c r="F509" s="302"/>
      <c r="G509" s="302"/>
      <c r="H509" s="302"/>
      <c r="I509" s="302"/>
      <c r="J509" s="302"/>
      <c r="K509" s="302"/>
      <c r="L509" s="302"/>
      <c r="M509" s="302"/>
      <c r="N509" s="302"/>
      <c r="O509" s="302"/>
      <c r="P509" s="302"/>
      <c r="Q509" s="302"/>
      <c r="R509" s="302"/>
      <c r="S509" s="302"/>
      <c r="T509" s="302"/>
      <c r="U509" s="302"/>
      <c r="V509" s="302"/>
      <c r="W509" s="302"/>
      <c r="X509" s="302"/>
      <c r="Y509" s="302"/>
      <c r="Z509" s="302"/>
    </row>
    <row r="510" spans="1:26" ht="15.75" hidden="1" customHeight="1">
      <c r="A510" s="300"/>
      <c r="B510" s="300"/>
      <c r="C510" s="302"/>
      <c r="D510" s="302"/>
      <c r="E510" s="302"/>
      <c r="F510" s="302"/>
      <c r="G510" s="302"/>
      <c r="H510" s="302"/>
      <c r="I510" s="302"/>
      <c r="J510" s="302"/>
      <c r="K510" s="302"/>
      <c r="L510" s="302"/>
      <c r="M510" s="302"/>
      <c r="N510" s="302"/>
      <c r="O510" s="302"/>
      <c r="P510" s="302"/>
      <c r="Q510" s="302"/>
      <c r="R510" s="302"/>
      <c r="S510" s="302"/>
      <c r="T510" s="302"/>
      <c r="U510" s="302"/>
      <c r="V510" s="302"/>
      <c r="W510" s="302"/>
      <c r="X510" s="302"/>
      <c r="Y510" s="302"/>
      <c r="Z510" s="302"/>
    </row>
    <row r="511" spans="1:26" ht="15.75" hidden="1" customHeight="1">
      <c r="A511" s="300"/>
      <c r="B511" s="300"/>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row>
    <row r="512" spans="1:26" ht="15.75" hidden="1" customHeight="1">
      <c r="A512" s="300"/>
      <c r="B512" s="300"/>
      <c r="C512" s="302"/>
      <c r="D512" s="302"/>
      <c r="E512" s="302"/>
      <c r="F512" s="302"/>
      <c r="G512" s="302"/>
      <c r="H512" s="302"/>
      <c r="I512" s="302"/>
      <c r="J512" s="302"/>
      <c r="K512" s="302"/>
      <c r="L512" s="302"/>
      <c r="M512" s="302"/>
      <c r="N512" s="302"/>
      <c r="O512" s="302"/>
      <c r="P512" s="302"/>
      <c r="Q512" s="302"/>
      <c r="R512" s="302"/>
      <c r="S512" s="302"/>
      <c r="T512" s="302"/>
      <c r="U512" s="302"/>
      <c r="V512" s="302"/>
      <c r="W512" s="302"/>
      <c r="X512" s="302"/>
      <c r="Y512" s="302"/>
      <c r="Z512" s="302"/>
    </row>
    <row r="513" spans="1:26" ht="15.75" hidden="1" customHeight="1">
      <c r="A513" s="300"/>
      <c r="B513" s="300"/>
      <c r="C513" s="302"/>
      <c r="D513" s="302"/>
      <c r="E513" s="302"/>
      <c r="F513" s="302"/>
      <c r="G513" s="302"/>
      <c r="H513" s="302"/>
      <c r="I513" s="302"/>
      <c r="J513" s="302"/>
      <c r="K513" s="302"/>
      <c r="L513" s="302"/>
      <c r="M513" s="302"/>
      <c r="N513" s="302"/>
      <c r="O513" s="302"/>
      <c r="P513" s="302"/>
      <c r="Q513" s="302"/>
      <c r="R513" s="302"/>
      <c r="S513" s="302"/>
      <c r="T513" s="302"/>
      <c r="U513" s="302"/>
      <c r="V513" s="302"/>
      <c r="W513" s="302"/>
      <c r="X513" s="302"/>
      <c r="Y513" s="302"/>
      <c r="Z513" s="302"/>
    </row>
    <row r="514" spans="1:26" ht="15.75" hidden="1" customHeight="1">
      <c r="A514" s="300"/>
      <c r="B514" s="300"/>
      <c r="C514" s="302"/>
      <c r="D514" s="302"/>
      <c r="E514" s="302"/>
      <c r="F514" s="302"/>
      <c r="G514" s="302"/>
      <c r="H514" s="302"/>
      <c r="I514" s="302"/>
      <c r="J514" s="302"/>
      <c r="K514" s="302"/>
      <c r="L514" s="302"/>
      <c r="M514" s="302"/>
      <c r="N514" s="302"/>
      <c r="O514" s="302"/>
      <c r="P514" s="302"/>
      <c r="Q514" s="302"/>
      <c r="R514" s="302"/>
      <c r="S514" s="302"/>
      <c r="T514" s="302"/>
      <c r="U514" s="302"/>
      <c r="V514" s="302"/>
      <c r="W514" s="302"/>
      <c r="X514" s="302"/>
      <c r="Y514" s="302"/>
      <c r="Z514" s="302"/>
    </row>
    <row r="515" spans="1:26" ht="15.75" hidden="1" customHeight="1">
      <c r="A515" s="300"/>
      <c r="B515" s="300"/>
      <c r="C515" s="302"/>
      <c r="D515" s="302"/>
      <c r="E515" s="302"/>
      <c r="F515" s="302"/>
      <c r="G515" s="302"/>
      <c r="H515" s="302"/>
      <c r="I515" s="302"/>
      <c r="J515" s="302"/>
      <c r="K515" s="302"/>
      <c r="L515" s="302"/>
      <c r="M515" s="302"/>
      <c r="N515" s="302"/>
      <c r="O515" s="302"/>
      <c r="P515" s="302"/>
      <c r="Q515" s="302"/>
      <c r="R515" s="302"/>
      <c r="S515" s="302"/>
      <c r="T515" s="302"/>
      <c r="U515" s="302"/>
      <c r="V515" s="302"/>
      <c r="W515" s="302"/>
      <c r="X515" s="302"/>
      <c r="Y515" s="302"/>
      <c r="Z515" s="302"/>
    </row>
    <row r="516" spans="1:26" ht="15.75" hidden="1" customHeight="1">
      <c r="A516" s="300"/>
      <c r="B516" s="300"/>
      <c r="C516" s="302"/>
      <c r="D516" s="302"/>
      <c r="E516" s="302"/>
      <c r="F516" s="302"/>
      <c r="G516" s="302"/>
      <c r="H516" s="302"/>
      <c r="I516" s="302"/>
      <c r="J516" s="302"/>
      <c r="K516" s="302"/>
      <c r="L516" s="302"/>
      <c r="M516" s="302"/>
      <c r="N516" s="302"/>
      <c r="O516" s="302"/>
      <c r="P516" s="302"/>
      <c r="Q516" s="302"/>
      <c r="R516" s="302"/>
      <c r="S516" s="302"/>
      <c r="T516" s="302"/>
      <c r="U516" s="302"/>
      <c r="V516" s="302"/>
      <c r="W516" s="302"/>
      <c r="X516" s="302"/>
      <c r="Y516" s="302"/>
      <c r="Z516" s="302"/>
    </row>
    <row r="517" spans="1:26" ht="15.75" hidden="1" customHeight="1">
      <c r="A517" s="300"/>
      <c r="B517" s="300"/>
      <c r="C517" s="302"/>
      <c r="D517" s="302"/>
      <c r="E517" s="302"/>
      <c r="F517" s="302"/>
      <c r="G517" s="302"/>
      <c r="H517" s="302"/>
      <c r="I517" s="302"/>
      <c r="J517" s="302"/>
      <c r="K517" s="302"/>
      <c r="L517" s="302"/>
      <c r="M517" s="302"/>
      <c r="N517" s="302"/>
      <c r="O517" s="302"/>
      <c r="P517" s="302"/>
      <c r="Q517" s="302"/>
      <c r="R517" s="302"/>
      <c r="S517" s="302"/>
      <c r="T517" s="302"/>
      <c r="U517" s="302"/>
      <c r="V517" s="302"/>
      <c r="W517" s="302"/>
      <c r="X517" s="302"/>
      <c r="Y517" s="302"/>
      <c r="Z517" s="302"/>
    </row>
    <row r="518" spans="1:26" ht="15.75" hidden="1" customHeight="1">
      <c r="A518" s="300"/>
      <c r="B518" s="300"/>
      <c r="C518" s="302"/>
      <c r="D518" s="302"/>
      <c r="E518" s="302"/>
      <c r="F518" s="302"/>
      <c r="G518" s="302"/>
      <c r="H518" s="302"/>
      <c r="I518" s="302"/>
      <c r="J518" s="302"/>
      <c r="K518" s="302"/>
      <c r="L518" s="302"/>
      <c r="M518" s="302"/>
      <c r="N518" s="302"/>
      <c r="O518" s="302"/>
      <c r="P518" s="302"/>
      <c r="Q518" s="302"/>
      <c r="R518" s="302"/>
      <c r="S518" s="302"/>
      <c r="T518" s="302"/>
      <c r="U518" s="302"/>
      <c r="V518" s="302"/>
      <c r="W518" s="302"/>
      <c r="X518" s="302"/>
      <c r="Y518" s="302"/>
      <c r="Z518" s="302"/>
    </row>
    <row r="519" spans="1:26" ht="15.75" hidden="1" customHeight="1">
      <c r="A519" s="300"/>
      <c r="B519" s="300"/>
      <c r="C519" s="302"/>
      <c r="D519" s="302"/>
      <c r="E519" s="302"/>
      <c r="F519" s="302"/>
      <c r="G519" s="302"/>
      <c r="H519" s="302"/>
      <c r="I519" s="302"/>
      <c r="J519" s="302"/>
      <c r="K519" s="302"/>
      <c r="L519" s="302"/>
      <c r="M519" s="302"/>
      <c r="N519" s="302"/>
      <c r="O519" s="302"/>
      <c r="P519" s="302"/>
      <c r="Q519" s="302"/>
      <c r="R519" s="302"/>
      <c r="S519" s="302"/>
      <c r="T519" s="302"/>
      <c r="U519" s="302"/>
      <c r="V519" s="302"/>
      <c r="W519" s="302"/>
      <c r="X519" s="302"/>
      <c r="Y519" s="302"/>
      <c r="Z519" s="302"/>
    </row>
    <row r="520" spans="1:26" ht="15.75" hidden="1" customHeight="1">
      <c r="A520" s="300"/>
      <c r="B520" s="300"/>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row>
    <row r="521" spans="1:26" ht="15.75" hidden="1" customHeight="1">
      <c r="A521" s="300"/>
      <c r="B521" s="300"/>
      <c r="C521" s="302"/>
      <c r="D521" s="302"/>
      <c r="E521" s="302"/>
      <c r="F521" s="302"/>
      <c r="G521" s="302"/>
      <c r="H521" s="302"/>
      <c r="I521" s="302"/>
      <c r="J521" s="302"/>
      <c r="K521" s="302"/>
      <c r="L521" s="302"/>
      <c r="M521" s="302"/>
      <c r="N521" s="302"/>
      <c r="O521" s="302"/>
      <c r="P521" s="302"/>
      <c r="Q521" s="302"/>
      <c r="R521" s="302"/>
      <c r="S521" s="302"/>
      <c r="T521" s="302"/>
      <c r="U521" s="302"/>
      <c r="V521" s="302"/>
      <c r="W521" s="302"/>
      <c r="X521" s="302"/>
      <c r="Y521" s="302"/>
      <c r="Z521" s="302"/>
    </row>
    <row r="522" spans="1:26" ht="15.75" hidden="1" customHeight="1">
      <c r="A522" s="300"/>
      <c r="B522" s="300"/>
      <c r="C522" s="302"/>
      <c r="D522" s="302"/>
      <c r="E522" s="302"/>
      <c r="F522" s="302"/>
      <c r="G522" s="302"/>
      <c r="H522" s="302"/>
      <c r="I522" s="302"/>
      <c r="J522" s="302"/>
      <c r="K522" s="302"/>
      <c r="L522" s="302"/>
      <c r="M522" s="302"/>
      <c r="N522" s="302"/>
      <c r="O522" s="302"/>
      <c r="P522" s="302"/>
      <c r="Q522" s="302"/>
      <c r="R522" s="302"/>
      <c r="S522" s="302"/>
      <c r="T522" s="302"/>
      <c r="U522" s="302"/>
      <c r="V522" s="302"/>
      <c r="W522" s="302"/>
      <c r="X522" s="302"/>
      <c r="Y522" s="302"/>
      <c r="Z522" s="302"/>
    </row>
    <row r="523" spans="1:26" ht="15.75" hidden="1" customHeight="1">
      <c r="A523" s="300"/>
      <c r="B523" s="300"/>
      <c r="C523" s="302"/>
      <c r="D523" s="302"/>
      <c r="E523" s="302"/>
      <c r="F523" s="302"/>
      <c r="G523" s="302"/>
      <c r="H523" s="302"/>
      <c r="I523" s="302"/>
      <c r="J523" s="302"/>
      <c r="K523" s="302"/>
      <c r="L523" s="302"/>
      <c r="M523" s="302"/>
      <c r="N523" s="302"/>
      <c r="O523" s="302"/>
      <c r="P523" s="302"/>
      <c r="Q523" s="302"/>
      <c r="R523" s="302"/>
      <c r="S523" s="302"/>
      <c r="T523" s="302"/>
      <c r="U523" s="302"/>
      <c r="V523" s="302"/>
      <c r="W523" s="302"/>
      <c r="X523" s="302"/>
      <c r="Y523" s="302"/>
      <c r="Z523" s="302"/>
    </row>
    <row r="524" spans="1:26" ht="15.75" hidden="1" customHeight="1">
      <c r="A524" s="300"/>
      <c r="B524" s="300"/>
      <c r="C524" s="302"/>
      <c r="D524" s="302"/>
      <c r="E524" s="302"/>
      <c r="F524" s="302"/>
      <c r="G524" s="302"/>
      <c r="H524" s="302"/>
      <c r="I524" s="302"/>
      <c r="J524" s="302"/>
      <c r="K524" s="302"/>
      <c r="L524" s="302"/>
      <c r="M524" s="302"/>
      <c r="N524" s="302"/>
      <c r="O524" s="302"/>
      <c r="P524" s="302"/>
      <c r="Q524" s="302"/>
      <c r="R524" s="302"/>
      <c r="S524" s="302"/>
      <c r="T524" s="302"/>
      <c r="U524" s="302"/>
      <c r="V524" s="302"/>
      <c r="W524" s="302"/>
      <c r="X524" s="302"/>
      <c r="Y524" s="302"/>
      <c r="Z524" s="302"/>
    </row>
    <row r="525" spans="1:26" ht="15.75" hidden="1" customHeight="1">
      <c r="A525" s="300"/>
      <c r="B525" s="300"/>
      <c r="C525" s="302"/>
      <c r="D525" s="302"/>
      <c r="E525" s="302"/>
      <c r="F525" s="302"/>
      <c r="G525" s="302"/>
      <c r="H525" s="302"/>
      <c r="I525" s="302"/>
      <c r="J525" s="302"/>
      <c r="K525" s="302"/>
      <c r="L525" s="302"/>
      <c r="M525" s="302"/>
      <c r="N525" s="302"/>
      <c r="O525" s="302"/>
      <c r="P525" s="302"/>
      <c r="Q525" s="302"/>
      <c r="R525" s="302"/>
      <c r="S525" s="302"/>
      <c r="T525" s="302"/>
      <c r="U525" s="302"/>
      <c r="V525" s="302"/>
      <c r="W525" s="302"/>
      <c r="X525" s="302"/>
      <c r="Y525" s="302"/>
      <c r="Z525" s="302"/>
    </row>
    <row r="526" spans="1:26" ht="15.75" hidden="1" customHeight="1">
      <c r="A526" s="300"/>
      <c r="B526" s="300"/>
      <c r="C526" s="302"/>
      <c r="D526" s="302"/>
      <c r="E526" s="302"/>
      <c r="F526" s="302"/>
      <c r="G526" s="302"/>
      <c r="H526" s="302"/>
      <c r="I526" s="302"/>
      <c r="J526" s="302"/>
      <c r="K526" s="302"/>
      <c r="L526" s="302"/>
      <c r="M526" s="302"/>
      <c r="N526" s="302"/>
      <c r="O526" s="302"/>
      <c r="P526" s="302"/>
      <c r="Q526" s="302"/>
      <c r="R526" s="302"/>
      <c r="S526" s="302"/>
      <c r="T526" s="302"/>
      <c r="U526" s="302"/>
      <c r="V526" s="302"/>
      <c r="W526" s="302"/>
      <c r="X526" s="302"/>
      <c r="Y526" s="302"/>
      <c r="Z526" s="302"/>
    </row>
    <row r="527" spans="1:26" ht="15.75" hidden="1" customHeight="1">
      <c r="A527" s="300"/>
      <c r="B527" s="300"/>
      <c r="C527" s="302"/>
      <c r="D527" s="302"/>
      <c r="E527" s="302"/>
      <c r="F527" s="302"/>
      <c r="G527" s="302"/>
      <c r="H527" s="302"/>
      <c r="I527" s="302"/>
      <c r="J527" s="302"/>
      <c r="K527" s="302"/>
      <c r="L527" s="302"/>
      <c r="M527" s="302"/>
      <c r="N527" s="302"/>
      <c r="O527" s="302"/>
      <c r="P527" s="302"/>
      <c r="Q527" s="302"/>
      <c r="R527" s="302"/>
      <c r="S527" s="302"/>
      <c r="T527" s="302"/>
      <c r="U527" s="302"/>
      <c r="V527" s="302"/>
      <c r="W527" s="302"/>
      <c r="X527" s="302"/>
      <c r="Y527" s="302"/>
      <c r="Z527" s="302"/>
    </row>
    <row r="528" spans="1:26" ht="15.75" hidden="1" customHeight="1">
      <c r="A528" s="300"/>
      <c r="B528" s="300"/>
      <c r="C528" s="302"/>
      <c r="D528" s="302"/>
      <c r="E528" s="302"/>
      <c r="F528" s="302"/>
      <c r="G528" s="302"/>
      <c r="H528" s="302"/>
      <c r="I528" s="302"/>
      <c r="J528" s="302"/>
      <c r="K528" s="302"/>
      <c r="L528" s="302"/>
      <c r="M528" s="302"/>
      <c r="N528" s="302"/>
      <c r="O528" s="302"/>
      <c r="P528" s="302"/>
      <c r="Q528" s="302"/>
      <c r="R528" s="302"/>
      <c r="S528" s="302"/>
      <c r="T528" s="302"/>
      <c r="U528" s="302"/>
      <c r="V528" s="302"/>
      <c r="W528" s="302"/>
      <c r="X528" s="302"/>
      <c r="Y528" s="302"/>
      <c r="Z528" s="302"/>
    </row>
    <row r="529" spans="1:26" ht="15.75" hidden="1" customHeight="1">
      <c r="A529" s="300"/>
      <c r="B529" s="300"/>
      <c r="C529" s="302"/>
      <c r="D529" s="302"/>
      <c r="E529" s="302"/>
      <c r="F529" s="302"/>
      <c r="G529" s="302"/>
      <c r="H529" s="302"/>
      <c r="I529" s="302"/>
      <c r="J529" s="302"/>
      <c r="K529" s="302"/>
      <c r="L529" s="302"/>
      <c r="M529" s="302"/>
      <c r="N529" s="302"/>
      <c r="O529" s="302"/>
      <c r="P529" s="302"/>
      <c r="Q529" s="302"/>
      <c r="R529" s="302"/>
      <c r="S529" s="302"/>
      <c r="T529" s="302"/>
      <c r="U529" s="302"/>
      <c r="V529" s="302"/>
      <c r="W529" s="302"/>
      <c r="X529" s="302"/>
      <c r="Y529" s="302"/>
      <c r="Z529" s="302"/>
    </row>
    <row r="530" spans="1:26" ht="15.75" hidden="1" customHeight="1">
      <c r="A530" s="300"/>
      <c r="B530" s="300"/>
      <c r="C530" s="302"/>
      <c r="D530" s="302"/>
      <c r="E530" s="302"/>
      <c r="F530" s="302"/>
      <c r="G530" s="302"/>
      <c r="H530" s="302"/>
      <c r="I530" s="302"/>
      <c r="J530" s="302"/>
      <c r="K530" s="302"/>
      <c r="L530" s="302"/>
      <c r="M530" s="302"/>
      <c r="N530" s="302"/>
      <c r="O530" s="302"/>
      <c r="P530" s="302"/>
      <c r="Q530" s="302"/>
      <c r="R530" s="302"/>
      <c r="S530" s="302"/>
      <c r="T530" s="302"/>
      <c r="U530" s="302"/>
      <c r="V530" s="302"/>
      <c r="W530" s="302"/>
      <c r="X530" s="302"/>
      <c r="Y530" s="302"/>
      <c r="Z530" s="302"/>
    </row>
    <row r="531" spans="1:26" ht="15.75" hidden="1" customHeight="1">
      <c r="A531" s="300"/>
      <c r="B531" s="300"/>
      <c r="C531" s="302"/>
      <c r="D531" s="302"/>
      <c r="E531" s="302"/>
      <c r="F531" s="302"/>
      <c r="G531" s="302"/>
      <c r="H531" s="302"/>
      <c r="I531" s="302"/>
      <c r="J531" s="302"/>
      <c r="K531" s="302"/>
      <c r="L531" s="302"/>
      <c r="M531" s="302"/>
      <c r="N531" s="302"/>
      <c r="O531" s="302"/>
      <c r="P531" s="302"/>
      <c r="Q531" s="302"/>
      <c r="R531" s="302"/>
      <c r="S531" s="302"/>
      <c r="T531" s="302"/>
      <c r="U531" s="302"/>
      <c r="V531" s="302"/>
      <c r="W531" s="302"/>
      <c r="X531" s="302"/>
      <c r="Y531" s="302"/>
      <c r="Z531" s="302"/>
    </row>
    <row r="532" spans="1:26" ht="15.75" hidden="1" customHeight="1">
      <c r="A532" s="300"/>
      <c r="B532" s="300"/>
      <c r="C532" s="302"/>
      <c r="D532" s="302"/>
      <c r="E532" s="302"/>
      <c r="F532" s="302"/>
      <c r="G532" s="302"/>
      <c r="H532" s="302"/>
      <c r="I532" s="302"/>
      <c r="J532" s="302"/>
      <c r="K532" s="302"/>
      <c r="L532" s="302"/>
      <c r="M532" s="302"/>
      <c r="N532" s="302"/>
      <c r="O532" s="302"/>
      <c r="P532" s="302"/>
      <c r="Q532" s="302"/>
      <c r="R532" s="302"/>
      <c r="S532" s="302"/>
      <c r="T532" s="302"/>
      <c r="U532" s="302"/>
      <c r="V532" s="302"/>
      <c r="W532" s="302"/>
      <c r="X532" s="302"/>
      <c r="Y532" s="302"/>
      <c r="Z532" s="302"/>
    </row>
    <row r="533" spans="1:26" ht="15.75" hidden="1" customHeight="1">
      <c r="A533" s="300"/>
      <c r="B533" s="300"/>
      <c r="C533" s="302"/>
      <c r="D533" s="302"/>
      <c r="E533" s="302"/>
      <c r="F533" s="302"/>
      <c r="G533" s="302"/>
      <c r="H533" s="302"/>
      <c r="I533" s="302"/>
      <c r="J533" s="302"/>
      <c r="K533" s="302"/>
      <c r="L533" s="302"/>
      <c r="M533" s="302"/>
      <c r="N533" s="302"/>
      <c r="O533" s="302"/>
      <c r="P533" s="302"/>
      <c r="Q533" s="302"/>
      <c r="R533" s="302"/>
      <c r="S533" s="302"/>
      <c r="T533" s="302"/>
      <c r="U533" s="302"/>
      <c r="V533" s="302"/>
      <c r="W533" s="302"/>
      <c r="X533" s="302"/>
      <c r="Y533" s="302"/>
      <c r="Z533" s="302"/>
    </row>
    <row r="534" spans="1:26" ht="15.75" hidden="1" customHeight="1">
      <c r="A534" s="300"/>
      <c r="B534" s="300"/>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row>
    <row r="535" spans="1:26" ht="15.75" hidden="1" customHeight="1">
      <c r="A535" s="300"/>
      <c r="B535" s="300"/>
      <c r="C535" s="302"/>
      <c r="D535" s="302"/>
      <c r="E535" s="302"/>
      <c r="F535" s="302"/>
      <c r="G535" s="302"/>
      <c r="H535" s="302"/>
      <c r="I535" s="302"/>
      <c r="J535" s="302"/>
      <c r="K535" s="302"/>
      <c r="L535" s="302"/>
      <c r="M535" s="302"/>
      <c r="N535" s="302"/>
      <c r="O535" s="302"/>
      <c r="P535" s="302"/>
      <c r="Q535" s="302"/>
      <c r="R535" s="302"/>
      <c r="S535" s="302"/>
      <c r="T535" s="302"/>
      <c r="U535" s="302"/>
      <c r="V535" s="302"/>
      <c r="W535" s="302"/>
      <c r="X535" s="302"/>
      <c r="Y535" s="302"/>
      <c r="Z535" s="302"/>
    </row>
    <row r="536" spans="1:26" ht="15.75" hidden="1" customHeight="1">
      <c r="A536" s="300"/>
      <c r="B536" s="300"/>
      <c r="C536" s="302"/>
      <c r="D536" s="302"/>
      <c r="E536" s="302"/>
      <c r="F536" s="302"/>
      <c r="G536" s="302"/>
      <c r="H536" s="302"/>
      <c r="I536" s="302"/>
      <c r="J536" s="302"/>
      <c r="K536" s="302"/>
      <c r="L536" s="302"/>
      <c r="M536" s="302"/>
      <c r="N536" s="302"/>
      <c r="O536" s="302"/>
      <c r="P536" s="302"/>
      <c r="Q536" s="302"/>
      <c r="R536" s="302"/>
      <c r="S536" s="302"/>
      <c r="T536" s="302"/>
      <c r="U536" s="302"/>
      <c r="V536" s="302"/>
      <c r="W536" s="302"/>
      <c r="X536" s="302"/>
      <c r="Y536" s="302"/>
      <c r="Z536" s="302"/>
    </row>
    <row r="537" spans="1:26" ht="15.75" hidden="1" customHeight="1">
      <c r="A537" s="300"/>
      <c r="B537" s="300"/>
      <c r="C537" s="302"/>
      <c r="D537" s="302"/>
      <c r="E537" s="302"/>
      <c r="F537" s="302"/>
      <c r="G537" s="302"/>
      <c r="H537" s="302"/>
      <c r="I537" s="302"/>
      <c r="J537" s="302"/>
      <c r="K537" s="302"/>
      <c r="L537" s="302"/>
      <c r="M537" s="302"/>
      <c r="N537" s="302"/>
      <c r="O537" s="302"/>
      <c r="P537" s="302"/>
      <c r="Q537" s="302"/>
      <c r="R537" s="302"/>
      <c r="S537" s="302"/>
      <c r="T537" s="302"/>
      <c r="U537" s="302"/>
      <c r="V537" s="302"/>
      <c r="W537" s="302"/>
      <c r="X537" s="302"/>
      <c r="Y537" s="302"/>
      <c r="Z537" s="302"/>
    </row>
    <row r="538" spans="1:26" ht="15.75" hidden="1" customHeight="1">
      <c r="A538" s="300"/>
      <c r="B538" s="300"/>
      <c r="C538" s="302"/>
      <c r="D538" s="302"/>
      <c r="E538" s="302"/>
      <c r="F538" s="302"/>
      <c r="G538" s="302"/>
      <c r="H538" s="302"/>
      <c r="I538" s="302"/>
      <c r="J538" s="302"/>
      <c r="K538" s="302"/>
      <c r="L538" s="302"/>
      <c r="M538" s="302"/>
      <c r="N538" s="302"/>
      <c r="O538" s="302"/>
      <c r="P538" s="302"/>
      <c r="Q538" s="302"/>
      <c r="R538" s="302"/>
      <c r="S538" s="302"/>
      <c r="T538" s="302"/>
      <c r="U538" s="302"/>
      <c r="V538" s="302"/>
      <c r="W538" s="302"/>
      <c r="X538" s="302"/>
      <c r="Y538" s="302"/>
      <c r="Z538" s="302"/>
    </row>
    <row r="539" spans="1:26" ht="15.75" hidden="1" customHeight="1">
      <c r="A539" s="300"/>
      <c r="B539" s="300"/>
      <c r="C539" s="302"/>
      <c r="D539" s="302"/>
      <c r="E539" s="302"/>
      <c r="F539" s="302"/>
      <c r="G539" s="302"/>
      <c r="H539" s="302"/>
      <c r="I539" s="302"/>
      <c r="J539" s="302"/>
      <c r="K539" s="302"/>
      <c r="L539" s="302"/>
      <c r="M539" s="302"/>
      <c r="N539" s="302"/>
      <c r="O539" s="302"/>
      <c r="P539" s="302"/>
      <c r="Q539" s="302"/>
      <c r="R539" s="302"/>
      <c r="S539" s="302"/>
      <c r="T539" s="302"/>
      <c r="U539" s="302"/>
      <c r="V539" s="302"/>
      <c r="W539" s="302"/>
      <c r="X539" s="302"/>
      <c r="Y539" s="302"/>
      <c r="Z539" s="302"/>
    </row>
    <row r="540" spans="1:26" ht="15.75" hidden="1" customHeight="1">
      <c r="A540" s="300"/>
      <c r="B540" s="300"/>
      <c r="C540" s="302"/>
      <c r="D540" s="302"/>
      <c r="E540" s="302"/>
      <c r="F540" s="302"/>
      <c r="G540" s="302"/>
      <c r="H540" s="302"/>
      <c r="I540" s="302"/>
      <c r="J540" s="302"/>
      <c r="K540" s="302"/>
      <c r="L540" s="302"/>
      <c r="M540" s="302"/>
      <c r="N540" s="302"/>
      <c r="O540" s="302"/>
      <c r="P540" s="302"/>
      <c r="Q540" s="302"/>
      <c r="R540" s="302"/>
      <c r="S540" s="302"/>
      <c r="T540" s="302"/>
      <c r="U540" s="302"/>
      <c r="V540" s="302"/>
      <c r="W540" s="302"/>
      <c r="X540" s="302"/>
      <c r="Y540" s="302"/>
      <c r="Z540" s="302"/>
    </row>
    <row r="541" spans="1:26" ht="15.75" hidden="1" customHeight="1">
      <c r="A541" s="300"/>
      <c r="B541" s="300"/>
      <c r="C541" s="302"/>
      <c r="D541" s="302"/>
      <c r="E541" s="302"/>
      <c r="F541" s="302"/>
      <c r="G541" s="302"/>
      <c r="H541" s="302"/>
      <c r="I541" s="302"/>
      <c r="J541" s="302"/>
      <c r="K541" s="302"/>
      <c r="L541" s="302"/>
      <c r="M541" s="302"/>
      <c r="N541" s="302"/>
      <c r="O541" s="302"/>
      <c r="P541" s="302"/>
      <c r="Q541" s="302"/>
      <c r="R541" s="302"/>
      <c r="S541" s="302"/>
      <c r="T541" s="302"/>
      <c r="U541" s="302"/>
      <c r="V541" s="302"/>
      <c r="W541" s="302"/>
      <c r="X541" s="302"/>
      <c r="Y541" s="302"/>
      <c r="Z541" s="302"/>
    </row>
    <row r="542" spans="1:26" ht="15.75" hidden="1" customHeight="1">
      <c r="A542" s="300"/>
      <c r="B542" s="300"/>
      <c r="C542" s="302"/>
      <c r="D542" s="302"/>
      <c r="E542" s="302"/>
      <c r="F542" s="302"/>
      <c r="G542" s="302"/>
      <c r="H542" s="302"/>
      <c r="I542" s="302"/>
      <c r="J542" s="302"/>
      <c r="K542" s="302"/>
      <c r="L542" s="302"/>
      <c r="M542" s="302"/>
      <c r="N542" s="302"/>
      <c r="O542" s="302"/>
      <c r="P542" s="302"/>
      <c r="Q542" s="302"/>
      <c r="R542" s="302"/>
      <c r="S542" s="302"/>
      <c r="T542" s="302"/>
      <c r="U542" s="302"/>
      <c r="V542" s="302"/>
      <c r="W542" s="302"/>
      <c r="X542" s="302"/>
      <c r="Y542" s="302"/>
      <c r="Z542" s="302"/>
    </row>
    <row r="543" spans="1:26" ht="15.75" hidden="1" customHeight="1">
      <c r="A543" s="300"/>
      <c r="B543" s="300"/>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row>
    <row r="544" spans="1:26" ht="15.75" hidden="1" customHeight="1">
      <c r="A544" s="300"/>
      <c r="B544" s="300"/>
      <c r="C544" s="302"/>
      <c r="D544" s="302"/>
      <c r="E544" s="302"/>
      <c r="F544" s="302"/>
      <c r="G544" s="302"/>
      <c r="H544" s="302"/>
      <c r="I544" s="302"/>
      <c r="J544" s="302"/>
      <c r="K544" s="302"/>
      <c r="L544" s="302"/>
      <c r="M544" s="302"/>
      <c r="N544" s="302"/>
      <c r="O544" s="302"/>
      <c r="P544" s="302"/>
      <c r="Q544" s="302"/>
      <c r="R544" s="302"/>
      <c r="S544" s="302"/>
      <c r="T544" s="302"/>
      <c r="U544" s="302"/>
      <c r="V544" s="302"/>
      <c r="W544" s="302"/>
      <c r="X544" s="302"/>
      <c r="Y544" s="302"/>
      <c r="Z544" s="302"/>
    </row>
    <row r="545" spans="1:26" ht="15.75" hidden="1" customHeight="1">
      <c r="A545" s="300"/>
      <c r="B545" s="300"/>
      <c r="C545" s="302"/>
      <c r="D545" s="302"/>
      <c r="E545" s="302"/>
      <c r="F545" s="302"/>
      <c r="G545" s="302"/>
      <c r="H545" s="302"/>
      <c r="I545" s="302"/>
      <c r="J545" s="302"/>
      <c r="K545" s="302"/>
      <c r="L545" s="302"/>
      <c r="M545" s="302"/>
      <c r="N545" s="302"/>
      <c r="O545" s="302"/>
      <c r="P545" s="302"/>
      <c r="Q545" s="302"/>
      <c r="R545" s="302"/>
      <c r="S545" s="302"/>
      <c r="T545" s="302"/>
      <c r="U545" s="302"/>
      <c r="V545" s="302"/>
      <c r="W545" s="302"/>
      <c r="X545" s="302"/>
      <c r="Y545" s="302"/>
      <c r="Z545" s="302"/>
    </row>
    <row r="546" spans="1:26" ht="15.75" hidden="1" customHeight="1">
      <c r="A546" s="300"/>
      <c r="B546" s="300"/>
      <c r="C546" s="302"/>
      <c r="D546" s="302"/>
      <c r="E546" s="302"/>
      <c r="F546" s="302"/>
      <c r="G546" s="302"/>
      <c r="H546" s="302"/>
      <c r="I546" s="302"/>
      <c r="J546" s="302"/>
      <c r="K546" s="302"/>
      <c r="L546" s="302"/>
      <c r="M546" s="302"/>
      <c r="N546" s="302"/>
      <c r="O546" s="302"/>
      <c r="P546" s="302"/>
      <c r="Q546" s="302"/>
      <c r="R546" s="302"/>
      <c r="S546" s="302"/>
      <c r="T546" s="302"/>
      <c r="U546" s="302"/>
      <c r="V546" s="302"/>
      <c r="W546" s="302"/>
      <c r="X546" s="302"/>
      <c r="Y546" s="302"/>
      <c r="Z546" s="302"/>
    </row>
    <row r="547" spans="1:26" ht="15.75" hidden="1" customHeight="1">
      <c r="A547" s="300"/>
      <c r="B547" s="300"/>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row>
    <row r="548" spans="1:26" ht="15.75" hidden="1" customHeight="1">
      <c r="A548" s="300"/>
      <c r="B548" s="300"/>
      <c r="C548" s="302"/>
      <c r="D548" s="302"/>
      <c r="E548" s="302"/>
      <c r="F548" s="302"/>
      <c r="G548" s="302"/>
      <c r="H548" s="302"/>
      <c r="I548" s="302"/>
      <c r="J548" s="302"/>
      <c r="K548" s="302"/>
      <c r="L548" s="302"/>
      <c r="M548" s="302"/>
      <c r="N548" s="302"/>
      <c r="O548" s="302"/>
      <c r="P548" s="302"/>
      <c r="Q548" s="302"/>
      <c r="R548" s="302"/>
      <c r="S548" s="302"/>
      <c r="T548" s="302"/>
      <c r="U548" s="302"/>
      <c r="V548" s="302"/>
      <c r="W548" s="302"/>
      <c r="X548" s="302"/>
      <c r="Y548" s="302"/>
      <c r="Z548" s="302"/>
    </row>
    <row r="549" spans="1:26" ht="15.75" hidden="1" customHeight="1">
      <c r="A549" s="300"/>
      <c r="B549" s="300"/>
      <c r="C549" s="302"/>
      <c r="D549" s="302"/>
      <c r="E549" s="302"/>
      <c r="F549" s="302"/>
      <c r="G549" s="302"/>
      <c r="H549" s="302"/>
      <c r="I549" s="302"/>
      <c r="J549" s="302"/>
      <c r="K549" s="302"/>
      <c r="L549" s="302"/>
      <c r="M549" s="302"/>
      <c r="N549" s="302"/>
      <c r="O549" s="302"/>
      <c r="P549" s="302"/>
      <c r="Q549" s="302"/>
      <c r="R549" s="302"/>
      <c r="S549" s="302"/>
      <c r="T549" s="302"/>
      <c r="U549" s="302"/>
      <c r="V549" s="302"/>
      <c r="W549" s="302"/>
      <c r="X549" s="302"/>
      <c r="Y549" s="302"/>
      <c r="Z549" s="302"/>
    </row>
    <row r="550" spans="1:26" ht="15.75" hidden="1" customHeight="1">
      <c r="A550" s="300"/>
      <c r="B550" s="300"/>
      <c r="C550" s="302"/>
      <c r="D550" s="302"/>
      <c r="E550" s="302"/>
      <c r="F550" s="302"/>
      <c r="G550" s="302"/>
      <c r="H550" s="302"/>
      <c r="I550" s="302"/>
      <c r="J550" s="302"/>
      <c r="K550" s="302"/>
      <c r="L550" s="302"/>
      <c r="M550" s="302"/>
      <c r="N550" s="302"/>
      <c r="O550" s="302"/>
      <c r="P550" s="302"/>
      <c r="Q550" s="302"/>
      <c r="R550" s="302"/>
      <c r="S550" s="302"/>
      <c r="T550" s="302"/>
      <c r="U550" s="302"/>
      <c r="V550" s="302"/>
      <c r="W550" s="302"/>
      <c r="X550" s="302"/>
      <c r="Y550" s="302"/>
      <c r="Z550" s="302"/>
    </row>
    <row r="551" spans="1:26" ht="15.75" hidden="1" customHeight="1">
      <c r="A551" s="300"/>
      <c r="B551" s="300"/>
      <c r="C551" s="302"/>
      <c r="D551" s="302"/>
      <c r="E551" s="302"/>
      <c r="F551" s="302"/>
      <c r="G551" s="302"/>
      <c r="H551" s="302"/>
      <c r="I551" s="302"/>
      <c r="J551" s="302"/>
      <c r="K551" s="302"/>
      <c r="L551" s="302"/>
      <c r="M551" s="302"/>
      <c r="N551" s="302"/>
      <c r="O551" s="302"/>
      <c r="P551" s="302"/>
      <c r="Q551" s="302"/>
      <c r="R551" s="302"/>
      <c r="S551" s="302"/>
      <c r="T551" s="302"/>
      <c r="U551" s="302"/>
      <c r="V551" s="302"/>
      <c r="W551" s="302"/>
      <c r="X551" s="302"/>
      <c r="Y551" s="302"/>
      <c r="Z551" s="302"/>
    </row>
    <row r="552" spans="1:26" ht="15.75" hidden="1" customHeight="1">
      <c r="A552" s="300"/>
      <c r="B552" s="300"/>
      <c r="C552" s="302"/>
      <c r="D552" s="302"/>
      <c r="E552" s="302"/>
      <c r="F552" s="302"/>
      <c r="G552" s="302"/>
      <c r="H552" s="302"/>
      <c r="I552" s="302"/>
      <c r="J552" s="302"/>
      <c r="K552" s="302"/>
      <c r="L552" s="302"/>
      <c r="M552" s="302"/>
      <c r="N552" s="302"/>
      <c r="O552" s="302"/>
      <c r="P552" s="302"/>
      <c r="Q552" s="302"/>
      <c r="R552" s="302"/>
      <c r="S552" s="302"/>
      <c r="T552" s="302"/>
      <c r="U552" s="302"/>
      <c r="V552" s="302"/>
      <c r="W552" s="302"/>
      <c r="X552" s="302"/>
      <c r="Y552" s="302"/>
      <c r="Z552" s="302"/>
    </row>
    <row r="553" spans="1:26" ht="15.75" hidden="1" customHeight="1">
      <c r="A553" s="300"/>
      <c r="B553" s="300"/>
      <c r="C553" s="302"/>
      <c r="D553" s="302"/>
      <c r="E553" s="302"/>
      <c r="F553" s="302"/>
      <c r="G553" s="302"/>
      <c r="H553" s="302"/>
      <c r="I553" s="302"/>
      <c r="J553" s="302"/>
      <c r="K553" s="302"/>
      <c r="L553" s="302"/>
      <c r="M553" s="302"/>
      <c r="N553" s="302"/>
      <c r="O553" s="302"/>
      <c r="P553" s="302"/>
      <c r="Q553" s="302"/>
      <c r="R553" s="302"/>
      <c r="S553" s="302"/>
      <c r="T553" s="302"/>
      <c r="U553" s="302"/>
      <c r="V553" s="302"/>
      <c r="W553" s="302"/>
      <c r="X553" s="302"/>
      <c r="Y553" s="302"/>
      <c r="Z553" s="302"/>
    </row>
    <row r="554" spans="1:26" ht="15.75" hidden="1" customHeight="1">
      <c r="A554" s="300"/>
      <c r="B554" s="300"/>
      <c r="C554" s="302"/>
      <c r="D554" s="302"/>
      <c r="E554" s="302"/>
      <c r="F554" s="302"/>
      <c r="G554" s="302"/>
      <c r="H554" s="302"/>
      <c r="I554" s="302"/>
      <c r="J554" s="302"/>
      <c r="K554" s="302"/>
      <c r="L554" s="302"/>
      <c r="M554" s="302"/>
      <c r="N554" s="302"/>
      <c r="O554" s="302"/>
      <c r="P554" s="302"/>
      <c r="Q554" s="302"/>
      <c r="R554" s="302"/>
      <c r="S554" s="302"/>
      <c r="T554" s="302"/>
      <c r="U554" s="302"/>
      <c r="V554" s="302"/>
      <c r="W554" s="302"/>
      <c r="X554" s="302"/>
      <c r="Y554" s="302"/>
      <c r="Z554" s="302"/>
    </row>
    <row r="555" spans="1:26" ht="15.75" hidden="1" customHeight="1">
      <c r="A555" s="300"/>
      <c r="B555" s="300"/>
      <c r="C555" s="302"/>
      <c r="D555" s="302"/>
      <c r="E555" s="302"/>
      <c r="F555" s="302"/>
      <c r="G555" s="302"/>
      <c r="H555" s="302"/>
      <c r="I555" s="302"/>
      <c r="J555" s="302"/>
      <c r="K555" s="302"/>
      <c r="L555" s="302"/>
      <c r="M555" s="302"/>
      <c r="N555" s="302"/>
      <c r="O555" s="302"/>
      <c r="P555" s="302"/>
      <c r="Q555" s="302"/>
      <c r="R555" s="302"/>
      <c r="S555" s="302"/>
      <c r="T555" s="302"/>
      <c r="U555" s="302"/>
      <c r="V555" s="302"/>
      <c r="W555" s="302"/>
      <c r="X555" s="302"/>
      <c r="Y555" s="302"/>
      <c r="Z555" s="302"/>
    </row>
    <row r="556" spans="1:26" ht="15.75" hidden="1" customHeight="1">
      <c r="A556" s="300"/>
      <c r="B556" s="300"/>
      <c r="C556" s="302"/>
      <c r="D556" s="302"/>
      <c r="E556" s="302"/>
      <c r="F556" s="302"/>
      <c r="G556" s="302"/>
      <c r="H556" s="302"/>
      <c r="I556" s="302"/>
      <c r="J556" s="302"/>
      <c r="K556" s="302"/>
      <c r="L556" s="302"/>
      <c r="M556" s="302"/>
      <c r="N556" s="302"/>
      <c r="O556" s="302"/>
      <c r="P556" s="302"/>
      <c r="Q556" s="302"/>
      <c r="R556" s="302"/>
      <c r="S556" s="302"/>
      <c r="T556" s="302"/>
      <c r="U556" s="302"/>
      <c r="V556" s="302"/>
      <c r="W556" s="302"/>
      <c r="X556" s="302"/>
      <c r="Y556" s="302"/>
      <c r="Z556" s="302"/>
    </row>
    <row r="557" spans="1:26" ht="15.75" hidden="1" customHeight="1">
      <c r="A557" s="300"/>
      <c r="B557" s="300"/>
      <c r="C557" s="302"/>
      <c r="D557" s="302"/>
      <c r="E557" s="302"/>
      <c r="F557" s="302"/>
      <c r="G557" s="302"/>
      <c r="H557" s="302"/>
      <c r="I557" s="302"/>
      <c r="J557" s="302"/>
      <c r="K557" s="302"/>
      <c r="L557" s="302"/>
      <c r="M557" s="302"/>
      <c r="N557" s="302"/>
      <c r="O557" s="302"/>
      <c r="P557" s="302"/>
      <c r="Q557" s="302"/>
      <c r="R557" s="302"/>
      <c r="S557" s="302"/>
      <c r="T557" s="302"/>
      <c r="U557" s="302"/>
      <c r="V557" s="302"/>
      <c r="W557" s="302"/>
      <c r="X557" s="302"/>
      <c r="Y557" s="302"/>
      <c r="Z557" s="302"/>
    </row>
    <row r="558" spans="1:26" ht="15.75" hidden="1" customHeight="1">
      <c r="A558" s="300"/>
      <c r="B558" s="300"/>
      <c r="C558" s="302"/>
      <c r="D558" s="302"/>
      <c r="E558" s="302"/>
      <c r="F558" s="302"/>
      <c r="G558" s="302"/>
      <c r="H558" s="302"/>
      <c r="I558" s="302"/>
      <c r="J558" s="302"/>
      <c r="K558" s="302"/>
      <c r="L558" s="302"/>
      <c r="M558" s="302"/>
      <c r="N558" s="302"/>
      <c r="O558" s="302"/>
      <c r="P558" s="302"/>
      <c r="Q558" s="302"/>
      <c r="R558" s="302"/>
      <c r="S558" s="302"/>
      <c r="T558" s="302"/>
      <c r="U558" s="302"/>
      <c r="V558" s="302"/>
      <c r="W558" s="302"/>
      <c r="X558" s="302"/>
      <c r="Y558" s="302"/>
      <c r="Z558" s="302"/>
    </row>
    <row r="559" spans="1:26" ht="15.75" hidden="1" customHeight="1">
      <c r="A559" s="300"/>
      <c r="B559" s="300"/>
      <c r="C559" s="302"/>
      <c r="D559" s="302"/>
      <c r="E559" s="302"/>
      <c r="F559" s="302"/>
      <c r="G559" s="302"/>
      <c r="H559" s="302"/>
      <c r="I559" s="302"/>
      <c r="J559" s="302"/>
      <c r="K559" s="302"/>
      <c r="L559" s="302"/>
      <c r="M559" s="302"/>
      <c r="N559" s="302"/>
      <c r="O559" s="302"/>
      <c r="P559" s="302"/>
      <c r="Q559" s="302"/>
      <c r="R559" s="302"/>
      <c r="S559" s="302"/>
      <c r="T559" s="302"/>
      <c r="U559" s="302"/>
      <c r="V559" s="302"/>
      <c r="W559" s="302"/>
      <c r="X559" s="302"/>
      <c r="Y559" s="302"/>
      <c r="Z559" s="302"/>
    </row>
    <row r="560" spans="1:26" ht="15.75" hidden="1" customHeight="1">
      <c r="A560" s="300"/>
      <c r="B560" s="300"/>
      <c r="C560" s="302"/>
      <c r="D560" s="302"/>
      <c r="E560" s="302"/>
      <c r="F560" s="302"/>
      <c r="G560" s="302"/>
      <c r="H560" s="302"/>
      <c r="I560" s="302"/>
      <c r="J560" s="302"/>
      <c r="K560" s="302"/>
      <c r="L560" s="302"/>
      <c r="M560" s="302"/>
      <c r="N560" s="302"/>
      <c r="O560" s="302"/>
      <c r="P560" s="302"/>
      <c r="Q560" s="302"/>
      <c r="R560" s="302"/>
      <c r="S560" s="302"/>
      <c r="T560" s="302"/>
      <c r="U560" s="302"/>
      <c r="V560" s="302"/>
      <c r="W560" s="302"/>
      <c r="X560" s="302"/>
      <c r="Y560" s="302"/>
      <c r="Z560" s="302"/>
    </row>
    <row r="561" spans="1:26" ht="15.75" hidden="1" customHeight="1">
      <c r="A561" s="300"/>
      <c r="B561" s="300"/>
      <c r="C561" s="302"/>
      <c r="D561" s="302"/>
      <c r="E561" s="302"/>
      <c r="F561" s="302"/>
      <c r="G561" s="302"/>
      <c r="H561" s="302"/>
      <c r="I561" s="302"/>
      <c r="J561" s="302"/>
      <c r="K561" s="302"/>
      <c r="L561" s="302"/>
      <c r="M561" s="302"/>
      <c r="N561" s="302"/>
      <c r="O561" s="302"/>
      <c r="P561" s="302"/>
      <c r="Q561" s="302"/>
      <c r="R561" s="302"/>
      <c r="S561" s="302"/>
      <c r="T561" s="302"/>
      <c r="U561" s="302"/>
      <c r="V561" s="302"/>
      <c r="W561" s="302"/>
      <c r="X561" s="302"/>
      <c r="Y561" s="302"/>
      <c r="Z561" s="302"/>
    </row>
    <row r="562" spans="1:26" ht="15.75" hidden="1" customHeight="1">
      <c r="A562" s="300"/>
      <c r="B562" s="300"/>
      <c r="C562" s="302"/>
      <c r="D562" s="302"/>
      <c r="E562" s="302"/>
      <c r="F562" s="302"/>
      <c r="G562" s="302"/>
      <c r="H562" s="302"/>
      <c r="I562" s="302"/>
      <c r="J562" s="302"/>
      <c r="K562" s="302"/>
      <c r="L562" s="302"/>
      <c r="M562" s="302"/>
      <c r="N562" s="302"/>
      <c r="O562" s="302"/>
      <c r="P562" s="302"/>
      <c r="Q562" s="302"/>
      <c r="R562" s="302"/>
      <c r="S562" s="302"/>
      <c r="T562" s="302"/>
      <c r="U562" s="302"/>
      <c r="V562" s="302"/>
      <c r="W562" s="302"/>
      <c r="X562" s="302"/>
      <c r="Y562" s="302"/>
      <c r="Z562" s="302"/>
    </row>
    <row r="563" spans="1:26" ht="15.75" hidden="1" customHeight="1">
      <c r="A563" s="300"/>
      <c r="B563" s="300"/>
      <c r="C563" s="302"/>
      <c r="D563" s="302"/>
      <c r="E563" s="302"/>
      <c r="F563" s="302"/>
      <c r="G563" s="302"/>
      <c r="H563" s="302"/>
      <c r="I563" s="302"/>
      <c r="J563" s="302"/>
      <c r="K563" s="302"/>
      <c r="L563" s="302"/>
      <c r="M563" s="302"/>
      <c r="N563" s="302"/>
      <c r="O563" s="302"/>
      <c r="P563" s="302"/>
      <c r="Q563" s="302"/>
      <c r="R563" s="302"/>
      <c r="S563" s="302"/>
      <c r="T563" s="302"/>
      <c r="U563" s="302"/>
      <c r="V563" s="302"/>
      <c r="W563" s="302"/>
      <c r="X563" s="302"/>
      <c r="Y563" s="302"/>
      <c r="Z563" s="302"/>
    </row>
    <row r="564" spans="1:26" ht="15.75" hidden="1" customHeight="1">
      <c r="A564" s="300"/>
      <c r="B564" s="300"/>
      <c r="C564" s="302"/>
      <c r="D564" s="302"/>
      <c r="E564" s="302"/>
      <c r="F564" s="302"/>
      <c r="G564" s="302"/>
      <c r="H564" s="302"/>
      <c r="I564" s="302"/>
      <c r="J564" s="302"/>
      <c r="K564" s="302"/>
      <c r="L564" s="302"/>
      <c r="M564" s="302"/>
      <c r="N564" s="302"/>
      <c r="O564" s="302"/>
      <c r="P564" s="302"/>
      <c r="Q564" s="302"/>
      <c r="R564" s="302"/>
      <c r="S564" s="302"/>
      <c r="T564" s="302"/>
      <c r="U564" s="302"/>
      <c r="V564" s="302"/>
      <c r="W564" s="302"/>
      <c r="X564" s="302"/>
      <c r="Y564" s="302"/>
      <c r="Z564" s="302"/>
    </row>
    <row r="565" spans="1:26" ht="15.75" hidden="1" customHeight="1">
      <c r="A565" s="300"/>
      <c r="B565" s="300"/>
      <c r="C565" s="302"/>
      <c r="D565" s="302"/>
      <c r="E565" s="302"/>
      <c r="F565" s="302"/>
      <c r="G565" s="302"/>
      <c r="H565" s="302"/>
      <c r="I565" s="302"/>
      <c r="J565" s="302"/>
      <c r="K565" s="302"/>
      <c r="L565" s="302"/>
      <c r="M565" s="302"/>
      <c r="N565" s="302"/>
      <c r="O565" s="302"/>
      <c r="P565" s="302"/>
      <c r="Q565" s="302"/>
      <c r="R565" s="302"/>
      <c r="S565" s="302"/>
      <c r="T565" s="302"/>
      <c r="U565" s="302"/>
      <c r="V565" s="302"/>
      <c r="W565" s="302"/>
      <c r="X565" s="302"/>
      <c r="Y565" s="302"/>
      <c r="Z565" s="302"/>
    </row>
    <row r="566" spans="1:26" ht="15.75" hidden="1" customHeight="1">
      <c r="A566" s="300"/>
      <c r="B566" s="300"/>
      <c r="C566" s="302"/>
      <c r="D566" s="302"/>
      <c r="E566" s="302"/>
      <c r="F566" s="302"/>
      <c r="G566" s="302"/>
      <c r="H566" s="302"/>
      <c r="I566" s="302"/>
      <c r="J566" s="302"/>
      <c r="K566" s="302"/>
      <c r="L566" s="302"/>
      <c r="M566" s="302"/>
      <c r="N566" s="302"/>
      <c r="O566" s="302"/>
      <c r="P566" s="302"/>
      <c r="Q566" s="302"/>
      <c r="R566" s="302"/>
      <c r="S566" s="302"/>
      <c r="T566" s="302"/>
      <c r="U566" s="302"/>
      <c r="V566" s="302"/>
      <c r="W566" s="302"/>
      <c r="X566" s="302"/>
      <c r="Y566" s="302"/>
      <c r="Z566" s="302"/>
    </row>
    <row r="567" spans="1:26" ht="15.75" hidden="1" customHeight="1">
      <c r="A567" s="300"/>
      <c r="B567" s="300"/>
      <c r="C567" s="302"/>
      <c r="D567" s="302"/>
      <c r="E567" s="302"/>
      <c r="F567" s="302"/>
      <c r="G567" s="302"/>
      <c r="H567" s="302"/>
      <c r="I567" s="302"/>
      <c r="J567" s="302"/>
      <c r="K567" s="302"/>
      <c r="L567" s="302"/>
      <c r="M567" s="302"/>
      <c r="N567" s="302"/>
      <c r="O567" s="302"/>
      <c r="P567" s="302"/>
      <c r="Q567" s="302"/>
      <c r="R567" s="302"/>
      <c r="S567" s="302"/>
      <c r="T567" s="302"/>
      <c r="U567" s="302"/>
      <c r="V567" s="302"/>
      <c r="W567" s="302"/>
      <c r="X567" s="302"/>
      <c r="Y567" s="302"/>
      <c r="Z567" s="302"/>
    </row>
    <row r="568" spans="1:26" ht="15.75" hidden="1" customHeight="1">
      <c r="A568" s="300"/>
      <c r="B568" s="300"/>
      <c r="C568" s="302"/>
      <c r="D568" s="302"/>
      <c r="E568" s="302"/>
      <c r="F568" s="302"/>
      <c r="G568" s="302"/>
      <c r="H568" s="302"/>
      <c r="I568" s="302"/>
      <c r="J568" s="302"/>
      <c r="K568" s="302"/>
      <c r="L568" s="302"/>
      <c r="M568" s="302"/>
      <c r="N568" s="302"/>
      <c r="O568" s="302"/>
      <c r="P568" s="302"/>
      <c r="Q568" s="302"/>
      <c r="R568" s="302"/>
      <c r="S568" s="302"/>
      <c r="T568" s="302"/>
      <c r="U568" s="302"/>
      <c r="V568" s="302"/>
      <c r="W568" s="302"/>
      <c r="X568" s="302"/>
      <c r="Y568" s="302"/>
      <c r="Z568" s="302"/>
    </row>
    <row r="569" spans="1:26" ht="15.75" hidden="1" customHeight="1">
      <c r="A569" s="300"/>
      <c r="B569" s="300"/>
      <c r="C569" s="302"/>
      <c r="D569" s="302"/>
      <c r="E569" s="302"/>
      <c r="F569" s="302"/>
      <c r="G569" s="302"/>
      <c r="H569" s="302"/>
      <c r="I569" s="302"/>
      <c r="J569" s="302"/>
      <c r="K569" s="302"/>
      <c r="L569" s="302"/>
      <c r="M569" s="302"/>
      <c r="N569" s="302"/>
      <c r="O569" s="302"/>
      <c r="P569" s="302"/>
      <c r="Q569" s="302"/>
      <c r="R569" s="302"/>
      <c r="S569" s="302"/>
      <c r="T569" s="302"/>
      <c r="U569" s="302"/>
      <c r="V569" s="302"/>
      <c r="W569" s="302"/>
      <c r="X569" s="302"/>
      <c r="Y569" s="302"/>
      <c r="Z569" s="302"/>
    </row>
    <row r="570" spans="1:26" ht="15.75" hidden="1" customHeight="1">
      <c r="A570" s="300"/>
      <c r="B570" s="300"/>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row>
    <row r="571" spans="1:26" ht="15.75" hidden="1" customHeight="1">
      <c r="A571" s="300"/>
      <c r="B571" s="300"/>
      <c r="C571" s="302"/>
      <c r="D571" s="302"/>
      <c r="E571" s="302"/>
      <c r="F571" s="302"/>
      <c r="G571" s="302"/>
      <c r="H571" s="302"/>
      <c r="I571" s="302"/>
      <c r="J571" s="302"/>
      <c r="K571" s="302"/>
      <c r="L571" s="302"/>
      <c r="M571" s="302"/>
      <c r="N571" s="302"/>
      <c r="O571" s="302"/>
      <c r="P571" s="302"/>
      <c r="Q571" s="302"/>
      <c r="R571" s="302"/>
      <c r="S571" s="302"/>
      <c r="T571" s="302"/>
      <c r="U571" s="302"/>
      <c r="V571" s="302"/>
      <c r="W571" s="302"/>
      <c r="X571" s="302"/>
      <c r="Y571" s="302"/>
      <c r="Z571" s="302"/>
    </row>
    <row r="572" spans="1:26" ht="15.75" hidden="1" customHeight="1">
      <c r="A572" s="300"/>
      <c r="B572" s="300"/>
      <c r="C572" s="302"/>
      <c r="D572" s="302"/>
      <c r="E572" s="302"/>
      <c r="F572" s="302"/>
      <c r="G572" s="302"/>
      <c r="H572" s="302"/>
      <c r="I572" s="302"/>
      <c r="J572" s="302"/>
      <c r="K572" s="302"/>
      <c r="L572" s="302"/>
      <c r="M572" s="302"/>
      <c r="N572" s="302"/>
      <c r="O572" s="302"/>
      <c r="P572" s="302"/>
      <c r="Q572" s="302"/>
      <c r="R572" s="302"/>
      <c r="S572" s="302"/>
      <c r="T572" s="302"/>
      <c r="U572" s="302"/>
      <c r="V572" s="302"/>
      <c r="W572" s="302"/>
      <c r="X572" s="302"/>
      <c r="Y572" s="302"/>
      <c r="Z572" s="302"/>
    </row>
    <row r="573" spans="1:26" ht="15.75" hidden="1" customHeight="1">
      <c r="A573" s="300"/>
      <c r="B573" s="300"/>
      <c r="C573" s="302"/>
      <c r="D573" s="302"/>
      <c r="E573" s="302"/>
      <c r="F573" s="302"/>
      <c r="G573" s="302"/>
      <c r="H573" s="302"/>
      <c r="I573" s="302"/>
      <c r="J573" s="302"/>
      <c r="K573" s="302"/>
      <c r="L573" s="302"/>
      <c r="M573" s="302"/>
      <c r="N573" s="302"/>
      <c r="O573" s="302"/>
      <c r="P573" s="302"/>
      <c r="Q573" s="302"/>
      <c r="R573" s="302"/>
      <c r="S573" s="302"/>
      <c r="T573" s="302"/>
      <c r="U573" s="302"/>
      <c r="V573" s="302"/>
      <c r="W573" s="302"/>
      <c r="X573" s="302"/>
      <c r="Y573" s="302"/>
      <c r="Z573" s="302"/>
    </row>
    <row r="574" spans="1:26" ht="15.75" hidden="1" customHeight="1">
      <c r="A574" s="300"/>
      <c r="B574" s="300"/>
      <c r="C574" s="302"/>
      <c r="D574" s="302"/>
      <c r="E574" s="302"/>
      <c r="F574" s="302"/>
      <c r="G574" s="302"/>
      <c r="H574" s="302"/>
      <c r="I574" s="302"/>
      <c r="J574" s="302"/>
      <c r="K574" s="302"/>
      <c r="L574" s="302"/>
      <c r="M574" s="302"/>
      <c r="N574" s="302"/>
      <c r="O574" s="302"/>
      <c r="P574" s="302"/>
      <c r="Q574" s="302"/>
      <c r="R574" s="302"/>
      <c r="S574" s="302"/>
      <c r="T574" s="302"/>
      <c r="U574" s="302"/>
      <c r="V574" s="302"/>
      <c r="W574" s="302"/>
      <c r="X574" s="302"/>
      <c r="Y574" s="302"/>
      <c r="Z574" s="302"/>
    </row>
    <row r="575" spans="1:26" ht="15.75" hidden="1" customHeight="1">
      <c r="A575" s="300"/>
      <c r="B575" s="300"/>
      <c r="C575" s="302"/>
      <c r="D575" s="302"/>
      <c r="E575" s="302"/>
      <c r="F575" s="302"/>
      <c r="G575" s="302"/>
      <c r="H575" s="302"/>
      <c r="I575" s="302"/>
      <c r="J575" s="302"/>
      <c r="K575" s="302"/>
      <c r="L575" s="302"/>
      <c r="M575" s="302"/>
      <c r="N575" s="302"/>
      <c r="O575" s="302"/>
      <c r="P575" s="302"/>
      <c r="Q575" s="302"/>
      <c r="R575" s="302"/>
      <c r="S575" s="302"/>
      <c r="T575" s="302"/>
      <c r="U575" s="302"/>
      <c r="V575" s="302"/>
      <c r="W575" s="302"/>
      <c r="X575" s="302"/>
      <c r="Y575" s="302"/>
      <c r="Z575" s="302"/>
    </row>
    <row r="576" spans="1:26" ht="15.75" hidden="1" customHeight="1">
      <c r="A576" s="300"/>
      <c r="B576" s="300"/>
      <c r="C576" s="302"/>
      <c r="D576" s="302"/>
      <c r="E576" s="302"/>
      <c r="F576" s="302"/>
      <c r="G576" s="302"/>
      <c r="H576" s="302"/>
      <c r="I576" s="302"/>
      <c r="J576" s="302"/>
      <c r="K576" s="302"/>
      <c r="L576" s="302"/>
      <c r="M576" s="302"/>
      <c r="N576" s="302"/>
      <c r="O576" s="302"/>
      <c r="P576" s="302"/>
      <c r="Q576" s="302"/>
      <c r="R576" s="302"/>
      <c r="S576" s="302"/>
      <c r="T576" s="302"/>
      <c r="U576" s="302"/>
      <c r="V576" s="302"/>
      <c r="W576" s="302"/>
      <c r="X576" s="302"/>
      <c r="Y576" s="302"/>
      <c r="Z576" s="302"/>
    </row>
    <row r="577" spans="1:26" ht="15.75" hidden="1" customHeight="1">
      <c r="A577" s="300"/>
      <c r="B577" s="300"/>
      <c r="C577" s="302"/>
      <c r="D577" s="302"/>
      <c r="E577" s="302"/>
      <c r="F577" s="302"/>
      <c r="G577" s="302"/>
      <c r="H577" s="302"/>
      <c r="I577" s="302"/>
      <c r="J577" s="302"/>
      <c r="K577" s="302"/>
      <c r="L577" s="302"/>
      <c r="M577" s="302"/>
      <c r="N577" s="302"/>
      <c r="O577" s="302"/>
      <c r="P577" s="302"/>
      <c r="Q577" s="302"/>
      <c r="R577" s="302"/>
      <c r="S577" s="302"/>
      <c r="T577" s="302"/>
      <c r="U577" s="302"/>
      <c r="V577" s="302"/>
      <c r="W577" s="302"/>
      <c r="X577" s="302"/>
      <c r="Y577" s="302"/>
      <c r="Z577" s="302"/>
    </row>
    <row r="578" spans="1:26" ht="15.75" hidden="1" customHeight="1">
      <c r="A578" s="300"/>
      <c r="B578" s="300"/>
      <c r="C578" s="302"/>
      <c r="D578" s="302"/>
      <c r="E578" s="302"/>
      <c r="F578" s="302"/>
      <c r="G578" s="302"/>
      <c r="H578" s="302"/>
      <c r="I578" s="302"/>
      <c r="J578" s="302"/>
      <c r="K578" s="302"/>
      <c r="L578" s="302"/>
      <c r="M578" s="302"/>
      <c r="N578" s="302"/>
      <c r="O578" s="302"/>
      <c r="P578" s="302"/>
      <c r="Q578" s="302"/>
      <c r="R578" s="302"/>
      <c r="S578" s="302"/>
      <c r="T578" s="302"/>
      <c r="U578" s="302"/>
      <c r="V578" s="302"/>
      <c r="W578" s="302"/>
      <c r="X578" s="302"/>
      <c r="Y578" s="302"/>
      <c r="Z578" s="302"/>
    </row>
    <row r="579" spans="1:26" ht="15.75" hidden="1" customHeight="1">
      <c r="A579" s="300"/>
      <c r="B579" s="300"/>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row>
    <row r="580" spans="1:26" ht="15.75" hidden="1" customHeight="1">
      <c r="A580" s="300"/>
      <c r="B580" s="300"/>
      <c r="C580" s="302"/>
      <c r="D580" s="302"/>
      <c r="E580" s="302"/>
      <c r="F580" s="302"/>
      <c r="G580" s="302"/>
      <c r="H580" s="302"/>
      <c r="I580" s="302"/>
      <c r="J580" s="302"/>
      <c r="K580" s="302"/>
      <c r="L580" s="302"/>
      <c r="M580" s="302"/>
      <c r="N580" s="302"/>
      <c r="O580" s="302"/>
      <c r="P580" s="302"/>
      <c r="Q580" s="302"/>
      <c r="R580" s="302"/>
      <c r="S580" s="302"/>
      <c r="T580" s="302"/>
      <c r="U580" s="302"/>
      <c r="V580" s="302"/>
      <c r="W580" s="302"/>
      <c r="X580" s="302"/>
      <c r="Y580" s="302"/>
      <c r="Z580" s="302"/>
    </row>
    <row r="581" spans="1:26" ht="15.75" hidden="1" customHeight="1">
      <c r="A581" s="300"/>
      <c r="B581" s="300"/>
      <c r="C581" s="302"/>
      <c r="D581" s="302"/>
      <c r="E581" s="302"/>
      <c r="F581" s="302"/>
      <c r="G581" s="302"/>
      <c r="H581" s="302"/>
      <c r="I581" s="302"/>
      <c r="J581" s="302"/>
      <c r="K581" s="302"/>
      <c r="L581" s="302"/>
      <c r="M581" s="302"/>
      <c r="N581" s="302"/>
      <c r="O581" s="302"/>
      <c r="P581" s="302"/>
      <c r="Q581" s="302"/>
      <c r="R581" s="302"/>
      <c r="S581" s="302"/>
      <c r="T581" s="302"/>
      <c r="U581" s="302"/>
      <c r="V581" s="302"/>
      <c r="W581" s="302"/>
      <c r="X581" s="302"/>
      <c r="Y581" s="302"/>
      <c r="Z581" s="302"/>
    </row>
    <row r="582" spans="1:26" ht="15.75" hidden="1" customHeight="1">
      <c r="A582" s="300"/>
      <c r="B582" s="300"/>
      <c r="C582" s="302"/>
      <c r="D582" s="302"/>
      <c r="E582" s="302"/>
      <c r="F582" s="302"/>
      <c r="G582" s="302"/>
      <c r="H582" s="302"/>
      <c r="I582" s="302"/>
      <c r="J582" s="302"/>
      <c r="K582" s="302"/>
      <c r="L582" s="302"/>
      <c r="M582" s="302"/>
      <c r="N582" s="302"/>
      <c r="O582" s="302"/>
      <c r="P582" s="302"/>
      <c r="Q582" s="302"/>
      <c r="R582" s="302"/>
      <c r="S582" s="302"/>
      <c r="T582" s="302"/>
      <c r="U582" s="302"/>
      <c r="V582" s="302"/>
      <c r="W582" s="302"/>
      <c r="X582" s="302"/>
      <c r="Y582" s="302"/>
      <c r="Z582" s="302"/>
    </row>
    <row r="583" spans="1:26" ht="15.75" hidden="1" customHeight="1">
      <c r="A583" s="300"/>
      <c r="B583" s="300"/>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row>
    <row r="584" spans="1:26" ht="15.75" hidden="1" customHeight="1">
      <c r="A584" s="300"/>
      <c r="B584" s="300"/>
      <c r="C584" s="302"/>
      <c r="D584" s="302"/>
      <c r="E584" s="302"/>
      <c r="F584" s="302"/>
      <c r="G584" s="302"/>
      <c r="H584" s="302"/>
      <c r="I584" s="302"/>
      <c r="J584" s="302"/>
      <c r="K584" s="302"/>
      <c r="L584" s="302"/>
      <c r="M584" s="302"/>
      <c r="N584" s="302"/>
      <c r="O584" s="302"/>
      <c r="P584" s="302"/>
      <c r="Q584" s="302"/>
      <c r="R584" s="302"/>
      <c r="S584" s="302"/>
      <c r="T584" s="302"/>
      <c r="U584" s="302"/>
      <c r="V584" s="302"/>
      <c r="W584" s="302"/>
      <c r="X584" s="302"/>
      <c r="Y584" s="302"/>
      <c r="Z584" s="302"/>
    </row>
    <row r="585" spans="1:26" ht="15.75" hidden="1" customHeight="1">
      <c r="A585" s="300"/>
      <c r="B585" s="300"/>
      <c r="C585" s="302"/>
      <c r="D585" s="302"/>
      <c r="E585" s="302"/>
      <c r="F585" s="302"/>
      <c r="G585" s="302"/>
      <c r="H585" s="302"/>
      <c r="I585" s="302"/>
      <c r="J585" s="302"/>
      <c r="K585" s="302"/>
      <c r="L585" s="302"/>
      <c r="M585" s="302"/>
      <c r="N585" s="302"/>
      <c r="O585" s="302"/>
      <c r="P585" s="302"/>
      <c r="Q585" s="302"/>
      <c r="R585" s="302"/>
      <c r="S585" s="302"/>
      <c r="T585" s="302"/>
      <c r="U585" s="302"/>
      <c r="V585" s="302"/>
      <c r="W585" s="302"/>
      <c r="X585" s="302"/>
      <c r="Y585" s="302"/>
      <c r="Z585" s="302"/>
    </row>
    <row r="586" spans="1:26" ht="15.75" hidden="1" customHeight="1">
      <c r="A586" s="300"/>
      <c r="B586" s="300"/>
      <c r="C586" s="302"/>
      <c r="D586" s="302"/>
      <c r="E586" s="302"/>
      <c r="F586" s="302"/>
      <c r="G586" s="302"/>
      <c r="H586" s="302"/>
      <c r="I586" s="302"/>
      <c r="J586" s="302"/>
      <c r="K586" s="302"/>
      <c r="L586" s="302"/>
      <c r="M586" s="302"/>
      <c r="N586" s="302"/>
      <c r="O586" s="302"/>
      <c r="P586" s="302"/>
      <c r="Q586" s="302"/>
      <c r="R586" s="302"/>
      <c r="S586" s="302"/>
      <c r="T586" s="302"/>
      <c r="U586" s="302"/>
      <c r="V586" s="302"/>
      <c r="W586" s="302"/>
      <c r="X586" s="302"/>
      <c r="Y586" s="302"/>
      <c r="Z586" s="302"/>
    </row>
    <row r="587" spans="1:26" ht="15.75" hidden="1" customHeight="1">
      <c r="A587" s="300"/>
      <c r="B587" s="300"/>
      <c r="C587" s="302"/>
      <c r="D587" s="302"/>
      <c r="E587" s="302"/>
      <c r="F587" s="302"/>
      <c r="G587" s="302"/>
      <c r="H587" s="302"/>
      <c r="I587" s="302"/>
      <c r="J587" s="302"/>
      <c r="K587" s="302"/>
      <c r="L587" s="302"/>
      <c r="M587" s="302"/>
      <c r="N587" s="302"/>
      <c r="O587" s="302"/>
      <c r="P587" s="302"/>
      <c r="Q587" s="302"/>
      <c r="R587" s="302"/>
      <c r="S587" s="302"/>
      <c r="T587" s="302"/>
      <c r="U587" s="302"/>
      <c r="V587" s="302"/>
      <c r="W587" s="302"/>
      <c r="X587" s="302"/>
      <c r="Y587" s="302"/>
      <c r="Z587" s="302"/>
    </row>
    <row r="588" spans="1:26" ht="15.75" hidden="1" customHeight="1">
      <c r="A588" s="300"/>
      <c r="B588" s="300"/>
      <c r="C588" s="302"/>
      <c r="D588" s="302"/>
      <c r="E588" s="302"/>
      <c r="F588" s="302"/>
      <c r="G588" s="302"/>
      <c r="H588" s="302"/>
      <c r="I588" s="302"/>
      <c r="J588" s="302"/>
      <c r="K588" s="302"/>
      <c r="L588" s="302"/>
      <c r="M588" s="302"/>
      <c r="N588" s="302"/>
      <c r="O588" s="302"/>
      <c r="P588" s="302"/>
      <c r="Q588" s="302"/>
      <c r="R588" s="302"/>
      <c r="S588" s="302"/>
      <c r="T588" s="302"/>
      <c r="U588" s="302"/>
      <c r="V588" s="302"/>
      <c r="W588" s="302"/>
      <c r="X588" s="302"/>
      <c r="Y588" s="302"/>
      <c r="Z588" s="302"/>
    </row>
    <row r="589" spans="1:26" ht="15.75" hidden="1" customHeight="1">
      <c r="A589" s="300"/>
      <c r="B589" s="300"/>
      <c r="C589" s="302"/>
      <c r="D589" s="302"/>
      <c r="E589" s="302"/>
      <c r="F589" s="302"/>
      <c r="G589" s="302"/>
      <c r="H589" s="302"/>
      <c r="I589" s="302"/>
      <c r="J589" s="302"/>
      <c r="K589" s="302"/>
      <c r="L589" s="302"/>
      <c r="M589" s="302"/>
      <c r="N589" s="302"/>
      <c r="O589" s="302"/>
      <c r="P589" s="302"/>
      <c r="Q589" s="302"/>
      <c r="R589" s="302"/>
      <c r="S589" s="302"/>
      <c r="T589" s="302"/>
      <c r="U589" s="302"/>
      <c r="V589" s="302"/>
      <c r="W589" s="302"/>
      <c r="X589" s="302"/>
      <c r="Y589" s="302"/>
      <c r="Z589" s="302"/>
    </row>
    <row r="590" spans="1:26" ht="15.75" hidden="1" customHeight="1">
      <c r="A590" s="300"/>
      <c r="B590" s="300"/>
      <c r="C590" s="302"/>
      <c r="D590" s="302"/>
      <c r="E590" s="302"/>
      <c r="F590" s="302"/>
      <c r="G590" s="302"/>
      <c r="H590" s="302"/>
      <c r="I590" s="302"/>
      <c r="J590" s="302"/>
      <c r="K590" s="302"/>
      <c r="L590" s="302"/>
      <c r="M590" s="302"/>
      <c r="N590" s="302"/>
      <c r="O590" s="302"/>
      <c r="P590" s="302"/>
      <c r="Q590" s="302"/>
      <c r="R590" s="302"/>
      <c r="S590" s="302"/>
      <c r="T590" s="302"/>
      <c r="U590" s="302"/>
      <c r="V590" s="302"/>
      <c r="W590" s="302"/>
      <c r="X590" s="302"/>
      <c r="Y590" s="302"/>
      <c r="Z590" s="302"/>
    </row>
    <row r="591" spans="1:26" ht="15.75" hidden="1" customHeight="1">
      <c r="A591" s="300"/>
      <c r="B591" s="300"/>
      <c r="C591" s="302"/>
      <c r="D591" s="302"/>
      <c r="E591" s="302"/>
      <c r="F591" s="302"/>
      <c r="G591" s="302"/>
      <c r="H591" s="302"/>
      <c r="I591" s="302"/>
      <c r="J591" s="302"/>
      <c r="K591" s="302"/>
      <c r="L591" s="302"/>
      <c r="M591" s="302"/>
      <c r="N591" s="302"/>
      <c r="O591" s="302"/>
      <c r="P591" s="302"/>
      <c r="Q591" s="302"/>
      <c r="R591" s="302"/>
      <c r="S591" s="302"/>
      <c r="T591" s="302"/>
      <c r="U591" s="302"/>
      <c r="V591" s="302"/>
      <c r="W591" s="302"/>
      <c r="X591" s="302"/>
      <c r="Y591" s="302"/>
      <c r="Z591" s="302"/>
    </row>
    <row r="592" spans="1:26" ht="15.75" hidden="1" customHeight="1">
      <c r="A592" s="300"/>
      <c r="B592" s="300"/>
      <c r="C592" s="302"/>
      <c r="D592" s="302"/>
      <c r="E592" s="302"/>
      <c r="F592" s="302"/>
      <c r="G592" s="302"/>
      <c r="H592" s="302"/>
      <c r="I592" s="302"/>
      <c r="J592" s="302"/>
      <c r="K592" s="302"/>
      <c r="L592" s="302"/>
      <c r="M592" s="302"/>
      <c r="N592" s="302"/>
      <c r="O592" s="302"/>
      <c r="P592" s="302"/>
      <c r="Q592" s="302"/>
      <c r="R592" s="302"/>
      <c r="S592" s="302"/>
      <c r="T592" s="302"/>
      <c r="U592" s="302"/>
      <c r="V592" s="302"/>
      <c r="W592" s="302"/>
      <c r="X592" s="302"/>
      <c r="Y592" s="302"/>
      <c r="Z592" s="302"/>
    </row>
    <row r="593" spans="1:26" ht="15.75" hidden="1" customHeight="1">
      <c r="A593" s="300"/>
      <c r="B593" s="300"/>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row>
    <row r="594" spans="1:26" ht="15.75" hidden="1" customHeight="1">
      <c r="A594" s="300"/>
      <c r="B594" s="300"/>
      <c r="C594" s="302"/>
      <c r="D594" s="302"/>
      <c r="E594" s="302"/>
      <c r="F594" s="302"/>
      <c r="G594" s="302"/>
      <c r="H594" s="302"/>
      <c r="I594" s="302"/>
      <c r="J594" s="302"/>
      <c r="K594" s="302"/>
      <c r="L594" s="302"/>
      <c r="M594" s="302"/>
      <c r="N594" s="302"/>
      <c r="O594" s="302"/>
      <c r="P594" s="302"/>
      <c r="Q594" s="302"/>
      <c r="R594" s="302"/>
      <c r="S594" s="302"/>
      <c r="T594" s="302"/>
      <c r="U594" s="302"/>
      <c r="V594" s="302"/>
      <c r="W594" s="302"/>
      <c r="X594" s="302"/>
      <c r="Y594" s="302"/>
      <c r="Z594" s="302"/>
    </row>
    <row r="595" spans="1:26" ht="15.75" hidden="1" customHeight="1">
      <c r="A595" s="300"/>
      <c r="B595" s="300"/>
      <c r="C595" s="302"/>
      <c r="D595" s="302"/>
      <c r="E595" s="302"/>
      <c r="F595" s="302"/>
      <c r="G595" s="302"/>
      <c r="H595" s="302"/>
      <c r="I595" s="302"/>
      <c r="J595" s="302"/>
      <c r="K595" s="302"/>
      <c r="L595" s="302"/>
      <c r="M595" s="302"/>
      <c r="N595" s="302"/>
      <c r="O595" s="302"/>
      <c r="P595" s="302"/>
      <c r="Q595" s="302"/>
      <c r="R595" s="302"/>
      <c r="S595" s="302"/>
      <c r="T595" s="302"/>
      <c r="U595" s="302"/>
      <c r="V595" s="302"/>
      <c r="W595" s="302"/>
      <c r="X595" s="302"/>
      <c r="Y595" s="302"/>
      <c r="Z595" s="302"/>
    </row>
    <row r="596" spans="1:26" ht="15.75" hidden="1" customHeight="1">
      <c r="A596" s="300"/>
      <c r="B596" s="300"/>
      <c r="C596" s="302"/>
      <c r="D596" s="302"/>
      <c r="E596" s="302"/>
      <c r="F596" s="302"/>
      <c r="G596" s="302"/>
      <c r="H596" s="302"/>
      <c r="I596" s="302"/>
      <c r="J596" s="302"/>
      <c r="K596" s="302"/>
      <c r="L596" s="302"/>
      <c r="M596" s="302"/>
      <c r="N596" s="302"/>
      <c r="O596" s="302"/>
      <c r="P596" s="302"/>
      <c r="Q596" s="302"/>
      <c r="R596" s="302"/>
      <c r="S596" s="302"/>
      <c r="T596" s="302"/>
      <c r="U596" s="302"/>
      <c r="V596" s="302"/>
      <c r="W596" s="302"/>
      <c r="X596" s="302"/>
      <c r="Y596" s="302"/>
      <c r="Z596" s="302"/>
    </row>
    <row r="597" spans="1:26" ht="15.75" hidden="1" customHeight="1">
      <c r="A597" s="300"/>
      <c r="B597" s="300"/>
      <c r="C597" s="302"/>
      <c r="D597" s="302"/>
      <c r="E597" s="302"/>
      <c r="F597" s="302"/>
      <c r="G597" s="302"/>
      <c r="H597" s="302"/>
      <c r="I597" s="302"/>
      <c r="J597" s="302"/>
      <c r="K597" s="302"/>
      <c r="L597" s="302"/>
      <c r="M597" s="302"/>
      <c r="N597" s="302"/>
      <c r="O597" s="302"/>
      <c r="P597" s="302"/>
      <c r="Q597" s="302"/>
      <c r="R597" s="302"/>
      <c r="S597" s="302"/>
      <c r="T597" s="302"/>
      <c r="U597" s="302"/>
      <c r="V597" s="302"/>
      <c r="W597" s="302"/>
      <c r="X597" s="302"/>
      <c r="Y597" s="302"/>
      <c r="Z597" s="302"/>
    </row>
    <row r="598" spans="1:26" ht="15.75" hidden="1" customHeight="1">
      <c r="A598" s="300"/>
      <c r="B598" s="300"/>
      <c r="C598" s="302"/>
      <c r="D598" s="302"/>
      <c r="E598" s="302"/>
      <c r="F598" s="302"/>
      <c r="G598" s="302"/>
      <c r="H598" s="302"/>
      <c r="I598" s="302"/>
      <c r="J598" s="302"/>
      <c r="K598" s="302"/>
      <c r="L598" s="302"/>
      <c r="M598" s="302"/>
      <c r="N598" s="302"/>
      <c r="O598" s="302"/>
      <c r="P598" s="302"/>
      <c r="Q598" s="302"/>
      <c r="R598" s="302"/>
      <c r="S598" s="302"/>
      <c r="T598" s="302"/>
      <c r="U598" s="302"/>
      <c r="V598" s="302"/>
      <c r="W598" s="302"/>
      <c r="X598" s="302"/>
      <c r="Y598" s="302"/>
      <c r="Z598" s="302"/>
    </row>
    <row r="599" spans="1:26" ht="15.75" hidden="1" customHeight="1">
      <c r="A599" s="300"/>
      <c r="B599" s="300"/>
      <c r="C599" s="302"/>
      <c r="D599" s="302"/>
      <c r="E599" s="302"/>
      <c r="F599" s="302"/>
      <c r="G599" s="302"/>
      <c r="H599" s="302"/>
      <c r="I599" s="302"/>
      <c r="J599" s="302"/>
      <c r="K599" s="302"/>
      <c r="L599" s="302"/>
      <c r="M599" s="302"/>
      <c r="N599" s="302"/>
      <c r="O599" s="302"/>
      <c r="P599" s="302"/>
      <c r="Q599" s="302"/>
      <c r="R599" s="302"/>
      <c r="S599" s="302"/>
      <c r="T599" s="302"/>
      <c r="U599" s="302"/>
      <c r="V599" s="302"/>
      <c r="W599" s="302"/>
      <c r="X599" s="302"/>
      <c r="Y599" s="302"/>
      <c r="Z599" s="302"/>
    </row>
    <row r="600" spans="1:26" ht="15.75" hidden="1" customHeight="1">
      <c r="A600" s="300"/>
      <c r="B600" s="300"/>
      <c r="C600" s="302"/>
      <c r="D600" s="302"/>
      <c r="E600" s="302"/>
      <c r="F600" s="302"/>
      <c r="G600" s="302"/>
      <c r="H600" s="302"/>
      <c r="I600" s="302"/>
      <c r="J600" s="302"/>
      <c r="K600" s="302"/>
      <c r="L600" s="302"/>
      <c r="M600" s="302"/>
      <c r="N600" s="302"/>
      <c r="O600" s="302"/>
      <c r="P600" s="302"/>
      <c r="Q600" s="302"/>
      <c r="R600" s="302"/>
      <c r="S600" s="302"/>
      <c r="T600" s="302"/>
      <c r="U600" s="302"/>
      <c r="V600" s="302"/>
      <c r="W600" s="302"/>
      <c r="X600" s="302"/>
      <c r="Y600" s="302"/>
      <c r="Z600" s="302"/>
    </row>
    <row r="601" spans="1:26" ht="15.75" hidden="1" customHeight="1">
      <c r="A601" s="300"/>
      <c r="B601" s="300"/>
      <c r="C601" s="302"/>
      <c r="D601" s="302"/>
      <c r="E601" s="302"/>
      <c r="F601" s="302"/>
      <c r="G601" s="302"/>
      <c r="H601" s="302"/>
      <c r="I601" s="302"/>
      <c r="J601" s="302"/>
      <c r="K601" s="302"/>
      <c r="L601" s="302"/>
      <c r="M601" s="302"/>
      <c r="N601" s="302"/>
      <c r="O601" s="302"/>
      <c r="P601" s="302"/>
      <c r="Q601" s="302"/>
      <c r="R601" s="302"/>
      <c r="S601" s="302"/>
      <c r="T601" s="302"/>
      <c r="U601" s="302"/>
      <c r="V601" s="302"/>
      <c r="W601" s="302"/>
      <c r="X601" s="302"/>
      <c r="Y601" s="302"/>
      <c r="Z601" s="302"/>
    </row>
    <row r="602" spans="1:26" ht="15.75" hidden="1" customHeight="1">
      <c r="A602" s="300"/>
      <c r="B602" s="300"/>
      <c r="C602" s="302"/>
      <c r="D602" s="302"/>
      <c r="E602" s="302"/>
      <c r="F602" s="302"/>
      <c r="G602" s="302"/>
      <c r="H602" s="302"/>
      <c r="I602" s="302"/>
      <c r="J602" s="302"/>
      <c r="K602" s="302"/>
      <c r="L602" s="302"/>
      <c r="M602" s="302"/>
      <c r="N602" s="302"/>
      <c r="O602" s="302"/>
      <c r="P602" s="302"/>
      <c r="Q602" s="302"/>
      <c r="R602" s="302"/>
      <c r="S602" s="302"/>
      <c r="T602" s="302"/>
      <c r="U602" s="302"/>
      <c r="V602" s="302"/>
      <c r="W602" s="302"/>
      <c r="X602" s="302"/>
      <c r="Y602" s="302"/>
      <c r="Z602" s="302"/>
    </row>
    <row r="603" spans="1:26" ht="15.75" hidden="1" customHeight="1">
      <c r="A603" s="300"/>
      <c r="B603" s="300"/>
      <c r="C603" s="302"/>
      <c r="D603" s="302"/>
      <c r="E603" s="302"/>
      <c r="F603" s="302"/>
      <c r="G603" s="302"/>
      <c r="H603" s="302"/>
      <c r="I603" s="302"/>
      <c r="J603" s="302"/>
      <c r="K603" s="302"/>
      <c r="L603" s="302"/>
      <c r="M603" s="302"/>
      <c r="N603" s="302"/>
      <c r="O603" s="302"/>
      <c r="P603" s="302"/>
      <c r="Q603" s="302"/>
      <c r="R603" s="302"/>
      <c r="S603" s="302"/>
      <c r="T603" s="302"/>
      <c r="U603" s="302"/>
      <c r="V603" s="302"/>
      <c r="W603" s="302"/>
      <c r="X603" s="302"/>
      <c r="Y603" s="302"/>
      <c r="Z603" s="302"/>
    </row>
    <row r="604" spans="1:26" ht="15.75" hidden="1" customHeight="1">
      <c r="A604" s="300"/>
      <c r="B604" s="300"/>
      <c r="C604" s="302"/>
      <c r="D604" s="302"/>
      <c r="E604" s="302"/>
      <c r="F604" s="302"/>
      <c r="G604" s="302"/>
      <c r="H604" s="302"/>
      <c r="I604" s="302"/>
      <c r="J604" s="302"/>
      <c r="K604" s="302"/>
      <c r="L604" s="302"/>
      <c r="M604" s="302"/>
      <c r="N604" s="302"/>
      <c r="O604" s="302"/>
      <c r="P604" s="302"/>
      <c r="Q604" s="302"/>
      <c r="R604" s="302"/>
      <c r="S604" s="302"/>
      <c r="T604" s="302"/>
      <c r="U604" s="302"/>
      <c r="V604" s="302"/>
      <c r="W604" s="302"/>
      <c r="X604" s="302"/>
      <c r="Y604" s="302"/>
      <c r="Z604" s="302"/>
    </row>
    <row r="605" spans="1:26" ht="15.75" hidden="1" customHeight="1">
      <c r="A605" s="300"/>
      <c r="B605" s="300"/>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row>
    <row r="606" spans="1:26" ht="15.75" hidden="1" customHeight="1">
      <c r="A606" s="300"/>
      <c r="B606" s="300"/>
      <c r="C606" s="302"/>
      <c r="D606" s="302"/>
      <c r="E606" s="302"/>
      <c r="F606" s="302"/>
      <c r="G606" s="302"/>
      <c r="H606" s="302"/>
      <c r="I606" s="302"/>
      <c r="J606" s="302"/>
      <c r="K606" s="302"/>
      <c r="L606" s="302"/>
      <c r="M606" s="302"/>
      <c r="N606" s="302"/>
      <c r="O606" s="302"/>
      <c r="P606" s="302"/>
      <c r="Q606" s="302"/>
      <c r="R606" s="302"/>
      <c r="S606" s="302"/>
      <c r="T606" s="302"/>
      <c r="U606" s="302"/>
      <c r="V606" s="302"/>
      <c r="W606" s="302"/>
      <c r="X606" s="302"/>
      <c r="Y606" s="302"/>
      <c r="Z606" s="302"/>
    </row>
    <row r="607" spans="1:26" ht="15.75" hidden="1" customHeight="1">
      <c r="A607" s="300"/>
      <c r="B607" s="300"/>
      <c r="C607" s="302"/>
      <c r="D607" s="302"/>
      <c r="E607" s="302"/>
      <c r="F607" s="302"/>
      <c r="G607" s="302"/>
      <c r="H607" s="302"/>
      <c r="I607" s="302"/>
      <c r="J607" s="302"/>
      <c r="K607" s="302"/>
      <c r="L607" s="302"/>
      <c r="M607" s="302"/>
      <c r="N607" s="302"/>
      <c r="O607" s="302"/>
      <c r="P607" s="302"/>
      <c r="Q607" s="302"/>
      <c r="R607" s="302"/>
      <c r="S607" s="302"/>
      <c r="T607" s="302"/>
      <c r="U607" s="302"/>
      <c r="V607" s="302"/>
      <c r="W607" s="302"/>
      <c r="X607" s="302"/>
      <c r="Y607" s="302"/>
      <c r="Z607" s="302"/>
    </row>
    <row r="608" spans="1:26" ht="15.75" hidden="1" customHeight="1">
      <c r="A608" s="300"/>
      <c r="B608" s="300"/>
      <c r="C608" s="302"/>
      <c r="D608" s="302"/>
      <c r="E608" s="302"/>
      <c r="F608" s="302"/>
      <c r="G608" s="302"/>
      <c r="H608" s="302"/>
      <c r="I608" s="302"/>
      <c r="J608" s="302"/>
      <c r="K608" s="302"/>
      <c r="L608" s="302"/>
      <c r="M608" s="302"/>
      <c r="N608" s="302"/>
      <c r="O608" s="302"/>
      <c r="P608" s="302"/>
      <c r="Q608" s="302"/>
      <c r="R608" s="302"/>
      <c r="S608" s="302"/>
      <c r="T608" s="302"/>
      <c r="U608" s="302"/>
      <c r="V608" s="302"/>
      <c r="W608" s="302"/>
      <c r="X608" s="302"/>
      <c r="Y608" s="302"/>
      <c r="Z608" s="302"/>
    </row>
    <row r="609" spans="1:26" ht="15.75" hidden="1" customHeight="1">
      <c r="A609" s="300"/>
      <c r="B609" s="300"/>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row>
    <row r="610" spans="1:26" ht="15.75" hidden="1" customHeight="1">
      <c r="A610" s="300"/>
      <c r="B610" s="300"/>
      <c r="C610" s="302"/>
      <c r="D610" s="302"/>
      <c r="E610" s="302"/>
      <c r="F610" s="302"/>
      <c r="G610" s="302"/>
      <c r="H610" s="302"/>
      <c r="I610" s="302"/>
      <c r="J610" s="302"/>
      <c r="K610" s="302"/>
      <c r="L610" s="302"/>
      <c r="M610" s="302"/>
      <c r="N610" s="302"/>
      <c r="O610" s="302"/>
      <c r="P610" s="302"/>
      <c r="Q610" s="302"/>
      <c r="R610" s="302"/>
      <c r="S610" s="302"/>
      <c r="T610" s="302"/>
      <c r="U610" s="302"/>
      <c r="V610" s="302"/>
      <c r="W610" s="302"/>
      <c r="X610" s="302"/>
      <c r="Y610" s="302"/>
      <c r="Z610" s="302"/>
    </row>
    <row r="611" spans="1:26" ht="15.75" hidden="1" customHeight="1">
      <c r="A611" s="300"/>
      <c r="B611" s="300"/>
      <c r="C611" s="302"/>
      <c r="D611" s="302"/>
      <c r="E611" s="302"/>
      <c r="F611" s="302"/>
      <c r="G611" s="302"/>
      <c r="H611" s="302"/>
      <c r="I611" s="302"/>
      <c r="J611" s="302"/>
      <c r="K611" s="302"/>
      <c r="L611" s="302"/>
      <c r="M611" s="302"/>
      <c r="N611" s="302"/>
      <c r="O611" s="302"/>
      <c r="P611" s="302"/>
      <c r="Q611" s="302"/>
      <c r="R611" s="302"/>
      <c r="S611" s="302"/>
      <c r="T611" s="302"/>
      <c r="U611" s="302"/>
      <c r="V611" s="302"/>
      <c r="W611" s="302"/>
      <c r="X611" s="302"/>
      <c r="Y611" s="302"/>
      <c r="Z611" s="302"/>
    </row>
    <row r="612" spans="1:26" ht="15.75" hidden="1" customHeight="1">
      <c r="A612" s="300"/>
      <c r="B612" s="300"/>
      <c r="C612" s="302"/>
      <c r="D612" s="302"/>
      <c r="E612" s="302"/>
      <c r="F612" s="302"/>
      <c r="G612" s="302"/>
      <c r="H612" s="302"/>
      <c r="I612" s="302"/>
      <c r="J612" s="302"/>
      <c r="K612" s="302"/>
      <c r="L612" s="302"/>
      <c r="M612" s="302"/>
      <c r="N612" s="302"/>
      <c r="O612" s="302"/>
      <c r="P612" s="302"/>
      <c r="Q612" s="302"/>
      <c r="R612" s="302"/>
      <c r="S612" s="302"/>
      <c r="T612" s="302"/>
      <c r="U612" s="302"/>
      <c r="V612" s="302"/>
      <c r="W612" s="302"/>
      <c r="X612" s="302"/>
      <c r="Y612" s="302"/>
      <c r="Z612" s="302"/>
    </row>
    <row r="613" spans="1:26" ht="15.75" hidden="1" customHeight="1">
      <c r="A613" s="300"/>
      <c r="B613" s="300"/>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row>
    <row r="614" spans="1:26" ht="15.75" hidden="1" customHeight="1">
      <c r="A614" s="300"/>
      <c r="B614" s="300"/>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row>
    <row r="615" spans="1:26" ht="15.75" hidden="1" customHeight="1">
      <c r="A615" s="300"/>
      <c r="B615" s="300"/>
      <c r="C615" s="302"/>
      <c r="D615" s="302"/>
      <c r="E615" s="302"/>
      <c r="F615" s="302"/>
      <c r="G615" s="302"/>
      <c r="H615" s="302"/>
      <c r="I615" s="302"/>
      <c r="J615" s="302"/>
      <c r="K615" s="302"/>
      <c r="L615" s="302"/>
      <c r="M615" s="302"/>
      <c r="N615" s="302"/>
      <c r="O615" s="302"/>
      <c r="P615" s="302"/>
      <c r="Q615" s="302"/>
      <c r="R615" s="302"/>
      <c r="S615" s="302"/>
      <c r="T615" s="302"/>
      <c r="U615" s="302"/>
      <c r="V615" s="302"/>
      <c r="W615" s="302"/>
      <c r="X615" s="302"/>
      <c r="Y615" s="302"/>
      <c r="Z615" s="302"/>
    </row>
    <row r="616" spans="1:26" ht="15.75" hidden="1" customHeight="1">
      <c r="A616" s="300"/>
      <c r="B616" s="300"/>
      <c r="C616" s="302"/>
      <c r="D616" s="302"/>
      <c r="E616" s="302"/>
      <c r="F616" s="302"/>
      <c r="G616" s="302"/>
      <c r="H616" s="302"/>
      <c r="I616" s="302"/>
      <c r="J616" s="302"/>
      <c r="K616" s="302"/>
      <c r="L616" s="302"/>
      <c r="M616" s="302"/>
      <c r="N616" s="302"/>
      <c r="O616" s="302"/>
      <c r="P616" s="302"/>
      <c r="Q616" s="302"/>
      <c r="R616" s="302"/>
      <c r="S616" s="302"/>
      <c r="T616" s="302"/>
      <c r="U616" s="302"/>
      <c r="V616" s="302"/>
      <c r="W616" s="302"/>
      <c r="X616" s="302"/>
      <c r="Y616" s="302"/>
      <c r="Z616" s="302"/>
    </row>
    <row r="617" spans="1:26" ht="15.75" hidden="1" customHeight="1">
      <c r="A617" s="300"/>
      <c r="B617" s="300"/>
      <c r="C617" s="302"/>
      <c r="D617" s="302"/>
      <c r="E617" s="302"/>
      <c r="F617" s="302"/>
      <c r="G617" s="302"/>
      <c r="H617" s="302"/>
      <c r="I617" s="302"/>
      <c r="J617" s="302"/>
      <c r="K617" s="302"/>
      <c r="L617" s="302"/>
      <c r="M617" s="302"/>
      <c r="N617" s="302"/>
      <c r="O617" s="302"/>
      <c r="P617" s="302"/>
      <c r="Q617" s="302"/>
      <c r="R617" s="302"/>
      <c r="S617" s="302"/>
      <c r="T617" s="302"/>
      <c r="U617" s="302"/>
      <c r="V617" s="302"/>
      <c r="W617" s="302"/>
      <c r="X617" s="302"/>
      <c r="Y617" s="302"/>
      <c r="Z617" s="302"/>
    </row>
    <row r="618" spans="1:26" ht="15.75" hidden="1" customHeight="1">
      <c r="A618" s="300"/>
      <c r="B618" s="300"/>
      <c r="C618" s="302"/>
      <c r="D618" s="302"/>
      <c r="E618" s="302"/>
      <c r="F618" s="302"/>
      <c r="G618" s="302"/>
      <c r="H618" s="302"/>
      <c r="I618" s="302"/>
      <c r="J618" s="302"/>
      <c r="K618" s="302"/>
      <c r="L618" s="302"/>
      <c r="M618" s="302"/>
      <c r="N618" s="302"/>
      <c r="O618" s="302"/>
      <c r="P618" s="302"/>
      <c r="Q618" s="302"/>
      <c r="R618" s="302"/>
      <c r="S618" s="302"/>
      <c r="T618" s="302"/>
      <c r="U618" s="302"/>
      <c r="V618" s="302"/>
      <c r="W618" s="302"/>
      <c r="X618" s="302"/>
      <c r="Y618" s="302"/>
      <c r="Z618" s="302"/>
    </row>
    <row r="619" spans="1:26" ht="15.75" hidden="1" customHeight="1">
      <c r="A619" s="300"/>
      <c r="B619" s="300"/>
      <c r="C619" s="302"/>
      <c r="D619" s="302"/>
      <c r="E619" s="302"/>
      <c r="F619" s="302"/>
      <c r="G619" s="302"/>
      <c r="H619" s="302"/>
      <c r="I619" s="302"/>
      <c r="J619" s="302"/>
      <c r="K619" s="302"/>
      <c r="L619" s="302"/>
      <c r="M619" s="302"/>
      <c r="N619" s="302"/>
      <c r="O619" s="302"/>
      <c r="P619" s="302"/>
      <c r="Q619" s="302"/>
      <c r="R619" s="302"/>
      <c r="S619" s="302"/>
      <c r="T619" s="302"/>
      <c r="U619" s="302"/>
      <c r="V619" s="302"/>
      <c r="W619" s="302"/>
      <c r="X619" s="302"/>
      <c r="Y619" s="302"/>
      <c r="Z619" s="302"/>
    </row>
    <row r="620" spans="1:26" ht="15.75" hidden="1" customHeight="1">
      <c r="A620" s="300"/>
      <c r="B620" s="300"/>
      <c r="C620" s="302"/>
      <c r="D620" s="302"/>
      <c r="E620" s="302"/>
      <c r="F620" s="302"/>
      <c r="G620" s="302"/>
      <c r="H620" s="302"/>
      <c r="I620" s="302"/>
      <c r="J620" s="302"/>
      <c r="K620" s="302"/>
      <c r="L620" s="302"/>
      <c r="M620" s="302"/>
      <c r="N620" s="302"/>
      <c r="O620" s="302"/>
      <c r="P620" s="302"/>
      <c r="Q620" s="302"/>
      <c r="R620" s="302"/>
      <c r="S620" s="302"/>
      <c r="T620" s="302"/>
      <c r="U620" s="302"/>
      <c r="V620" s="302"/>
      <c r="W620" s="302"/>
      <c r="X620" s="302"/>
      <c r="Y620" s="302"/>
      <c r="Z620" s="302"/>
    </row>
    <row r="621" spans="1:26" ht="15.75" hidden="1" customHeight="1">
      <c r="A621" s="300"/>
      <c r="B621" s="300"/>
      <c r="C621" s="302"/>
      <c r="D621" s="302"/>
      <c r="E621" s="302"/>
      <c r="F621" s="302"/>
      <c r="G621" s="302"/>
      <c r="H621" s="302"/>
      <c r="I621" s="302"/>
      <c r="J621" s="302"/>
      <c r="K621" s="302"/>
      <c r="L621" s="302"/>
      <c r="M621" s="302"/>
      <c r="N621" s="302"/>
      <c r="O621" s="302"/>
      <c r="P621" s="302"/>
      <c r="Q621" s="302"/>
      <c r="R621" s="302"/>
      <c r="S621" s="302"/>
      <c r="T621" s="302"/>
      <c r="U621" s="302"/>
      <c r="V621" s="302"/>
      <c r="W621" s="302"/>
      <c r="X621" s="302"/>
      <c r="Y621" s="302"/>
      <c r="Z621" s="302"/>
    </row>
    <row r="622" spans="1:26" ht="15.75" hidden="1" customHeight="1">
      <c r="A622" s="300"/>
      <c r="B622" s="300"/>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c r="Y622" s="302"/>
      <c r="Z622" s="302"/>
    </row>
    <row r="623" spans="1:26" ht="15.75" hidden="1" customHeight="1">
      <c r="A623" s="300"/>
      <c r="B623" s="300"/>
      <c r="C623" s="302"/>
      <c r="D623" s="302"/>
      <c r="E623" s="302"/>
      <c r="F623" s="302"/>
      <c r="G623" s="302"/>
      <c r="H623" s="302"/>
      <c r="I623" s="302"/>
      <c r="J623" s="302"/>
      <c r="K623" s="302"/>
      <c r="L623" s="302"/>
      <c r="M623" s="302"/>
      <c r="N623" s="302"/>
      <c r="O623" s="302"/>
      <c r="P623" s="302"/>
      <c r="Q623" s="302"/>
      <c r="R623" s="302"/>
      <c r="S623" s="302"/>
      <c r="T623" s="302"/>
      <c r="U623" s="302"/>
      <c r="V623" s="302"/>
      <c r="W623" s="302"/>
      <c r="X623" s="302"/>
      <c r="Y623" s="302"/>
      <c r="Z623" s="302"/>
    </row>
    <row r="624" spans="1:26" ht="15.75" hidden="1" customHeight="1">
      <c r="A624" s="300"/>
      <c r="B624" s="300"/>
      <c r="C624" s="302"/>
      <c r="D624" s="302"/>
      <c r="E624" s="302"/>
      <c r="F624" s="302"/>
      <c r="G624" s="302"/>
      <c r="H624" s="302"/>
      <c r="I624" s="302"/>
      <c r="J624" s="302"/>
      <c r="K624" s="302"/>
      <c r="L624" s="302"/>
      <c r="M624" s="302"/>
      <c r="N624" s="302"/>
      <c r="O624" s="302"/>
      <c r="P624" s="302"/>
      <c r="Q624" s="302"/>
      <c r="R624" s="302"/>
      <c r="S624" s="302"/>
      <c r="T624" s="302"/>
      <c r="U624" s="302"/>
      <c r="V624" s="302"/>
      <c r="W624" s="302"/>
      <c r="X624" s="302"/>
      <c r="Y624" s="302"/>
      <c r="Z624" s="302"/>
    </row>
    <row r="625" spans="1:26" ht="15.75" hidden="1" customHeight="1">
      <c r="A625" s="300"/>
      <c r="B625" s="300"/>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row>
    <row r="626" spans="1:26" ht="15.75" hidden="1" customHeight="1">
      <c r="A626" s="300"/>
      <c r="B626" s="300"/>
      <c r="C626" s="302"/>
      <c r="D626" s="302"/>
      <c r="E626" s="302"/>
      <c r="F626" s="302"/>
      <c r="G626" s="302"/>
      <c r="H626" s="302"/>
      <c r="I626" s="302"/>
      <c r="J626" s="302"/>
      <c r="K626" s="302"/>
      <c r="L626" s="302"/>
      <c r="M626" s="302"/>
      <c r="N626" s="302"/>
      <c r="O626" s="302"/>
      <c r="P626" s="302"/>
      <c r="Q626" s="302"/>
      <c r="R626" s="302"/>
      <c r="S626" s="302"/>
      <c r="T626" s="302"/>
      <c r="U626" s="302"/>
      <c r="V626" s="302"/>
      <c r="W626" s="302"/>
      <c r="X626" s="302"/>
      <c r="Y626" s="302"/>
      <c r="Z626" s="302"/>
    </row>
    <row r="627" spans="1:26" ht="15.75" hidden="1" customHeight="1">
      <c r="A627" s="300"/>
      <c r="B627" s="300"/>
      <c r="C627" s="302"/>
      <c r="D627" s="302"/>
      <c r="E627" s="302"/>
      <c r="F627" s="302"/>
      <c r="G627" s="302"/>
      <c r="H627" s="302"/>
      <c r="I627" s="302"/>
      <c r="J627" s="302"/>
      <c r="K627" s="302"/>
      <c r="L627" s="302"/>
      <c r="M627" s="302"/>
      <c r="N627" s="302"/>
      <c r="O627" s="302"/>
      <c r="P627" s="302"/>
      <c r="Q627" s="302"/>
      <c r="R627" s="302"/>
      <c r="S627" s="302"/>
      <c r="T627" s="302"/>
      <c r="U627" s="302"/>
      <c r="V627" s="302"/>
      <c r="W627" s="302"/>
      <c r="X627" s="302"/>
      <c r="Y627" s="302"/>
      <c r="Z627" s="302"/>
    </row>
    <row r="628" spans="1:26" ht="15.75" hidden="1" customHeight="1">
      <c r="A628" s="300"/>
      <c r="B628" s="300"/>
      <c r="C628" s="302"/>
      <c r="D628" s="302"/>
      <c r="E628" s="302"/>
      <c r="F628" s="302"/>
      <c r="G628" s="302"/>
      <c r="H628" s="302"/>
      <c r="I628" s="302"/>
      <c r="J628" s="302"/>
      <c r="K628" s="302"/>
      <c r="L628" s="302"/>
      <c r="M628" s="302"/>
      <c r="N628" s="302"/>
      <c r="O628" s="302"/>
      <c r="P628" s="302"/>
      <c r="Q628" s="302"/>
      <c r="R628" s="302"/>
      <c r="S628" s="302"/>
      <c r="T628" s="302"/>
      <c r="U628" s="302"/>
      <c r="V628" s="302"/>
      <c r="W628" s="302"/>
      <c r="X628" s="302"/>
      <c r="Y628" s="302"/>
      <c r="Z628" s="302"/>
    </row>
    <row r="629" spans="1:26" ht="15.75" hidden="1" customHeight="1">
      <c r="A629" s="300"/>
      <c r="B629" s="300"/>
      <c r="C629" s="302"/>
      <c r="D629" s="302"/>
      <c r="E629" s="302"/>
      <c r="F629" s="302"/>
      <c r="G629" s="302"/>
      <c r="H629" s="302"/>
      <c r="I629" s="302"/>
      <c r="J629" s="302"/>
      <c r="K629" s="302"/>
      <c r="L629" s="302"/>
      <c r="M629" s="302"/>
      <c r="N629" s="302"/>
      <c r="O629" s="302"/>
      <c r="P629" s="302"/>
      <c r="Q629" s="302"/>
      <c r="R629" s="302"/>
      <c r="S629" s="302"/>
      <c r="T629" s="302"/>
      <c r="U629" s="302"/>
      <c r="V629" s="302"/>
      <c r="W629" s="302"/>
      <c r="X629" s="302"/>
      <c r="Y629" s="302"/>
      <c r="Z629" s="302"/>
    </row>
    <row r="630" spans="1:26" ht="15.75" hidden="1" customHeight="1">
      <c r="A630" s="300"/>
      <c r="B630" s="300"/>
      <c r="C630" s="302"/>
      <c r="D630" s="302"/>
      <c r="E630" s="302"/>
      <c r="F630" s="302"/>
      <c r="G630" s="302"/>
      <c r="H630" s="302"/>
      <c r="I630" s="302"/>
      <c r="J630" s="302"/>
      <c r="K630" s="302"/>
      <c r="L630" s="302"/>
      <c r="M630" s="302"/>
      <c r="N630" s="302"/>
      <c r="O630" s="302"/>
      <c r="P630" s="302"/>
      <c r="Q630" s="302"/>
      <c r="R630" s="302"/>
      <c r="S630" s="302"/>
      <c r="T630" s="302"/>
      <c r="U630" s="302"/>
      <c r="V630" s="302"/>
      <c r="W630" s="302"/>
      <c r="X630" s="302"/>
      <c r="Y630" s="302"/>
      <c r="Z630" s="302"/>
    </row>
    <row r="631" spans="1:26" ht="15.75" hidden="1" customHeight="1">
      <c r="A631" s="300"/>
      <c r="B631" s="300"/>
      <c r="C631" s="302"/>
      <c r="D631" s="302"/>
      <c r="E631" s="302"/>
      <c r="F631" s="302"/>
      <c r="G631" s="302"/>
      <c r="H631" s="302"/>
      <c r="I631" s="302"/>
      <c r="J631" s="302"/>
      <c r="K631" s="302"/>
      <c r="L631" s="302"/>
      <c r="M631" s="302"/>
      <c r="N631" s="302"/>
      <c r="O631" s="302"/>
      <c r="P631" s="302"/>
      <c r="Q631" s="302"/>
      <c r="R631" s="302"/>
      <c r="S631" s="302"/>
      <c r="T631" s="302"/>
      <c r="U631" s="302"/>
      <c r="V631" s="302"/>
      <c r="W631" s="302"/>
      <c r="X631" s="302"/>
      <c r="Y631" s="302"/>
      <c r="Z631" s="302"/>
    </row>
    <row r="632" spans="1:26" ht="15.75" hidden="1" customHeight="1">
      <c r="A632" s="300"/>
      <c r="B632" s="300"/>
      <c r="C632" s="302"/>
      <c r="D632" s="302"/>
      <c r="E632" s="302"/>
      <c r="F632" s="302"/>
      <c r="G632" s="302"/>
      <c r="H632" s="302"/>
      <c r="I632" s="302"/>
      <c r="J632" s="302"/>
      <c r="K632" s="302"/>
      <c r="L632" s="302"/>
      <c r="M632" s="302"/>
      <c r="N632" s="302"/>
      <c r="O632" s="302"/>
      <c r="P632" s="302"/>
      <c r="Q632" s="302"/>
      <c r="R632" s="302"/>
      <c r="S632" s="302"/>
      <c r="T632" s="302"/>
      <c r="U632" s="302"/>
      <c r="V632" s="302"/>
      <c r="W632" s="302"/>
      <c r="X632" s="302"/>
      <c r="Y632" s="302"/>
      <c r="Z632" s="302"/>
    </row>
    <row r="633" spans="1:26" ht="15.75" hidden="1" customHeight="1">
      <c r="A633" s="300"/>
      <c r="B633" s="300"/>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row>
    <row r="634" spans="1:26" ht="15.75" hidden="1" customHeight="1">
      <c r="A634" s="300"/>
      <c r="B634" s="300"/>
      <c r="C634" s="302"/>
      <c r="D634" s="302"/>
      <c r="E634" s="302"/>
      <c r="F634" s="302"/>
      <c r="G634" s="302"/>
      <c r="H634" s="302"/>
      <c r="I634" s="302"/>
      <c r="J634" s="302"/>
      <c r="K634" s="302"/>
      <c r="L634" s="302"/>
      <c r="M634" s="302"/>
      <c r="N634" s="302"/>
      <c r="O634" s="302"/>
      <c r="P634" s="302"/>
      <c r="Q634" s="302"/>
      <c r="R634" s="302"/>
      <c r="S634" s="302"/>
      <c r="T634" s="302"/>
      <c r="U634" s="302"/>
      <c r="V634" s="302"/>
      <c r="W634" s="302"/>
      <c r="X634" s="302"/>
      <c r="Y634" s="302"/>
      <c r="Z634" s="302"/>
    </row>
    <row r="635" spans="1:26" ht="15.75" hidden="1" customHeight="1">
      <c r="A635" s="300"/>
      <c r="B635" s="300"/>
      <c r="C635" s="302"/>
      <c r="D635" s="302"/>
      <c r="E635" s="302"/>
      <c r="F635" s="302"/>
      <c r="G635" s="302"/>
      <c r="H635" s="302"/>
      <c r="I635" s="302"/>
      <c r="J635" s="302"/>
      <c r="K635" s="302"/>
      <c r="L635" s="302"/>
      <c r="M635" s="302"/>
      <c r="N635" s="302"/>
      <c r="O635" s="302"/>
      <c r="P635" s="302"/>
      <c r="Q635" s="302"/>
      <c r="R635" s="302"/>
      <c r="S635" s="302"/>
      <c r="T635" s="302"/>
      <c r="U635" s="302"/>
      <c r="V635" s="302"/>
      <c r="W635" s="302"/>
      <c r="X635" s="302"/>
      <c r="Y635" s="302"/>
      <c r="Z635" s="302"/>
    </row>
    <row r="636" spans="1:26" ht="15.75" hidden="1" customHeight="1">
      <c r="A636" s="300"/>
      <c r="B636" s="300"/>
      <c r="C636" s="302"/>
      <c r="D636" s="302"/>
      <c r="E636" s="302"/>
      <c r="F636" s="302"/>
      <c r="G636" s="302"/>
      <c r="H636" s="302"/>
      <c r="I636" s="302"/>
      <c r="J636" s="302"/>
      <c r="K636" s="302"/>
      <c r="L636" s="302"/>
      <c r="M636" s="302"/>
      <c r="N636" s="302"/>
      <c r="O636" s="302"/>
      <c r="P636" s="302"/>
      <c r="Q636" s="302"/>
      <c r="R636" s="302"/>
      <c r="S636" s="302"/>
      <c r="T636" s="302"/>
      <c r="U636" s="302"/>
      <c r="V636" s="302"/>
      <c r="W636" s="302"/>
      <c r="X636" s="302"/>
      <c r="Y636" s="302"/>
      <c r="Z636" s="302"/>
    </row>
    <row r="637" spans="1:26" ht="15.75" hidden="1" customHeight="1">
      <c r="A637" s="300"/>
      <c r="B637" s="300"/>
      <c r="C637" s="302"/>
      <c r="D637" s="302"/>
      <c r="E637" s="302"/>
      <c r="F637" s="302"/>
      <c r="G637" s="302"/>
      <c r="H637" s="302"/>
      <c r="I637" s="302"/>
      <c r="J637" s="302"/>
      <c r="K637" s="302"/>
      <c r="L637" s="302"/>
      <c r="M637" s="302"/>
      <c r="N637" s="302"/>
      <c r="O637" s="302"/>
      <c r="P637" s="302"/>
      <c r="Q637" s="302"/>
      <c r="R637" s="302"/>
      <c r="S637" s="302"/>
      <c r="T637" s="302"/>
      <c r="U637" s="302"/>
      <c r="V637" s="302"/>
      <c r="W637" s="302"/>
      <c r="X637" s="302"/>
      <c r="Y637" s="302"/>
      <c r="Z637" s="302"/>
    </row>
    <row r="638" spans="1:26" ht="15.75" hidden="1" customHeight="1">
      <c r="A638" s="300"/>
      <c r="B638" s="300"/>
      <c r="C638" s="302"/>
      <c r="D638" s="302"/>
      <c r="E638" s="302"/>
      <c r="F638" s="302"/>
      <c r="G638" s="302"/>
      <c r="H638" s="302"/>
      <c r="I638" s="302"/>
      <c r="J638" s="302"/>
      <c r="K638" s="302"/>
      <c r="L638" s="302"/>
      <c r="M638" s="302"/>
      <c r="N638" s="302"/>
      <c r="O638" s="302"/>
      <c r="P638" s="302"/>
      <c r="Q638" s="302"/>
      <c r="R638" s="302"/>
      <c r="S638" s="302"/>
      <c r="T638" s="302"/>
      <c r="U638" s="302"/>
      <c r="V638" s="302"/>
      <c r="W638" s="302"/>
      <c r="X638" s="302"/>
      <c r="Y638" s="302"/>
      <c r="Z638" s="302"/>
    </row>
    <row r="639" spans="1:26" ht="15.75" hidden="1" customHeight="1">
      <c r="A639" s="300"/>
      <c r="B639" s="300"/>
      <c r="C639" s="302"/>
      <c r="D639" s="302"/>
      <c r="E639" s="302"/>
      <c r="F639" s="302"/>
      <c r="G639" s="302"/>
      <c r="H639" s="302"/>
      <c r="I639" s="302"/>
      <c r="J639" s="302"/>
      <c r="K639" s="302"/>
      <c r="L639" s="302"/>
      <c r="M639" s="302"/>
      <c r="N639" s="302"/>
      <c r="O639" s="302"/>
      <c r="P639" s="302"/>
      <c r="Q639" s="302"/>
      <c r="R639" s="302"/>
      <c r="S639" s="302"/>
      <c r="T639" s="302"/>
      <c r="U639" s="302"/>
      <c r="V639" s="302"/>
      <c r="W639" s="302"/>
      <c r="X639" s="302"/>
      <c r="Y639" s="302"/>
      <c r="Z639" s="302"/>
    </row>
    <row r="640" spans="1:26" ht="15.75" hidden="1" customHeight="1">
      <c r="A640" s="300"/>
      <c r="B640" s="300"/>
      <c r="C640" s="302"/>
      <c r="D640" s="302"/>
      <c r="E640" s="302"/>
      <c r="F640" s="302"/>
      <c r="G640" s="302"/>
      <c r="H640" s="302"/>
      <c r="I640" s="302"/>
      <c r="J640" s="302"/>
      <c r="K640" s="302"/>
      <c r="L640" s="302"/>
      <c r="M640" s="302"/>
      <c r="N640" s="302"/>
      <c r="O640" s="302"/>
      <c r="P640" s="302"/>
      <c r="Q640" s="302"/>
      <c r="R640" s="302"/>
      <c r="S640" s="302"/>
      <c r="T640" s="302"/>
      <c r="U640" s="302"/>
      <c r="V640" s="302"/>
      <c r="W640" s="302"/>
      <c r="X640" s="302"/>
      <c r="Y640" s="302"/>
      <c r="Z640" s="302"/>
    </row>
    <row r="641" spans="1:26" ht="15.75" hidden="1" customHeight="1">
      <c r="A641" s="300"/>
      <c r="B641" s="300"/>
      <c r="C641" s="302"/>
      <c r="D641" s="302"/>
      <c r="E641" s="302"/>
      <c r="F641" s="302"/>
      <c r="G641" s="302"/>
      <c r="H641" s="302"/>
      <c r="I641" s="302"/>
      <c r="J641" s="302"/>
      <c r="K641" s="302"/>
      <c r="L641" s="302"/>
      <c r="M641" s="302"/>
      <c r="N641" s="302"/>
      <c r="O641" s="302"/>
      <c r="P641" s="302"/>
      <c r="Q641" s="302"/>
      <c r="R641" s="302"/>
      <c r="S641" s="302"/>
      <c r="T641" s="302"/>
      <c r="U641" s="302"/>
      <c r="V641" s="302"/>
      <c r="W641" s="302"/>
      <c r="X641" s="302"/>
      <c r="Y641" s="302"/>
      <c r="Z641" s="302"/>
    </row>
    <row r="642" spans="1:26" ht="15.75" hidden="1" customHeight="1">
      <c r="A642" s="300"/>
      <c r="B642" s="300"/>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row>
    <row r="643" spans="1:26" ht="15.75" hidden="1" customHeight="1">
      <c r="A643" s="300"/>
      <c r="B643" s="300"/>
      <c r="C643" s="302"/>
      <c r="D643" s="302"/>
      <c r="E643" s="302"/>
      <c r="F643" s="302"/>
      <c r="G643" s="302"/>
      <c r="H643" s="302"/>
      <c r="I643" s="302"/>
      <c r="J643" s="302"/>
      <c r="K643" s="302"/>
      <c r="L643" s="302"/>
      <c r="M643" s="302"/>
      <c r="N643" s="302"/>
      <c r="O643" s="302"/>
      <c r="P643" s="302"/>
      <c r="Q643" s="302"/>
      <c r="R643" s="302"/>
      <c r="S643" s="302"/>
      <c r="T643" s="302"/>
      <c r="U643" s="302"/>
      <c r="V643" s="302"/>
      <c r="W643" s="302"/>
      <c r="X643" s="302"/>
      <c r="Y643" s="302"/>
      <c r="Z643" s="302"/>
    </row>
    <row r="644" spans="1:26" ht="15.75" hidden="1" customHeight="1">
      <c r="A644" s="300"/>
      <c r="B644" s="300"/>
      <c r="C644" s="302"/>
      <c r="D644" s="302"/>
      <c r="E644" s="302"/>
      <c r="F644" s="302"/>
      <c r="G644" s="302"/>
      <c r="H644" s="302"/>
      <c r="I644" s="302"/>
      <c r="J644" s="302"/>
      <c r="K644" s="302"/>
      <c r="L644" s="302"/>
      <c r="M644" s="302"/>
      <c r="N644" s="302"/>
      <c r="O644" s="302"/>
      <c r="P644" s="302"/>
      <c r="Q644" s="302"/>
      <c r="R644" s="302"/>
      <c r="S644" s="302"/>
      <c r="T644" s="302"/>
      <c r="U644" s="302"/>
      <c r="V644" s="302"/>
      <c r="W644" s="302"/>
      <c r="X644" s="302"/>
      <c r="Y644" s="302"/>
      <c r="Z644" s="302"/>
    </row>
    <row r="645" spans="1:26" ht="15.75" hidden="1" customHeight="1">
      <c r="A645" s="300"/>
      <c r="B645" s="300"/>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2"/>
    </row>
    <row r="646" spans="1:26" ht="15.75" hidden="1" customHeight="1">
      <c r="A646" s="300"/>
      <c r="B646" s="300"/>
      <c r="C646" s="302"/>
      <c r="D646" s="302"/>
      <c r="E646" s="302"/>
      <c r="F646" s="302"/>
      <c r="G646" s="302"/>
      <c r="H646" s="302"/>
      <c r="I646" s="302"/>
      <c r="J646" s="302"/>
      <c r="K646" s="302"/>
      <c r="L646" s="302"/>
      <c r="M646" s="302"/>
      <c r="N646" s="302"/>
      <c r="O646" s="302"/>
      <c r="P646" s="302"/>
      <c r="Q646" s="302"/>
      <c r="R646" s="302"/>
      <c r="S646" s="302"/>
      <c r="T646" s="302"/>
      <c r="U646" s="302"/>
      <c r="V646" s="302"/>
      <c r="W646" s="302"/>
      <c r="X646" s="302"/>
      <c r="Y646" s="302"/>
      <c r="Z646" s="302"/>
    </row>
    <row r="647" spans="1:26" ht="15.75" hidden="1" customHeight="1">
      <c r="A647" s="300"/>
      <c r="B647" s="300"/>
      <c r="C647" s="302"/>
      <c r="D647" s="302"/>
      <c r="E647" s="302"/>
      <c r="F647" s="302"/>
      <c r="G647" s="302"/>
      <c r="H647" s="302"/>
      <c r="I647" s="302"/>
      <c r="J647" s="302"/>
      <c r="K647" s="302"/>
      <c r="L647" s="302"/>
      <c r="M647" s="302"/>
      <c r="N647" s="302"/>
      <c r="O647" s="302"/>
      <c r="P647" s="302"/>
      <c r="Q647" s="302"/>
      <c r="R647" s="302"/>
      <c r="S647" s="302"/>
      <c r="T647" s="302"/>
      <c r="U647" s="302"/>
      <c r="V647" s="302"/>
      <c r="W647" s="302"/>
      <c r="X647" s="302"/>
      <c r="Y647" s="302"/>
      <c r="Z647" s="302"/>
    </row>
    <row r="648" spans="1:26" ht="15.75" hidden="1" customHeight="1">
      <c r="A648" s="300"/>
      <c r="B648" s="300"/>
      <c r="C648" s="302"/>
      <c r="D648" s="302"/>
      <c r="E648" s="302"/>
      <c r="F648" s="302"/>
      <c r="G648" s="302"/>
      <c r="H648" s="302"/>
      <c r="I648" s="302"/>
      <c r="J648" s="302"/>
      <c r="K648" s="302"/>
      <c r="L648" s="302"/>
      <c r="M648" s="302"/>
      <c r="N648" s="302"/>
      <c r="O648" s="302"/>
      <c r="P648" s="302"/>
      <c r="Q648" s="302"/>
      <c r="R648" s="302"/>
      <c r="S648" s="302"/>
      <c r="T648" s="302"/>
      <c r="U648" s="302"/>
      <c r="V648" s="302"/>
      <c r="W648" s="302"/>
      <c r="X648" s="302"/>
      <c r="Y648" s="302"/>
      <c r="Z648" s="302"/>
    </row>
    <row r="649" spans="1:26" ht="15.75" hidden="1" customHeight="1">
      <c r="A649" s="300"/>
      <c r="B649" s="300"/>
      <c r="C649" s="302"/>
      <c r="D649" s="302"/>
      <c r="E649" s="302"/>
      <c r="F649" s="302"/>
      <c r="G649" s="302"/>
      <c r="H649" s="302"/>
      <c r="I649" s="302"/>
      <c r="J649" s="302"/>
      <c r="K649" s="302"/>
      <c r="L649" s="302"/>
      <c r="M649" s="302"/>
      <c r="N649" s="302"/>
      <c r="O649" s="302"/>
      <c r="P649" s="302"/>
      <c r="Q649" s="302"/>
      <c r="R649" s="302"/>
      <c r="S649" s="302"/>
      <c r="T649" s="302"/>
      <c r="U649" s="302"/>
      <c r="V649" s="302"/>
      <c r="W649" s="302"/>
      <c r="X649" s="302"/>
      <c r="Y649" s="302"/>
      <c r="Z649" s="302"/>
    </row>
    <row r="650" spans="1:26" ht="15.75" hidden="1" customHeight="1">
      <c r="A650" s="300"/>
      <c r="B650" s="300"/>
      <c r="C650" s="302"/>
      <c r="D650" s="302"/>
      <c r="E650" s="302"/>
      <c r="F650" s="302"/>
      <c r="G650" s="302"/>
      <c r="H650" s="302"/>
      <c r="I650" s="302"/>
      <c r="J650" s="302"/>
      <c r="K650" s="302"/>
      <c r="L650" s="302"/>
      <c r="M650" s="302"/>
      <c r="N650" s="302"/>
      <c r="O650" s="302"/>
      <c r="P650" s="302"/>
      <c r="Q650" s="302"/>
      <c r="R650" s="302"/>
      <c r="S650" s="302"/>
      <c r="T650" s="302"/>
      <c r="U650" s="302"/>
      <c r="V650" s="302"/>
      <c r="W650" s="302"/>
      <c r="X650" s="302"/>
      <c r="Y650" s="302"/>
      <c r="Z650" s="302"/>
    </row>
    <row r="651" spans="1:26" ht="15.75" hidden="1" customHeight="1">
      <c r="A651" s="300"/>
      <c r="B651" s="300"/>
      <c r="C651" s="302"/>
      <c r="D651" s="302"/>
      <c r="E651" s="302"/>
      <c r="F651" s="302"/>
      <c r="G651" s="302"/>
      <c r="H651" s="302"/>
      <c r="I651" s="302"/>
      <c r="J651" s="302"/>
      <c r="K651" s="302"/>
      <c r="L651" s="302"/>
      <c r="M651" s="302"/>
      <c r="N651" s="302"/>
      <c r="O651" s="302"/>
      <c r="P651" s="302"/>
      <c r="Q651" s="302"/>
      <c r="R651" s="302"/>
      <c r="S651" s="302"/>
      <c r="T651" s="302"/>
      <c r="U651" s="302"/>
      <c r="V651" s="302"/>
      <c r="W651" s="302"/>
      <c r="X651" s="302"/>
      <c r="Y651" s="302"/>
      <c r="Z651" s="302"/>
    </row>
    <row r="652" spans="1:26" ht="15.75" hidden="1" customHeight="1">
      <c r="A652" s="300"/>
      <c r="B652" s="300"/>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row>
    <row r="653" spans="1:26" ht="15.75" hidden="1" customHeight="1">
      <c r="A653" s="300"/>
      <c r="B653" s="300"/>
      <c r="C653" s="302"/>
      <c r="D653" s="302"/>
      <c r="E653" s="302"/>
      <c r="F653" s="302"/>
      <c r="G653" s="302"/>
      <c r="H653" s="302"/>
      <c r="I653" s="302"/>
      <c r="J653" s="302"/>
      <c r="K653" s="302"/>
      <c r="L653" s="302"/>
      <c r="M653" s="302"/>
      <c r="N653" s="302"/>
      <c r="O653" s="302"/>
      <c r="P653" s="302"/>
      <c r="Q653" s="302"/>
      <c r="R653" s="302"/>
      <c r="S653" s="302"/>
      <c r="T653" s="302"/>
      <c r="U653" s="302"/>
      <c r="V653" s="302"/>
      <c r="W653" s="302"/>
      <c r="X653" s="302"/>
      <c r="Y653" s="302"/>
      <c r="Z653" s="302"/>
    </row>
    <row r="654" spans="1:26" ht="15.75" hidden="1" customHeight="1">
      <c r="A654" s="300"/>
      <c r="B654" s="300"/>
      <c r="C654" s="302"/>
      <c r="D654" s="302"/>
      <c r="E654" s="302"/>
      <c r="F654" s="302"/>
      <c r="G654" s="302"/>
      <c r="H654" s="302"/>
      <c r="I654" s="302"/>
      <c r="J654" s="302"/>
      <c r="K654" s="302"/>
      <c r="L654" s="302"/>
      <c r="M654" s="302"/>
      <c r="N654" s="302"/>
      <c r="O654" s="302"/>
      <c r="P654" s="302"/>
      <c r="Q654" s="302"/>
      <c r="R654" s="302"/>
      <c r="S654" s="302"/>
      <c r="T654" s="302"/>
      <c r="U654" s="302"/>
      <c r="V654" s="302"/>
      <c r="W654" s="302"/>
      <c r="X654" s="302"/>
      <c r="Y654" s="302"/>
      <c r="Z654" s="302"/>
    </row>
    <row r="655" spans="1:26" ht="15.75" hidden="1" customHeight="1">
      <c r="A655" s="300"/>
      <c r="B655" s="300"/>
      <c r="C655" s="302"/>
      <c r="D655" s="302"/>
      <c r="E655" s="302"/>
      <c r="F655" s="302"/>
      <c r="G655" s="302"/>
      <c r="H655" s="302"/>
      <c r="I655" s="302"/>
      <c r="J655" s="302"/>
      <c r="K655" s="302"/>
      <c r="L655" s="302"/>
      <c r="M655" s="302"/>
      <c r="N655" s="302"/>
      <c r="O655" s="302"/>
      <c r="P655" s="302"/>
      <c r="Q655" s="302"/>
      <c r="R655" s="302"/>
      <c r="S655" s="302"/>
      <c r="T655" s="302"/>
      <c r="U655" s="302"/>
      <c r="V655" s="302"/>
      <c r="W655" s="302"/>
      <c r="X655" s="302"/>
      <c r="Y655" s="302"/>
      <c r="Z655" s="302"/>
    </row>
    <row r="656" spans="1:26" ht="15.75" hidden="1" customHeight="1">
      <c r="A656" s="300"/>
      <c r="B656" s="300"/>
      <c r="C656" s="302"/>
      <c r="D656" s="302"/>
      <c r="E656" s="302"/>
      <c r="F656" s="302"/>
      <c r="G656" s="302"/>
      <c r="H656" s="302"/>
      <c r="I656" s="302"/>
      <c r="J656" s="302"/>
      <c r="K656" s="302"/>
      <c r="L656" s="302"/>
      <c r="M656" s="302"/>
      <c r="N656" s="302"/>
      <c r="O656" s="302"/>
      <c r="P656" s="302"/>
      <c r="Q656" s="302"/>
      <c r="R656" s="302"/>
      <c r="S656" s="302"/>
      <c r="T656" s="302"/>
      <c r="U656" s="302"/>
      <c r="V656" s="302"/>
      <c r="W656" s="302"/>
      <c r="X656" s="302"/>
      <c r="Y656" s="302"/>
      <c r="Z656" s="302"/>
    </row>
    <row r="657" spans="1:26" ht="15.75" hidden="1" customHeight="1">
      <c r="A657" s="300"/>
      <c r="B657" s="300"/>
      <c r="C657" s="302"/>
      <c r="D657" s="302"/>
      <c r="E657" s="302"/>
      <c r="F657" s="302"/>
      <c r="G657" s="302"/>
      <c r="H657" s="302"/>
      <c r="I657" s="302"/>
      <c r="J657" s="302"/>
      <c r="K657" s="302"/>
      <c r="L657" s="302"/>
      <c r="M657" s="302"/>
      <c r="N657" s="302"/>
      <c r="O657" s="302"/>
      <c r="P657" s="302"/>
      <c r="Q657" s="302"/>
      <c r="R657" s="302"/>
      <c r="S657" s="302"/>
      <c r="T657" s="302"/>
      <c r="U657" s="302"/>
      <c r="V657" s="302"/>
      <c r="W657" s="302"/>
      <c r="X657" s="302"/>
      <c r="Y657" s="302"/>
      <c r="Z657" s="302"/>
    </row>
    <row r="658" spans="1:26" ht="15.75" hidden="1" customHeight="1">
      <c r="A658" s="300"/>
      <c r="B658" s="300"/>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row>
    <row r="659" spans="1:26" ht="15.75" hidden="1" customHeight="1">
      <c r="A659" s="300"/>
      <c r="B659" s="300"/>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row>
    <row r="660" spans="1:26" ht="15.75" hidden="1" customHeight="1">
      <c r="A660" s="300"/>
      <c r="B660" s="300"/>
      <c r="C660" s="302"/>
      <c r="D660" s="302"/>
      <c r="E660" s="302"/>
      <c r="F660" s="302"/>
      <c r="G660" s="302"/>
      <c r="H660" s="302"/>
      <c r="I660" s="302"/>
      <c r="J660" s="302"/>
      <c r="K660" s="302"/>
      <c r="L660" s="302"/>
      <c r="M660" s="302"/>
      <c r="N660" s="302"/>
      <c r="O660" s="302"/>
      <c r="P660" s="302"/>
      <c r="Q660" s="302"/>
      <c r="R660" s="302"/>
      <c r="S660" s="302"/>
      <c r="T660" s="302"/>
      <c r="U660" s="302"/>
      <c r="V660" s="302"/>
      <c r="W660" s="302"/>
      <c r="X660" s="302"/>
      <c r="Y660" s="302"/>
      <c r="Z660" s="302"/>
    </row>
    <row r="661" spans="1:26" ht="15.75" hidden="1" customHeight="1">
      <c r="A661" s="300"/>
      <c r="B661" s="300"/>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row>
    <row r="662" spans="1:26" ht="15.75" hidden="1" customHeight="1">
      <c r="A662" s="300"/>
      <c r="B662" s="300"/>
      <c r="C662" s="302"/>
      <c r="D662" s="302"/>
      <c r="E662" s="302"/>
      <c r="F662" s="302"/>
      <c r="G662" s="302"/>
      <c r="H662" s="302"/>
      <c r="I662" s="302"/>
      <c r="J662" s="302"/>
      <c r="K662" s="302"/>
      <c r="L662" s="302"/>
      <c r="M662" s="302"/>
      <c r="N662" s="302"/>
      <c r="O662" s="302"/>
      <c r="P662" s="302"/>
      <c r="Q662" s="302"/>
      <c r="R662" s="302"/>
      <c r="S662" s="302"/>
      <c r="T662" s="302"/>
      <c r="U662" s="302"/>
      <c r="V662" s="302"/>
      <c r="W662" s="302"/>
      <c r="X662" s="302"/>
      <c r="Y662" s="302"/>
      <c r="Z662" s="302"/>
    </row>
    <row r="663" spans="1:26" ht="15.75" hidden="1" customHeight="1">
      <c r="A663" s="300"/>
      <c r="B663" s="300"/>
      <c r="C663" s="302"/>
      <c r="D663" s="302"/>
      <c r="E663" s="302"/>
      <c r="F663" s="302"/>
      <c r="G663" s="302"/>
      <c r="H663" s="302"/>
      <c r="I663" s="302"/>
      <c r="J663" s="302"/>
      <c r="K663" s="302"/>
      <c r="L663" s="302"/>
      <c r="M663" s="302"/>
      <c r="N663" s="302"/>
      <c r="O663" s="302"/>
      <c r="P663" s="302"/>
      <c r="Q663" s="302"/>
      <c r="R663" s="302"/>
      <c r="S663" s="302"/>
      <c r="T663" s="302"/>
      <c r="U663" s="302"/>
      <c r="V663" s="302"/>
      <c r="W663" s="302"/>
      <c r="X663" s="302"/>
      <c r="Y663" s="302"/>
      <c r="Z663" s="302"/>
    </row>
    <row r="664" spans="1:26" ht="15.75" hidden="1" customHeight="1">
      <c r="A664" s="300"/>
      <c r="B664" s="300"/>
      <c r="C664" s="302"/>
      <c r="D664" s="302"/>
      <c r="E664" s="302"/>
      <c r="F664" s="302"/>
      <c r="G664" s="302"/>
      <c r="H664" s="302"/>
      <c r="I664" s="302"/>
      <c r="J664" s="302"/>
      <c r="K664" s="302"/>
      <c r="L664" s="302"/>
      <c r="M664" s="302"/>
      <c r="N664" s="302"/>
      <c r="O664" s="302"/>
      <c r="P664" s="302"/>
      <c r="Q664" s="302"/>
      <c r="R664" s="302"/>
      <c r="S664" s="302"/>
      <c r="T664" s="302"/>
      <c r="U664" s="302"/>
      <c r="V664" s="302"/>
      <c r="W664" s="302"/>
      <c r="X664" s="302"/>
      <c r="Y664" s="302"/>
      <c r="Z664" s="302"/>
    </row>
    <row r="665" spans="1:26" ht="15.75" hidden="1" customHeight="1">
      <c r="A665" s="300"/>
      <c r="B665" s="300"/>
      <c r="C665" s="302"/>
      <c r="D665" s="302"/>
      <c r="E665" s="302"/>
      <c r="F665" s="302"/>
      <c r="G665" s="302"/>
      <c r="H665" s="302"/>
      <c r="I665" s="302"/>
      <c r="J665" s="302"/>
      <c r="K665" s="302"/>
      <c r="L665" s="302"/>
      <c r="M665" s="302"/>
      <c r="N665" s="302"/>
      <c r="O665" s="302"/>
      <c r="P665" s="302"/>
      <c r="Q665" s="302"/>
      <c r="R665" s="302"/>
      <c r="S665" s="302"/>
      <c r="T665" s="302"/>
      <c r="U665" s="302"/>
      <c r="V665" s="302"/>
      <c r="W665" s="302"/>
      <c r="X665" s="302"/>
      <c r="Y665" s="302"/>
      <c r="Z665" s="302"/>
    </row>
    <row r="666" spans="1:26" ht="15.75" hidden="1" customHeight="1">
      <c r="A666" s="300"/>
      <c r="B666" s="300"/>
      <c r="C666" s="302"/>
      <c r="D666" s="302"/>
      <c r="E666" s="302"/>
      <c r="F666" s="302"/>
      <c r="G666" s="302"/>
      <c r="H666" s="302"/>
      <c r="I666" s="302"/>
      <c r="J666" s="302"/>
      <c r="K666" s="302"/>
      <c r="L666" s="302"/>
      <c r="M666" s="302"/>
      <c r="N666" s="302"/>
      <c r="O666" s="302"/>
      <c r="P666" s="302"/>
      <c r="Q666" s="302"/>
      <c r="R666" s="302"/>
      <c r="S666" s="302"/>
      <c r="T666" s="302"/>
      <c r="U666" s="302"/>
      <c r="V666" s="302"/>
      <c r="W666" s="302"/>
      <c r="X666" s="302"/>
      <c r="Y666" s="302"/>
      <c r="Z666" s="302"/>
    </row>
    <row r="667" spans="1:26" ht="15.75" hidden="1" customHeight="1">
      <c r="A667" s="300"/>
      <c r="B667" s="300"/>
      <c r="C667" s="302"/>
      <c r="D667" s="302"/>
      <c r="E667" s="302"/>
      <c r="F667" s="302"/>
      <c r="G667" s="302"/>
      <c r="H667" s="302"/>
      <c r="I667" s="302"/>
      <c r="J667" s="302"/>
      <c r="K667" s="302"/>
      <c r="L667" s="302"/>
      <c r="M667" s="302"/>
      <c r="N667" s="302"/>
      <c r="O667" s="302"/>
      <c r="P667" s="302"/>
      <c r="Q667" s="302"/>
      <c r="R667" s="302"/>
      <c r="S667" s="302"/>
      <c r="T667" s="302"/>
      <c r="U667" s="302"/>
      <c r="V667" s="302"/>
      <c r="W667" s="302"/>
      <c r="X667" s="302"/>
      <c r="Y667" s="302"/>
      <c r="Z667" s="302"/>
    </row>
    <row r="668" spans="1:26" ht="15.75" hidden="1" customHeight="1">
      <c r="A668" s="300"/>
      <c r="B668" s="300"/>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row>
    <row r="669" spans="1:26" ht="15.75" hidden="1" customHeight="1">
      <c r="A669" s="300"/>
      <c r="B669" s="300"/>
      <c r="C669" s="302"/>
      <c r="D669" s="302"/>
      <c r="E669" s="302"/>
      <c r="F669" s="302"/>
      <c r="G669" s="302"/>
      <c r="H669" s="302"/>
      <c r="I669" s="302"/>
      <c r="J669" s="302"/>
      <c r="K669" s="302"/>
      <c r="L669" s="302"/>
      <c r="M669" s="302"/>
      <c r="N669" s="302"/>
      <c r="O669" s="302"/>
      <c r="P669" s="302"/>
      <c r="Q669" s="302"/>
      <c r="R669" s="302"/>
      <c r="S669" s="302"/>
      <c r="T669" s="302"/>
      <c r="U669" s="302"/>
      <c r="V669" s="302"/>
      <c r="W669" s="302"/>
      <c r="X669" s="302"/>
      <c r="Y669" s="302"/>
      <c r="Z669" s="302"/>
    </row>
    <row r="670" spans="1:26" ht="15.75" hidden="1" customHeight="1">
      <c r="A670" s="300"/>
      <c r="B670" s="300"/>
      <c r="C670" s="302"/>
      <c r="D670" s="302"/>
      <c r="E670" s="302"/>
      <c r="F670" s="302"/>
      <c r="G670" s="302"/>
      <c r="H670" s="302"/>
      <c r="I670" s="302"/>
      <c r="J670" s="302"/>
      <c r="K670" s="302"/>
      <c r="L670" s="302"/>
      <c r="M670" s="302"/>
      <c r="N670" s="302"/>
      <c r="O670" s="302"/>
      <c r="P670" s="302"/>
      <c r="Q670" s="302"/>
      <c r="R670" s="302"/>
      <c r="S670" s="302"/>
      <c r="T670" s="302"/>
      <c r="U670" s="302"/>
      <c r="V670" s="302"/>
      <c r="W670" s="302"/>
      <c r="X670" s="302"/>
      <c r="Y670" s="302"/>
      <c r="Z670" s="302"/>
    </row>
    <row r="671" spans="1:26" ht="15.75" hidden="1" customHeight="1">
      <c r="A671" s="300"/>
      <c r="B671" s="300"/>
      <c r="C671" s="302"/>
      <c r="D671" s="302"/>
      <c r="E671" s="302"/>
      <c r="F671" s="302"/>
      <c r="G671" s="302"/>
      <c r="H671" s="302"/>
      <c r="I671" s="302"/>
      <c r="J671" s="302"/>
      <c r="K671" s="302"/>
      <c r="L671" s="302"/>
      <c r="M671" s="302"/>
      <c r="N671" s="302"/>
      <c r="O671" s="302"/>
      <c r="P671" s="302"/>
      <c r="Q671" s="302"/>
      <c r="R671" s="302"/>
      <c r="S671" s="302"/>
      <c r="T671" s="302"/>
      <c r="U671" s="302"/>
      <c r="V671" s="302"/>
      <c r="W671" s="302"/>
      <c r="X671" s="302"/>
      <c r="Y671" s="302"/>
      <c r="Z671" s="302"/>
    </row>
    <row r="672" spans="1:26" ht="15.75" hidden="1" customHeight="1">
      <c r="A672" s="300"/>
      <c r="B672" s="300"/>
      <c r="C672" s="302"/>
      <c r="D672" s="302"/>
      <c r="E672" s="302"/>
      <c r="F672" s="302"/>
      <c r="G672" s="302"/>
      <c r="H672" s="302"/>
      <c r="I672" s="302"/>
      <c r="J672" s="302"/>
      <c r="K672" s="302"/>
      <c r="L672" s="302"/>
      <c r="M672" s="302"/>
      <c r="N672" s="302"/>
      <c r="O672" s="302"/>
      <c r="P672" s="302"/>
      <c r="Q672" s="302"/>
      <c r="R672" s="302"/>
      <c r="S672" s="302"/>
      <c r="T672" s="302"/>
      <c r="U672" s="302"/>
      <c r="V672" s="302"/>
      <c r="W672" s="302"/>
      <c r="X672" s="302"/>
      <c r="Y672" s="302"/>
      <c r="Z672" s="302"/>
    </row>
    <row r="673" spans="1:26" ht="15.75" hidden="1" customHeight="1">
      <c r="A673" s="300"/>
      <c r="B673" s="300"/>
      <c r="C673" s="302"/>
      <c r="D673" s="302"/>
      <c r="E673" s="302"/>
      <c r="F673" s="302"/>
      <c r="G673" s="302"/>
      <c r="H673" s="302"/>
      <c r="I673" s="302"/>
      <c r="J673" s="302"/>
      <c r="K673" s="302"/>
      <c r="L673" s="302"/>
      <c r="M673" s="302"/>
      <c r="N673" s="302"/>
      <c r="O673" s="302"/>
      <c r="P673" s="302"/>
      <c r="Q673" s="302"/>
      <c r="R673" s="302"/>
      <c r="S673" s="302"/>
      <c r="T673" s="302"/>
      <c r="U673" s="302"/>
      <c r="V673" s="302"/>
      <c r="W673" s="302"/>
      <c r="X673" s="302"/>
      <c r="Y673" s="302"/>
      <c r="Z673" s="302"/>
    </row>
    <row r="674" spans="1:26" ht="15.75" hidden="1" customHeight="1">
      <c r="A674" s="300"/>
      <c r="B674" s="300"/>
      <c r="C674" s="302"/>
      <c r="D674" s="302"/>
      <c r="E674" s="302"/>
      <c r="F674" s="302"/>
      <c r="G674" s="302"/>
      <c r="H674" s="302"/>
      <c r="I674" s="302"/>
      <c r="J674" s="302"/>
      <c r="K674" s="302"/>
      <c r="L674" s="302"/>
      <c r="M674" s="302"/>
      <c r="N674" s="302"/>
      <c r="O674" s="302"/>
      <c r="P674" s="302"/>
      <c r="Q674" s="302"/>
      <c r="R674" s="302"/>
      <c r="S674" s="302"/>
      <c r="T674" s="302"/>
      <c r="U674" s="302"/>
      <c r="V674" s="302"/>
      <c r="W674" s="302"/>
      <c r="X674" s="302"/>
      <c r="Y674" s="302"/>
      <c r="Z674" s="302"/>
    </row>
    <row r="675" spans="1:26" ht="15.75" hidden="1" customHeight="1">
      <c r="A675" s="300"/>
      <c r="B675" s="300"/>
      <c r="C675" s="302"/>
      <c r="D675" s="302"/>
      <c r="E675" s="302"/>
      <c r="F675" s="302"/>
      <c r="G675" s="302"/>
      <c r="H675" s="302"/>
      <c r="I675" s="302"/>
      <c r="J675" s="302"/>
      <c r="K675" s="302"/>
      <c r="L675" s="302"/>
      <c r="M675" s="302"/>
      <c r="N675" s="302"/>
      <c r="O675" s="302"/>
      <c r="P675" s="302"/>
      <c r="Q675" s="302"/>
      <c r="R675" s="302"/>
      <c r="S675" s="302"/>
      <c r="T675" s="302"/>
      <c r="U675" s="302"/>
      <c r="V675" s="302"/>
      <c r="W675" s="302"/>
      <c r="X675" s="302"/>
      <c r="Y675" s="302"/>
      <c r="Z675" s="302"/>
    </row>
    <row r="676" spans="1:26" ht="15.75" hidden="1" customHeight="1">
      <c r="A676" s="300"/>
      <c r="B676" s="300"/>
      <c r="C676" s="302"/>
      <c r="D676" s="302"/>
      <c r="E676" s="302"/>
      <c r="F676" s="302"/>
      <c r="G676" s="302"/>
      <c r="H676" s="302"/>
      <c r="I676" s="302"/>
      <c r="J676" s="302"/>
      <c r="K676" s="302"/>
      <c r="L676" s="302"/>
      <c r="M676" s="302"/>
      <c r="N676" s="302"/>
      <c r="O676" s="302"/>
      <c r="P676" s="302"/>
      <c r="Q676" s="302"/>
      <c r="R676" s="302"/>
      <c r="S676" s="302"/>
      <c r="T676" s="302"/>
      <c r="U676" s="302"/>
      <c r="V676" s="302"/>
      <c r="W676" s="302"/>
      <c r="X676" s="302"/>
      <c r="Y676" s="302"/>
      <c r="Z676" s="302"/>
    </row>
    <row r="677" spans="1:26" ht="15.75" hidden="1" customHeight="1">
      <c r="A677" s="300"/>
      <c r="B677" s="300"/>
      <c r="C677" s="302"/>
      <c r="D677" s="302"/>
      <c r="E677" s="302"/>
      <c r="F677" s="302"/>
      <c r="G677" s="302"/>
      <c r="H677" s="302"/>
      <c r="I677" s="302"/>
      <c r="J677" s="302"/>
      <c r="K677" s="302"/>
      <c r="L677" s="302"/>
      <c r="M677" s="302"/>
      <c r="N677" s="302"/>
      <c r="O677" s="302"/>
      <c r="P677" s="302"/>
      <c r="Q677" s="302"/>
      <c r="R677" s="302"/>
      <c r="S677" s="302"/>
      <c r="T677" s="302"/>
      <c r="U677" s="302"/>
      <c r="V677" s="302"/>
      <c r="W677" s="302"/>
      <c r="X677" s="302"/>
      <c r="Y677" s="302"/>
      <c r="Z677" s="302"/>
    </row>
    <row r="678" spans="1:26" ht="15.75" hidden="1" customHeight="1">
      <c r="A678" s="300"/>
      <c r="B678" s="300"/>
      <c r="C678" s="302"/>
      <c r="D678" s="302"/>
      <c r="E678" s="302"/>
      <c r="F678" s="302"/>
      <c r="G678" s="302"/>
      <c r="H678" s="302"/>
      <c r="I678" s="302"/>
      <c r="J678" s="302"/>
      <c r="K678" s="302"/>
      <c r="L678" s="302"/>
      <c r="M678" s="302"/>
      <c r="N678" s="302"/>
      <c r="O678" s="302"/>
      <c r="P678" s="302"/>
      <c r="Q678" s="302"/>
      <c r="R678" s="302"/>
      <c r="S678" s="302"/>
      <c r="T678" s="302"/>
      <c r="U678" s="302"/>
      <c r="V678" s="302"/>
      <c r="W678" s="302"/>
      <c r="X678" s="302"/>
      <c r="Y678" s="302"/>
      <c r="Z678" s="302"/>
    </row>
    <row r="679" spans="1:26" ht="15.75" hidden="1" customHeight="1">
      <c r="A679" s="300"/>
      <c r="B679" s="300"/>
      <c r="C679" s="302"/>
      <c r="D679" s="302"/>
      <c r="E679" s="302"/>
      <c r="F679" s="302"/>
      <c r="G679" s="302"/>
      <c r="H679" s="302"/>
      <c r="I679" s="302"/>
      <c r="J679" s="302"/>
      <c r="K679" s="302"/>
      <c r="L679" s="302"/>
      <c r="M679" s="302"/>
      <c r="N679" s="302"/>
      <c r="O679" s="302"/>
      <c r="P679" s="302"/>
      <c r="Q679" s="302"/>
      <c r="R679" s="302"/>
      <c r="S679" s="302"/>
      <c r="T679" s="302"/>
      <c r="U679" s="302"/>
      <c r="V679" s="302"/>
      <c r="W679" s="302"/>
      <c r="X679" s="302"/>
      <c r="Y679" s="302"/>
      <c r="Z679" s="302"/>
    </row>
    <row r="680" spans="1:26" ht="15.75" hidden="1" customHeight="1">
      <c r="A680" s="300"/>
      <c r="B680" s="300"/>
      <c r="C680" s="302"/>
      <c r="D680" s="302"/>
      <c r="E680" s="302"/>
      <c r="F680" s="302"/>
      <c r="G680" s="302"/>
      <c r="H680" s="302"/>
      <c r="I680" s="302"/>
      <c r="J680" s="302"/>
      <c r="K680" s="302"/>
      <c r="L680" s="302"/>
      <c r="M680" s="302"/>
      <c r="N680" s="302"/>
      <c r="O680" s="302"/>
      <c r="P680" s="302"/>
      <c r="Q680" s="302"/>
      <c r="R680" s="302"/>
      <c r="S680" s="302"/>
      <c r="T680" s="302"/>
      <c r="U680" s="302"/>
      <c r="V680" s="302"/>
      <c r="W680" s="302"/>
      <c r="X680" s="302"/>
      <c r="Y680" s="302"/>
      <c r="Z680" s="302"/>
    </row>
    <row r="681" spans="1:26" ht="15.75" hidden="1" customHeight="1">
      <c r="A681" s="300"/>
      <c r="B681" s="300"/>
      <c r="C681" s="302"/>
      <c r="D681" s="302"/>
      <c r="E681" s="302"/>
      <c r="F681" s="302"/>
      <c r="G681" s="302"/>
      <c r="H681" s="302"/>
      <c r="I681" s="302"/>
      <c r="J681" s="302"/>
      <c r="K681" s="302"/>
      <c r="L681" s="302"/>
      <c r="M681" s="302"/>
      <c r="N681" s="302"/>
      <c r="O681" s="302"/>
      <c r="P681" s="302"/>
      <c r="Q681" s="302"/>
      <c r="R681" s="302"/>
      <c r="S681" s="302"/>
      <c r="T681" s="302"/>
      <c r="U681" s="302"/>
      <c r="V681" s="302"/>
      <c r="W681" s="302"/>
      <c r="X681" s="302"/>
      <c r="Y681" s="302"/>
      <c r="Z681" s="302"/>
    </row>
    <row r="682" spans="1:26" ht="15.75" hidden="1" customHeight="1">
      <c r="A682" s="300"/>
      <c r="B682" s="300"/>
      <c r="C682" s="302"/>
      <c r="D682" s="302"/>
      <c r="E682" s="302"/>
      <c r="F682" s="302"/>
      <c r="G682" s="302"/>
      <c r="H682" s="302"/>
      <c r="I682" s="302"/>
      <c r="J682" s="302"/>
      <c r="K682" s="302"/>
      <c r="L682" s="302"/>
      <c r="M682" s="302"/>
      <c r="N682" s="302"/>
      <c r="O682" s="302"/>
      <c r="P682" s="302"/>
      <c r="Q682" s="302"/>
      <c r="R682" s="302"/>
      <c r="S682" s="302"/>
      <c r="T682" s="302"/>
      <c r="U682" s="302"/>
      <c r="V682" s="302"/>
      <c r="W682" s="302"/>
      <c r="X682" s="302"/>
      <c r="Y682" s="302"/>
      <c r="Z682" s="302"/>
    </row>
    <row r="683" spans="1:26" ht="15.75" hidden="1" customHeight="1">
      <c r="A683" s="300"/>
      <c r="B683" s="300"/>
      <c r="C683" s="302"/>
      <c r="D683" s="302"/>
      <c r="E683" s="302"/>
      <c r="F683" s="302"/>
      <c r="G683" s="302"/>
      <c r="H683" s="302"/>
      <c r="I683" s="302"/>
      <c r="J683" s="302"/>
      <c r="K683" s="302"/>
      <c r="L683" s="302"/>
      <c r="M683" s="302"/>
      <c r="N683" s="302"/>
      <c r="O683" s="302"/>
      <c r="P683" s="302"/>
      <c r="Q683" s="302"/>
      <c r="R683" s="302"/>
      <c r="S683" s="302"/>
      <c r="T683" s="302"/>
      <c r="U683" s="302"/>
      <c r="V683" s="302"/>
      <c r="W683" s="302"/>
      <c r="X683" s="302"/>
      <c r="Y683" s="302"/>
      <c r="Z683" s="302"/>
    </row>
    <row r="684" spans="1:26" ht="15.75" hidden="1" customHeight="1">
      <c r="A684" s="300"/>
      <c r="B684" s="300"/>
      <c r="C684" s="302"/>
      <c r="D684" s="302"/>
      <c r="E684" s="302"/>
      <c r="F684" s="302"/>
      <c r="G684" s="302"/>
      <c r="H684" s="302"/>
      <c r="I684" s="302"/>
      <c r="J684" s="302"/>
      <c r="K684" s="302"/>
      <c r="L684" s="302"/>
      <c r="M684" s="302"/>
      <c r="N684" s="302"/>
      <c r="O684" s="302"/>
      <c r="P684" s="302"/>
      <c r="Q684" s="302"/>
      <c r="R684" s="302"/>
      <c r="S684" s="302"/>
      <c r="T684" s="302"/>
      <c r="U684" s="302"/>
      <c r="V684" s="302"/>
      <c r="W684" s="302"/>
      <c r="X684" s="302"/>
      <c r="Y684" s="302"/>
      <c r="Z684" s="302"/>
    </row>
    <row r="685" spans="1:26" ht="15.75" hidden="1" customHeight="1">
      <c r="A685" s="300"/>
      <c r="B685" s="300"/>
      <c r="C685" s="302"/>
      <c r="D685" s="302"/>
      <c r="E685" s="302"/>
      <c r="F685" s="302"/>
      <c r="G685" s="302"/>
      <c r="H685" s="302"/>
      <c r="I685" s="302"/>
      <c r="J685" s="302"/>
      <c r="K685" s="302"/>
      <c r="L685" s="302"/>
      <c r="M685" s="302"/>
      <c r="N685" s="302"/>
      <c r="O685" s="302"/>
      <c r="P685" s="302"/>
      <c r="Q685" s="302"/>
      <c r="R685" s="302"/>
      <c r="S685" s="302"/>
      <c r="T685" s="302"/>
      <c r="U685" s="302"/>
      <c r="V685" s="302"/>
      <c r="W685" s="302"/>
      <c r="X685" s="302"/>
      <c r="Y685" s="302"/>
      <c r="Z685" s="302"/>
    </row>
    <row r="686" spans="1:26" ht="15.75" hidden="1" customHeight="1">
      <c r="A686" s="300"/>
      <c r="B686" s="300"/>
      <c r="C686" s="302"/>
      <c r="D686" s="302"/>
      <c r="E686" s="302"/>
      <c r="F686" s="302"/>
      <c r="G686" s="302"/>
      <c r="H686" s="302"/>
      <c r="I686" s="302"/>
      <c r="J686" s="302"/>
      <c r="K686" s="302"/>
      <c r="L686" s="302"/>
      <c r="M686" s="302"/>
      <c r="N686" s="302"/>
      <c r="O686" s="302"/>
      <c r="P686" s="302"/>
      <c r="Q686" s="302"/>
      <c r="R686" s="302"/>
      <c r="S686" s="302"/>
      <c r="T686" s="302"/>
      <c r="U686" s="302"/>
      <c r="V686" s="302"/>
      <c r="W686" s="302"/>
      <c r="X686" s="302"/>
      <c r="Y686" s="302"/>
      <c r="Z686" s="302"/>
    </row>
    <row r="687" spans="1:26" ht="15.75" hidden="1" customHeight="1">
      <c r="A687" s="300"/>
      <c r="B687" s="300"/>
      <c r="C687" s="302"/>
      <c r="D687" s="302"/>
      <c r="E687" s="302"/>
      <c r="F687" s="302"/>
      <c r="G687" s="302"/>
      <c r="H687" s="302"/>
      <c r="I687" s="302"/>
      <c r="J687" s="302"/>
      <c r="K687" s="302"/>
      <c r="L687" s="302"/>
      <c r="M687" s="302"/>
      <c r="N687" s="302"/>
      <c r="O687" s="302"/>
      <c r="P687" s="302"/>
      <c r="Q687" s="302"/>
      <c r="R687" s="302"/>
      <c r="S687" s="302"/>
      <c r="T687" s="302"/>
      <c r="U687" s="302"/>
      <c r="V687" s="302"/>
      <c r="W687" s="302"/>
      <c r="X687" s="302"/>
      <c r="Y687" s="302"/>
      <c r="Z687" s="302"/>
    </row>
    <row r="688" spans="1:26" ht="15.75" hidden="1" customHeight="1">
      <c r="A688" s="300"/>
      <c r="B688" s="300"/>
      <c r="C688" s="302"/>
      <c r="D688" s="302"/>
      <c r="E688" s="302"/>
      <c r="F688" s="302"/>
      <c r="G688" s="302"/>
      <c r="H688" s="302"/>
      <c r="I688" s="302"/>
      <c r="J688" s="302"/>
      <c r="K688" s="302"/>
      <c r="L688" s="302"/>
      <c r="M688" s="302"/>
      <c r="N688" s="302"/>
      <c r="O688" s="302"/>
      <c r="P688" s="302"/>
      <c r="Q688" s="302"/>
      <c r="R688" s="302"/>
      <c r="S688" s="302"/>
      <c r="T688" s="302"/>
      <c r="U688" s="302"/>
      <c r="V688" s="302"/>
      <c r="W688" s="302"/>
      <c r="X688" s="302"/>
      <c r="Y688" s="302"/>
      <c r="Z688" s="302"/>
    </row>
    <row r="689" spans="1:26" ht="15.75" hidden="1" customHeight="1">
      <c r="A689" s="300"/>
      <c r="B689" s="300"/>
      <c r="C689" s="302"/>
      <c r="D689" s="302"/>
      <c r="E689" s="302"/>
      <c r="F689" s="302"/>
      <c r="G689" s="302"/>
      <c r="H689" s="302"/>
      <c r="I689" s="302"/>
      <c r="J689" s="302"/>
      <c r="K689" s="302"/>
      <c r="L689" s="302"/>
      <c r="M689" s="302"/>
      <c r="N689" s="302"/>
      <c r="O689" s="302"/>
      <c r="P689" s="302"/>
      <c r="Q689" s="302"/>
      <c r="R689" s="302"/>
      <c r="S689" s="302"/>
      <c r="T689" s="302"/>
      <c r="U689" s="302"/>
      <c r="V689" s="302"/>
      <c r="W689" s="302"/>
      <c r="X689" s="302"/>
      <c r="Y689" s="302"/>
      <c r="Z689" s="302"/>
    </row>
    <row r="690" spans="1:26" ht="15.75" hidden="1" customHeight="1">
      <c r="A690" s="300"/>
      <c r="B690" s="300"/>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row>
    <row r="691" spans="1:26" ht="15.75" hidden="1" customHeight="1">
      <c r="A691" s="300"/>
      <c r="B691" s="300"/>
      <c r="C691" s="302"/>
      <c r="D691" s="302"/>
      <c r="E691" s="302"/>
      <c r="F691" s="302"/>
      <c r="G691" s="302"/>
      <c r="H691" s="302"/>
      <c r="I691" s="302"/>
      <c r="J691" s="302"/>
      <c r="K691" s="302"/>
      <c r="L691" s="302"/>
      <c r="M691" s="302"/>
      <c r="N691" s="302"/>
      <c r="O691" s="302"/>
      <c r="P691" s="302"/>
      <c r="Q691" s="302"/>
      <c r="R691" s="302"/>
      <c r="S691" s="302"/>
      <c r="T691" s="302"/>
      <c r="U691" s="302"/>
      <c r="V691" s="302"/>
      <c r="W691" s="302"/>
      <c r="X691" s="302"/>
      <c r="Y691" s="302"/>
      <c r="Z691" s="302"/>
    </row>
    <row r="692" spans="1:26" ht="15.75" hidden="1" customHeight="1">
      <c r="A692" s="300"/>
      <c r="B692" s="300"/>
      <c r="C692" s="302"/>
      <c r="D692" s="302"/>
      <c r="E692" s="302"/>
      <c r="F692" s="302"/>
      <c r="G692" s="302"/>
      <c r="H692" s="302"/>
      <c r="I692" s="302"/>
      <c r="J692" s="302"/>
      <c r="K692" s="302"/>
      <c r="L692" s="302"/>
      <c r="M692" s="302"/>
      <c r="N692" s="302"/>
      <c r="O692" s="302"/>
      <c r="P692" s="302"/>
      <c r="Q692" s="302"/>
      <c r="R692" s="302"/>
      <c r="S692" s="302"/>
      <c r="T692" s="302"/>
      <c r="U692" s="302"/>
      <c r="V692" s="302"/>
      <c r="W692" s="302"/>
      <c r="X692" s="302"/>
      <c r="Y692" s="302"/>
      <c r="Z692" s="302"/>
    </row>
    <row r="693" spans="1:26" ht="15.75" hidden="1" customHeight="1">
      <c r="A693" s="300"/>
      <c r="B693" s="300"/>
      <c r="C693" s="302"/>
      <c r="D693" s="302"/>
      <c r="E693" s="302"/>
      <c r="F693" s="302"/>
      <c r="G693" s="302"/>
      <c r="H693" s="302"/>
      <c r="I693" s="302"/>
      <c r="J693" s="302"/>
      <c r="K693" s="302"/>
      <c r="L693" s="302"/>
      <c r="M693" s="302"/>
      <c r="N693" s="302"/>
      <c r="O693" s="302"/>
      <c r="P693" s="302"/>
      <c r="Q693" s="302"/>
      <c r="R693" s="302"/>
      <c r="S693" s="302"/>
      <c r="T693" s="302"/>
      <c r="U693" s="302"/>
      <c r="V693" s="302"/>
      <c r="W693" s="302"/>
      <c r="X693" s="302"/>
      <c r="Y693" s="302"/>
      <c r="Z693" s="302"/>
    </row>
    <row r="694" spans="1:26" ht="15.75" hidden="1" customHeight="1">
      <c r="A694" s="300"/>
      <c r="B694" s="300"/>
      <c r="C694" s="302"/>
      <c r="D694" s="302"/>
      <c r="E694" s="302"/>
      <c r="F694" s="302"/>
      <c r="G694" s="302"/>
      <c r="H694" s="302"/>
      <c r="I694" s="302"/>
      <c r="J694" s="302"/>
      <c r="K694" s="302"/>
      <c r="L694" s="302"/>
      <c r="M694" s="302"/>
      <c r="N694" s="302"/>
      <c r="O694" s="302"/>
      <c r="P694" s="302"/>
      <c r="Q694" s="302"/>
      <c r="R694" s="302"/>
      <c r="S694" s="302"/>
      <c r="T694" s="302"/>
      <c r="U694" s="302"/>
      <c r="V694" s="302"/>
      <c r="W694" s="302"/>
      <c r="X694" s="302"/>
      <c r="Y694" s="302"/>
      <c r="Z694" s="302"/>
    </row>
    <row r="695" spans="1:26" ht="15.75" hidden="1" customHeight="1">
      <c r="A695" s="300"/>
      <c r="B695" s="300"/>
      <c r="C695" s="302"/>
      <c r="D695" s="302"/>
      <c r="E695" s="302"/>
      <c r="F695" s="302"/>
      <c r="G695" s="302"/>
      <c r="H695" s="302"/>
      <c r="I695" s="302"/>
      <c r="J695" s="302"/>
      <c r="K695" s="302"/>
      <c r="L695" s="302"/>
      <c r="M695" s="302"/>
      <c r="N695" s="302"/>
      <c r="O695" s="302"/>
      <c r="P695" s="302"/>
      <c r="Q695" s="302"/>
      <c r="R695" s="302"/>
      <c r="S695" s="302"/>
      <c r="T695" s="302"/>
      <c r="U695" s="302"/>
      <c r="V695" s="302"/>
      <c r="W695" s="302"/>
      <c r="X695" s="302"/>
      <c r="Y695" s="302"/>
      <c r="Z695" s="302"/>
    </row>
    <row r="696" spans="1:26" ht="15.75" hidden="1" customHeight="1">
      <c r="A696" s="300"/>
      <c r="B696" s="300"/>
      <c r="C696" s="302"/>
      <c r="D696" s="302"/>
      <c r="E696" s="302"/>
      <c r="F696" s="302"/>
      <c r="G696" s="302"/>
      <c r="H696" s="302"/>
      <c r="I696" s="302"/>
      <c r="J696" s="302"/>
      <c r="K696" s="302"/>
      <c r="L696" s="302"/>
      <c r="M696" s="302"/>
      <c r="N696" s="302"/>
      <c r="O696" s="302"/>
      <c r="P696" s="302"/>
      <c r="Q696" s="302"/>
      <c r="R696" s="302"/>
      <c r="S696" s="302"/>
      <c r="T696" s="302"/>
      <c r="U696" s="302"/>
      <c r="V696" s="302"/>
      <c r="W696" s="302"/>
      <c r="X696" s="302"/>
      <c r="Y696" s="302"/>
      <c r="Z696" s="302"/>
    </row>
    <row r="697" spans="1:26" ht="15.75" hidden="1" customHeight="1">
      <c r="A697" s="300"/>
      <c r="B697" s="300"/>
      <c r="C697" s="302"/>
      <c r="D697" s="302"/>
      <c r="E697" s="302"/>
      <c r="F697" s="302"/>
      <c r="G697" s="302"/>
      <c r="H697" s="302"/>
      <c r="I697" s="302"/>
      <c r="J697" s="302"/>
      <c r="K697" s="302"/>
      <c r="L697" s="302"/>
      <c r="M697" s="302"/>
      <c r="N697" s="302"/>
      <c r="O697" s="302"/>
      <c r="P697" s="302"/>
      <c r="Q697" s="302"/>
      <c r="R697" s="302"/>
      <c r="S697" s="302"/>
      <c r="T697" s="302"/>
      <c r="U697" s="302"/>
      <c r="V697" s="302"/>
      <c r="W697" s="302"/>
      <c r="X697" s="302"/>
      <c r="Y697" s="302"/>
      <c r="Z697" s="302"/>
    </row>
    <row r="698" spans="1:26" ht="15.75" hidden="1" customHeight="1">
      <c r="A698" s="300"/>
      <c r="B698" s="300"/>
      <c r="C698" s="302"/>
      <c r="D698" s="302"/>
      <c r="E698" s="302"/>
      <c r="F698" s="302"/>
      <c r="G698" s="302"/>
      <c r="H698" s="302"/>
      <c r="I698" s="302"/>
      <c r="J698" s="302"/>
      <c r="K698" s="302"/>
      <c r="L698" s="302"/>
      <c r="M698" s="302"/>
      <c r="N698" s="302"/>
      <c r="O698" s="302"/>
      <c r="P698" s="302"/>
      <c r="Q698" s="302"/>
      <c r="R698" s="302"/>
      <c r="S698" s="302"/>
      <c r="T698" s="302"/>
      <c r="U698" s="302"/>
      <c r="V698" s="302"/>
      <c r="W698" s="302"/>
      <c r="X698" s="302"/>
      <c r="Y698" s="302"/>
      <c r="Z698" s="302"/>
    </row>
    <row r="699" spans="1:26" ht="15.75" hidden="1" customHeight="1">
      <c r="A699" s="300"/>
      <c r="B699" s="300"/>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row>
    <row r="700" spans="1:26" ht="15.75" hidden="1" customHeight="1">
      <c r="A700" s="300"/>
      <c r="B700" s="300"/>
      <c r="C700" s="302"/>
      <c r="D700" s="302"/>
      <c r="E700" s="302"/>
      <c r="F700" s="302"/>
      <c r="G700" s="302"/>
      <c r="H700" s="302"/>
      <c r="I700" s="302"/>
      <c r="J700" s="302"/>
      <c r="K700" s="302"/>
      <c r="L700" s="302"/>
      <c r="M700" s="302"/>
      <c r="N700" s="302"/>
      <c r="O700" s="302"/>
      <c r="P700" s="302"/>
      <c r="Q700" s="302"/>
      <c r="R700" s="302"/>
      <c r="S700" s="302"/>
      <c r="T700" s="302"/>
      <c r="U700" s="302"/>
      <c r="V700" s="302"/>
      <c r="W700" s="302"/>
      <c r="X700" s="302"/>
      <c r="Y700" s="302"/>
      <c r="Z700" s="302"/>
    </row>
    <row r="701" spans="1:26" ht="15.75" hidden="1" customHeight="1">
      <c r="A701" s="300"/>
      <c r="B701" s="300"/>
      <c r="C701" s="302"/>
      <c r="D701" s="302"/>
      <c r="E701" s="302"/>
      <c r="F701" s="302"/>
      <c r="G701" s="302"/>
      <c r="H701" s="302"/>
      <c r="I701" s="302"/>
      <c r="J701" s="302"/>
      <c r="K701" s="302"/>
      <c r="L701" s="302"/>
      <c r="M701" s="302"/>
      <c r="N701" s="302"/>
      <c r="O701" s="302"/>
      <c r="P701" s="302"/>
      <c r="Q701" s="302"/>
      <c r="R701" s="302"/>
      <c r="S701" s="302"/>
      <c r="T701" s="302"/>
      <c r="U701" s="302"/>
      <c r="V701" s="302"/>
      <c r="W701" s="302"/>
      <c r="X701" s="302"/>
      <c r="Y701" s="302"/>
      <c r="Z701" s="302"/>
    </row>
    <row r="702" spans="1:26" ht="15.75" hidden="1" customHeight="1">
      <c r="A702" s="300"/>
      <c r="B702" s="300"/>
      <c r="C702" s="302"/>
      <c r="D702" s="302"/>
      <c r="E702" s="302"/>
      <c r="F702" s="302"/>
      <c r="G702" s="302"/>
      <c r="H702" s="302"/>
      <c r="I702" s="302"/>
      <c r="J702" s="302"/>
      <c r="K702" s="302"/>
      <c r="L702" s="302"/>
      <c r="M702" s="302"/>
      <c r="N702" s="302"/>
      <c r="O702" s="302"/>
      <c r="P702" s="302"/>
      <c r="Q702" s="302"/>
      <c r="R702" s="302"/>
      <c r="S702" s="302"/>
      <c r="T702" s="302"/>
      <c r="U702" s="302"/>
      <c r="V702" s="302"/>
      <c r="W702" s="302"/>
      <c r="X702" s="302"/>
      <c r="Y702" s="302"/>
      <c r="Z702" s="302"/>
    </row>
    <row r="703" spans="1:26" ht="15.75" hidden="1" customHeight="1">
      <c r="A703" s="300"/>
      <c r="B703" s="300"/>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row>
    <row r="704" spans="1:26" ht="15.75" hidden="1" customHeight="1">
      <c r="A704" s="300"/>
      <c r="B704" s="300"/>
      <c r="C704" s="302"/>
      <c r="D704" s="302"/>
      <c r="E704" s="302"/>
      <c r="F704" s="302"/>
      <c r="G704" s="302"/>
      <c r="H704" s="302"/>
      <c r="I704" s="302"/>
      <c r="J704" s="302"/>
      <c r="K704" s="302"/>
      <c r="L704" s="302"/>
      <c r="M704" s="302"/>
      <c r="N704" s="302"/>
      <c r="O704" s="302"/>
      <c r="P704" s="302"/>
      <c r="Q704" s="302"/>
      <c r="R704" s="302"/>
      <c r="S704" s="302"/>
      <c r="T704" s="302"/>
      <c r="U704" s="302"/>
      <c r="V704" s="302"/>
      <c r="W704" s="302"/>
      <c r="X704" s="302"/>
      <c r="Y704" s="302"/>
      <c r="Z704" s="302"/>
    </row>
    <row r="705" spans="1:26" ht="15.75" hidden="1" customHeight="1">
      <c r="A705" s="300"/>
      <c r="B705" s="300"/>
      <c r="C705" s="302"/>
      <c r="D705" s="302"/>
      <c r="E705" s="302"/>
      <c r="F705" s="302"/>
      <c r="G705" s="302"/>
      <c r="H705" s="302"/>
      <c r="I705" s="302"/>
      <c r="J705" s="302"/>
      <c r="K705" s="302"/>
      <c r="L705" s="302"/>
      <c r="M705" s="302"/>
      <c r="N705" s="302"/>
      <c r="O705" s="302"/>
      <c r="P705" s="302"/>
      <c r="Q705" s="302"/>
      <c r="R705" s="302"/>
      <c r="S705" s="302"/>
      <c r="T705" s="302"/>
      <c r="U705" s="302"/>
      <c r="V705" s="302"/>
      <c r="W705" s="302"/>
      <c r="X705" s="302"/>
      <c r="Y705" s="302"/>
      <c r="Z705" s="302"/>
    </row>
    <row r="706" spans="1:26" ht="15.75" hidden="1" customHeight="1">
      <c r="A706" s="300"/>
      <c r="B706" s="300"/>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row>
    <row r="707" spans="1:26" ht="15.75" hidden="1" customHeight="1">
      <c r="A707" s="300"/>
      <c r="B707" s="300"/>
      <c r="C707" s="302"/>
      <c r="D707" s="302"/>
      <c r="E707" s="302"/>
      <c r="F707" s="302"/>
      <c r="G707" s="302"/>
      <c r="H707" s="302"/>
      <c r="I707" s="302"/>
      <c r="J707" s="302"/>
      <c r="K707" s="302"/>
      <c r="L707" s="302"/>
      <c r="M707" s="302"/>
      <c r="N707" s="302"/>
      <c r="O707" s="302"/>
      <c r="P707" s="302"/>
      <c r="Q707" s="302"/>
      <c r="R707" s="302"/>
      <c r="S707" s="302"/>
      <c r="T707" s="302"/>
      <c r="U707" s="302"/>
      <c r="V707" s="302"/>
      <c r="W707" s="302"/>
      <c r="X707" s="302"/>
      <c r="Y707" s="302"/>
      <c r="Z707" s="302"/>
    </row>
    <row r="708" spans="1:26" ht="15.75" hidden="1" customHeight="1">
      <c r="A708" s="300"/>
      <c r="B708" s="300"/>
      <c r="C708" s="302"/>
      <c r="D708" s="302"/>
      <c r="E708" s="302"/>
      <c r="F708" s="302"/>
      <c r="G708" s="302"/>
      <c r="H708" s="302"/>
      <c r="I708" s="302"/>
      <c r="J708" s="302"/>
      <c r="K708" s="302"/>
      <c r="L708" s="302"/>
      <c r="M708" s="302"/>
      <c r="N708" s="302"/>
      <c r="O708" s="302"/>
      <c r="P708" s="302"/>
      <c r="Q708" s="302"/>
      <c r="R708" s="302"/>
      <c r="S708" s="302"/>
      <c r="T708" s="302"/>
      <c r="U708" s="302"/>
      <c r="V708" s="302"/>
      <c r="W708" s="302"/>
      <c r="X708" s="302"/>
      <c r="Y708" s="302"/>
      <c r="Z708" s="302"/>
    </row>
    <row r="709" spans="1:26" ht="15.75" hidden="1" customHeight="1">
      <c r="A709" s="300"/>
      <c r="B709" s="300"/>
      <c r="C709" s="302"/>
      <c r="D709" s="302"/>
      <c r="E709" s="302"/>
      <c r="F709" s="302"/>
      <c r="G709" s="302"/>
      <c r="H709" s="302"/>
      <c r="I709" s="302"/>
      <c r="J709" s="302"/>
      <c r="K709" s="302"/>
      <c r="L709" s="302"/>
      <c r="M709" s="302"/>
      <c r="N709" s="302"/>
      <c r="O709" s="302"/>
      <c r="P709" s="302"/>
      <c r="Q709" s="302"/>
      <c r="R709" s="302"/>
      <c r="S709" s="302"/>
      <c r="T709" s="302"/>
      <c r="U709" s="302"/>
      <c r="V709" s="302"/>
      <c r="W709" s="302"/>
      <c r="X709" s="302"/>
      <c r="Y709" s="302"/>
      <c r="Z709" s="302"/>
    </row>
    <row r="710" spans="1:26" ht="15.75" hidden="1" customHeight="1">
      <c r="A710" s="300"/>
      <c r="B710" s="300"/>
      <c r="C710" s="302"/>
      <c r="D710" s="302"/>
      <c r="E710" s="302"/>
      <c r="F710" s="302"/>
      <c r="G710" s="302"/>
      <c r="H710" s="302"/>
      <c r="I710" s="302"/>
      <c r="J710" s="302"/>
      <c r="K710" s="302"/>
      <c r="L710" s="302"/>
      <c r="M710" s="302"/>
      <c r="N710" s="302"/>
      <c r="O710" s="302"/>
      <c r="P710" s="302"/>
      <c r="Q710" s="302"/>
      <c r="R710" s="302"/>
      <c r="S710" s="302"/>
      <c r="T710" s="302"/>
      <c r="U710" s="302"/>
      <c r="V710" s="302"/>
      <c r="W710" s="302"/>
      <c r="X710" s="302"/>
      <c r="Y710" s="302"/>
      <c r="Z710" s="302"/>
    </row>
    <row r="711" spans="1:26" ht="15.75" hidden="1" customHeight="1">
      <c r="A711" s="300"/>
      <c r="B711" s="300"/>
      <c r="C711" s="302"/>
      <c r="D711" s="302"/>
      <c r="E711" s="302"/>
      <c r="F711" s="302"/>
      <c r="G711" s="302"/>
      <c r="H711" s="302"/>
      <c r="I711" s="302"/>
      <c r="J711" s="302"/>
      <c r="K711" s="302"/>
      <c r="L711" s="302"/>
      <c r="M711" s="302"/>
      <c r="N711" s="302"/>
      <c r="O711" s="302"/>
      <c r="P711" s="302"/>
      <c r="Q711" s="302"/>
      <c r="R711" s="302"/>
      <c r="S711" s="302"/>
      <c r="T711" s="302"/>
      <c r="U711" s="302"/>
      <c r="V711" s="302"/>
      <c r="W711" s="302"/>
      <c r="X711" s="302"/>
      <c r="Y711" s="302"/>
      <c r="Z711" s="302"/>
    </row>
    <row r="712" spans="1:26" ht="15.75" hidden="1" customHeight="1">
      <c r="A712" s="300"/>
      <c r="B712" s="300"/>
      <c r="C712" s="302"/>
      <c r="D712" s="302"/>
      <c r="E712" s="302"/>
      <c r="F712" s="302"/>
      <c r="G712" s="302"/>
      <c r="H712" s="302"/>
      <c r="I712" s="302"/>
      <c r="J712" s="302"/>
      <c r="K712" s="302"/>
      <c r="L712" s="302"/>
      <c r="M712" s="302"/>
      <c r="N712" s="302"/>
      <c r="O712" s="302"/>
      <c r="P712" s="302"/>
      <c r="Q712" s="302"/>
      <c r="R712" s="302"/>
      <c r="S712" s="302"/>
      <c r="T712" s="302"/>
      <c r="U712" s="302"/>
      <c r="V712" s="302"/>
      <c r="W712" s="302"/>
      <c r="X712" s="302"/>
      <c r="Y712" s="302"/>
      <c r="Z712" s="302"/>
    </row>
    <row r="713" spans="1:26" ht="15.75" hidden="1" customHeight="1">
      <c r="A713" s="300"/>
      <c r="B713" s="300"/>
      <c r="C713" s="302"/>
      <c r="D713" s="302"/>
      <c r="E713" s="302"/>
      <c r="F713" s="302"/>
      <c r="G713" s="302"/>
      <c r="H713" s="302"/>
      <c r="I713" s="302"/>
      <c r="J713" s="302"/>
      <c r="K713" s="302"/>
      <c r="L713" s="302"/>
      <c r="M713" s="302"/>
      <c r="N713" s="302"/>
      <c r="O713" s="302"/>
      <c r="P713" s="302"/>
      <c r="Q713" s="302"/>
      <c r="R713" s="302"/>
      <c r="S713" s="302"/>
      <c r="T713" s="302"/>
      <c r="U713" s="302"/>
      <c r="V713" s="302"/>
      <c r="W713" s="302"/>
      <c r="X713" s="302"/>
      <c r="Y713" s="302"/>
      <c r="Z713" s="302"/>
    </row>
    <row r="714" spans="1:26" ht="15.75" hidden="1" customHeight="1">
      <c r="A714" s="300"/>
      <c r="B714" s="300"/>
      <c r="C714" s="302"/>
      <c r="D714" s="302"/>
      <c r="E714" s="302"/>
      <c r="F714" s="302"/>
      <c r="G714" s="302"/>
      <c r="H714" s="302"/>
      <c r="I714" s="302"/>
      <c r="J714" s="302"/>
      <c r="K714" s="302"/>
      <c r="L714" s="302"/>
      <c r="M714" s="302"/>
      <c r="N714" s="302"/>
      <c r="O714" s="302"/>
      <c r="P714" s="302"/>
      <c r="Q714" s="302"/>
      <c r="R714" s="302"/>
      <c r="S714" s="302"/>
      <c r="T714" s="302"/>
      <c r="U714" s="302"/>
      <c r="V714" s="302"/>
      <c r="W714" s="302"/>
      <c r="X714" s="302"/>
      <c r="Y714" s="302"/>
      <c r="Z714" s="302"/>
    </row>
    <row r="715" spans="1:26" ht="15.75" hidden="1" customHeight="1">
      <c r="A715" s="300"/>
      <c r="B715" s="300"/>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row>
    <row r="716" spans="1:26" ht="15.75" hidden="1" customHeight="1">
      <c r="A716" s="300"/>
      <c r="B716" s="300"/>
      <c r="C716" s="302"/>
      <c r="D716" s="302"/>
      <c r="E716" s="302"/>
      <c r="F716" s="302"/>
      <c r="G716" s="302"/>
      <c r="H716" s="302"/>
      <c r="I716" s="302"/>
      <c r="J716" s="302"/>
      <c r="K716" s="302"/>
      <c r="L716" s="302"/>
      <c r="M716" s="302"/>
      <c r="N716" s="302"/>
      <c r="O716" s="302"/>
      <c r="P716" s="302"/>
      <c r="Q716" s="302"/>
      <c r="R716" s="302"/>
      <c r="S716" s="302"/>
      <c r="T716" s="302"/>
      <c r="U716" s="302"/>
      <c r="V716" s="302"/>
      <c r="W716" s="302"/>
      <c r="X716" s="302"/>
      <c r="Y716" s="302"/>
      <c r="Z716" s="302"/>
    </row>
    <row r="717" spans="1:26" ht="15.75" hidden="1" customHeight="1">
      <c r="A717" s="300"/>
      <c r="B717" s="300"/>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row>
    <row r="718" spans="1:26" ht="15.75" hidden="1" customHeight="1">
      <c r="A718" s="300"/>
      <c r="B718" s="300"/>
      <c r="C718" s="302"/>
      <c r="D718" s="302"/>
      <c r="E718" s="302"/>
      <c r="F718" s="302"/>
      <c r="G718" s="302"/>
      <c r="H718" s="302"/>
      <c r="I718" s="302"/>
      <c r="J718" s="302"/>
      <c r="K718" s="302"/>
      <c r="L718" s="302"/>
      <c r="M718" s="302"/>
      <c r="N718" s="302"/>
      <c r="O718" s="302"/>
      <c r="P718" s="302"/>
      <c r="Q718" s="302"/>
      <c r="R718" s="302"/>
      <c r="S718" s="302"/>
      <c r="T718" s="302"/>
      <c r="U718" s="302"/>
      <c r="V718" s="302"/>
      <c r="W718" s="302"/>
      <c r="X718" s="302"/>
      <c r="Y718" s="302"/>
      <c r="Z718" s="302"/>
    </row>
    <row r="719" spans="1:26" ht="15.75" hidden="1" customHeight="1">
      <c r="A719" s="300"/>
      <c r="B719" s="300"/>
      <c r="C719" s="302"/>
      <c r="D719" s="302"/>
      <c r="E719" s="302"/>
      <c r="F719" s="302"/>
      <c r="G719" s="302"/>
      <c r="H719" s="302"/>
      <c r="I719" s="302"/>
      <c r="J719" s="302"/>
      <c r="K719" s="302"/>
      <c r="L719" s="302"/>
      <c r="M719" s="302"/>
      <c r="N719" s="302"/>
      <c r="O719" s="302"/>
      <c r="P719" s="302"/>
      <c r="Q719" s="302"/>
      <c r="R719" s="302"/>
      <c r="S719" s="302"/>
      <c r="T719" s="302"/>
      <c r="U719" s="302"/>
      <c r="V719" s="302"/>
      <c r="W719" s="302"/>
      <c r="X719" s="302"/>
      <c r="Y719" s="302"/>
      <c r="Z719" s="302"/>
    </row>
    <row r="720" spans="1:26" ht="15.75" hidden="1" customHeight="1">
      <c r="A720" s="300"/>
      <c r="B720" s="300"/>
      <c r="C720" s="302"/>
      <c r="D720" s="302"/>
      <c r="E720" s="302"/>
      <c r="F720" s="302"/>
      <c r="G720" s="302"/>
      <c r="H720" s="302"/>
      <c r="I720" s="302"/>
      <c r="J720" s="302"/>
      <c r="K720" s="302"/>
      <c r="L720" s="302"/>
      <c r="M720" s="302"/>
      <c r="N720" s="302"/>
      <c r="O720" s="302"/>
      <c r="P720" s="302"/>
      <c r="Q720" s="302"/>
      <c r="R720" s="302"/>
      <c r="S720" s="302"/>
      <c r="T720" s="302"/>
      <c r="U720" s="302"/>
      <c r="V720" s="302"/>
      <c r="W720" s="302"/>
      <c r="X720" s="302"/>
      <c r="Y720" s="302"/>
      <c r="Z720" s="302"/>
    </row>
    <row r="721" spans="1:26" ht="15.75" hidden="1" customHeight="1">
      <c r="A721" s="300"/>
      <c r="B721" s="300"/>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row>
    <row r="722" spans="1:26" ht="15.75" hidden="1" customHeight="1">
      <c r="A722" s="300"/>
      <c r="B722" s="300"/>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row>
    <row r="723" spans="1:26" ht="15.75" hidden="1" customHeight="1">
      <c r="A723" s="300"/>
      <c r="B723" s="300"/>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2"/>
    </row>
    <row r="724" spans="1:26" ht="15.75" hidden="1" customHeight="1">
      <c r="A724" s="300"/>
      <c r="B724" s="300"/>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row>
    <row r="725" spans="1:26" ht="15.75" hidden="1" customHeight="1">
      <c r="A725" s="300"/>
      <c r="B725" s="300"/>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row>
    <row r="726" spans="1:26" ht="15.75" hidden="1" customHeight="1">
      <c r="A726" s="300"/>
      <c r="B726" s="300"/>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row>
    <row r="727" spans="1:26" ht="15.75" hidden="1" customHeight="1">
      <c r="A727" s="300"/>
      <c r="B727" s="300"/>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row>
    <row r="728" spans="1:26" ht="15.75" hidden="1" customHeight="1">
      <c r="A728" s="300"/>
      <c r="B728" s="300"/>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row>
    <row r="729" spans="1:26" ht="15.75" hidden="1" customHeight="1">
      <c r="A729" s="300"/>
      <c r="B729" s="300"/>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row>
    <row r="730" spans="1:26" ht="15.75" hidden="1" customHeight="1">
      <c r="A730" s="300"/>
      <c r="B730" s="300"/>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2"/>
    </row>
    <row r="731" spans="1:26" ht="15.75" hidden="1" customHeight="1">
      <c r="A731" s="300"/>
      <c r="B731" s="300"/>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2"/>
    </row>
    <row r="732" spans="1:26" ht="15.75" hidden="1" customHeight="1">
      <c r="A732" s="300"/>
      <c r="B732" s="300"/>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row>
    <row r="733" spans="1:26" ht="15.75" hidden="1" customHeight="1">
      <c r="A733" s="300"/>
      <c r="B733" s="300"/>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row>
    <row r="734" spans="1:26" ht="15.75" hidden="1" customHeight="1">
      <c r="A734" s="300"/>
      <c r="B734" s="300"/>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2"/>
    </row>
    <row r="735" spans="1:26" ht="15.75" hidden="1" customHeight="1">
      <c r="A735" s="300"/>
      <c r="B735" s="300"/>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2"/>
    </row>
    <row r="736" spans="1:26" ht="15.75" hidden="1" customHeight="1">
      <c r="A736" s="300"/>
      <c r="B736" s="300"/>
      <c r="C736" s="302"/>
      <c r="D736" s="302"/>
      <c r="E736" s="302"/>
      <c r="F736" s="302"/>
      <c r="G736" s="302"/>
      <c r="H736" s="302"/>
      <c r="I736" s="302"/>
      <c r="J736" s="302"/>
      <c r="K736" s="302"/>
      <c r="L736" s="302"/>
      <c r="M736" s="302"/>
      <c r="N736" s="302"/>
      <c r="O736" s="302"/>
      <c r="P736" s="302"/>
      <c r="Q736" s="302"/>
      <c r="R736" s="302"/>
      <c r="S736" s="302"/>
      <c r="T736" s="302"/>
      <c r="U736" s="302"/>
      <c r="V736" s="302"/>
      <c r="W736" s="302"/>
      <c r="X736" s="302"/>
      <c r="Y736" s="302"/>
      <c r="Z736" s="302"/>
    </row>
    <row r="737" spans="1:26" ht="15.75" hidden="1" customHeight="1">
      <c r="A737" s="300"/>
      <c r="B737" s="300"/>
      <c r="C737" s="302"/>
      <c r="D737" s="302"/>
      <c r="E737" s="302"/>
      <c r="F737" s="302"/>
      <c r="G737" s="302"/>
      <c r="H737" s="302"/>
      <c r="I737" s="302"/>
      <c r="J737" s="302"/>
      <c r="K737" s="302"/>
      <c r="L737" s="302"/>
      <c r="M737" s="302"/>
      <c r="N737" s="302"/>
      <c r="O737" s="302"/>
      <c r="P737" s="302"/>
      <c r="Q737" s="302"/>
      <c r="R737" s="302"/>
      <c r="S737" s="302"/>
      <c r="T737" s="302"/>
      <c r="U737" s="302"/>
      <c r="V737" s="302"/>
      <c r="W737" s="302"/>
      <c r="X737" s="302"/>
      <c r="Y737" s="302"/>
      <c r="Z737" s="302"/>
    </row>
    <row r="738" spans="1:26" ht="15.75" hidden="1" customHeight="1">
      <c r="A738" s="300"/>
      <c r="B738" s="300"/>
      <c r="C738" s="302"/>
      <c r="D738" s="302"/>
      <c r="E738" s="302"/>
      <c r="F738" s="302"/>
      <c r="G738" s="302"/>
      <c r="H738" s="302"/>
      <c r="I738" s="302"/>
      <c r="J738" s="302"/>
      <c r="K738" s="302"/>
      <c r="L738" s="302"/>
      <c r="M738" s="302"/>
      <c r="N738" s="302"/>
      <c r="O738" s="302"/>
      <c r="P738" s="302"/>
      <c r="Q738" s="302"/>
      <c r="R738" s="302"/>
      <c r="S738" s="302"/>
      <c r="T738" s="302"/>
      <c r="U738" s="302"/>
      <c r="V738" s="302"/>
      <c r="W738" s="302"/>
      <c r="X738" s="302"/>
      <c r="Y738" s="302"/>
      <c r="Z738" s="302"/>
    </row>
    <row r="739" spans="1:26" ht="15.75" hidden="1" customHeight="1">
      <c r="A739" s="300"/>
      <c r="B739" s="300"/>
      <c r="C739" s="302"/>
      <c r="D739" s="302"/>
      <c r="E739" s="302"/>
      <c r="F739" s="302"/>
      <c r="G739" s="302"/>
      <c r="H739" s="302"/>
      <c r="I739" s="302"/>
      <c r="J739" s="302"/>
      <c r="K739" s="302"/>
      <c r="L739" s="302"/>
      <c r="M739" s="302"/>
      <c r="N739" s="302"/>
      <c r="O739" s="302"/>
      <c r="P739" s="302"/>
      <c r="Q739" s="302"/>
      <c r="R739" s="302"/>
      <c r="S739" s="302"/>
      <c r="T739" s="302"/>
      <c r="U739" s="302"/>
      <c r="V739" s="302"/>
      <c r="W739" s="302"/>
      <c r="X739" s="302"/>
      <c r="Y739" s="302"/>
      <c r="Z739" s="302"/>
    </row>
    <row r="740" spans="1:26" ht="15.75" hidden="1" customHeight="1">
      <c r="A740" s="300"/>
      <c r="B740" s="300"/>
      <c r="C740" s="302"/>
      <c r="D740" s="302"/>
      <c r="E740" s="302"/>
      <c r="F740" s="302"/>
      <c r="G740" s="302"/>
      <c r="H740" s="302"/>
      <c r="I740" s="302"/>
      <c r="J740" s="302"/>
      <c r="K740" s="302"/>
      <c r="L740" s="302"/>
      <c r="M740" s="302"/>
      <c r="N740" s="302"/>
      <c r="O740" s="302"/>
      <c r="P740" s="302"/>
      <c r="Q740" s="302"/>
      <c r="R740" s="302"/>
      <c r="S740" s="302"/>
      <c r="T740" s="302"/>
      <c r="U740" s="302"/>
      <c r="V740" s="302"/>
      <c r="W740" s="302"/>
      <c r="X740" s="302"/>
      <c r="Y740" s="302"/>
      <c r="Z740" s="302"/>
    </row>
    <row r="741" spans="1:26" ht="15.75" hidden="1" customHeight="1">
      <c r="A741" s="300"/>
      <c r="B741" s="300"/>
      <c r="C741" s="302"/>
      <c r="D741" s="302"/>
      <c r="E741" s="302"/>
      <c r="F741" s="302"/>
      <c r="G741" s="302"/>
      <c r="H741" s="302"/>
      <c r="I741" s="302"/>
      <c r="J741" s="302"/>
      <c r="K741" s="302"/>
      <c r="L741" s="302"/>
      <c r="M741" s="302"/>
      <c r="N741" s="302"/>
      <c r="O741" s="302"/>
      <c r="P741" s="302"/>
      <c r="Q741" s="302"/>
      <c r="R741" s="302"/>
      <c r="S741" s="302"/>
      <c r="T741" s="302"/>
      <c r="U741" s="302"/>
      <c r="V741" s="302"/>
      <c r="W741" s="302"/>
      <c r="X741" s="302"/>
      <c r="Y741" s="302"/>
      <c r="Z741" s="302"/>
    </row>
    <row r="742" spans="1:26" ht="15.75" hidden="1" customHeight="1">
      <c r="A742" s="300"/>
      <c r="B742" s="300"/>
      <c r="C742" s="302"/>
      <c r="D742" s="302"/>
      <c r="E742" s="302"/>
      <c r="F742" s="302"/>
      <c r="G742" s="302"/>
      <c r="H742" s="302"/>
      <c r="I742" s="302"/>
      <c r="J742" s="302"/>
      <c r="K742" s="302"/>
      <c r="L742" s="302"/>
      <c r="M742" s="302"/>
      <c r="N742" s="302"/>
      <c r="O742" s="302"/>
      <c r="P742" s="302"/>
      <c r="Q742" s="302"/>
      <c r="R742" s="302"/>
      <c r="S742" s="302"/>
      <c r="T742" s="302"/>
      <c r="U742" s="302"/>
      <c r="V742" s="302"/>
      <c r="W742" s="302"/>
      <c r="X742" s="302"/>
      <c r="Y742" s="302"/>
      <c r="Z742" s="302"/>
    </row>
    <row r="743" spans="1:26" ht="15.75" hidden="1" customHeight="1">
      <c r="A743" s="300"/>
      <c r="B743" s="300"/>
      <c r="C743" s="302"/>
      <c r="D743" s="302"/>
      <c r="E743" s="302"/>
      <c r="F743" s="302"/>
      <c r="G743" s="302"/>
      <c r="H743" s="302"/>
      <c r="I743" s="302"/>
      <c r="J743" s="302"/>
      <c r="K743" s="302"/>
      <c r="L743" s="302"/>
      <c r="M743" s="302"/>
      <c r="N743" s="302"/>
      <c r="O743" s="302"/>
      <c r="P743" s="302"/>
      <c r="Q743" s="302"/>
      <c r="R743" s="302"/>
      <c r="S743" s="302"/>
      <c r="T743" s="302"/>
      <c r="U743" s="302"/>
      <c r="V743" s="302"/>
      <c r="W743" s="302"/>
      <c r="X743" s="302"/>
      <c r="Y743" s="302"/>
      <c r="Z743" s="302"/>
    </row>
    <row r="744" spans="1:26" ht="15.75" hidden="1" customHeight="1">
      <c r="A744" s="300"/>
      <c r="B744" s="300"/>
      <c r="C744" s="302"/>
      <c r="D744" s="302"/>
      <c r="E744" s="302"/>
      <c r="F744" s="302"/>
      <c r="G744" s="302"/>
      <c r="H744" s="302"/>
      <c r="I744" s="302"/>
      <c r="J744" s="302"/>
      <c r="K744" s="302"/>
      <c r="L744" s="302"/>
      <c r="M744" s="302"/>
      <c r="N744" s="302"/>
      <c r="O744" s="302"/>
      <c r="P744" s="302"/>
      <c r="Q744" s="302"/>
      <c r="R744" s="302"/>
      <c r="S744" s="302"/>
      <c r="T744" s="302"/>
      <c r="U744" s="302"/>
      <c r="V744" s="302"/>
      <c r="W744" s="302"/>
      <c r="X744" s="302"/>
      <c r="Y744" s="302"/>
      <c r="Z744" s="302"/>
    </row>
    <row r="745" spans="1:26" ht="15.75" hidden="1" customHeight="1">
      <c r="A745" s="300"/>
      <c r="B745" s="300"/>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row>
    <row r="746" spans="1:26" ht="15.75" hidden="1" customHeight="1">
      <c r="A746" s="300"/>
      <c r="B746" s="300"/>
      <c r="C746" s="302"/>
      <c r="D746" s="302"/>
      <c r="E746" s="302"/>
      <c r="F746" s="302"/>
      <c r="G746" s="302"/>
      <c r="H746" s="302"/>
      <c r="I746" s="302"/>
      <c r="J746" s="302"/>
      <c r="K746" s="302"/>
      <c r="L746" s="302"/>
      <c r="M746" s="302"/>
      <c r="N746" s="302"/>
      <c r="O746" s="302"/>
      <c r="P746" s="302"/>
      <c r="Q746" s="302"/>
      <c r="R746" s="302"/>
      <c r="S746" s="302"/>
      <c r="T746" s="302"/>
      <c r="U746" s="302"/>
      <c r="V746" s="302"/>
      <c r="W746" s="302"/>
      <c r="X746" s="302"/>
      <c r="Y746" s="302"/>
      <c r="Z746" s="302"/>
    </row>
    <row r="747" spans="1:26" ht="15.75" hidden="1" customHeight="1">
      <c r="A747" s="300"/>
      <c r="B747" s="300"/>
      <c r="C747" s="302"/>
      <c r="D747" s="302"/>
      <c r="E747" s="302"/>
      <c r="F747" s="302"/>
      <c r="G747" s="302"/>
      <c r="H747" s="302"/>
      <c r="I747" s="302"/>
      <c r="J747" s="302"/>
      <c r="K747" s="302"/>
      <c r="L747" s="302"/>
      <c r="M747" s="302"/>
      <c r="N747" s="302"/>
      <c r="O747" s="302"/>
      <c r="P747" s="302"/>
      <c r="Q747" s="302"/>
      <c r="R747" s="302"/>
      <c r="S747" s="302"/>
      <c r="T747" s="302"/>
      <c r="U747" s="302"/>
      <c r="V747" s="302"/>
      <c r="W747" s="302"/>
      <c r="X747" s="302"/>
      <c r="Y747" s="302"/>
      <c r="Z747" s="302"/>
    </row>
    <row r="748" spans="1:26" ht="15.75" hidden="1" customHeight="1">
      <c r="A748" s="300"/>
      <c r="B748" s="300"/>
      <c r="C748" s="302"/>
      <c r="D748" s="302"/>
      <c r="E748" s="302"/>
      <c r="F748" s="302"/>
      <c r="G748" s="302"/>
      <c r="H748" s="302"/>
      <c r="I748" s="302"/>
      <c r="J748" s="302"/>
      <c r="K748" s="302"/>
      <c r="L748" s="302"/>
      <c r="M748" s="302"/>
      <c r="N748" s="302"/>
      <c r="O748" s="302"/>
      <c r="P748" s="302"/>
      <c r="Q748" s="302"/>
      <c r="R748" s="302"/>
      <c r="S748" s="302"/>
      <c r="T748" s="302"/>
      <c r="U748" s="302"/>
      <c r="V748" s="302"/>
      <c r="W748" s="302"/>
      <c r="X748" s="302"/>
      <c r="Y748" s="302"/>
      <c r="Z748" s="302"/>
    </row>
    <row r="749" spans="1:26" ht="15.75" hidden="1" customHeight="1">
      <c r="A749" s="300"/>
      <c r="B749" s="300"/>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row>
    <row r="750" spans="1:26" ht="15.75" hidden="1" customHeight="1">
      <c r="A750" s="300"/>
      <c r="B750" s="300"/>
      <c r="C750" s="302"/>
      <c r="D750" s="302"/>
      <c r="E750" s="302"/>
      <c r="F750" s="302"/>
      <c r="G750" s="302"/>
      <c r="H750" s="302"/>
      <c r="I750" s="302"/>
      <c r="J750" s="302"/>
      <c r="K750" s="302"/>
      <c r="L750" s="302"/>
      <c r="M750" s="302"/>
      <c r="N750" s="302"/>
      <c r="O750" s="302"/>
      <c r="P750" s="302"/>
      <c r="Q750" s="302"/>
      <c r="R750" s="302"/>
      <c r="S750" s="302"/>
      <c r="T750" s="302"/>
      <c r="U750" s="302"/>
      <c r="V750" s="302"/>
      <c r="W750" s="302"/>
      <c r="X750" s="302"/>
      <c r="Y750" s="302"/>
      <c r="Z750" s="302"/>
    </row>
    <row r="751" spans="1:26" ht="15.75" hidden="1" customHeight="1">
      <c r="A751" s="300"/>
      <c r="B751" s="300"/>
      <c r="C751" s="302"/>
      <c r="D751" s="302"/>
      <c r="E751" s="302"/>
      <c r="F751" s="302"/>
      <c r="G751" s="302"/>
      <c r="H751" s="302"/>
      <c r="I751" s="302"/>
      <c r="J751" s="302"/>
      <c r="K751" s="302"/>
      <c r="L751" s="302"/>
      <c r="M751" s="302"/>
      <c r="N751" s="302"/>
      <c r="O751" s="302"/>
      <c r="P751" s="302"/>
      <c r="Q751" s="302"/>
      <c r="R751" s="302"/>
      <c r="S751" s="302"/>
      <c r="T751" s="302"/>
      <c r="U751" s="302"/>
      <c r="V751" s="302"/>
      <c r="W751" s="302"/>
      <c r="X751" s="302"/>
      <c r="Y751" s="302"/>
      <c r="Z751" s="302"/>
    </row>
    <row r="752" spans="1:26" ht="15.75" hidden="1" customHeight="1">
      <c r="A752" s="300"/>
      <c r="B752" s="300"/>
      <c r="C752" s="302"/>
      <c r="D752" s="302"/>
      <c r="E752" s="302"/>
      <c r="F752" s="302"/>
      <c r="G752" s="302"/>
      <c r="H752" s="302"/>
      <c r="I752" s="302"/>
      <c r="J752" s="302"/>
      <c r="K752" s="302"/>
      <c r="L752" s="302"/>
      <c r="M752" s="302"/>
      <c r="N752" s="302"/>
      <c r="O752" s="302"/>
      <c r="P752" s="302"/>
      <c r="Q752" s="302"/>
      <c r="R752" s="302"/>
      <c r="S752" s="302"/>
      <c r="T752" s="302"/>
      <c r="U752" s="302"/>
      <c r="V752" s="302"/>
      <c r="W752" s="302"/>
      <c r="X752" s="302"/>
      <c r="Y752" s="302"/>
      <c r="Z752" s="302"/>
    </row>
    <row r="753" spans="1:26" ht="15.75" hidden="1" customHeight="1">
      <c r="A753" s="300"/>
      <c r="B753" s="300"/>
      <c r="C753" s="302"/>
      <c r="D753" s="302"/>
      <c r="E753" s="302"/>
      <c r="F753" s="302"/>
      <c r="G753" s="302"/>
      <c r="H753" s="302"/>
      <c r="I753" s="302"/>
      <c r="J753" s="302"/>
      <c r="K753" s="302"/>
      <c r="L753" s="302"/>
      <c r="M753" s="302"/>
      <c r="N753" s="302"/>
      <c r="O753" s="302"/>
      <c r="P753" s="302"/>
      <c r="Q753" s="302"/>
      <c r="R753" s="302"/>
      <c r="S753" s="302"/>
      <c r="T753" s="302"/>
      <c r="U753" s="302"/>
      <c r="V753" s="302"/>
      <c r="W753" s="302"/>
      <c r="X753" s="302"/>
      <c r="Y753" s="302"/>
      <c r="Z753" s="302"/>
    </row>
    <row r="754" spans="1:26" ht="15.75" hidden="1" customHeight="1">
      <c r="A754" s="300"/>
      <c r="B754" s="300"/>
      <c r="C754" s="302"/>
      <c r="D754" s="302"/>
      <c r="E754" s="302"/>
      <c r="F754" s="302"/>
      <c r="G754" s="302"/>
      <c r="H754" s="302"/>
      <c r="I754" s="302"/>
      <c r="J754" s="302"/>
      <c r="K754" s="302"/>
      <c r="L754" s="302"/>
      <c r="M754" s="302"/>
      <c r="N754" s="302"/>
      <c r="O754" s="302"/>
      <c r="P754" s="302"/>
      <c r="Q754" s="302"/>
      <c r="R754" s="302"/>
      <c r="S754" s="302"/>
      <c r="T754" s="302"/>
      <c r="U754" s="302"/>
      <c r="V754" s="302"/>
      <c r="W754" s="302"/>
      <c r="X754" s="302"/>
      <c r="Y754" s="302"/>
      <c r="Z754" s="302"/>
    </row>
    <row r="755" spans="1:26" ht="15.75" hidden="1" customHeight="1">
      <c r="A755" s="300"/>
      <c r="B755" s="300"/>
      <c r="C755" s="302"/>
      <c r="D755" s="302"/>
      <c r="E755" s="302"/>
      <c r="F755" s="302"/>
      <c r="G755" s="302"/>
      <c r="H755" s="302"/>
      <c r="I755" s="302"/>
      <c r="J755" s="302"/>
      <c r="K755" s="302"/>
      <c r="L755" s="302"/>
      <c r="M755" s="302"/>
      <c r="N755" s="302"/>
      <c r="O755" s="302"/>
      <c r="P755" s="302"/>
      <c r="Q755" s="302"/>
      <c r="R755" s="302"/>
      <c r="S755" s="302"/>
      <c r="T755" s="302"/>
      <c r="U755" s="302"/>
      <c r="V755" s="302"/>
      <c r="W755" s="302"/>
      <c r="X755" s="302"/>
      <c r="Y755" s="302"/>
      <c r="Z755" s="302"/>
    </row>
    <row r="756" spans="1:26" ht="15.75" hidden="1" customHeight="1">
      <c r="A756" s="300"/>
      <c r="B756" s="300"/>
      <c r="C756" s="302"/>
      <c r="D756" s="302"/>
      <c r="E756" s="302"/>
      <c r="F756" s="302"/>
      <c r="G756" s="302"/>
      <c r="H756" s="302"/>
      <c r="I756" s="302"/>
      <c r="J756" s="302"/>
      <c r="K756" s="302"/>
      <c r="L756" s="302"/>
      <c r="M756" s="302"/>
      <c r="N756" s="302"/>
      <c r="O756" s="302"/>
      <c r="P756" s="302"/>
      <c r="Q756" s="302"/>
      <c r="R756" s="302"/>
      <c r="S756" s="302"/>
      <c r="T756" s="302"/>
      <c r="U756" s="302"/>
      <c r="V756" s="302"/>
      <c r="W756" s="302"/>
      <c r="X756" s="302"/>
      <c r="Y756" s="302"/>
      <c r="Z756" s="302"/>
    </row>
    <row r="757" spans="1:26" ht="15.75" hidden="1" customHeight="1">
      <c r="A757" s="300"/>
      <c r="B757" s="300"/>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row>
    <row r="758" spans="1:26" ht="15.75" hidden="1" customHeight="1">
      <c r="A758" s="300"/>
      <c r="B758" s="300"/>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row>
    <row r="759" spans="1:26" ht="15.75" hidden="1" customHeight="1">
      <c r="A759" s="300"/>
      <c r="B759" s="300"/>
      <c r="C759" s="302"/>
      <c r="D759" s="302"/>
      <c r="E759" s="302"/>
      <c r="F759" s="302"/>
      <c r="G759" s="302"/>
      <c r="H759" s="302"/>
      <c r="I759" s="302"/>
      <c r="J759" s="302"/>
      <c r="K759" s="302"/>
      <c r="L759" s="302"/>
      <c r="M759" s="302"/>
      <c r="N759" s="302"/>
      <c r="O759" s="302"/>
      <c r="P759" s="302"/>
      <c r="Q759" s="302"/>
      <c r="R759" s="302"/>
      <c r="S759" s="302"/>
      <c r="T759" s="302"/>
      <c r="U759" s="302"/>
      <c r="V759" s="302"/>
      <c r="W759" s="302"/>
      <c r="X759" s="302"/>
      <c r="Y759" s="302"/>
      <c r="Z759" s="302"/>
    </row>
    <row r="760" spans="1:26" ht="15.75" hidden="1" customHeight="1">
      <c r="A760" s="300"/>
      <c r="B760" s="300"/>
      <c r="C760" s="302"/>
      <c r="D760" s="302"/>
      <c r="E760" s="302"/>
      <c r="F760" s="302"/>
      <c r="G760" s="302"/>
      <c r="H760" s="302"/>
      <c r="I760" s="302"/>
      <c r="J760" s="302"/>
      <c r="K760" s="302"/>
      <c r="L760" s="302"/>
      <c r="M760" s="302"/>
      <c r="N760" s="302"/>
      <c r="O760" s="302"/>
      <c r="P760" s="302"/>
      <c r="Q760" s="302"/>
      <c r="R760" s="302"/>
      <c r="S760" s="302"/>
      <c r="T760" s="302"/>
      <c r="U760" s="302"/>
      <c r="V760" s="302"/>
      <c r="W760" s="302"/>
      <c r="X760" s="302"/>
      <c r="Y760" s="302"/>
      <c r="Z760" s="302"/>
    </row>
    <row r="761" spans="1:26" ht="15.75" hidden="1" customHeight="1">
      <c r="A761" s="300"/>
      <c r="B761" s="300"/>
      <c r="C761" s="302"/>
      <c r="D761" s="302"/>
      <c r="E761" s="302"/>
      <c r="F761" s="302"/>
      <c r="G761" s="302"/>
      <c r="H761" s="302"/>
      <c r="I761" s="302"/>
      <c r="J761" s="302"/>
      <c r="K761" s="302"/>
      <c r="L761" s="302"/>
      <c r="M761" s="302"/>
      <c r="N761" s="302"/>
      <c r="O761" s="302"/>
      <c r="P761" s="302"/>
      <c r="Q761" s="302"/>
      <c r="R761" s="302"/>
      <c r="S761" s="302"/>
      <c r="T761" s="302"/>
      <c r="U761" s="302"/>
      <c r="V761" s="302"/>
      <c r="W761" s="302"/>
      <c r="X761" s="302"/>
      <c r="Y761" s="302"/>
      <c r="Z761" s="302"/>
    </row>
    <row r="762" spans="1:26" ht="15.75" hidden="1" customHeight="1">
      <c r="A762" s="300"/>
      <c r="B762" s="300"/>
      <c r="C762" s="302"/>
      <c r="D762" s="302"/>
      <c r="E762" s="302"/>
      <c r="F762" s="302"/>
      <c r="G762" s="302"/>
      <c r="H762" s="302"/>
      <c r="I762" s="302"/>
      <c r="J762" s="302"/>
      <c r="K762" s="302"/>
      <c r="L762" s="302"/>
      <c r="M762" s="302"/>
      <c r="N762" s="302"/>
      <c r="O762" s="302"/>
      <c r="P762" s="302"/>
      <c r="Q762" s="302"/>
      <c r="R762" s="302"/>
      <c r="S762" s="302"/>
      <c r="T762" s="302"/>
      <c r="U762" s="302"/>
      <c r="V762" s="302"/>
      <c r="W762" s="302"/>
      <c r="X762" s="302"/>
      <c r="Y762" s="302"/>
      <c r="Z762" s="302"/>
    </row>
    <row r="763" spans="1:26" ht="15.75" hidden="1" customHeight="1">
      <c r="A763" s="300"/>
      <c r="B763" s="300"/>
      <c r="C763" s="302"/>
      <c r="D763" s="302"/>
      <c r="E763" s="302"/>
      <c r="F763" s="302"/>
      <c r="G763" s="302"/>
      <c r="H763" s="302"/>
      <c r="I763" s="302"/>
      <c r="J763" s="302"/>
      <c r="K763" s="302"/>
      <c r="L763" s="302"/>
      <c r="M763" s="302"/>
      <c r="N763" s="302"/>
      <c r="O763" s="302"/>
      <c r="P763" s="302"/>
      <c r="Q763" s="302"/>
      <c r="R763" s="302"/>
      <c r="S763" s="302"/>
      <c r="T763" s="302"/>
      <c r="U763" s="302"/>
      <c r="V763" s="302"/>
      <c r="W763" s="302"/>
      <c r="X763" s="302"/>
      <c r="Y763" s="302"/>
      <c r="Z763" s="302"/>
    </row>
    <row r="764" spans="1:26" ht="15.75" hidden="1" customHeight="1">
      <c r="A764" s="300"/>
      <c r="B764" s="300"/>
      <c r="C764" s="302"/>
      <c r="D764" s="302"/>
      <c r="E764" s="302"/>
      <c r="F764" s="302"/>
      <c r="G764" s="302"/>
      <c r="H764" s="302"/>
      <c r="I764" s="302"/>
      <c r="J764" s="302"/>
      <c r="K764" s="302"/>
      <c r="L764" s="302"/>
      <c r="M764" s="302"/>
      <c r="N764" s="302"/>
      <c r="O764" s="302"/>
      <c r="P764" s="302"/>
      <c r="Q764" s="302"/>
      <c r="R764" s="302"/>
      <c r="S764" s="302"/>
      <c r="T764" s="302"/>
      <c r="U764" s="302"/>
      <c r="V764" s="302"/>
      <c r="W764" s="302"/>
      <c r="X764" s="302"/>
      <c r="Y764" s="302"/>
      <c r="Z764" s="302"/>
    </row>
    <row r="765" spans="1:26" ht="15.75" hidden="1" customHeight="1">
      <c r="A765" s="300"/>
      <c r="B765" s="300"/>
      <c r="C765" s="302"/>
      <c r="D765" s="302"/>
      <c r="E765" s="302"/>
      <c r="F765" s="302"/>
      <c r="G765" s="302"/>
      <c r="H765" s="302"/>
      <c r="I765" s="302"/>
      <c r="J765" s="302"/>
      <c r="K765" s="302"/>
      <c r="L765" s="302"/>
      <c r="M765" s="302"/>
      <c r="N765" s="302"/>
      <c r="O765" s="302"/>
      <c r="P765" s="302"/>
      <c r="Q765" s="302"/>
      <c r="R765" s="302"/>
      <c r="S765" s="302"/>
      <c r="T765" s="302"/>
      <c r="U765" s="302"/>
      <c r="V765" s="302"/>
      <c r="W765" s="302"/>
      <c r="X765" s="302"/>
      <c r="Y765" s="302"/>
      <c r="Z765" s="302"/>
    </row>
    <row r="766" spans="1:26" ht="15.75" hidden="1" customHeight="1">
      <c r="A766" s="300"/>
      <c r="B766" s="300"/>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row>
    <row r="767" spans="1:26" ht="15.75" hidden="1" customHeight="1">
      <c r="A767" s="300"/>
      <c r="B767" s="300"/>
      <c r="C767" s="302"/>
      <c r="D767" s="302"/>
      <c r="E767" s="302"/>
      <c r="F767" s="302"/>
      <c r="G767" s="302"/>
      <c r="H767" s="302"/>
      <c r="I767" s="302"/>
      <c r="J767" s="302"/>
      <c r="K767" s="302"/>
      <c r="L767" s="302"/>
      <c r="M767" s="302"/>
      <c r="N767" s="302"/>
      <c r="O767" s="302"/>
      <c r="P767" s="302"/>
      <c r="Q767" s="302"/>
      <c r="R767" s="302"/>
      <c r="S767" s="302"/>
      <c r="T767" s="302"/>
      <c r="U767" s="302"/>
      <c r="V767" s="302"/>
      <c r="W767" s="302"/>
      <c r="X767" s="302"/>
      <c r="Y767" s="302"/>
      <c r="Z767" s="302"/>
    </row>
    <row r="768" spans="1:26" ht="15.75" hidden="1" customHeight="1">
      <c r="A768" s="300"/>
      <c r="B768" s="300"/>
      <c r="C768" s="302"/>
      <c r="D768" s="302"/>
      <c r="E768" s="302"/>
      <c r="F768" s="302"/>
      <c r="G768" s="302"/>
      <c r="H768" s="302"/>
      <c r="I768" s="302"/>
      <c r="J768" s="302"/>
      <c r="K768" s="302"/>
      <c r="L768" s="302"/>
      <c r="M768" s="302"/>
      <c r="N768" s="302"/>
      <c r="O768" s="302"/>
      <c r="P768" s="302"/>
      <c r="Q768" s="302"/>
      <c r="R768" s="302"/>
      <c r="S768" s="302"/>
      <c r="T768" s="302"/>
      <c r="U768" s="302"/>
      <c r="V768" s="302"/>
      <c r="W768" s="302"/>
      <c r="X768" s="302"/>
      <c r="Y768" s="302"/>
      <c r="Z768" s="302"/>
    </row>
    <row r="769" spans="1:26" ht="15.75" hidden="1" customHeight="1">
      <c r="A769" s="300"/>
      <c r="B769" s="300"/>
      <c r="C769" s="302"/>
      <c r="D769" s="302"/>
      <c r="E769" s="302"/>
      <c r="F769" s="302"/>
      <c r="G769" s="302"/>
      <c r="H769" s="302"/>
      <c r="I769" s="302"/>
      <c r="J769" s="302"/>
      <c r="K769" s="302"/>
      <c r="L769" s="302"/>
      <c r="M769" s="302"/>
      <c r="N769" s="302"/>
      <c r="O769" s="302"/>
      <c r="P769" s="302"/>
      <c r="Q769" s="302"/>
      <c r="R769" s="302"/>
      <c r="S769" s="302"/>
      <c r="T769" s="302"/>
      <c r="U769" s="302"/>
      <c r="V769" s="302"/>
      <c r="W769" s="302"/>
      <c r="X769" s="302"/>
      <c r="Y769" s="302"/>
      <c r="Z769" s="302"/>
    </row>
    <row r="770" spans="1:26" ht="15.75" hidden="1" customHeight="1">
      <c r="A770" s="300"/>
      <c r="B770" s="300"/>
      <c r="C770" s="302"/>
      <c r="D770" s="302"/>
      <c r="E770" s="302"/>
      <c r="F770" s="302"/>
      <c r="G770" s="302"/>
      <c r="H770" s="302"/>
      <c r="I770" s="302"/>
      <c r="J770" s="302"/>
      <c r="K770" s="302"/>
      <c r="L770" s="302"/>
      <c r="M770" s="302"/>
      <c r="N770" s="302"/>
      <c r="O770" s="302"/>
      <c r="P770" s="302"/>
      <c r="Q770" s="302"/>
      <c r="R770" s="302"/>
      <c r="S770" s="302"/>
      <c r="T770" s="302"/>
      <c r="U770" s="302"/>
      <c r="V770" s="302"/>
      <c r="W770" s="302"/>
      <c r="X770" s="302"/>
      <c r="Y770" s="302"/>
      <c r="Z770" s="302"/>
    </row>
    <row r="771" spans="1:26" ht="15.75" hidden="1" customHeight="1">
      <c r="A771" s="300"/>
      <c r="B771" s="300"/>
      <c r="C771" s="302"/>
      <c r="D771" s="302"/>
      <c r="E771" s="302"/>
      <c r="F771" s="302"/>
      <c r="G771" s="302"/>
      <c r="H771" s="302"/>
      <c r="I771" s="302"/>
      <c r="J771" s="302"/>
      <c r="K771" s="302"/>
      <c r="L771" s="302"/>
      <c r="M771" s="302"/>
      <c r="N771" s="302"/>
      <c r="O771" s="302"/>
      <c r="P771" s="302"/>
      <c r="Q771" s="302"/>
      <c r="R771" s="302"/>
      <c r="S771" s="302"/>
      <c r="T771" s="302"/>
      <c r="U771" s="302"/>
      <c r="V771" s="302"/>
      <c r="W771" s="302"/>
      <c r="X771" s="302"/>
      <c r="Y771" s="302"/>
      <c r="Z771" s="302"/>
    </row>
    <row r="772" spans="1:26" ht="15.75" hidden="1" customHeight="1">
      <c r="A772" s="300"/>
      <c r="B772" s="300"/>
      <c r="C772" s="302"/>
      <c r="D772" s="302"/>
      <c r="E772" s="302"/>
      <c r="F772" s="302"/>
      <c r="G772" s="302"/>
      <c r="H772" s="302"/>
      <c r="I772" s="302"/>
      <c r="J772" s="302"/>
      <c r="K772" s="302"/>
      <c r="L772" s="302"/>
      <c r="M772" s="302"/>
      <c r="N772" s="302"/>
      <c r="O772" s="302"/>
      <c r="P772" s="302"/>
      <c r="Q772" s="302"/>
      <c r="R772" s="302"/>
      <c r="S772" s="302"/>
      <c r="T772" s="302"/>
      <c r="U772" s="302"/>
      <c r="V772" s="302"/>
      <c r="W772" s="302"/>
      <c r="X772" s="302"/>
      <c r="Y772" s="302"/>
      <c r="Z772" s="302"/>
    </row>
    <row r="773" spans="1:26" ht="15.75" hidden="1" customHeight="1">
      <c r="A773" s="300"/>
      <c r="B773" s="300"/>
      <c r="C773" s="302"/>
      <c r="D773" s="302"/>
      <c r="E773" s="302"/>
      <c r="F773" s="302"/>
      <c r="G773" s="302"/>
      <c r="H773" s="302"/>
      <c r="I773" s="302"/>
      <c r="J773" s="302"/>
      <c r="K773" s="302"/>
      <c r="L773" s="302"/>
      <c r="M773" s="302"/>
      <c r="N773" s="302"/>
      <c r="O773" s="302"/>
      <c r="P773" s="302"/>
      <c r="Q773" s="302"/>
      <c r="R773" s="302"/>
      <c r="S773" s="302"/>
      <c r="T773" s="302"/>
      <c r="U773" s="302"/>
      <c r="V773" s="302"/>
      <c r="W773" s="302"/>
      <c r="X773" s="302"/>
      <c r="Y773" s="302"/>
      <c r="Z773" s="302"/>
    </row>
    <row r="774" spans="1:26" ht="15.75" hidden="1" customHeight="1">
      <c r="A774" s="300"/>
      <c r="B774" s="300"/>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row>
    <row r="775" spans="1:26" ht="15.75" hidden="1" customHeight="1">
      <c r="A775" s="300"/>
      <c r="B775" s="300"/>
      <c r="C775" s="302"/>
      <c r="D775" s="302"/>
      <c r="E775" s="302"/>
      <c r="F775" s="302"/>
      <c r="G775" s="302"/>
      <c r="H775" s="302"/>
      <c r="I775" s="302"/>
      <c r="J775" s="302"/>
      <c r="K775" s="302"/>
      <c r="L775" s="302"/>
      <c r="M775" s="302"/>
      <c r="N775" s="302"/>
      <c r="O775" s="302"/>
      <c r="P775" s="302"/>
      <c r="Q775" s="302"/>
      <c r="R775" s="302"/>
      <c r="S775" s="302"/>
      <c r="T775" s="302"/>
      <c r="U775" s="302"/>
      <c r="V775" s="302"/>
      <c r="W775" s="302"/>
      <c r="X775" s="302"/>
      <c r="Y775" s="302"/>
      <c r="Z775" s="302"/>
    </row>
    <row r="776" spans="1:26" ht="15.75" hidden="1" customHeight="1">
      <c r="A776" s="300"/>
      <c r="B776" s="300"/>
      <c r="C776" s="302"/>
      <c r="D776" s="302"/>
      <c r="E776" s="302"/>
      <c r="F776" s="302"/>
      <c r="G776" s="302"/>
      <c r="H776" s="302"/>
      <c r="I776" s="302"/>
      <c r="J776" s="302"/>
      <c r="K776" s="302"/>
      <c r="L776" s="302"/>
      <c r="M776" s="302"/>
      <c r="N776" s="302"/>
      <c r="O776" s="302"/>
      <c r="P776" s="302"/>
      <c r="Q776" s="302"/>
      <c r="R776" s="302"/>
      <c r="S776" s="302"/>
      <c r="T776" s="302"/>
      <c r="U776" s="302"/>
      <c r="V776" s="302"/>
      <c r="W776" s="302"/>
      <c r="X776" s="302"/>
      <c r="Y776" s="302"/>
      <c r="Z776" s="302"/>
    </row>
    <row r="777" spans="1:26" ht="15.75" hidden="1" customHeight="1">
      <c r="A777" s="300"/>
      <c r="B777" s="300"/>
      <c r="C777" s="302"/>
      <c r="D777" s="302"/>
      <c r="E777" s="302"/>
      <c r="F777" s="302"/>
      <c r="G777" s="302"/>
      <c r="H777" s="302"/>
      <c r="I777" s="302"/>
      <c r="J777" s="302"/>
      <c r="K777" s="302"/>
      <c r="L777" s="302"/>
      <c r="M777" s="302"/>
      <c r="N777" s="302"/>
      <c r="O777" s="302"/>
      <c r="P777" s="302"/>
      <c r="Q777" s="302"/>
      <c r="R777" s="302"/>
      <c r="S777" s="302"/>
      <c r="T777" s="302"/>
      <c r="U777" s="302"/>
      <c r="V777" s="302"/>
      <c r="W777" s="302"/>
      <c r="X777" s="302"/>
      <c r="Y777" s="302"/>
      <c r="Z777" s="302"/>
    </row>
    <row r="778" spans="1:26" ht="15.75" hidden="1" customHeight="1">
      <c r="A778" s="300"/>
      <c r="B778" s="300"/>
      <c r="C778" s="302"/>
      <c r="D778" s="302"/>
      <c r="E778" s="302"/>
      <c r="F778" s="302"/>
      <c r="G778" s="302"/>
      <c r="H778" s="302"/>
      <c r="I778" s="302"/>
      <c r="J778" s="302"/>
      <c r="K778" s="302"/>
      <c r="L778" s="302"/>
      <c r="M778" s="302"/>
      <c r="N778" s="302"/>
      <c r="O778" s="302"/>
      <c r="P778" s="302"/>
      <c r="Q778" s="302"/>
      <c r="R778" s="302"/>
      <c r="S778" s="302"/>
      <c r="T778" s="302"/>
      <c r="U778" s="302"/>
      <c r="V778" s="302"/>
      <c r="W778" s="302"/>
      <c r="X778" s="302"/>
      <c r="Y778" s="302"/>
      <c r="Z778" s="302"/>
    </row>
    <row r="779" spans="1:26" ht="15.75" hidden="1" customHeight="1">
      <c r="A779" s="300"/>
      <c r="B779" s="300"/>
      <c r="C779" s="302"/>
      <c r="D779" s="302"/>
      <c r="E779" s="302"/>
      <c r="F779" s="302"/>
      <c r="G779" s="302"/>
      <c r="H779" s="302"/>
      <c r="I779" s="302"/>
      <c r="J779" s="302"/>
      <c r="K779" s="302"/>
      <c r="L779" s="302"/>
      <c r="M779" s="302"/>
      <c r="N779" s="302"/>
      <c r="O779" s="302"/>
      <c r="P779" s="302"/>
      <c r="Q779" s="302"/>
      <c r="R779" s="302"/>
      <c r="S779" s="302"/>
      <c r="T779" s="302"/>
      <c r="U779" s="302"/>
      <c r="V779" s="302"/>
      <c r="W779" s="302"/>
      <c r="X779" s="302"/>
      <c r="Y779" s="302"/>
      <c r="Z779" s="302"/>
    </row>
    <row r="780" spans="1:26" ht="15.75" hidden="1" customHeight="1">
      <c r="A780" s="300"/>
      <c r="B780" s="300"/>
      <c r="C780" s="302"/>
      <c r="D780" s="302"/>
      <c r="E780" s="302"/>
      <c r="F780" s="302"/>
      <c r="G780" s="302"/>
      <c r="H780" s="302"/>
      <c r="I780" s="302"/>
      <c r="J780" s="302"/>
      <c r="K780" s="302"/>
      <c r="L780" s="302"/>
      <c r="M780" s="302"/>
      <c r="N780" s="302"/>
      <c r="O780" s="302"/>
      <c r="P780" s="302"/>
      <c r="Q780" s="302"/>
      <c r="R780" s="302"/>
      <c r="S780" s="302"/>
      <c r="T780" s="302"/>
      <c r="U780" s="302"/>
      <c r="V780" s="302"/>
      <c r="W780" s="302"/>
      <c r="X780" s="302"/>
      <c r="Y780" s="302"/>
      <c r="Z780" s="302"/>
    </row>
    <row r="781" spans="1:26" ht="15.75" hidden="1" customHeight="1">
      <c r="A781" s="300"/>
      <c r="B781" s="300"/>
      <c r="C781" s="302"/>
      <c r="D781" s="302"/>
      <c r="E781" s="302"/>
      <c r="F781" s="302"/>
      <c r="G781" s="302"/>
      <c r="H781" s="302"/>
      <c r="I781" s="302"/>
      <c r="J781" s="302"/>
      <c r="K781" s="302"/>
      <c r="L781" s="302"/>
      <c r="M781" s="302"/>
      <c r="N781" s="302"/>
      <c r="O781" s="302"/>
      <c r="P781" s="302"/>
      <c r="Q781" s="302"/>
      <c r="R781" s="302"/>
      <c r="S781" s="302"/>
      <c r="T781" s="302"/>
      <c r="U781" s="302"/>
      <c r="V781" s="302"/>
      <c r="W781" s="302"/>
      <c r="X781" s="302"/>
      <c r="Y781" s="302"/>
      <c r="Z781" s="302"/>
    </row>
    <row r="782" spans="1:26" ht="15.75" hidden="1" customHeight="1">
      <c r="A782" s="300"/>
      <c r="B782" s="300"/>
      <c r="C782" s="302"/>
      <c r="D782" s="302"/>
      <c r="E782" s="302"/>
      <c r="F782" s="302"/>
      <c r="G782" s="302"/>
      <c r="H782" s="302"/>
      <c r="I782" s="302"/>
      <c r="J782" s="302"/>
      <c r="K782" s="302"/>
      <c r="L782" s="302"/>
      <c r="M782" s="302"/>
      <c r="N782" s="302"/>
      <c r="O782" s="302"/>
      <c r="P782" s="302"/>
      <c r="Q782" s="302"/>
      <c r="R782" s="302"/>
      <c r="S782" s="302"/>
      <c r="T782" s="302"/>
      <c r="U782" s="302"/>
      <c r="V782" s="302"/>
      <c r="W782" s="302"/>
      <c r="X782" s="302"/>
      <c r="Y782" s="302"/>
      <c r="Z782" s="302"/>
    </row>
    <row r="783" spans="1:26" ht="15.75" hidden="1" customHeight="1">
      <c r="A783" s="300"/>
      <c r="B783" s="300"/>
      <c r="C783" s="302"/>
      <c r="D783" s="302"/>
      <c r="E783" s="302"/>
      <c r="F783" s="302"/>
      <c r="G783" s="302"/>
      <c r="H783" s="302"/>
      <c r="I783" s="302"/>
      <c r="J783" s="302"/>
      <c r="K783" s="302"/>
      <c r="L783" s="302"/>
      <c r="M783" s="302"/>
      <c r="N783" s="302"/>
      <c r="O783" s="302"/>
      <c r="P783" s="302"/>
      <c r="Q783" s="302"/>
      <c r="R783" s="302"/>
      <c r="S783" s="302"/>
      <c r="T783" s="302"/>
      <c r="U783" s="302"/>
      <c r="V783" s="302"/>
      <c r="W783" s="302"/>
      <c r="X783" s="302"/>
      <c r="Y783" s="302"/>
      <c r="Z783" s="302"/>
    </row>
    <row r="784" spans="1:26" ht="15.75" hidden="1" customHeight="1">
      <c r="A784" s="300"/>
      <c r="B784" s="300"/>
      <c r="C784" s="302"/>
      <c r="D784" s="302"/>
      <c r="E784" s="302"/>
      <c r="F784" s="302"/>
      <c r="G784" s="302"/>
      <c r="H784" s="302"/>
      <c r="I784" s="302"/>
      <c r="J784" s="302"/>
      <c r="K784" s="302"/>
      <c r="L784" s="302"/>
      <c r="M784" s="302"/>
      <c r="N784" s="302"/>
      <c r="O784" s="302"/>
      <c r="P784" s="302"/>
      <c r="Q784" s="302"/>
      <c r="R784" s="302"/>
      <c r="S784" s="302"/>
      <c r="T784" s="302"/>
      <c r="U784" s="302"/>
      <c r="V784" s="302"/>
      <c r="W784" s="302"/>
      <c r="X784" s="302"/>
      <c r="Y784" s="302"/>
      <c r="Z784" s="302"/>
    </row>
    <row r="785" spans="1:26" ht="15.75" hidden="1" customHeight="1">
      <c r="A785" s="300"/>
      <c r="B785" s="300"/>
      <c r="C785" s="302"/>
      <c r="D785" s="302"/>
      <c r="E785" s="302"/>
      <c r="F785" s="302"/>
      <c r="G785" s="302"/>
      <c r="H785" s="302"/>
      <c r="I785" s="302"/>
      <c r="J785" s="302"/>
      <c r="K785" s="302"/>
      <c r="L785" s="302"/>
      <c r="M785" s="302"/>
      <c r="N785" s="302"/>
      <c r="O785" s="302"/>
      <c r="P785" s="302"/>
      <c r="Q785" s="302"/>
      <c r="R785" s="302"/>
      <c r="S785" s="302"/>
      <c r="T785" s="302"/>
      <c r="U785" s="302"/>
      <c r="V785" s="302"/>
      <c r="W785" s="302"/>
      <c r="X785" s="302"/>
      <c r="Y785" s="302"/>
      <c r="Z785" s="302"/>
    </row>
    <row r="786" spans="1:26" ht="15.75" hidden="1" customHeight="1">
      <c r="A786" s="300"/>
      <c r="B786" s="300"/>
      <c r="C786" s="302"/>
      <c r="D786" s="302"/>
      <c r="E786" s="302"/>
      <c r="F786" s="302"/>
      <c r="G786" s="302"/>
      <c r="H786" s="302"/>
      <c r="I786" s="302"/>
      <c r="J786" s="302"/>
      <c r="K786" s="302"/>
      <c r="L786" s="302"/>
      <c r="M786" s="302"/>
      <c r="N786" s="302"/>
      <c r="O786" s="302"/>
      <c r="P786" s="302"/>
      <c r="Q786" s="302"/>
      <c r="R786" s="302"/>
      <c r="S786" s="302"/>
      <c r="T786" s="302"/>
      <c r="U786" s="302"/>
      <c r="V786" s="302"/>
      <c r="W786" s="302"/>
      <c r="X786" s="302"/>
      <c r="Y786" s="302"/>
      <c r="Z786" s="302"/>
    </row>
    <row r="787" spans="1:26" ht="15.75" hidden="1" customHeight="1">
      <c r="A787" s="300"/>
      <c r="B787" s="300"/>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row>
    <row r="788" spans="1:26" ht="15.75" hidden="1" customHeight="1">
      <c r="A788" s="300"/>
      <c r="B788" s="300"/>
      <c r="C788" s="302"/>
      <c r="D788" s="302"/>
      <c r="E788" s="302"/>
      <c r="F788" s="302"/>
      <c r="G788" s="302"/>
      <c r="H788" s="302"/>
      <c r="I788" s="302"/>
      <c r="J788" s="302"/>
      <c r="K788" s="302"/>
      <c r="L788" s="302"/>
      <c r="M788" s="302"/>
      <c r="N788" s="302"/>
      <c r="O788" s="302"/>
      <c r="P788" s="302"/>
      <c r="Q788" s="302"/>
      <c r="R788" s="302"/>
      <c r="S788" s="302"/>
      <c r="T788" s="302"/>
      <c r="U788" s="302"/>
      <c r="V788" s="302"/>
      <c r="W788" s="302"/>
      <c r="X788" s="302"/>
      <c r="Y788" s="302"/>
      <c r="Z788" s="302"/>
    </row>
    <row r="789" spans="1:26" ht="15.75" hidden="1" customHeight="1">
      <c r="A789" s="300"/>
      <c r="B789" s="300"/>
      <c r="C789" s="302"/>
      <c r="D789" s="302"/>
      <c r="E789" s="302"/>
      <c r="F789" s="302"/>
      <c r="G789" s="302"/>
      <c r="H789" s="302"/>
      <c r="I789" s="302"/>
      <c r="J789" s="302"/>
      <c r="K789" s="302"/>
      <c r="L789" s="302"/>
      <c r="M789" s="302"/>
      <c r="N789" s="302"/>
      <c r="O789" s="302"/>
      <c r="P789" s="302"/>
      <c r="Q789" s="302"/>
      <c r="R789" s="302"/>
      <c r="S789" s="302"/>
      <c r="T789" s="302"/>
      <c r="U789" s="302"/>
      <c r="V789" s="302"/>
      <c r="W789" s="302"/>
      <c r="X789" s="302"/>
      <c r="Y789" s="302"/>
      <c r="Z789" s="302"/>
    </row>
    <row r="790" spans="1:26" ht="15.75" hidden="1" customHeight="1">
      <c r="A790" s="300"/>
      <c r="B790" s="300"/>
      <c r="C790" s="302"/>
      <c r="D790" s="302"/>
      <c r="E790" s="302"/>
      <c r="F790" s="302"/>
      <c r="G790" s="302"/>
      <c r="H790" s="302"/>
      <c r="I790" s="302"/>
      <c r="J790" s="302"/>
      <c r="K790" s="302"/>
      <c r="L790" s="302"/>
      <c r="M790" s="302"/>
      <c r="N790" s="302"/>
      <c r="O790" s="302"/>
      <c r="P790" s="302"/>
      <c r="Q790" s="302"/>
      <c r="R790" s="302"/>
      <c r="S790" s="302"/>
      <c r="T790" s="302"/>
      <c r="U790" s="302"/>
      <c r="V790" s="302"/>
      <c r="W790" s="302"/>
      <c r="X790" s="302"/>
      <c r="Y790" s="302"/>
      <c r="Z790" s="302"/>
    </row>
    <row r="791" spans="1:26" ht="15.75" hidden="1" customHeight="1">
      <c r="A791" s="300"/>
      <c r="B791" s="300"/>
      <c r="C791" s="302"/>
      <c r="D791" s="302"/>
      <c r="E791" s="302"/>
      <c r="F791" s="302"/>
      <c r="G791" s="302"/>
      <c r="H791" s="302"/>
      <c r="I791" s="302"/>
      <c r="J791" s="302"/>
      <c r="K791" s="302"/>
      <c r="L791" s="302"/>
      <c r="M791" s="302"/>
      <c r="N791" s="302"/>
      <c r="O791" s="302"/>
      <c r="P791" s="302"/>
      <c r="Q791" s="302"/>
      <c r="R791" s="302"/>
      <c r="S791" s="302"/>
      <c r="T791" s="302"/>
      <c r="U791" s="302"/>
      <c r="V791" s="302"/>
      <c r="W791" s="302"/>
      <c r="X791" s="302"/>
      <c r="Y791" s="302"/>
      <c r="Z791" s="302"/>
    </row>
    <row r="792" spans="1:26" ht="15.75" hidden="1" customHeight="1">
      <c r="A792" s="300"/>
      <c r="B792" s="300"/>
      <c r="C792" s="302"/>
      <c r="D792" s="302"/>
      <c r="E792" s="302"/>
      <c r="F792" s="302"/>
      <c r="G792" s="302"/>
      <c r="H792" s="302"/>
      <c r="I792" s="302"/>
      <c r="J792" s="302"/>
      <c r="K792" s="302"/>
      <c r="L792" s="302"/>
      <c r="M792" s="302"/>
      <c r="N792" s="302"/>
      <c r="O792" s="302"/>
      <c r="P792" s="302"/>
      <c r="Q792" s="302"/>
      <c r="R792" s="302"/>
      <c r="S792" s="302"/>
      <c r="T792" s="302"/>
      <c r="U792" s="302"/>
      <c r="V792" s="302"/>
      <c r="W792" s="302"/>
      <c r="X792" s="302"/>
      <c r="Y792" s="302"/>
      <c r="Z792" s="302"/>
    </row>
    <row r="793" spans="1:26" ht="15.75" hidden="1" customHeight="1">
      <c r="A793" s="300"/>
      <c r="B793" s="300"/>
      <c r="C793" s="302"/>
      <c r="D793" s="302"/>
      <c r="E793" s="302"/>
      <c r="F793" s="302"/>
      <c r="G793" s="302"/>
      <c r="H793" s="302"/>
      <c r="I793" s="302"/>
      <c r="J793" s="302"/>
      <c r="K793" s="302"/>
      <c r="L793" s="302"/>
      <c r="M793" s="302"/>
      <c r="N793" s="302"/>
      <c r="O793" s="302"/>
      <c r="P793" s="302"/>
      <c r="Q793" s="302"/>
      <c r="R793" s="302"/>
      <c r="S793" s="302"/>
      <c r="T793" s="302"/>
      <c r="U793" s="302"/>
      <c r="V793" s="302"/>
      <c r="W793" s="302"/>
      <c r="X793" s="302"/>
      <c r="Y793" s="302"/>
      <c r="Z793" s="302"/>
    </row>
    <row r="794" spans="1:26" ht="15.75" hidden="1" customHeight="1">
      <c r="A794" s="300"/>
      <c r="B794" s="300"/>
      <c r="C794" s="302"/>
      <c r="D794" s="302"/>
      <c r="E794" s="302"/>
      <c r="F794" s="302"/>
      <c r="G794" s="302"/>
      <c r="H794" s="302"/>
      <c r="I794" s="302"/>
      <c r="J794" s="302"/>
      <c r="K794" s="302"/>
      <c r="L794" s="302"/>
      <c r="M794" s="302"/>
      <c r="N794" s="302"/>
      <c r="O794" s="302"/>
      <c r="P794" s="302"/>
      <c r="Q794" s="302"/>
      <c r="R794" s="302"/>
      <c r="S794" s="302"/>
      <c r="T794" s="302"/>
      <c r="U794" s="302"/>
      <c r="V794" s="302"/>
      <c r="W794" s="302"/>
      <c r="X794" s="302"/>
      <c r="Y794" s="302"/>
      <c r="Z794" s="302"/>
    </row>
    <row r="795" spans="1:26" ht="15.75" hidden="1" customHeight="1">
      <c r="A795" s="300"/>
      <c r="B795" s="300"/>
      <c r="C795" s="302"/>
      <c r="D795" s="302"/>
      <c r="E795" s="302"/>
      <c r="F795" s="302"/>
      <c r="G795" s="302"/>
      <c r="H795" s="302"/>
      <c r="I795" s="302"/>
      <c r="J795" s="302"/>
      <c r="K795" s="302"/>
      <c r="L795" s="302"/>
      <c r="M795" s="302"/>
      <c r="N795" s="302"/>
      <c r="O795" s="302"/>
      <c r="P795" s="302"/>
      <c r="Q795" s="302"/>
      <c r="R795" s="302"/>
      <c r="S795" s="302"/>
      <c r="T795" s="302"/>
      <c r="U795" s="302"/>
      <c r="V795" s="302"/>
      <c r="W795" s="302"/>
      <c r="X795" s="302"/>
      <c r="Y795" s="302"/>
      <c r="Z795" s="302"/>
    </row>
    <row r="796" spans="1:26" ht="15.75" hidden="1" customHeight="1">
      <c r="A796" s="300"/>
      <c r="B796" s="300"/>
      <c r="C796" s="302"/>
      <c r="D796" s="302"/>
      <c r="E796" s="302"/>
      <c r="F796" s="302"/>
      <c r="G796" s="302"/>
      <c r="H796" s="302"/>
      <c r="I796" s="302"/>
      <c r="J796" s="302"/>
      <c r="K796" s="302"/>
      <c r="L796" s="302"/>
      <c r="M796" s="302"/>
      <c r="N796" s="302"/>
      <c r="O796" s="302"/>
      <c r="P796" s="302"/>
      <c r="Q796" s="302"/>
      <c r="R796" s="302"/>
      <c r="S796" s="302"/>
      <c r="T796" s="302"/>
      <c r="U796" s="302"/>
      <c r="V796" s="302"/>
      <c r="W796" s="302"/>
      <c r="X796" s="302"/>
      <c r="Y796" s="302"/>
      <c r="Z796" s="302"/>
    </row>
    <row r="797" spans="1:26" ht="15.75" hidden="1" customHeight="1">
      <c r="A797" s="300"/>
      <c r="B797" s="300"/>
      <c r="C797" s="302"/>
      <c r="D797" s="302"/>
      <c r="E797" s="302"/>
      <c r="F797" s="302"/>
      <c r="G797" s="302"/>
      <c r="H797" s="302"/>
      <c r="I797" s="302"/>
      <c r="J797" s="302"/>
      <c r="K797" s="302"/>
      <c r="L797" s="302"/>
      <c r="M797" s="302"/>
      <c r="N797" s="302"/>
      <c r="O797" s="302"/>
      <c r="P797" s="302"/>
      <c r="Q797" s="302"/>
      <c r="R797" s="302"/>
      <c r="S797" s="302"/>
      <c r="T797" s="302"/>
      <c r="U797" s="302"/>
      <c r="V797" s="302"/>
      <c r="W797" s="302"/>
      <c r="X797" s="302"/>
      <c r="Y797" s="302"/>
      <c r="Z797" s="302"/>
    </row>
    <row r="798" spans="1:26" ht="15.75" hidden="1" customHeight="1">
      <c r="A798" s="300"/>
      <c r="B798" s="300"/>
      <c r="C798" s="302"/>
      <c r="D798" s="302"/>
      <c r="E798" s="302"/>
      <c r="F798" s="302"/>
      <c r="G798" s="302"/>
      <c r="H798" s="302"/>
      <c r="I798" s="302"/>
      <c r="J798" s="302"/>
      <c r="K798" s="302"/>
      <c r="L798" s="302"/>
      <c r="M798" s="302"/>
      <c r="N798" s="302"/>
      <c r="O798" s="302"/>
      <c r="P798" s="302"/>
      <c r="Q798" s="302"/>
      <c r="R798" s="302"/>
      <c r="S798" s="302"/>
      <c r="T798" s="302"/>
      <c r="U798" s="302"/>
      <c r="V798" s="302"/>
      <c r="W798" s="302"/>
      <c r="X798" s="302"/>
      <c r="Y798" s="302"/>
      <c r="Z798" s="302"/>
    </row>
    <row r="799" spans="1:26" ht="15.75" hidden="1" customHeight="1">
      <c r="A799" s="300"/>
      <c r="B799" s="300"/>
      <c r="C799" s="302"/>
      <c r="D799" s="302"/>
      <c r="E799" s="302"/>
      <c r="F799" s="302"/>
      <c r="G799" s="302"/>
      <c r="H799" s="302"/>
      <c r="I799" s="302"/>
      <c r="J799" s="302"/>
      <c r="K799" s="302"/>
      <c r="L799" s="302"/>
      <c r="M799" s="302"/>
      <c r="N799" s="302"/>
      <c r="O799" s="302"/>
      <c r="P799" s="302"/>
      <c r="Q799" s="302"/>
      <c r="R799" s="302"/>
      <c r="S799" s="302"/>
      <c r="T799" s="302"/>
      <c r="U799" s="302"/>
      <c r="V799" s="302"/>
      <c r="W799" s="302"/>
      <c r="X799" s="302"/>
      <c r="Y799" s="302"/>
      <c r="Z799" s="302"/>
    </row>
    <row r="800" spans="1:26" ht="15.75" hidden="1" customHeight="1">
      <c r="A800" s="300"/>
      <c r="B800" s="300"/>
      <c r="C800" s="302"/>
      <c r="D800" s="302"/>
      <c r="E800" s="302"/>
      <c r="F800" s="302"/>
      <c r="G800" s="302"/>
      <c r="H800" s="302"/>
      <c r="I800" s="302"/>
      <c r="J800" s="302"/>
      <c r="K800" s="302"/>
      <c r="L800" s="302"/>
      <c r="M800" s="302"/>
      <c r="N800" s="302"/>
      <c r="O800" s="302"/>
      <c r="P800" s="302"/>
      <c r="Q800" s="302"/>
      <c r="R800" s="302"/>
      <c r="S800" s="302"/>
      <c r="T800" s="302"/>
      <c r="U800" s="302"/>
      <c r="V800" s="302"/>
      <c r="W800" s="302"/>
      <c r="X800" s="302"/>
      <c r="Y800" s="302"/>
      <c r="Z800" s="302"/>
    </row>
    <row r="801" spans="1:26" ht="15.75" hidden="1" customHeight="1">
      <c r="A801" s="300"/>
      <c r="B801" s="300"/>
      <c r="C801" s="302"/>
      <c r="D801" s="302"/>
      <c r="E801" s="302"/>
      <c r="F801" s="302"/>
      <c r="G801" s="302"/>
      <c r="H801" s="302"/>
      <c r="I801" s="302"/>
      <c r="J801" s="302"/>
      <c r="K801" s="302"/>
      <c r="L801" s="302"/>
      <c r="M801" s="302"/>
      <c r="N801" s="302"/>
      <c r="O801" s="302"/>
      <c r="P801" s="302"/>
      <c r="Q801" s="302"/>
      <c r="R801" s="302"/>
      <c r="S801" s="302"/>
      <c r="T801" s="302"/>
      <c r="U801" s="302"/>
      <c r="V801" s="302"/>
      <c r="W801" s="302"/>
      <c r="X801" s="302"/>
      <c r="Y801" s="302"/>
      <c r="Z801" s="302"/>
    </row>
    <row r="802" spans="1:26" ht="15.75" hidden="1" customHeight="1">
      <c r="A802" s="300"/>
      <c r="B802" s="300"/>
      <c r="C802" s="302"/>
      <c r="D802" s="302"/>
      <c r="E802" s="302"/>
      <c r="F802" s="302"/>
      <c r="G802" s="302"/>
      <c r="H802" s="302"/>
      <c r="I802" s="302"/>
      <c r="J802" s="302"/>
      <c r="K802" s="302"/>
      <c r="L802" s="302"/>
      <c r="M802" s="302"/>
      <c r="N802" s="302"/>
      <c r="O802" s="302"/>
      <c r="P802" s="302"/>
      <c r="Q802" s="302"/>
      <c r="R802" s="302"/>
      <c r="S802" s="302"/>
      <c r="T802" s="302"/>
      <c r="U802" s="302"/>
      <c r="V802" s="302"/>
      <c r="W802" s="302"/>
      <c r="X802" s="302"/>
      <c r="Y802" s="302"/>
      <c r="Z802" s="302"/>
    </row>
    <row r="803" spans="1:26" ht="15.75" hidden="1" customHeight="1">
      <c r="A803" s="300"/>
      <c r="B803" s="300"/>
      <c r="C803" s="302"/>
      <c r="D803" s="302"/>
      <c r="E803" s="302"/>
      <c r="F803" s="302"/>
      <c r="G803" s="302"/>
      <c r="H803" s="302"/>
      <c r="I803" s="302"/>
      <c r="J803" s="302"/>
      <c r="K803" s="302"/>
      <c r="L803" s="302"/>
      <c r="M803" s="302"/>
      <c r="N803" s="302"/>
      <c r="O803" s="302"/>
      <c r="P803" s="302"/>
      <c r="Q803" s="302"/>
      <c r="R803" s="302"/>
      <c r="S803" s="302"/>
      <c r="T803" s="302"/>
      <c r="U803" s="302"/>
      <c r="V803" s="302"/>
      <c r="W803" s="302"/>
      <c r="X803" s="302"/>
      <c r="Y803" s="302"/>
      <c r="Z803" s="302"/>
    </row>
    <row r="804" spans="1:26" ht="15.75" hidden="1" customHeight="1">
      <c r="A804" s="300"/>
      <c r="B804" s="300"/>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row>
    <row r="805" spans="1:26" ht="15.75" hidden="1" customHeight="1">
      <c r="A805" s="300"/>
      <c r="B805" s="300"/>
      <c r="C805" s="302"/>
      <c r="D805" s="302"/>
      <c r="E805" s="302"/>
      <c r="F805" s="302"/>
      <c r="G805" s="302"/>
      <c r="H805" s="302"/>
      <c r="I805" s="302"/>
      <c r="J805" s="302"/>
      <c r="K805" s="302"/>
      <c r="L805" s="302"/>
      <c r="M805" s="302"/>
      <c r="N805" s="302"/>
      <c r="O805" s="302"/>
      <c r="P805" s="302"/>
      <c r="Q805" s="302"/>
      <c r="R805" s="302"/>
      <c r="S805" s="302"/>
      <c r="T805" s="302"/>
      <c r="U805" s="302"/>
      <c r="V805" s="302"/>
      <c r="W805" s="302"/>
      <c r="X805" s="302"/>
      <c r="Y805" s="302"/>
      <c r="Z805" s="302"/>
    </row>
    <row r="806" spans="1:26" ht="15.75" hidden="1" customHeight="1">
      <c r="A806" s="300"/>
      <c r="B806" s="300"/>
      <c r="C806" s="302"/>
      <c r="D806" s="302"/>
      <c r="E806" s="302"/>
      <c r="F806" s="302"/>
      <c r="G806" s="302"/>
      <c r="H806" s="302"/>
      <c r="I806" s="302"/>
      <c r="J806" s="302"/>
      <c r="K806" s="302"/>
      <c r="L806" s="302"/>
      <c r="M806" s="302"/>
      <c r="N806" s="302"/>
      <c r="O806" s="302"/>
      <c r="P806" s="302"/>
      <c r="Q806" s="302"/>
      <c r="R806" s="302"/>
      <c r="S806" s="302"/>
      <c r="T806" s="302"/>
      <c r="U806" s="302"/>
      <c r="V806" s="302"/>
      <c r="W806" s="302"/>
      <c r="X806" s="302"/>
      <c r="Y806" s="302"/>
      <c r="Z806" s="302"/>
    </row>
    <row r="807" spans="1:26" ht="15.75" hidden="1" customHeight="1">
      <c r="A807" s="300"/>
      <c r="B807" s="300"/>
      <c r="C807" s="302"/>
      <c r="D807" s="302"/>
      <c r="E807" s="302"/>
      <c r="F807" s="302"/>
      <c r="G807" s="302"/>
      <c r="H807" s="302"/>
      <c r="I807" s="302"/>
      <c r="J807" s="302"/>
      <c r="K807" s="302"/>
      <c r="L807" s="302"/>
      <c r="M807" s="302"/>
      <c r="N807" s="302"/>
      <c r="O807" s="302"/>
      <c r="P807" s="302"/>
      <c r="Q807" s="302"/>
      <c r="R807" s="302"/>
      <c r="S807" s="302"/>
      <c r="T807" s="302"/>
      <c r="U807" s="302"/>
      <c r="V807" s="302"/>
      <c r="W807" s="302"/>
      <c r="X807" s="302"/>
      <c r="Y807" s="302"/>
      <c r="Z807" s="302"/>
    </row>
    <row r="808" spans="1:26" ht="15.75" hidden="1" customHeight="1">
      <c r="A808" s="300"/>
      <c r="B808" s="300"/>
      <c r="C808" s="302"/>
      <c r="D808" s="302"/>
      <c r="E808" s="302"/>
      <c r="F808" s="302"/>
      <c r="G808" s="302"/>
      <c r="H808" s="302"/>
      <c r="I808" s="302"/>
      <c r="J808" s="302"/>
      <c r="K808" s="302"/>
      <c r="L808" s="302"/>
      <c r="M808" s="302"/>
      <c r="N808" s="302"/>
      <c r="O808" s="302"/>
      <c r="P808" s="302"/>
      <c r="Q808" s="302"/>
      <c r="R808" s="302"/>
      <c r="S808" s="302"/>
      <c r="T808" s="302"/>
      <c r="U808" s="302"/>
      <c r="V808" s="302"/>
      <c r="W808" s="302"/>
      <c r="X808" s="302"/>
      <c r="Y808" s="302"/>
      <c r="Z808" s="302"/>
    </row>
    <row r="809" spans="1:26" ht="15.75" hidden="1" customHeight="1">
      <c r="A809" s="300"/>
      <c r="B809" s="300"/>
      <c r="C809" s="302"/>
      <c r="D809" s="302"/>
      <c r="E809" s="302"/>
      <c r="F809" s="302"/>
      <c r="G809" s="302"/>
      <c r="H809" s="302"/>
      <c r="I809" s="302"/>
      <c r="J809" s="302"/>
      <c r="K809" s="302"/>
      <c r="L809" s="302"/>
      <c r="M809" s="302"/>
      <c r="N809" s="302"/>
      <c r="O809" s="302"/>
      <c r="P809" s="302"/>
      <c r="Q809" s="302"/>
      <c r="R809" s="302"/>
      <c r="S809" s="302"/>
      <c r="T809" s="302"/>
      <c r="U809" s="302"/>
      <c r="V809" s="302"/>
      <c r="W809" s="302"/>
      <c r="X809" s="302"/>
      <c r="Y809" s="302"/>
      <c r="Z809" s="302"/>
    </row>
    <row r="810" spans="1:26" ht="15.75" hidden="1" customHeight="1">
      <c r="A810" s="300"/>
      <c r="B810" s="300"/>
      <c r="C810" s="302"/>
      <c r="D810" s="302"/>
      <c r="E810" s="302"/>
      <c r="F810" s="302"/>
      <c r="G810" s="302"/>
      <c r="H810" s="302"/>
      <c r="I810" s="302"/>
      <c r="J810" s="302"/>
      <c r="K810" s="302"/>
      <c r="L810" s="302"/>
      <c r="M810" s="302"/>
      <c r="N810" s="302"/>
      <c r="O810" s="302"/>
      <c r="P810" s="302"/>
      <c r="Q810" s="302"/>
      <c r="R810" s="302"/>
      <c r="S810" s="302"/>
      <c r="T810" s="302"/>
      <c r="U810" s="302"/>
      <c r="V810" s="302"/>
      <c r="W810" s="302"/>
      <c r="X810" s="302"/>
      <c r="Y810" s="302"/>
      <c r="Z810" s="302"/>
    </row>
    <row r="811" spans="1:26" ht="15.75" hidden="1" customHeight="1">
      <c r="A811" s="300"/>
      <c r="B811" s="300"/>
      <c r="C811" s="302"/>
      <c r="D811" s="302"/>
      <c r="E811" s="302"/>
      <c r="F811" s="302"/>
      <c r="G811" s="302"/>
      <c r="H811" s="302"/>
      <c r="I811" s="302"/>
      <c r="J811" s="302"/>
      <c r="K811" s="302"/>
      <c r="L811" s="302"/>
      <c r="M811" s="302"/>
      <c r="N811" s="302"/>
      <c r="O811" s="302"/>
      <c r="P811" s="302"/>
      <c r="Q811" s="302"/>
      <c r="R811" s="302"/>
      <c r="S811" s="302"/>
      <c r="T811" s="302"/>
      <c r="U811" s="302"/>
      <c r="V811" s="302"/>
      <c r="W811" s="302"/>
      <c r="X811" s="302"/>
      <c r="Y811" s="302"/>
      <c r="Z811" s="302"/>
    </row>
    <row r="812" spans="1:26" ht="15.75" hidden="1" customHeight="1">
      <c r="A812" s="300"/>
      <c r="B812" s="300"/>
      <c r="C812" s="302"/>
      <c r="D812" s="302"/>
      <c r="E812" s="302"/>
      <c r="F812" s="302"/>
      <c r="G812" s="302"/>
      <c r="H812" s="302"/>
      <c r="I812" s="302"/>
      <c r="J812" s="302"/>
      <c r="K812" s="302"/>
      <c r="L812" s="302"/>
      <c r="M812" s="302"/>
      <c r="N812" s="302"/>
      <c r="O812" s="302"/>
      <c r="P812" s="302"/>
      <c r="Q812" s="302"/>
      <c r="R812" s="302"/>
      <c r="S812" s="302"/>
      <c r="T812" s="302"/>
      <c r="U812" s="302"/>
      <c r="V812" s="302"/>
      <c r="W812" s="302"/>
      <c r="X812" s="302"/>
      <c r="Y812" s="302"/>
      <c r="Z812" s="302"/>
    </row>
    <row r="813" spans="1:26" ht="15.75" hidden="1" customHeight="1">
      <c r="A813" s="300"/>
      <c r="B813" s="300"/>
      <c r="C813" s="302"/>
      <c r="D813" s="302"/>
      <c r="E813" s="302"/>
      <c r="F813" s="302"/>
      <c r="G813" s="302"/>
      <c r="H813" s="302"/>
      <c r="I813" s="302"/>
      <c r="J813" s="302"/>
      <c r="K813" s="302"/>
      <c r="L813" s="302"/>
      <c r="M813" s="302"/>
      <c r="N813" s="302"/>
      <c r="O813" s="302"/>
      <c r="P813" s="302"/>
      <c r="Q813" s="302"/>
      <c r="R813" s="302"/>
      <c r="S813" s="302"/>
      <c r="T813" s="302"/>
      <c r="U813" s="302"/>
      <c r="V813" s="302"/>
      <c r="W813" s="302"/>
      <c r="X813" s="302"/>
      <c r="Y813" s="302"/>
      <c r="Z813" s="302"/>
    </row>
    <row r="814" spans="1:26" ht="15.75" hidden="1" customHeight="1">
      <c r="A814" s="300"/>
      <c r="B814" s="300"/>
      <c r="C814" s="302"/>
      <c r="D814" s="302"/>
      <c r="E814" s="302"/>
      <c r="F814" s="302"/>
      <c r="G814" s="302"/>
      <c r="H814" s="302"/>
      <c r="I814" s="302"/>
      <c r="J814" s="302"/>
      <c r="K814" s="302"/>
      <c r="L814" s="302"/>
      <c r="M814" s="302"/>
      <c r="N814" s="302"/>
      <c r="O814" s="302"/>
      <c r="P814" s="302"/>
      <c r="Q814" s="302"/>
      <c r="R814" s="302"/>
      <c r="S814" s="302"/>
      <c r="T814" s="302"/>
      <c r="U814" s="302"/>
      <c r="V814" s="302"/>
      <c r="W814" s="302"/>
      <c r="X814" s="302"/>
      <c r="Y814" s="302"/>
      <c r="Z814" s="302"/>
    </row>
    <row r="815" spans="1:26" ht="15.75" hidden="1" customHeight="1">
      <c r="A815" s="300"/>
      <c r="B815" s="300"/>
      <c r="C815" s="302"/>
      <c r="D815" s="302"/>
      <c r="E815" s="302"/>
      <c r="F815" s="302"/>
      <c r="G815" s="302"/>
      <c r="H815" s="302"/>
      <c r="I815" s="302"/>
      <c r="J815" s="302"/>
      <c r="K815" s="302"/>
      <c r="L815" s="302"/>
      <c r="M815" s="302"/>
      <c r="N815" s="302"/>
      <c r="O815" s="302"/>
      <c r="P815" s="302"/>
      <c r="Q815" s="302"/>
      <c r="R815" s="302"/>
      <c r="S815" s="302"/>
      <c r="T815" s="302"/>
      <c r="U815" s="302"/>
      <c r="V815" s="302"/>
      <c r="W815" s="302"/>
      <c r="X815" s="302"/>
      <c r="Y815" s="302"/>
      <c r="Z815" s="302"/>
    </row>
    <row r="816" spans="1:26" ht="15.75" hidden="1" customHeight="1">
      <c r="A816" s="300"/>
      <c r="B816" s="300"/>
      <c r="C816" s="302"/>
      <c r="D816" s="302"/>
      <c r="E816" s="302"/>
      <c r="F816" s="302"/>
      <c r="G816" s="302"/>
      <c r="H816" s="302"/>
      <c r="I816" s="302"/>
      <c r="J816" s="302"/>
      <c r="K816" s="302"/>
      <c r="L816" s="302"/>
      <c r="M816" s="302"/>
      <c r="N816" s="302"/>
      <c r="O816" s="302"/>
      <c r="P816" s="302"/>
      <c r="Q816" s="302"/>
      <c r="R816" s="302"/>
      <c r="S816" s="302"/>
      <c r="T816" s="302"/>
      <c r="U816" s="302"/>
      <c r="V816" s="302"/>
      <c r="W816" s="302"/>
      <c r="X816" s="302"/>
      <c r="Y816" s="302"/>
      <c r="Z816" s="302"/>
    </row>
    <row r="817" spans="1:26" ht="15.75" hidden="1" customHeight="1">
      <c r="A817" s="300"/>
      <c r="B817" s="300"/>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row>
    <row r="818" spans="1:26" ht="15.75" hidden="1" customHeight="1">
      <c r="A818" s="300"/>
      <c r="B818" s="300"/>
      <c r="C818" s="302"/>
      <c r="D818" s="302"/>
      <c r="E818" s="302"/>
      <c r="F818" s="302"/>
      <c r="G818" s="302"/>
      <c r="H818" s="302"/>
      <c r="I818" s="302"/>
      <c r="J818" s="302"/>
      <c r="K818" s="302"/>
      <c r="L818" s="302"/>
      <c r="M818" s="302"/>
      <c r="N818" s="302"/>
      <c r="O818" s="302"/>
      <c r="P818" s="302"/>
      <c r="Q818" s="302"/>
      <c r="R818" s="302"/>
      <c r="S818" s="302"/>
      <c r="T818" s="302"/>
      <c r="U818" s="302"/>
      <c r="V818" s="302"/>
      <c r="W818" s="302"/>
      <c r="X818" s="302"/>
      <c r="Y818" s="302"/>
      <c r="Z818" s="302"/>
    </row>
    <row r="819" spans="1:26" ht="15.75" hidden="1" customHeight="1">
      <c r="A819" s="300"/>
      <c r="B819" s="300"/>
      <c r="C819" s="302"/>
      <c r="D819" s="302"/>
      <c r="E819" s="302"/>
      <c r="F819" s="302"/>
      <c r="G819" s="302"/>
      <c r="H819" s="302"/>
      <c r="I819" s="302"/>
      <c r="J819" s="302"/>
      <c r="K819" s="302"/>
      <c r="L819" s="302"/>
      <c r="M819" s="302"/>
      <c r="N819" s="302"/>
      <c r="O819" s="302"/>
      <c r="P819" s="302"/>
      <c r="Q819" s="302"/>
      <c r="R819" s="302"/>
      <c r="S819" s="302"/>
      <c r="T819" s="302"/>
      <c r="U819" s="302"/>
      <c r="V819" s="302"/>
      <c r="W819" s="302"/>
      <c r="X819" s="302"/>
      <c r="Y819" s="302"/>
      <c r="Z819" s="302"/>
    </row>
    <row r="820" spans="1:26" ht="15.75" hidden="1" customHeight="1">
      <c r="A820" s="300"/>
      <c r="B820" s="300"/>
      <c r="C820" s="302"/>
      <c r="D820" s="302"/>
      <c r="E820" s="302"/>
      <c r="F820" s="302"/>
      <c r="G820" s="302"/>
      <c r="H820" s="302"/>
      <c r="I820" s="302"/>
      <c r="J820" s="302"/>
      <c r="K820" s="302"/>
      <c r="L820" s="302"/>
      <c r="M820" s="302"/>
      <c r="N820" s="302"/>
      <c r="O820" s="302"/>
      <c r="P820" s="302"/>
      <c r="Q820" s="302"/>
      <c r="R820" s="302"/>
      <c r="S820" s="302"/>
      <c r="T820" s="302"/>
      <c r="U820" s="302"/>
      <c r="V820" s="302"/>
      <c r="W820" s="302"/>
      <c r="X820" s="302"/>
      <c r="Y820" s="302"/>
      <c r="Z820" s="302"/>
    </row>
    <row r="821" spans="1:26" ht="15.75" hidden="1" customHeight="1">
      <c r="A821" s="300"/>
      <c r="B821" s="300"/>
      <c r="C821" s="302"/>
      <c r="D821" s="302"/>
      <c r="E821" s="302"/>
      <c r="F821" s="302"/>
      <c r="G821" s="302"/>
      <c r="H821" s="302"/>
      <c r="I821" s="302"/>
      <c r="J821" s="302"/>
      <c r="K821" s="302"/>
      <c r="L821" s="302"/>
      <c r="M821" s="302"/>
      <c r="N821" s="302"/>
      <c r="O821" s="302"/>
      <c r="P821" s="302"/>
      <c r="Q821" s="302"/>
      <c r="R821" s="302"/>
      <c r="S821" s="302"/>
      <c r="T821" s="302"/>
      <c r="U821" s="302"/>
      <c r="V821" s="302"/>
      <c r="W821" s="302"/>
      <c r="X821" s="302"/>
      <c r="Y821" s="302"/>
      <c r="Z821" s="302"/>
    </row>
    <row r="822" spans="1:26" ht="15.75" hidden="1" customHeight="1">
      <c r="A822" s="300"/>
      <c r="B822" s="300"/>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row>
    <row r="823" spans="1:26" ht="15.75" hidden="1" customHeight="1">
      <c r="A823" s="300"/>
      <c r="B823" s="300"/>
      <c r="C823" s="302"/>
      <c r="D823" s="302"/>
      <c r="E823" s="302"/>
      <c r="F823" s="302"/>
      <c r="G823" s="302"/>
      <c r="H823" s="302"/>
      <c r="I823" s="302"/>
      <c r="J823" s="302"/>
      <c r="K823" s="302"/>
      <c r="L823" s="302"/>
      <c r="M823" s="302"/>
      <c r="N823" s="302"/>
      <c r="O823" s="302"/>
      <c r="P823" s="302"/>
      <c r="Q823" s="302"/>
      <c r="R823" s="302"/>
      <c r="S823" s="302"/>
      <c r="T823" s="302"/>
      <c r="U823" s="302"/>
      <c r="V823" s="302"/>
      <c r="W823" s="302"/>
      <c r="X823" s="302"/>
      <c r="Y823" s="302"/>
      <c r="Z823" s="302"/>
    </row>
    <row r="824" spans="1:26" ht="15.75" hidden="1" customHeight="1">
      <c r="A824" s="300"/>
      <c r="B824" s="300"/>
      <c r="C824" s="302"/>
      <c r="D824" s="302"/>
      <c r="E824" s="302"/>
      <c r="F824" s="302"/>
      <c r="G824" s="302"/>
      <c r="H824" s="302"/>
      <c r="I824" s="302"/>
      <c r="J824" s="302"/>
      <c r="K824" s="302"/>
      <c r="L824" s="302"/>
      <c r="M824" s="302"/>
      <c r="N824" s="302"/>
      <c r="O824" s="302"/>
      <c r="P824" s="302"/>
      <c r="Q824" s="302"/>
      <c r="R824" s="302"/>
      <c r="S824" s="302"/>
      <c r="T824" s="302"/>
      <c r="U824" s="302"/>
      <c r="V824" s="302"/>
      <c r="W824" s="302"/>
      <c r="X824" s="302"/>
      <c r="Y824" s="302"/>
      <c r="Z824" s="302"/>
    </row>
    <row r="825" spans="1:26" ht="15.75" hidden="1" customHeight="1">
      <c r="A825" s="300"/>
      <c r="B825" s="300"/>
      <c r="C825" s="302"/>
      <c r="D825" s="302"/>
      <c r="E825" s="302"/>
      <c r="F825" s="302"/>
      <c r="G825" s="302"/>
      <c r="H825" s="302"/>
      <c r="I825" s="302"/>
      <c r="J825" s="302"/>
      <c r="K825" s="302"/>
      <c r="L825" s="302"/>
      <c r="M825" s="302"/>
      <c r="N825" s="302"/>
      <c r="O825" s="302"/>
      <c r="P825" s="302"/>
      <c r="Q825" s="302"/>
      <c r="R825" s="302"/>
      <c r="S825" s="302"/>
      <c r="T825" s="302"/>
      <c r="U825" s="302"/>
      <c r="V825" s="302"/>
      <c r="W825" s="302"/>
      <c r="X825" s="302"/>
      <c r="Y825" s="302"/>
      <c r="Z825" s="302"/>
    </row>
    <row r="826" spans="1:26" ht="15.75" hidden="1" customHeight="1">
      <c r="A826" s="300"/>
      <c r="B826" s="300"/>
      <c r="C826" s="302"/>
      <c r="D826" s="302"/>
      <c r="E826" s="302"/>
      <c r="F826" s="302"/>
      <c r="G826" s="302"/>
      <c r="H826" s="302"/>
      <c r="I826" s="302"/>
      <c r="J826" s="302"/>
      <c r="K826" s="302"/>
      <c r="L826" s="302"/>
      <c r="M826" s="302"/>
      <c r="N826" s="302"/>
      <c r="O826" s="302"/>
      <c r="P826" s="302"/>
      <c r="Q826" s="302"/>
      <c r="R826" s="302"/>
      <c r="S826" s="302"/>
      <c r="T826" s="302"/>
      <c r="U826" s="302"/>
      <c r="V826" s="302"/>
      <c r="W826" s="302"/>
      <c r="X826" s="302"/>
      <c r="Y826" s="302"/>
      <c r="Z826" s="302"/>
    </row>
    <row r="827" spans="1:26" ht="15.75" hidden="1" customHeight="1">
      <c r="A827" s="300"/>
      <c r="B827" s="300"/>
      <c r="C827" s="302"/>
      <c r="D827" s="302"/>
      <c r="E827" s="302"/>
      <c r="F827" s="302"/>
      <c r="G827" s="302"/>
      <c r="H827" s="302"/>
      <c r="I827" s="302"/>
      <c r="J827" s="302"/>
      <c r="K827" s="302"/>
      <c r="L827" s="302"/>
      <c r="M827" s="302"/>
      <c r="N827" s="302"/>
      <c r="O827" s="302"/>
      <c r="P827" s="302"/>
      <c r="Q827" s="302"/>
      <c r="R827" s="302"/>
      <c r="S827" s="302"/>
      <c r="T827" s="302"/>
      <c r="U827" s="302"/>
      <c r="V827" s="302"/>
      <c r="W827" s="302"/>
      <c r="X827" s="302"/>
      <c r="Y827" s="302"/>
      <c r="Z827" s="302"/>
    </row>
    <row r="828" spans="1:26" ht="15.75" hidden="1" customHeight="1">
      <c r="A828" s="300"/>
      <c r="B828" s="300"/>
      <c r="C828" s="302"/>
      <c r="D828" s="302"/>
      <c r="E828" s="302"/>
      <c r="F828" s="302"/>
      <c r="G828" s="302"/>
      <c r="H828" s="302"/>
      <c r="I828" s="302"/>
      <c r="J828" s="302"/>
      <c r="K828" s="302"/>
      <c r="L828" s="302"/>
      <c r="M828" s="302"/>
      <c r="N828" s="302"/>
      <c r="O828" s="302"/>
      <c r="P828" s="302"/>
      <c r="Q828" s="302"/>
      <c r="R828" s="302"/>
      <c r="S828" s="302"/>
      <c r="T828" s="302"/>
      <c r="U828" s="302"/>
      <c r="V828" s="302"/>
      <c r="W828" s="302"/>
      <c r="X828" s="302"/>
      <c r="Y828" s="302"/>
      <c r="Z828" s="302"/>
    </row>
    <row r="829" spans="1:26" ht="15.75" hidden="1" customHeight="1">
      <c r="A829" s="300"/>
      <c r="B829" s="300"/>
      <c r="C829" s="302"/>
      <c r="D829" s="302"/>
      <c r="E829" s="302"/>
      <c r="F829" s="302"/>
      <c r="G829" s="302"/>
      <c r="H829" s="302"/>
      <c r="I829" s="302"/>
      <c r="J829" s="302"/>
      <c r="K829" s="302"/>
      <c r="L829" s="302"/>
      <c r="M829" s="302"/>
      <c r="N829" s="302"/>
      <c r="O829" s="302"/>
      <c r="P829" s="302"/>
      <c r="Q829" s="302"/>
      <c r="R829" s="302"/>
      <c r="S829" s="302"/>
      <c r="T829" s="302"/>
      <c r="U829" s="302"/>
      <c r="V829" s="302"/>
      <c r="W829" s="302"/>
      <c r="X829" s="302"/>
      <c r="Y829" s="302"/>
      <c r="Z829" s="302"/>
    </row>
    <row r="830" spans="1:26" ht="15.75" hidden="1" customHeight="1">
      <c r="A830" s="300"/>
      <c r="B830" s="300"/>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row>
    <row r="831" spans="1:26" ht="15.75" hidden="1" customHeight="1">
      <c r="A831" s="300"/>
      <c r="B831" s="300"/>
      <c r="C831" s="302"/>
      <c r="D831" s="302"/>
      <c r="E831" s="302"/>
      <c r="F831" s="302"/>
      <c r="G831" s="302"/>
      <c r="H831" s="302"/>
      <c r="I831" s="302"/>
      <c r="J831" s="302"/>
      <c r="K831" s="302"/>
      <c r="L831" s="302"/>
      <c r="M831" s="302"/>
      <c r="N831" s="302"/>
      <c r="O831" s="302"/>
      <c r="P831" s="302"/>
      <c r="Q831" s="302"/>
      <c r="R831" s="302"/>
      <c r="S831" s="302"/>
      <c r="T831" s="302"/>
      <c r="U831" s="302"/>
      <c r="V831" s="302"/>
      <c r="W831" s="302"/>
      <c r="X831" s="302"/>
      <c r="Y831" s="302"/>
      <c r="Z831" s="302"/>
    </row>
    <row r="832" spans="1:26" ht="15.75" hidden="1" customHeight="1">
      <c r="A832" s="300"/>
      <c r="B832" s="300"/>
      <c r="C832" s="302"/>
      <c r="D832" s="302"/>
      <c r="E832" s="302"/>
      <c r="F832" s="302"/>
      <c r="G832" s="302"/>
      <c r="H832" s="302"/>
      <c r="I832" s="302"/>
      <c r="J832" s="302"/>
      <c r="K832" s="302"/>
      <c r="L832" s="302"/>
      <c r="M832" s="302"/>
      <c r="N832" s="302"/>
      <c r="O832" s="302"/>
      <c r="P832" s="302"/>
      <c r="Q832" s="302"/>
      <c r="R832" s="302"/>
      <c r="S832" s="302"/>
      <c r="T832" s="302"/>
      <c r="U832" s="302"/>
      <c r="V832" s="302"/>
      <c r="W832" s="302"/>
      <c r="X832" s="302"/>
      <c r="Y832" s="302"/>
      <c r="Z832" s="302"/>
    </row>
    <row r="833" spans="1:26" ht="15.75" hidden="1" customHeight="1">
      <c r="A833" s="300"/>
      <c r="B833" s="300"/>
      <c r="C833" s="302"/>
      <c r="D833" s="302"/>
      <c r="E833" s="302"/>
      <c r="F833" s="302"/>
      <c r="G833" s="302"/>
      <c r="H833" s="302"/>
      <c r="I833" s="302"/>
      <c r="J833" s="302"/>
      <c r="K833" s="302"/>
      <c r="L833" s="302"/>
      <c r="M833" s="302"/>
      <c r="N833" s="302"/>
      <c r="O833" s="302"/>
      <c r="P833" s="302"/>
      <c r="Q833" s="302"/>
      <c r="R833" s="302"/>
      <c r="S833" s="302"/>
      <c r="T833" s="302"/>
      <c r="U833" s="302"/>
      <c r="V833" s="302"/>
      <c r="W833" s="302"/>
      <c r="X833" s="302"/>
      <c r="Y833" s="302"/>
      <c r="Z833" s="302"/>
    </row>
    <row r="834" spans="1:26" ht="15.75" hidden="1" customHeight="1">
      <c r="A834" s="300"/>
      <c r="B834" s="300"/>
      <c r="C834" s="302"/>
      <c r="D834" s="302"/>
      <c r="E834" s="302"/>
      <c r="F834" s="302"/>
      <c r="G834" s="302"/>
      <c r="H834" s="302"/>
      <c r="I834" s="302"/>
      <c r="J834" s="302"/>
      <c r="K834" s="302"/>
      <c r="L834" s="302"/>
      <c r="M834" s="302"/>
      <c r="N834" s="302"/>
      <c r="O834" s="302"/>
      <c r="P834" s="302"/>
      <c r="Q834" s="302"/>
      <c r="R834" s="302"/>
      <c r="S834" s="302"/>
      <c r="T834" s="302"/>
      <c r="U834" s="302"/>
      <c r="V834" s="302"/>
      <c r="W834" s="302"/>
      <c r="X834" s="302"/>
      <c r="Y834" s="302"/>
      <c r="Z834" s="302"/>
    </row>
    <row r="835" spans="1:26" ht="15.75" hidden="1" customHeight="1">
      <c r="A835" s="300"/>
      <c r="B835" s="300"/>
      <c r="C835" s="302"/>
      <c r="D835" s="302"/>
      <c r="E835" s="302"/>
      <c r="F835" s="302"/>
      <c r="G835" s="302"/>
      <c r="H835" s="302"/>
      <c r="I835" s="302"/>
      <c r="J835" s="302"/>
      <c r="K835" s="302"/>
      <c r="L835" s="302"/>
      <c r="M835" s="302"/>
      <c r="N835" s="302"/>
      <c r="O835" s="302"/>
      <c r="P835" s="302"/>
      <c r="Q835" s="302"/>
      <c r="R835" s="302"/>
      <c r="S835" s="302"/>
      <c r="T835" s="302"/>
      <c r="U835" s="302"/>
      <c r="V835" s="302"/>
      <c r="W835" s="302"/>
      <c r="X835" s="302"/>
      <c r="Y835" s="302"/>
      <c r="Z835" s="302"/>
    </row>
    <row r="836" spans="1:26" ht="15.75" hidden="1" customHeight="1">
      <c r="A836" s="300"/>
      <c r="B836" s="300"/>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row>
    <row r="837" spans="1:26" ht="15.75" hidden="1" customHeight="1">
      <c r="A837" s="300"/>
      <c r="B837" s="300"/>
      <c r="C837" s="302"/>
      <c r="D837" s="302"/>
      <c r="E837" s="302"/>
      <c r="F837" s="302"/>
      <c r="G837" s="302"/>
      <c r="H837" s="302"/>
      <c r="I837" s="302"/>
      <c r="J837" s="302"/>
      <c r="K837" s="302"/>
      <c r="L837" s="302"/>
      <c r="M837" s="302"/>
      <c r="N837" s="302"/>
      <c r="O837" s="302"/>
      <c r="P837" s="302"/>
      <c r="Q837" s="302"/>
      <c r="R837" s="302"/>
      <c r="S837" s="302"/>
      <c r="T837" s="302"/>
      <c r="U837" s="302"/>
      <c r="V837" s="302"/>
      <c r="W837" s="302"/>
      <c r="X837" s="302"/>
      <c r="Y837" s="302"/>
      <c r="Z837" s="302"/>
    </row>
    <row r="838" spans="1:26" ht="15.75" hidden="1" customHeight="1">
      <c r="A838" s="300"/>
      <c r="B838" s="300"/>
      <c r="C838" s="302"/>
      <c r="D838" s="302"/>
      <c r="E838" s="302"/>
      <c r="F838" s="302"/>
      <c r="G838" s="302"/>
      <c r="H838" s="302"/>
      <c r="I838" s="302"/>
      <c r="J838" s="302"/>
      <c r="K838" s="302"/>
      <c r="L838" s="302"/>
      <c r="M838" s="302"/>
      <c r="N838" s="302"/>
      <c r="O838" s="302"/>
      <c r="P838" s="302"/>
      <c r="Q838" s="302"/>
      <c r="R838" s="302"/>
      <c r="S838" s="302"/>
      <c r="T838" s="302"/>
      <c r="U838" s="302"/>
      <c r="V838" s="302"/>
      <c r="W838" s="302"/>
      <c r="X838" s="302"/>
      <c r="Y838" s="302"/>
      <c r="Z838" s="302"/>
    </row>
    <row r="839" spans="1:26" ht="15.75" hidden="1" customHeight="1">
      <c r="A839" s="300"/>
      <c r="B839" s="300"/>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row>
    <row r="840" spans="1:26" ht="15.75" hidden="1" customHeight="1">
      <c r="A840" s="300"/>
      <c r="B840" s="300"/>
      <c r="C840" s="302"/>
      <c r="D840" s="302"/>
      <c r="E840" s="302"/>
      <c r="F840" s="302"/>
      <c r="G840" s="302"/>
      <c r="H840" s="302"/>
      <c r="I840" s="302"/>
      <c r="J840" s="302"/>
      <c r="K840" s="302"/>
      <c r="L840" s="302"/>
      <c r="M840" s="302"/>
      <c r="N840" s="302"/>
      <c r="O840" s="302"/>
      <c r="P840" s="302"/>
      <c r="Q840" s="302"/>
      <c r="R840" s="302"/>
      <c r="S840" s="302"/>
      <c r="T840" s="302"/>
      <c r="U840" s="302"/>
      <c r="V840" s="302"/>
      <c r="W840" s="302"/>
      <c r="X840" s="302"/>
      <c r="Y840" s="302"/>
      <c r="Z840" s="302"/>
    </row>
    <row r="841" spans="1:26" ht="15.75" hidden="1" customHeight="1">
      <c r="A841" s="300"/>
      <c r="B841" s="300"/>
      <c r="C841" s="302"/>
      <c r="D841" s="302"/>
      <c r="E841" s="302"/>
      <c r="F841" s="302"/>
      <c r="G841" s="302"/>
      <c r="H841" s="302"/>
      <c r="I841" s="302"/>
      <c r="J841" s="302"/>
      <c r="K841" s="302"/>
      <c r="L841" s="302"/>
      <c r="M841" s="302"/>
      <c r="N841" s="302"/>
      <c r="O841" s="302"/>
      <c r="P841" s="302"/>
      <c r="Q841" s="302"/>
      <c r="R841" s="302"/>
      <c r="S841" s="302"/>
      <c r="T841" s="302"/>
      <c r="U841" s="302"/>
      <c r="V841" s="302"/>
      <c r="W841" s="302"/>
      <c r="X841" s="302"/>
      <c r="Y841" s="302"/>
      <c r="Z841" s="302"/>
    </row>
    <row r="842" spans="1:26" ht="15.75" hidden="1" customHeight="1">
      <c r="A842" s="300"/>
      <c r="B842" s="300"/>
      <c r="C842" s="302"/>
      <c r="D842" s="302"/>
      <c r="E842" s="302"/>
      <c r="F842" s="302"/>
      <c r="G842" s="302"/>
      <c r="H842" s="302"/>
      <c r="I842" s="302"/>
      <c r="J842" s="302"/>
      <c r="K842" s="302"/>
      <c r="L842" s="302"/>
      <c r="M842" s="302"/>
      <c r="N842" s="302"/>
      <c r="O842" s="302"/>
      <c r="P842" s="302"/>
      <c r="Q842" s="302"/>
      <c r="R842" s="302"/>
      <c r="S842" s="302"/>
      <c r="T842" s="302"/>
      <c r="U842" s="302"/>
      <c r="V842" s="302"/>
      <c r="W842" s="302"/>
      <c r="X842" s="302"/>
      <c r="Y842" s="302"/>
      <c r="Z842" s="302"/>
    </row>
    <row r="843" spans="1:26" ht="15.75" hidden="1" customHeight="1">
      <c r="A843" s="300"/>
      <c r="B843" s="300"/>
      <c r="C843" s="302"/>
      <c r="D843" s="302"/>
      <c r="E843" s="302"/>
      <c r="F843" s="302"/>
      <c r="G843" s="302"/>
      <c r="H843" s="302"/>
      <c r="I843" s="302"/>
      <c r="J843" s="302"/>
      <c r="K843" s="302"/>
      <c r="L843" s="302"/>
      <c r="M843" s="302"/>
      <c r="N843" s="302"/>
      <c r="O843" s="302"/>
      <c r="P843" s="302"/>
      <c r="Q843" s="302"/>
      <c r="R843" s="302"/>
      <c r="S843" s="302"/>
      <c r="T843" s="302"/>
      <c r="U843" s="302"/>
      <c r="V843" s="302"/>
      <c r="W843" s="302"/>
      <c r="X843" s="302"/>
      <c r="Y843" s="302"/>
      <c r="Z843" s="302"/>
    </row>
    <row r="844" spans="1:26" ht="15.75" hidden="1" customHeight="1">
      <c r="A844" s="300"/>
      <c r="B844" s="300"/>
      <c r="C844" s="302"/>
      <c r="D844" s="302"/>
      <c r="E844" s="302"/>
      <c r="F844" s="302"/>
      <c r="G844" s="302"/>
      <c r="H844" s="302"/>
      <c r="I844" s="302"/>
      <c r="J844" s="302"/>
      <c r="K844" s="302"/>
      <c r="L844" s="302"/>
      <c r="M844" s="302"/>
      <c r="N844" s="302"/>
      <c r="O844" s="302"/>
      <c r="P844" s="302"/>
      <c r="Q844" s="302"/>
      <c r="R844" s="302"/>
      <c r="S844" s="302"/>
      <c r="T844" s="302"/>
      <c r="U844" s="302"/>
      <c r="V844" s="302"/>
      <c r="W844" s="302"/>
      <c r="X844" s="302"/>
      <c r="Y844" s="302"/>
      <c r="Z844" s="302"/>
    </row>
    <row r="845" spans="1:26" ht="15.75" hidden="1" customHeight="1">
      <c r="A845" s="300"/>
      <c r="B845" s="300"/>
      <c r="C845" s="302"/>
      <c r="D845" s="302"/>
      <c r="E845" s="302"/>
      <c r="F845" s="302"/>
      <c r="G845" s="302"/>
      <c r="H845" s="302"/>
      <c r="I845" s="302"/>
      <c r="J845" s="302"/>
      <c r="K845" s="302"/>
      <c r="L845" s="302"/>
      <c r="M845" s="302"/>
      <c r="N845" s="302"/>
      <c r="O845" s="302"/>
      <c r="P845" s="302"/>
      <c r="Q845" s="302"/>
      <c r="R845" s="302"/>
      <c r="S845" s="302"/>
      <c r="T845" s="302"/>
      <c r="U845" s="302"/>
      <c r="V845" s="302"/>
      <c r="W845" s="302"/>
      <c r="X845" s="302"/>
      <c r="Y845" s="302"/>
      <c r="Z845" s="302"/>
    </row>
    <row r="846" spans="1:26" ht="15.75" hidden="1" customHeight="1">
      <c r="A846" s="300"/>
      <c r="B846" s="300"/>
      <c r="C846" s="302"/>
      <c r="D846" s="302"/>
      <c r="E846" s="302"/>
      <c r="F846" s="302"/>
      <c r="G846" s="302"/>
      <c r="H846" s="302"/>
      <c r="I846" s="302"/>
      <c r="J846" s="302"/>
      <c r="K846" s="302"/>
      <c r="L846" s="302"/>
      <c r="M846" s="302"/>
      <c r="N846" s="302"/>
      <c r="O846" s="302"/>
      <c r="P846" s="302"/>
      <c r="Q846" s="302"/>
      <c r="R846" s="302"/>
      <c r="S846" s="302"/>
      <c r="T846" s="302"/>
      <c r="U846" s="302"/>
      <c r="V846" s="302"/>
      <c r="W846" s="302"/>
      <c r="X846" s="302"/>
      <c r="Y846" s="302"/>
      <c r="Z846" s="302"/>
    </row>
    <row r="847" spans="1:26" ht="15.75" hidden="1" customHeight="1">
      <c r="A847" s="300"/>
      <c r="B847" s="300"/>
      <c r="C847" s="302"/>
      <c r="D847" s="302"/>
      <c r="E847" s="302"/>
      <c r="F847" s="302"/>
      <c r="G847" s="302"/>
      <c r="H847" s="302"/>
      <c r="I847" s="302"/>
      <c r="J847" s="302"/>
      <c r="K847" s="302"/>
      <c r="L847" s="302"/>
      <c r="M847" s="302"/>
      <c r="N847" s="302"/>
      <c r="O847" s="302"/>
      <c r="P847" s="302"/>
      <c r="Q847" s="302"/>
      <c r="R847" s="302"/>
      <c r="S847" s="302"/>
      <c r="T847" s="302"/>
      <c r="U847" s="302"/>
      <c r="V847" s="302"/>
      <c r="W847" s="302"/>
      <c r="X847" s="302"/>
      <c r="Y847" s="302"/>
      <c r="Z847" s="302"/>
    </row>
    <row r="848" spans="1:26" ht="15.75" hidden="1" customHeight="1">
      <c r="A848" s="300"/>
      <c r="B848" s="300"/>
      <c r="C848" s="302"/>
      <c r="D848" s="302"/>
      <c r="E848" s="302"/>
      <c r="F848" s="302"/>
      <c r="G848" s="302"/>
      <c r="H848" s="302"/>
      <c r="I848" s="302"/>
      <c r="J848" s="302"/>
      <c r="K848" s="302"/>
      <c r="L848" s="302"/>
      <c r="M848" s="302"/>
      <c r="N848" s="302"/>
      <c r="O848" s="302"/>
      <c r="P848" s="302"/>
      <c r="Q848" s="302"/>
      <c r="R848" s="302"/>
      <c r="S848" s="302"/>
      <c r="T848" s="302"/>
      <c r="U848" s="302"/>
      <c r="V848" s="302"/>
      <c r="W848" s="302"/>
      <c r="X848" s="302"/>
      <c r="Y848" s="302"/>
      <c r="Z848" s="302"/>
    </row>
    <row r="849" spans="1:26" ht="15.75" hidden="1" customHeight="1">
      <c r="A849" s="300"/>
      <c r="B849" s="300"/>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row>
    <row r="850" spans="1:26" ht="15.75" hidden="1" customHeight="1">
      <c r="A850" s="300"/>
      <c r="B850" s="300"/>
      <c r="C850" s="302"/>
      <c r="D850" s="302"/>
      <c r="E850" s="302"/>
      <c r="F850" s="302"/>
      <c r="G850" s="302"/>
      <c r="H850" s="302"/>
      <c r="I850" s="302"/>
      <c r="J850" s="302"/>
      <c r="K850" s="302"/>
      <c r="L850" s="302"/>
      <c r="M850" s="302"/>
      <c r="N850" s="302"/>
      <c r="O850" s="302"/>
      <c r="P850" s="302"/>
      <c r="Q850" s="302"/>
      <c r="R850" s="302"/>
      <c r="S850" s="302"/>
      <c r="T850" s="302"/>
      <c r="U850" s="302"/>
      <c r="V850" s="302"/>
      <c r="W850" s="302"/>
      <c r="X850" s="302"/>
      <c r="Y850" s="302"/>
      <c r="Z850" s="302"/>
    </row>
    <row r="851" spans="1:26" ht="15.75" hidden="1" customHeight="1">
      <c r="A851" s="300"/>
      <c r="B851" s="300"/>
      <c r="C851" s="302"/>
      <c r="D851" s="302"/>
      <c r="E851" s="302"/>
      <c r="F851" s="302"/>
      <c r="G851" s="302"/>
      <c r="H851" s="302"/>
      <c r="I851" s="302"/>
      <c r="J851" s="302"/>
      <c r="K851" s="302"/>
      <c r="L851" s="302"/>
      <c r="M851" s="302"/>
      <c r="N851" s="302"/>
      <c r="O851" s="302"/>
      <c r="P851" s="302"/>
      <c r="Q851" s="302"/>
      <c r="R851" s="302"/>
      <c r="S851" s="302"/>
      <c r="T851" s="302"/>
      <c r="U851" s="302"/>
      <c r="V851" s="302"/>
      <c r="W851" s="302"/>
      <c r="X851" s="302"/>
      <c r="Y851" s="302"/>
      <c r="Z851" s="302"/>
    </row>
    <row r="852" spans="1:26" ht="15.75" hidden="1" customHeight="1">
      <c r="A852" s="300"/>
      <c r="B852" s="300"/>
      <c r="C852" s="302"/>
      <c r="D852" s="302"/>
      <c r="E852" s="302"/>
      <c r="F852" s="302"/>
      <c r="G852" s="302"/>
      <c r="H852" s="302"/>
      <c r="I852" s="302"/>
      <c r="J852" s="302"/>
      <c r="K852" s="302"/>
      <c r="L852" s="302"/>
      <c r="M852" s="302"/>
      <c r="N852" s="302"/>
      <c r="O852" s="302"/>
      <c r="P852" s="302"/>
      <c r="Q852" s="302"/>
      <c r="R852" s="302"/>
      <c r="S852" s="302"/>
      <c r="T852" s="302"/>
      <c r="U852" s="302"/>
      <c r="V852" s="302"/>
      <c r="W852" s="302"/>
      <c r="X852" s="302"/>
      <c r="Y852" s="302"/>
      <c r="Z852" s="302"/>
    </row>
    <row r="853" spans="1:26" ht="15.75" hidden="1" customHeight="1">
      <c r="A853" s="300"/>
      <c r="B853" s="300"/>
      <c r="C853" s="302"/>
      <c r="D853" s="302"/>
      <c r="E853" s="302"/>
      <c r="F853" s="302"/>
      <c r="G853" s="302"/>
      <c r="H853" s="302"/>
      <c r="I853" s="302"/>
      <c r="J853" s="302"/>
      <c r="K853" s="302"/>
      <c r="L853" s="302"/>
      <c r="M853" s="302"/>
      <c r="N853" s="302"/>
      <c r="O853" s="302"/>
      <c r="P853" s="302"/>
      <c r="Q853" s="302"/>
      <c r="R853" s="302"/>
      <c r="S853" s="302"/>
      <c r="T853" s="302"/>
      <c r="U853" s="302"/>
      <c r="V853" s="302"/>
      <c r="W853" s="302"/>
      <c r="X853" s="302"/>
      <c r="Y853" s="302"/>
      <c r="Z853" s="302"/>
    </row>
    <row r="854" spans="1:26" ht="15.75" hidden="1" customHeight="1">
      <c r="A854" s="300"/>
      <c r="B854" s="300"/>
      <c r="C854" s="302"/>
      <c r="D854" s="302"/>
      <c r="E854" s="302"/>
      <c r="F854" s="302"/>
      <c r="G854" s="302"/>
      <c r="H854" s="302"/>
      <c r="I854" s="302"/>
      <c r="J854" s="302"/>
      <c r="K854" s="302"/>
      <c r="L854" s="302"/>
      <c r="M854" s="302"/>
      <c r="N854" s="302"/>
      <c r="O854" s="302"/>
      <c r="P854" s="302"/>
      <c r="Q854" s="302"/>
      <c r="R854" s="302"/>
      <c r="S854" s="302"/>
      <c r="T854" s="302"/>
      <c r="U854" s="302"/>
      <c r="V854" s="302"/>
      <c r="W854" s="302"/>
      <c r="X854" s="302"/>
      <c r="Y854" s="302"/>
      <c r="Z854" s="302"/>
    </row>
    <row r="855" spans="1:26" ht="15.75" hidden="1" customHeight="1">
      <c r="A855" s="300"/>
      <c r="B855" s="300"/>
      <c r="C855" s="302"/>
      <c r="D855" s="302"/>
      <c r="E855" s="302"/>
      <c r="F855" s="302"/>
      <c r="G855" s="302"/>
      <c r="H855" s="302"/>
      <c r="I855" s="302"/>
      <c r="J855" s="302"/>
      <c r="K855" s="302"/>
      <c r="L855" s="302"/>
      <c r="M855" s="302"/>
      <c r="N855" s="302"/>
      <c r="O855" s="302"/>
      <c r="P855" s="302"/>
      <c r="Q855" s="302"/>
      <c r="R855" s="302"/>
      <c r="S855" s="302"/>
      <c r="T855" s="302"/>
      <c r="U855" s="302"/>
      <c r="V855" s="302"/>
      <c r="W855" s="302"/>
      <c r="X855" s="302"/>
      <c r="Y855" s="302"/>
      <c r="Z855" s="302"/>
    </row>
    <row r="856" spans="1:26" ht="15.75" hidden="1" customHeight="1">
      <c r="A856" s="300"/>
      <c r="B856" s="300"/>
      <c r="C856" s="302"/>
      <c r="D856" s="302"/>
      <c r="E856" s="302"/>
      <c r="F856" s="302"/>
      <c r="G856" s="302"/>
      <c r="H856" s="302"/>
      <c r="I856" s="302"/>
      <c r="J856" s="302"/>
      <c r="K856" s="302"/>
      <c r="L856" s="302"/>
      <c r="M856" s="302"/>
      <c r="N856" s="302"/>
      <c r="O856" s="302"/>
      <c r="P856" s="302"/>
      <c r="Q856" s="302"/>
      <c r="R856" s="302"/>
      <c r="S856" s="302"/>
      <c r="T856" s="302"/>
      <c r="U856" s="302"/>
      <c r="V856" s="302"/>
      <c r="W856" s="302"/>
      <c r="X856" s="302"/>
      <c r="Y856" s="302"/>
      <c r="Z856" s="302"/>
    </row>
    <row r="857" spans="1:26" ht="15.75" hidden="1" customHeight="1">
      <c r="A857" s="300"/>
      <c r="B857" s="300"/>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row>
    <row r="858" spans="1:26" ht="15.75" hidden="1" customHeight="1">
      <c r="A858" s="300"/>
      <c r="B858" s="300"/>
      <c r="C858" s="302"/>
      <c r="D858" s="302"/>
      <c r="E858" s="302"/>
      <c r="F858" s="302"/>
      <c r="G858" s="302"/>
      <c r="H858" s="302"/>
      <c r="I858" s="302"/>
      <c r="J858" s="302"/>
      <c r="K858" s="302"/>
      <c r="L858" s="302"/>
      <c r="M858" s="302"/>
      <c r="N858" s="302"/>
      <c r="O858" s="302"/>
      <c r="P858" s="302"/>
      <c r="Q858" s="302"/>
      <c r="R858" s="302"/>
      <c r="S858" s="302"/>
      <c r="T858" s="302"/>
      <c r="U858" s="302"/>
      <c r="V858" s="302"/>
      <c r="W858" s="302"/>
      <c r="X858" s="302"/>
      <c r="Y858" s="302"/>
      <c r="Z858" s="302"/>
    </row>
    <row r="859" spans="1:26" ht="15.75" hidden="1" customHeight="1">
      <c r="A859" s="300"/>
      <c r="B859" s="300"/>
      <c r="C859" s="302"/>
      <c r="D859" s="302"/>
      <c r="E859" s="302"/>
      <c r="F859" s="302"/>
      <c r="G859" s="302"/>
      <c r="H859" s="302"/>
      <c r="I859" s="302"/>
      <c r="J859" s="302"/>
      <c r="K859" s="302"/>
      <c r="L859" s="302"/>
      <c r="M859" s="302"/>
      <c r="N859" s="302"/>
      <c r="O859" s="302"/>
      <c r="P859" s="302"/>
      <c r="Q859" s="302"/>
      <c r="R859" s="302"/>
      <c r="S859" s="302"/>
      <c r="T859" s="302"/>
      <c r="U859" s="302"/>
      <c r="V859" s="302"/>
      <c r="W859" s="302"/>
      <c r="X859" s="302"/>
      <c r="Y859" s="302"/>
      <c r="Z859" s="302"/>
    </row>
    <row r="860" spans="1:26" ht="15.75" hidden="1" customHeight="1">
      <c r="A860" s="300"/>
      <c r="B860" s="300"/>
      <c r="C860" s="302"/>
      <c r="D860" s="302"/>
      <c r="E860" s="302"/>
      <c r="F860" s="302"/>
      <c r="G860" s="302"/>
      <c r="H860" s="302"/>
      <c r="I860" s="302"/>
      <c r="J860" s="302"/>
      <c r="K860" s="302"/>
      <c r="L860" s="302"/>
      <c r="M860" s="302"/>
      <c r="N860" s="302"/>
      <c r="O860" s="302"/>
      <c r="P860" s="302"/>
      <c r="Q860" s="302"/>
      <c r="R860" s="302"/>
      <c r="S860" s="302"/>
      <c r="T860" s="302"/>
      <c r="U860" s="302"/>
      <c r="V860" s="302"/>
      <c r="W860" s="302"/>
      <c r="X860" s="302"/>
      <c r="Y860" s="302"/>
      <c r="Z860" s="302"/>
    </row>
    <row r="861" spans="1:26" ht="15.75" hidden="1" customHeight="1">
      <c r="A861" s="300"/>
      <c r="B861" s="300"/>
      <c r="C861" s="302"/>
      <c r="D861" s="302"/>
      <c r="E861" s="302"/>
      <c r="F861" s="302"/>
      <c r="G861" s="302"/>
      <c r="H861" s="302"/>
      <c r="I861" s="302"/>
      <c r="J861" s="302"/>
      <c r="K861" s="302"/>
      <c r="L861" s="302"/>
      <c r="M861" s="302"/>
      <c r="N861" s="302"/>
      <c r="O861" s="302"/>
      <c r="P861" s="302"/>
      <c r="Q861" s="302"/>
      <c r="R861" s="302"/>
      <c r="S861" s="302"/>
      <c r="T861" s="302"/>
      <c r="U861" s="302"/>
      <c r="V861" s="302"/>
      <c r="W861" s="302"/>
      <c r="X861" s="302"/>
      <c r="Y861" s="302"/>
      <c r="Z861" s="302"/>
    </row>
    <row r="862" spans="1:26" ht="15.75" hidden="1" customHeight="1">
      <c r="A862" s="300"/>
      <c r="B862" s="300"/>
      <c r="C862" s="302"/>
      <c r="D862" s="302"/>
      <c r="E862" s="302"/>
      <c r="F862" s="302"/>
      <c r="G862" s="302"/>
      <c r="H862" s="302"/>
      <c r="I862" s="302"/>
      <c r="J862" s="302"/>
      <c r="K862" s="302"/>
      <c r="L862" s="302"/>
      <c r="M862" s="302"/>
      <c r="N862" s="302"/>
      <c r="O862" s="302"/>
      <c r="P862" s="302"/>
      <c r="Q862" s="302"/>
      <c r="R862" s="302"/>
      <c r="S862" s="302"/>
      <c r="T862" s="302"/>
      <c r="U862" s="302"/>
      <c r="V862" s="302"/>
      <c r="W862" s="302"/>
      <c r="X862" s="302"/>
      <c r="Y862" s="302"/>
      <c r="Z862" s="302"/>
    </row>
    <row r="863" spans="1:26" ht="15.75" hidden="1" customHeight="1">
      <c r="A863" s="300"/>
      <c r="B863" s="300"/>
      <c r="C863" s="302"/>
      <c r="D863" s="302"/>
      <c r="E863" s="302"/>
      <c r="F863" s="302"/>
      <c r="G863" s="302"/>
      <c r="H863" s="302"/>
      <c r="I863" s="302"/>
      <c r="J863" s="302"/>
      <c r="K863" s="302"/>
      <c r="L863" s="302"/>
      <c r="M863" s="302"/>
      <c r="N863" s="302"/>
      <c r="O863" s="302"/>
      <c r="P863" s="302"/>
      <c r="Q863" s="302"/>
      <c r="R863" s="302"/>
      <c r="S863" s="302"/>
      <c r="T863" s="302"/>
      <c r="U863" s="302"/>
      <c r="V863" s="302"/>
      <c r="W863" s="302"/>
      <c r="X863" s="302"/>
      <c r="Y863" s="302"/>
      <c r="Z863" s="302"/>
    </row>
    <row r="864" spans="1:26" ht="15.75" hidden="1" customHeight="1">
      <c r="A864" s="300"/>
      <c r="B864" s="300"/>
      <c r="C864" s="302"/>
      <c r="D864" s="302"/>
      <c r="E864" s="302"/>
      <c r="F864" s="302"/>
      <c r="G864" s="302"/>
      <c r="H864" s="302"/>
      <c r="I864" s="302"/>
      <c r="J864" s="302"/>
      <c r="K864" s="302"/>
      <c r="L864" s="302"/>
      <c r="M864" s="302"/>
      <c r="N864" s="302"/>
      <c r="O864" s="302"/>
      <c r="P864" s="302"/>
      <c r="Q864" s="302"/>
      <c r="R864" s="302"/>
      <c r="S864" s="302"/>
      <c r="T864" s="302"/>
      <c r="U864" s="302"/>
      <c r="V864" s="302"/>
      <c r="W864" s="302"/>
      <c r="X864" s="302"/>
      <c r="Y864" s="302"/>
      <c r="Z864" s="302"/>
    </row>
    <row r="865" spans="1:26" ht="15.75" hidden="1" customHeight="1">
      <c r="A865" s="300"/>
      <c r="B865" s="300"/>
      <c r="C865" s="302"/>
      <c r="D865" s="302"/>
      <c r="E865" s="302"/>
      <c r="F865" s="302"/>
      <c r="G865" s="302"/>
      <c r="H865" s="302"/>
      <c r="I865" s="302"/>
      <c r="J865" s="302"/>
      <c r="K865" s="302"/>
      <c r="L865" s="302"/>
      <c r="M865" s="302"/>
      <c r="N865" s="302"/>
      <c r="O865" s="302"/>
      <c r="P865" s="302"/>
      <c r="Q865" s="302"/>
      <c r="R865" s="302"/>
      <c r="S865" s="302"/>
      <c r="T865" s="302"/>
      <c r="U865" s="302"/>
      <c r="V865" s="302"/>
      <c r="W865" s="302"/>
      <c r="X865" s="302"/>
      <c r="Y865" s="302"/>
      <c r="Z865" s="302"/>
    </row>
    <row r="866" spans="1:26" ht="15.75" hidden="1" customHeight="1">
      <c r="A866" s="300"/>
      <c r="B866" s="300"/>
      <c r="C866" s="302"/>
      <c r="D866" s="302"/>
      <c r="E866" s="302"/>
      <c r="F866" s="302"/>
      <c r="G866" s="302"/>
      <c r="H866" s="302"/>
      <c r="I866" s="302"/>
      <c r="J866" s="302"/>
      <c r="K866" s="302"/>
      <c r="L866" s="302"/>
      <c r="M866" s="302"/>
      <c r="N866" s="302"/>
      <c r="O866" s="302"/>
      <c r="P866" s="302"/>
      <c r="Q866" s="302"/>
      <c r="R866" s="302"/>
      <c r="S866" s="302"/>
      <c r="T866" s="302"/>
      <c r="U866" s="302"/>
      <c r="V866" s="302"/>
      <c r="W866" s="302"/>
      <c r="X866" s="302"/>
      <c r="Y866" s="302"/>
      <c r="Z866" s="302"/>
    </row>
    <row r="867" spans="1:26" ht="15.75" hidden="1" customHeight="1">
      <c r="A867" s="300"/>
      <c r="B867" s="300"/>
      <c r="C867" s="302"/>
      <c r="D867" s="302"/>
      <c r="E867" s="302"/>
      <c r="F867" s="302"/>
      <c r="G867" s="302"/>
      <c r="H867" s="302"/>
      <c r="I867" s="302"/>
      <c r="J867" s="302"/>
      <c r="K867" s="302"/>
      <c r="L867" s="302"/>
      <c r="M867" s="302"/>
      <c r="N867" s="302"/>
      <c r="O867" s="302"/>
      <c r="P867" s="302"/>
      <c r="Q867" s="302"/>
      <c r="R867" s="302"/>
      <c r="S867" s="302"/>
      <c r="T867" s="302"/>
      <c r="U867" s="302"/>
      <c r="V867" s="302"/>
      <c r="W867" s="302"/>
      <c r="X867" s="302"/>
      <c r="Y867" s="302"/>
      <c r="Z867" s="302"/>
    </row>
    <row r="868" spans="1:26" ht="15.75" hidden="1" customHeight="1">
      <c r="A868" s="300"/>
      <c r="B868" s="300"/>
      <c r="C868" s="302"/>
      <c r="D868" s="302"/>
      <c r="E868" s="302"/>
      <c r="F868" s="302"/>
      <c r="G868" s="302"/>
      <c r="H868" s="302"/>
      <c r="I868" s="302"/>
      <c r="J868" s="302"/>
      <c r="K868" s="302"/>
      <c r="L868" s="302"/>
      <c r="M868" s="302"/>
      <c r="N868" s="302"/>
      <c r="O868" s="302"/>
      <c r="P868" s="302"/>
      <c r="Q868" s="302"/>
      <c r="R868" s="302"/>
      <c r="S868" s="302"/>
      <c r="T868" s="302"/>
      <c r="U868" s="302"/>
      <c r="V868" s="302"/>
      <c r="W868" s="302"/>
      <c r="X868" s="302"/>
      <c r="Y868" s="302"/>
      <c r="Z868" s="302"/>
    </row>
    <row r="869" spans="1:26" ht="15.75" hidden="1" customHeight="1">
      <c r="A869" s="300"/>
      <c r="B869" s="300"/>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row>
    <row r="870" spans="1:26" ht="15.75" hidden="1" customHeight="1">
      <c r="A870" s="300"/>
      <c r="B870" s="300"/>
      <c r="C870" s="302"/>
      <c r="D870" s="302"/>
      <c r="E870" s="302"/>
      <c r="F870" s="302"/>
      <c r="G870" s="302"/>
      <c r="H870" s="302"/>
      <c r="I870" s="302"/>
      <c r="J870" s="302"/>
      <c r="K870" s="302"/>
      <c r="L870" s="302"/>
      <c r="M870" s="302"/>
      <c r="N870" s="302"/>
      <c r="O870" s="302"/>
      <c r="P870" s="302"/>
      <c r="Q870" s="302"/>
      <c r="R870" s="302"/>
      <c r="S870" s="302"/>
      <c r="T870" s="302"/>
      <c r="U870" s="302"/>
      <c r="V870" s="302"/>
      <c r="W870" s="302"/>
      <c r="X870" s="302"/>
      <c r="Y870" s="302"/>
      <c r="Z870" s="302"/>
    </row>
    <row r="871" spans="1:26" ht="15.75" hidden="1" customHeight="1">
      <c r="A871" s="300"/>
      <c r="B871" s="300"/>
      <c r="C871" s="302"/>
      <c r="D871" s="302"/>
      <c r="E871" s="302"/>
      <c r="F871" s="302"/>
      <c r="G871" s="302"/>
      <c r="H871" s="302"/>
      <c r="I871" s="302"/>
      <c r="J871" s="302"/>
      <c r="K871" s="302"/>
      <c r="L871" s="302"/>
      <c r="M871" s="302"/>
      <c r="N871" s="302"/>
      <c r="O871" s="302"/>
      <c r="P871" s="302"/>
      <c r="Q871" s="302"/>
      <c r="R871" s="302"/>
      <c r="S871" s="302"/>
      <c r="T871" s="302"/>
      <c r="U871" s="302"/>
      <c r="V871" s="302"/>
      <c r="W871" s="302"/>
      <c r="X871" s="302"/>
      <c r="Y871" s="302"/>
      <c r="Z871" s="302"/>
    </row>
    <row r="872" spans="1:26" ht="15.75" hidden="1" customHeight="1">
      <c r="A872" s="300"/>
      <c r="B872" s="300"/>
      <c r="C872" s="302"/>
      <c r="D872" s="302"/>
      <c r="E872" s="302"/>
      <c r="F872" s="302"/>
      <c r="G872" s="302"/>
      <c r="H872" s="302"/>
      <c r="I872" s="302"/>
      <c r="J872" s="302"/>
      <c r="K872" s="302"/>
      <c r="L872" s="302"/>
      <c r="M872" s="302"/>
      <c r="N872" s="302"/>
      <c r="O872" s="302"/>
      <c r="P872" s="302"/>
      <c r="Q872" s="302"/>
      <c r="R872" s="302"/>
      <c r="S872" s="302"/>
      <c r="T872" s="302"/>
      <c r="U872" s="302"/>
      <c r="V872" s="302"/>
      <c r="W872" s="302"/>
      <c r="X872" s="302"/>
      <c r="Y872" s="302"/>
      <c r="Z872" s="302"/>
    </row>
    <row r="873" spans="1:26" ht="15.75" hidden="1" customHeight="1">
      <c r="A873" s="300"/>
      <c r="B873" s="300"/>
      <c r="C873" s="302"/>
      <c r="D873" s="302"/>
      <c r="E873" s="302"/>
      <c r="F873" s="302"/>
      <c r="G873" s="302"/>
      <c r="H873" s="302"/>
      <c r="I873" s="302"/>
      <c r="J873" s="302"/>
      <c r="K873" s="302"/>
      <c r="L873" s="302"/>
      <c r="M873" s="302"/>
      <c r="N873" s="302"/>
      <c r="O873" s="302"/>
      <c r="P873" s="302"/>
      <c r="Q873" s="302"/>
      <c r="R873" s="302"/>
      <c r="S873" s="302"/>
      <c r="T873" s="302"/>
      <c r="U873" s="302"/>
      <c r="V873" s="302"/>
      <c r="W873" s="302"/>
      <c r="X873" s="302"/>
      <c r="Y873" s="302"/>
      <c r="Z873" s="302"/>
    </row>
    <row r="874" spans="1:26" ht="15.75" hidden="1" customHeight="1">
      <c r="A874" s="300"/>
      <c r="B874" s="300"/>
      <c r="C874" s="302"/>
      <c r="D874" s="302"/>
      <c r="E874" s="302"/>
      <c r="F874" s="302"/>
      <c r="G874" s="302"/>
      <c r="H874" s="302"/>
      <c r="I874" s="302"/>
      <c r="J874" s="302"/>
      <c r="K874" s="302"/>
      <c r="L874" s="302"/>
      <c r="M874" s="302"/>
      <c r="N874" s="302"/>
      <c r="O874" s="302"/>
      <c r="P874" s="302"/>
      <c r="Q874" s="302"/>
      <c r="R874" s="302"/>
      <c r="S874" s="302"/>
      <c r="T874" s="302"/>
      <c r="U874" s="302"/>
      <c r="V874" s="302"/>
      <c r="W874" s="302"/>
      <c r="X874" s="302"/>
      <c r="Y874" s="302"/>
      <c r="Z874" s="302"/>
    </row>
    <row r="875" spans="1:26" ht="15.75" hidden="1" customHeight="1">
      <c r="A875" s="300"/>
      <c r="B875" s="300"/>
      <c r="C875" s="302"/>
      <c r="D875" s="302"/>
      <c r="E875" s="302"/>
      <c r="F875" s="302"/>
      <c r="G875" s="302"/>
      <c r="H875" s="302"/>
      <c r="I875" s="302"/>
      <c r="J875" s="302"/>
      <c r="K875" s="302"/>
      <c r="L875" s="302"/>
      <c r="M875" s="302"/>
      <c r="N875" s="302"/>
      <c r="O875" s="302"/>
      <c r="P875" s="302"/>
      <c r="Q875" s="302"/>
      <c r="R875" s="302"/>
      <c r="S875" s="302"/>
      <c r="T875" s="302"/>
      <c r="U875" s="302"/>
      <c r="V875" s="302"/>
      <c r="W875" s="302"/>
      <c r="X875" s="302"/>
      <c r="Y875" s="302"/>
      <c r="Z875" s="302"/>
    </row>
    <row r="876" spans="1:26" ht="15.75" hidden="1" customHeight="1">
      <c r="A876" s="300"/>
      <c r="B876" s="300"/>
      <c r="C876" s="302"/>
      <c r="D876" s="302"/>
      <c r="E876" s="302"/>
      <c r="F876" s="302"/>
      <c r="G876" s="302"/>
      <c r="H876" s="302"/>
      <c r="I876" s="302"/>
      <c r="J876" s="302"/>
      <c r="K876" s="302"/>
      <c r="L876" s="302"/>
      <c r="M876" s="302"/>
      <c r="N876" s="302"/>
      <c r="O876" s="302"/>
      <c r="P876" s="302"/>
      <c r="Q876" s="302"/>
      <c r="R876" s="302"/>
      <c r="S876" s="302"/>
      <c r="T876" s="302"/>
      <c r="U876" s="302"/>
      <c r="V876" s="302"/>
      <c r="W876" s="302"/>
      <c r="X876" s="302"/>
      <c r="Y876" s="302"/>
      <c r="Z876" s="302"/>
    </row>
    <row r="877" spans="1:26" ht="15.75" hidden="1" customHeight="1">
      <c r="A877" s="300"/>
      <c r="B877" s="300"/>
      <c r="C877" s="302"/>
      <c r="D877" s="302"/>
      <c r="E877" s="302"/>
      <c r="F877" s="302"/>
      <c r="G877" s="302"/>
      <c r="H877" s="302"/>
      <c r="I877" s="302"/>
      <c r="J877" s="302"/>
      <c r="K877" s="302"/>
      <c r="L877" s="302"/>
      <c r="M877" s="302"/>
      <c r="N877" s="302"/>
      <c r="O877" s="302"/>
      <c r="P877" s="302"/>
      <c r="Q877" s="302"/>
      <c r="R877" s="302"/>
      <c r="S877" s="302"/>
      <c r="T877" s="302"/>
      <c r="U877" s="302"/>
      <c r="V877" s="302"/>
      <c r="W877" s="302"/>
      <c r="X877" s="302"/>
      <c r="Y877" s="302"/>
      <c r="Z877" s="302"/>
    </row>
    <row r="878" spans="1:26" ht="15.75" hidden="1" customHeight="1">
      <c r="A878" s="300"/>
      <c r="B878" s="300"/>
      <c r="C878" s="302"/>
      <c r="D878" s="302"/>
      <c r="E878" s="302"/>
      <c r="F878" s="302"/>
      <c r="G878" s="302"/>
      <c r="H878" s="302"/>
      <c r="I878" s="302"/>
      <c r="J878" s="302"/>
      <c r="K878" s="302"/>
      <c r="L878" s="302"/>
      <c r="M878" s="302"/>
      <c r="N878" s="302"/>
      <c r="O878" s="302"/>
      <c r="P878" s="302"/>
      <c r="Q878" s="302"/>
      <c r="R878" s="302"/>
      <c r="S878" s="302"/>
      <c r="T878" s="302"/>
      <c r="U878" s="302"/>
      <c r="V878" s="302"/>
      <c r="W878" s="302"/>
      <c r="X878" s="302"/>
      <c r="Y878" s="302"/>
      <c r="Z878" s="302"/>
    </row>
    <row r="879" spans="1:26" ht="15.75" hidden="1" customHeight="1">
      <c r="A879" s="300"/>
      <c r="B879" s="300"/>
      <c r="C879" s="302"/>
      <c r="D879" s="302"/>
      <c r="E879" s="302"/>
      <c r="F879" s="302"/>
      <c r="G879" s="302"/>
      <c r="H879" s="302"/>
      <c r="I879" s="302"/>
      <c r="J879" s="302"/>
      <c r="K879" s="302"/>
      <c r="L879" s="302"/>
      <c r="M879" s="302"/>
      <c r="N879" s="302"/>
      <c r="O879" s="302"/>
      <c r="P879" s="302"/>
      <c r="Q879" s="302"/>
      <c r="R879" s="302"/>
      <c r="S879" s="302"/>
      <c r="T879" s="302"/>
      <c r="U879" s="302"/>
      <c r="V879" s="302"/>
      <c r="W879" s="302"/>
      <c r="X879" s="302"/>
      <c r="Y879" s="302"/>
      <c r="Z879" s="302"/>
    </row>
    <row r="880" spans="1:26" ht="15.75" hidden="1" customHeight="1">
      <c r="A880" s="300"/>
      <c r="B880" s="300"/>
      <c r="C880" s="302"/>
      <c r="D880" s="302"/>
      <c r="E880" s="302"/>
      <c r="F880" s="302"/>
      <c r="G880" s="302"/>
      <c r="H880" s="302"/>
      <c r="I880" s="302"/>
      <c r="J880" s="302"/>
      <c r="K880" s="302"/>
      <c r="L880" s="302"/>
      <c r="M880" s="302"/>
      <c r="N880" s="302"/>
      <c r="O880" s="302"/>
      <c r="P880" s="302"/>
      <c r="Q880" s="302"/>
      <c r="R880" s="302"/>
      <c r="S880" s="302"/>
      <c r="T880" s="302"/>
      <c r="U880" s="302"/>
      <c r="V880" s="302"/>
      <c r="W880" s="302"/>
      <c r="X880" s="302"/>
      <c r="Y880" s="302"/>
      <c r="Z880" s="302"/>
    </row>
    <row r="881" spans="1:26" ht="15.75" hidden="1" customHeight="1">
      <c r="A881" s="300"/>
      <c r="B881" s="300"/>
      <c r="C881" s="302"/>
      <c r="D881" s="302"/>
      <c r="E881" s="302"/>
      <c r="F881" s="302"/>
      <c r="G881" s="302"/>
      <c r="H881" s="302"/>
      <c r="I881" s="302"/>
      <c r="J881" s="302"/>
      <c r="K881" s="302"/>
      <c r="L881" s="302"/>
      <c r="M881" s="302"/>
      <c r="N881" s="302"/>
      <c r="O881" s="302"/>
      <c r="P881" s="302"/>
      <c r="Q881" s="302"/>
      <c r="R881" s="302"/>
      <c r="S881" s="302"/>
      <c r="T881" s="302"/>
      <c r="U881" s="302"/>
      <c r="V881" s="302"/>
      <c r="W881" s="302"/>
      <c r="X881" s="302"/>
      <c r="Y881" s="302"/>
      <c r="Z881" s="302"/>
    </row>
    <row r="882" spans="1:26" ht="15.75" hidden="1" customHeight="1">
      <c r="A882" s="300"/>
      <c r="B882" s="300"/>
      <c r="C882" s="302"/>
      <c r="D882" s="302"/>
      <c r="E882" s="302"/>
      <c r="F882" s="302"/>
      <c r="G882" s="302"/>
      <c r="H882" s="302"/>
      <c r="I882" s="302"/>
      <c r="J882" s="302"/>
      <c r="K882" s="302"/>
      <c r="L882" s="302"/>
      <c r="M882" s="302"/>
      <c r="N882" s="302"/>
      <c r="O882" s="302"/>
      <c r="P882" s="302"/>
      <c r="Q882" s="302"/>
      <c r="R882" s="302"/>
      <c r="S882" s="302"/>
      <c r="T882" s="302"/>
      <c r="U882" s="302"/>
      <c r="V882" s="302"/>
      <c r="W882" s="302"/>
      <c r="X882" s="302"/>
      <c r="Y882" s="302"/>
      <c r="Z882" s="302"/>
    </row>
    <row r="883" spans="1:26" ht="15.75" hidden="1" customHeight="1">
      <c r="A883" s="300"/>
      <c r="B883" s="300"/>
      <c r="C883" s="302"/>
      <c r="D883" s="302"/>
      <c r="E883" s="302"/>
      <c r="F883" s="302"/>
      <c r="G883" s="302"/>
      <c r="H883" s="302"/>
      <c r="I883" s="302"/>
      <c r="J883" s="302"/>
      <c r="K883" s="302"/>
      <c r="L883" s="302"/>
      <c r="M883" s="302"/>
      <c r="N883" s="302"/>
      <c r="O883" s="302"/>
      <c r="P883" s="302"/>
      <c r="Q883" s="302"/>
      <c r="R883" s="302"/>
      <c r="S883" s="302"/>
      <c r="T883" s="302"/>
      <c r="U883" s="302"/>
      <c r="V883" s="302"/>
      <c r="W883" s="302"/>
      <c r="X883" s="302"/>
      <c r="Y883" s="302"/>
      <c r="Z883" s="302"/>
    </row>
    <row r="884" spans="1:26" ht="15.75" hidden="1" customHeight="1">
      <c r="A884" s="300"/>
      <c r="B884" s="300"/>
      <c r="C884" s="302"/>
      <c r="D884" s="302"/>
      <c r="E884" s="302"/>
      <c r="F884" s="302"/>
      <c r="G884" s="302"/>
      <c r="H884" s="302"/>
      <c r="I884" s="302"/>
      <c r="J884" s="302"/>
      <c r="K884" s="302"/>
      <c r="L884" s="302"/>
      <c r="M884" s="302"/>
      <c r="N884" s="302"/>
      <c r="O884" s="302"/>
      <c r="P884" s="302"/>
      <c r="Q884" s="302"/>
      <c r="R884" s="302"/>
      <c r="S884" s="302"/>
      <c r="T884" s="302"/>
      <c r="U884" s="302"/>
      <c r="V884" s="302"/>
      <c r="W884" s="302"/>
      <c r="X884" s="302"/>
      <c r="Y884" s="302"/>
      <c r="Z884" s="302"/>
    </row>
    <row r="885" spans="1:26" ht="15.75" hidden="1" customHeight="1">
      <c r="A885" s="300"/>
      <c r="B885" s="300"/>
      <c r="C885" s="302"/>
      <c r="D885" s="302"/>
      <c r="E885" s="302"/>
      <c r="F885" s="302"/>
      <c r="G885" s="302"/>
      <c r="H885" s="302"/>
      <c r="I885" s="302"/>
      <c r="J885" s="302"/>
      <c r="K885" s="302"/>
      <c r="L885" s="302"/>
      <c r="M885" s="302"/>
      <c r="N885" s="302"/>
      <c r="O885" s="302"/>
      <c r="P885" s="302"/>
      <c r="Q885" s="302"/>
      <c r="R885" s="302"/>
      <c r="S885" s="302"/>
      <c r="T885" s="302"/>
      <c r="U885" s="302"/>
      <c r="V885" s="302"/>
      <c r="W885" s="302"/>
      <c r="X885" s="302"/>
      <c r="Y885" s="302"/>
      <c r="Z885" s="302"/>
    </row>
    <row r="886" spans="1:26" ht="15.75" hidden="1" customHeight="1">
      <c r="A886" s="300"/>
      <c r="B886" s="300"/>
      <c r="C886" s="302"/>
      <c r="D886" s="302"/>
      <c r="E886" s="302"/>
      <c r="F886" s="302"/>
      <c r="G886" s="302"/>
      <c r="H886" s="302"/>
      <c r="I886" s="302"/>
      <c r="J886" s="302"/>
      <c r="K886" s="302"/>
      <c r="L886" s="302"/>
      <c r="M886" s="302"/>
      <c r="N886" s="302"/>
      <c r="O886" s="302"/>
      <c r="P886" s="302"/>
      <c r="Q886" s="302"/>
      <c r="R886" s="302"/>
      <c r="S886" s="302"/>
      <c r="T886" s="302"/>
      <c r="U886" s="302"/>
      <c r="V886" s="302"/>
      <c r="W886" s="302"/>
      <c r="X886" s="302"/>
      <c r="Y886" s="302"/>
      <c r="Z886" s="302"/>
    </row>
    <row r="887" spans="1:26" ht="15.75" hidden="1" customHeight="1">
      <c r="A887" s="300"/>
      <c r="B887" s="300"/>
      <c r="C887" s="302"/>
      <c r="D887" s="302"/>
      <c r="E887" s="302"/>
      <c r="F887" s="302"/>
      <c r="G887" s="302"/>
      <c r="H887" s="302"/>
      <c r="I887" s="302"/>
      <c r="J887" s="302"/>
      <c r="K887" s="302"/>
      <c r="L887" s="302"/>
      <c r="M887" s="302"/>
      <c r="N887" s="302"/>
      <c r="O887" s="302"/>
      <c r="P887" s="302"/>
      <c r="Q887" s="302"/>
      <c r="R887" s="302"/>
      <c r="S887" s="302"/>
      <c r="T887" s="302"/>
      <c r="U887" s="302"/>
      <c r="V887" s="302"/>
      <c r="W887" s="302"/>
      <c r="X887" s="302"/>
      <c r="Y887" s="302"/>
      <c r="Z887" s="302"/>
    </row>
    <row r="888" spans="1:26" ht="15.75" hidden="1" customHeight="1">
      <c r="A888" s="300"/>
      <c r="B888" s="300"/>
      <c r="C888" s="302"/>
      <c r="D888" s="302"/>
      <c r="E888" s="302"/>
      <c r="F888" s="302"/>
      <c r="G888" s="302"/>
      <c r="H888" s="302"/>
      <c r="I888" s="302"/>
      <c r="J888" s="302"/>
      <c r="K888" s="302"/>
      <c r="L888" s="302"/>
      <c r="M888" s="302"/>
      <c r="N888" s="302"/>
      <c r="O888" s="302"/>
      <c r="P888" s="302"/>
      <c r="Q888" s="302"/>
      <c r="R888" s="302"/>
      <c r="S888" s="302"/>
      <c r="T888" s="302"/>
      <c r="U888" s="302"/>
      <c r="V888" s="302"/>
      <c r="W888" s="302"/>
      <c r="X888" s="302"/>
      <c r="Y888" s="302"/>
      <c r="Z888" s="302"/>
    </row>
    <row r="889" spans="1:26" ht="15.75" hidden="1" customHeight="1">
      <c r="A889" s="300"/>
      <c r="B889" s="300"/>
      <c r="C889" s="302"/>
      <c r="D889" s="302"/>
      <c r="E889" s="302"/>
      <c r="F889" s="302"/>
      <c r="G889" s="302"/>
      <c r="H889" s="302"/>
      <c r="I889" s="302"/>
      <c r="J889" s="302"/>
      <c r="K889" s="302"/>
      <c r="L889" s="302"/>
      <c r="M889" s="302"/>
      <c r="N889" s="302"/>
      <c r="O889" s="302"/>
      <c r="P889" s="302"/>
      <c r="Q889" s="302"/>
      <c r="R889" s="302"/>
      <c r="S889" s="302"/>
      <c r="T889" s="302"/>
      <c r="U889" s="302"/>
      <c r="V889" s="302"/>
      <c r="W889" s="302"/>
      <c r="X889" s="302"/>
      <c r="Y889" s="302"/>
      <c r="Z889" s="302"/>
    </row>
    <row r="890" spans="1:26" ht="15.75" hidden="1" customHeight="1">
      <c r="A890" s="300"/>
      <c r="B890" s="300"/>
      <c r="C890" s="302"/>
      <c r="D890" s="302"/>
      <c r="E890" s="302"/>
      <c r="F890" s="302"/>
      <c r="G890" s="302"/>
      <c r="H890" s="302"/>
      <c r="I890" s="302"/>
      <c r="J890" s="302"/>
      <c r="K890" s="302"/>
      <c r="L890" s="302"/>
      <c r="M890" s="302"/>
      <c r="N890" s="302"/>
      <c r="O890" s="302"/>
      <c r="P890" s="302"/>
      <c r="Q890" s="302"/>
      <c r="R890" s="302"/>
      <c r="S890" s="302"/>
      <c r="T890" s="302"/>
      <c r="U890" s="302"/>
      <c r="V890" s="302"/>
      <c r="W890" s="302"/>
      <c r="X890" s="302"/>
      <c r="Y890" s="302"/>
      <c r="Z890" s="302"/>
    </row>
    <row r="891" spans="1:26" ht="15.75" hidden="1" customHeight="1">
      <c r="A891" s="300"/>
      <c r="B891" s="300"/>
      <c r="C891" s="302"/>
      <c r="D891" s="302"/>
      <c r="E891" s="302"/>
      <c r="F891" s="302"/>
      <c r="G891" s="302"/>
      <c r="H891" s="302"/>
      <c r="I891" s="302"/>
      <c r="J891" s="302"/>
      <c r="K891" s="302"/>
      <c r="L891" s="302"/>
      <c r="M891" s="302"/>
      <c r="N891" s="302"/>
      <c r="O891" s="302"/>
      <c r="P891" s="302"/>
      <c r="Q891" s="302"/>
      <c r="R891" s="302"/>
      <c r="S891" s="302"/>
      <c r="T891" s="302"/>
      <c r="U891" s="302"/>
      <c r="V891" s="302"/>
      <c r="W891" s="302"/>
      <c r="X891" s="302"/>
      <c r="Y891" s="302"/>
      <c r="Z891" s="302"/>
    </row>
    <row r="892" spans="1:26" ht="15.75" hidden="1" customHeight="1">
      <c r="A892" s="300"/>
      <c r="B892" s="300"/>
      <c r="C892" s="302"/>
      <c r="D892" s="302"/>
      <c r="E892" s="302"/>
      <c r="F892" s="302"/>
      <c r="G892" s="302"/>
      <c r="H892" s="302"/>
      <c r="I892" s="302"/>
      <c r="J892" s="302"/>
      <c r="K892" s="302"/>
      <c r="L892" s="302"/>
      <c r="M892" s="302"/>
      <c r="N892" s="302"/>
      <c r="O892" s="302"/>
      <c r="P892" s="302"/>
      <c r="Q892" s="302"/>
      <c r="R892" s="302"/>
      <c r="S892" s="302"/>
      <c r="T892" s="302"/>
      <c r="U892" s="302"/>
      <c r="V892" s="302"/>
      <c r="W892" s="302"/>
      <c r="X892" s="302"/>
      <c r="Y892" s="302"/>
      <c r="Z892" s="302"/>
    </row>
    <row r="893" spans="1:26" ht="15.75" hidden="1" customHeight="1">
      <c r="A893" s="300"/>
      <c r="B893" s="300"/>
      <c r="C893" s="302"/>
      <c r="D893" s="302"/>
      <c r="E893" s="302"/>
      <c r="F893" s="302"/>
      <c r="G893" s="302"/>
      <c r="H893" s="302"/>
      <c r="I893" s="302"/>
      <c r="J893" s="302"/>
      <c r="K893" s="302"/>
      <c r="L893" s="302"/>
      <c r="M893" s="302"/>
      <c r="N893" s="302"/>
      <c r="O893" s="302"/>
      <c r="P893" s="302"/>
      <c r="Q893" s="302"/>
      <c r="R893" s="302"/>
      <c r="S893" s="302"/>
      <c r="T893" s="302"/>
      <c r="U893" s="302"/>
      <c r="V893" s="302"/>
      <c r="W893" s="302"/>
      <c r="X893" s="302"/>
      <c r="Y893" s="302"/>
      <c r="Z893" s="302"/>
    </row>
    <row r="894" spans="1:26" ht="15.75" hidden="1" customHeight="1">
      <c r="A894" s="300"/>
      <c r="B894" s="300"/>
      <c r="C894" s="302"/>
      <c r="D894" s="302"/>
      <c r="E894" s="302"/>
      <c r="F894" s="302"/>
      <c r="G894" s="302"/>
      <c r="H894" s="302"/>
      <c r="I894" s="302"/>
      <c r="J894" s="302"/>
      <c r="K894" s="302"/>
      <c r="L894" s="302"/>
      <c r="M894" s="302"/>
      <c r="N894" s="302"/>
      <c r="O894" s="302"/>
      <c r="P894" s="302"/>
      <c r="Q894" s="302"/>
      <c r="R894" s="302"/>
      <c r="S894" s="302"/>
      <c r="T894" s="302"/>
      <c r="U894" s="302"/>
      <c r="V894" s="302"/>
      <c r="W894" s="302"/>
      <c r="X894" s="302"/>
      <c r="Y894" s="302"/>
      <c r="Z894" s="302"/>
    </row>
    <row r="895" spans="1:26" ht="15.75" hidden="1" customHeight="1">
      <c r="A895" s="300"/>
      <c r="B895" s="300"/>
      <c r="C895" s="302"/>
      <c r="D895" s="302"/>
      <c r="E895" s="302"/>
      <c r="F895" s="302"/>
      <c r="G895" s="302"/>
      <c r="H895" s="302"/>
      <c r="I895" s="302"/>
      <c r="J895" s="302"/>
      <c r="K895" s="302"/>
      <c r="L895" s="302"/>
      <c r="M895" s="302"/>
      <c r="N895" s="302"/>
      <c r="O895" s="302"/>
      <c r="P895" s="302"/>
      <c r="Q895" s="302"/>
      <c r="R895" s="302"/>
      <c r="S895" s="302"/>
      <c r="T895" s="302"/>
      <c r="U895" s="302"/>
      <c r="V895" s="302"/>
      <c r="W895" s="302"/>
      <c r="X895" s="302"/>
      <c r="Y895" s="302"/>
      <c r="Z895" s="302"/>
    </row>
    <row r="896" spans="1:26" ht="15.75" hidden="1" customHeight="1">
      <c r="A896" s="300"/>
      <c r="B896" s="300"/>
      <c r="C896" s="302"/>
      <c r="D896" s="302"/>
      <c r="E896" s="302"/>
      <c r="F896" s="302"/>
      <c r="G896" s="302"/>
      <c r="H896" s="302"/>
      <c r="I896" s="302"/>
      <c r="J896" s="302"/>
      <c r="K896" s="302"/>
      <c r="L896" s="302"/>
      <c r="M896" s="302"/>
      <c r="N896" s="302"/>
      <c r="O896" s="302"/>
      <c r="P896" s="302"/>
      <c r="Q896" s="302"/>
      <c r="R896" s="302"/>
      <c r="S896" s="302"/>
      <c r="T896" s="302"/>
      <c r="U896" s="302"/>
      <c r="V896" s="302"/>
      <c r="W896" s="302"/>
      <c r="X896" s="302"/>
      <c r="Y896" s="302"/>
      <c r="Z896" s="302"/>
    </row>
    <row r="897" spans="1:26" ht="15.75" hidden="1" customHeight="1">
      <c r="A897" s="300"/>
      <c r="B897" s="300"/>
      <c r="C897" s="302"/>
      <c r="D897" s="302"/>
      <c r="E897" s="302"/>
      <c r="F897" s="302"/>
      <c r="G897" s="302"/>
      <c r="H897" s="302"/>
      <c r="I897" s="302"/>
      <c r="J897" s="302"/>
      <c r="K897" s="302"/>
      <c r="L897" s="302"/>
      <c r="M897" s="302"/>
      <c r="N897" s="302"/>
      <c r="O897" s="302"/>
      <c r="P897" s="302"/>
      <c r="Q897" s="302"/>
      <c r="R897" s="302"/>
      <c r="S897" s="302"/>
      <c r="T897" s="302"/>
      <c r="U897" s="302"/>
      <c r="V897" s="302"/>
      <c r="W897" s="302"/>
      <c r="X897" s="302"/>
      <c r="Y897" s="302"/>
      <c r="Z897" s="302"/>
    </row>
    <row r="898" spans="1:26" ht="15.75" hidden="1" customHeight="1">
      <c r="A898" s="300"/>
      <c r="B898" s="300"/>
      <c r="C898" s="302"/>
      <c r="D898" s="302"/>
      <c r="E898" s="302"/>
      <c r="F898" s="302"/>
      <c r="G898" s="302"/>
      <c r="H898" s="302"/>
      <c r="I898" s="302"/>
      <c r="J898" s="302"/>
      <c r="K898" s="302"/>
      <c r="L898" s="302"/>
      <c r="M898" s="302"/>
      <c r="N898" s="302"/>
      <c r="O898" s="302"/>
      <c r="P898" s="302"/>
      <c r="Q898" s="302"/>
      <c r="R898" s="302"/>
      <c r="S898" s="302"/>
      <c r="T898" s="302"/>
      <c r="U898" s="302"/>
      <c r="V898" s="302"/>
      <c r="W898" s="302"/>
      <c r="X898" s="302"/>
      <c r="Y898" s="302"/>
      <c r="Z898" s="302"/>
    </row>
    <row r="899" spans="1:26" ht="15.75" hidden="1" customHeight="1">
      <c r="A899" s="300"/>
      <c r="B899" s="300"/>
      <c r="C899" s="302"/>
      <c r="D899" s="302"/>
      <c r="E899" s="302"/>
      <c r="F899" s="302"/>
      <c r="G899" s="302"/>
      <c r="H899" s="302"/>
      <c r="I899" s="302"/>
      <c r="J899" s="302"/>
      <c r="K899" s="302"/>
      <c r="L899" s="302"/>
      <c r="M899" s="302"/>
      <c r="N899" s="302"/>
      <c r="O899" s="302"/>
      <c r="P899" s="302"/>
      <c r="Q899" s="302"/>
      <c r="R899" s="302"/>
      <c r="S899" s="302"/>
      <c r="T899" s="302"/>
      <c r="U899" s="302"/>
      <c r="V899" s="302"/>
      <c r="W899" s="302"/>
      <c r="X899" s="302"/>
      <c r="Y899" s="302"/>
      <c r="Z899" s="302"/>
    </row>
    <row r="900" spans="1:26" ht="15.75" hidden="1" customHeight="1">
      <c r="A900" s="300"/>
      <c r="B900" s="300"/>
      <c r="C900" s="302"/>
      <c r="D900" s="302"/>
      <c r="E900" s="302"/>
      <c r="F900" s="302"/>
      <c r="G900" s="302"/>
      <c r="H900" s="302"/>
      <c r="I900" s="302"/>
      <c r="J900" s="302"/>
      <c r="K900" s="302"/>
      <c r="L900" s="302"/>
      <c r="M900" s="302"/>
      <c r="N900" s="302"/>
      <c r="O900" s="302"/>
      <c r="P900" s="302"/>
      <c r="Q900" s="302"/>
      <c r="R900" s="302"/>
      <c r="S900" s="302"/>
      <c r="T900" s="302"/>
      <c r="U900" s="302"/>
      <c r="V900" s="302"/>
      <c r="W900" s="302"/>
      <c r="X900" s="302"/>
      <c r="Y900" s="302"/>
      <c r="Z900" s="302"/>
    </row>
    <row r="901" spans="1:26" ht="15.75" hidden="1" customHeight="1">
      <c r="A901" s="300"/>
      <c r="B901" s="300"/>
      <c r="C901" s="302"/>
      <c r="D901" s="302"/>
      <c r="E901" s="302"/>
      <c r="F901" s="302"/>
      <c r="G901" s="302"/>
      <c r="H901" s="302"/>
      <c r="I901" s="302"/>
      <c r="J901" s="302"/>
      <c r="K901" s="302"/>
      <c r="L901" s="302"/>
      <c r="M901" s="302"/>
      <c r="N901" s="302"/>
      <c r="O901" s="302"/>
      <c r="P901" s="302"/>
      <c r="Q901" s="302"/>
      <c r="R901" s="302"/>
      <c r="S901" s="302"/>
      <c r="T901" s="302"/>
      <c r="U901" s="302"/>
      <c r="V901" s="302"/>
      <c r="W901" s="302"/>
      <c r="X901" s="302"/>
      <c r="Y901" s="302"/>
      <c r="Z901" s="302"/>
    </row>
    <row r="902" spans="1:26" ht="15.75" hidden="1" customHeight="1">
      <c r="A902" s="300"/>
      <c r="B902" s="300"/>
      <c r="C902" s="302"/>
      <c r="D902" s="302"/>
      <c r="E902" s="302"/>
      <c r="F902" s="302"/>
      <c r="G902" s="302"/>
      <c r="H902" s="302"/>
      <c r="I902" s="302"/>
      <c r="J902" s="302"/>
      <c r="K902" s="302"/>
      <c r="L902" s="302"/>
      <c r="M902" s="302"/>
      <c r="N902" s="302"/>
      <c r="O902" s="302"/>
      <c r="P902" s="302"/>
      <c r="Q902" s="302"/>
      <c r="R902" s="302"/>
      <c r="S902" s="302"/>
      <c r="T902" s="302"/>
      <c r="U902" s="302"/>
      <c r="V902" s="302"/>
      <c r="W902" s="302"/>
      <c r="X902" s="302"/>
      <c r="Y902" s="302"/>
      <c r="Z902" s="302"/>
    </row>
    <row r="903" spans="1:26" ht="15.75" hidden="1" customHeight="1">
      <c r="A903" s="300"/>
      <c r="B903" s="300"/>
      <c r="C903" s="302"/>
      <c r="D903" s="302"/>
      <c r="E903" s="302"/>
      <c r="F903" s="302"/>
      <c r="G903" s="302"/>
      <c r="H903" s="302"/>
      <c r="I903" s="302"/>
      <c r="J903" s="302"/>
      <c r="K903" s="302"/>
      <c r="L903" s="302"/>
      <c r="M903" s="302"/>
      <c r="N903" s="302"/>
      <c r="O903" s="302"/>
      <c r="P903" s="302"/>
      <c r="Q903" s="302"/>
      <c r="R903" s="302"/>
      <c r="S903" s="302"/>
      <c r="T903" s="302"/>
      <c r="U903" s="302"/>
      <c r="V903" s="302"/>
      <c r="W903" s="302"/>
      <c r="X903" s="302"/>
      <c r="Y903" s="302"/>
      <c r="Z903" s="302"/>
    </row>
    <row r="904" spans="1:26" ht="15.75" hidden="1" customHeight="1">
      <c r="A904" s="300"/>
      <c r="B904" s="300"/>
      <c r="C904" s="302"/>
      <c r="D904" s="302"/>
      <c r="E904" s="302"/>
      <c r="F904" s="302"/>
      <c r="G904" s="302"/>
      <c r="H904" s="302"/>
      <c r="I904" s="302"/>
      <c r="J904" s="302"/>
      <c r="K904" s="302"/>
      <c r="L904" s="302"/>
      <c r="M904" s="302"/>
      <c r="N904" s="302"/>
      <c r="O904" s="302"/>
      <c r="P904" s="302"/>
      <c r="Q904" s="302"/>
      <c r="R904" s="302"/>
      <c r="S904" s="302"/>
      <c r="T904" s="302"/>
      <c r="U904" s="302"/>
      <c r="V904" s="302"/>
      <c r="W904" s="302"/>
      <c r="X904" s="302"/>
      <c r="Y904" s="302"/>
      <c r="Z904" s="302"/>
    </row>
    <row r="905" spans="1:26" ht="15.75" hidden="1" customHeight="1">
      <c r="A905" s="300"/>
      <c r="B905" s="300"/>
      <c r="C905" s="302"/>
      <c r="D905" s="302"/>
      <c r="E905" s="302"/>
      <c r="F905" s="302"/>
      <c r="G905" s="302"/>
      <c r="H905" s="302"/>
      <c r="I905" s="302"/>
      <c r="J905" s="302"/>
      <c r="K905" s="302"/>
      <c r="L905" s="302"/>
      <c r="M905" s="302"/>
      <c r="N905" s="302"/>
      <c r="O905" s="302"/>
      <c r="P905" s="302"/>
      <c r="Q905" s="302"/>
      <c r="R905" s="302"/>
      <c r="S905" s="302"/>
      <c r="T905" s="302"/>
      <c r="U905" s="302"/>
      <c r="V905" s="302"/>
      <c r="W905" s="302"/>
      <c r="X905" s="302"/>
      <c r="Y905" s="302"/>
      <c r="Z905" s="302"/>
    </row>
    <row r="906" spans="1:26" ht="15.75" hidden="1" customHeight="1">
      <c r="A906" s="300"/>
      <c r="B906" s="300"/>
      <c r="C906" s="302"/>
      <c r="D906" s="302"/>
      <c r="E906" s="302"/>
      <c r="F906" s="302"/>
      <c r="G906" s="302"/>
      <c r="H906" s="302"/>
      <c r="I906" s="302"/>
      <c r="J906" s="302"/>
      <c r="K906" s="302"/>
      <c r="L906" s="302"/>
      <c r="M906" s="302"/>
      <c r="N906" s="302"/>
      <c r="O906" s="302"/>
      <c r="P906" s="302"/>
      <c r="Q906" s="302"/>
      <c r="R906" s="302"/>
      <c r="S906" s="302"/>
      <c r="T906" s="302"/>
      <c r="U906" s="302"/>
      <c r="V906" s="302"/>
      <c r="W906" s="302"/>
      <c r="X906" s="302"/>
      <c r="Y906" s="302"/>
      <c r="Z906" s="302"/>
    </row>
    <row r="907" spans="1:26" ht="15.75" hidden="1" customHeight="1">
      <c r="A907" s="300"/>
      <c r="B907" s="300"/>
      <c r="C907" s="302"/>
      <c r="D907" s="302"/>
      <c r="E907" s="302"/>
      <c r="F907" s="302"/>
      <c r="G907" s="302"/>
      <c r="H907" s="302"/>
      <c r="I907" s="302"/>
      <c r="J907" s="302"/>
      <c r="K907" s="302"/>
      <c r="L907" s="302"/>
      <c r="M907" s="302"/>
      <c r="N907" s="302"/>
      <c r="O907" s="302"/>
      <c r="P907" s="302"/>
      <c r="Q907" s="302"/>
      <c r="R907" s="302"/>
      <c r="S907" s="302"/>
      <c r="T907" s="302"/>
      <c r="U907" s="302"/>
      <c r="V907" s="302"/>
      <c r="W907" s="302"/>
      <c r="X907" s="302"/>
      <c r="Y907" s="302"/>
      <c r="Z907" s="302"/>
    </row>
    <row r="908" spans="1:26" ht="15.75" hidden="1" customHeight="1">
      <c r="A908" s="300"/>
      <c r="B908" s="300"/>
      <c r="C908" s="302"/>
      <c r="D908" s="302"/>
      <c r="E908" s="302"/>
      <c r="F908" s="302"/>
      <c r="G908" s="302"/>
      <c r="H908" s="302"/>
      <c r="I908" s="302"/>
      <c r="J908" s="302"/>
      <c r="K908" s="302"/>
      <c r="L908" s="302"/>
      <c r="M908" s="302"/>
      <c r="N908" s="302"/>
      <c r="O908" s="302"/>
      <c r="P908" s="302"/>
      <c r="Q908" s="302"/>
      <c r="R908" s="302"/>
      <c r="S908" s="302"/>
      <c r="T908" s="302"/>
      <c r="U908" s="302"/>
      <c r="V908" s="302"/>
      <c r="W908" s="302"/>
      <c r="X908" s="302"/>
      <c r="Y908" s="302"/>
      <c r="Z908" s="302"/>
    </row>
    <row r="909" spans="1:26" ht="15.75" hidden="1" customHeight="1">
      <c r="A909" s="300"/>
      <c r="B909" s="300"/>
      <c r="C909" s="302"/>
      <c r="D909" s="302"/>
      <c r="E909" s="302"/>
      <c r="F909" s="302"/>
      <c r="G909" s="302"/>
      <c r="H909" s="302"/>
      <c r="I909" s="302"/>
      <c r="J909" s="302"/>
      <c r="K909" s="302"/>
      <c r="L909" s="302"/>
      <c r="M909" s="302"/>
      <c r="N909" s="302"/>
      <c r="O909" s="302"/>
      <c r="P909" s="302"/>
      <c r="Q909" s="302"/>
      <c r="R909" s="302"/>
      <c r="S909" s="302"/>
      <c r="T909" s="302"/>
      <c r="U909" s="302"/>
      <c r="V909" s="302"/>
      <c r="W909" s="302"/>
      <c r="X909" s="302"/>
      <c r="Y909" s="302"/>
      <c r="Z909" s="302"/>
    </row>
    <row r="910" spans="1:26" ht="15.75" hidden="1" customHeight="1">
      <c r="A910" s="300"/>
      <c r="B910" s="300"/>
      <c r="C910" s="302"/>
      <c r="D910" s="302"/>
      <c r="E910" s="302"/>
      <c r="F910" s="302"/>
      <c r="G910" s="302"/>
      <c r="H910" s="302"/>
      <c r="I910" s="302"/>
      <c r="J910" s="302"/>
      <c r="K910" s="302"/>
      <c r="L910" s="302"/>
      <c r="M910" s="302"/>
      <c r="N910" s="302"/>
      <c r="O910" s="302"/>
      <c r="P910" s="302"/>
      <c r="Q910" s="302"/>
      <c r="R910" s="302"/>
      <c r="S910" s="302"/>
      <c r="T910" s="302"/>
      <c r="U910" s="302"/>
      <c r="V910" s="302"/>
      <c r="W910" s="302"/>
      <c r="X910" s="302"/>
      <c r="Y910" s="302"/>
      <c r="Z910" s="302"/>
    </row>
    <row r="911" spans="1:26" ht="15.75" hidden="1" customHeight="1">
      <c r="A911" s="300"/>
      <c r="B911" s="300"/>
      <c r="C911" s="302"/>
      <c r="D911" s="302"/>
      <c r="E911" s="302"/>
      <c r="F911" s="302"/>
      <c r="G911" s="302"/>
      <c r="H911" s="302"/>
      <c r="I911" s="302"/>
      <c r="J911" s="302"/>
      <c r="K911" s="302"/>
      <c r="L911" s="302"/>
      <c r="M911" s="302"/>
      <c r="N911" s="302"/>
      <c r="O911" s="302"/>
      <c r="P911" s="302"/>
      <c r="Q911" s="302"/>
      <c r="R911" s="302"/>
      <c r="S911" s="302"/>
      <c r="T911" s="302"/>
      <c r="U911" s="302"/>
      <c r="V911" s="302"/>
      <c r="W911" s="302"/>
      <c r="X911" s="302"/>
      <c r="Y911" s="302"/>
      <c r="Z911" s="302"/>
    </row>
    <row r="912" spans="1:26" ht="15.75" hidden="1" customHeight="1">
      <c r="A912" s="300"/>
      <c r="B912" s="300"/>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row>
    <row r="913" spans="1:26" ht="15.75" hidden="1" customHeight="1">
      <c r="A913" s="300"/>
      <c r="B913" s="300"/>
      <c r="C913" s="302"/>
      <c r="D913" s="302"/>
      <c r="E913" s="302"/>
      <c r="F913" s="302"/>
      <c r="G913" s="302"/>
      <c r="H913" s="302"/>
      <c r="I913" s="302"/>
      <c r="J913" s="302"/>
      <c r="K913" s="302"/>
      <c r="L913" s="302"/>
      <c r="M913" s="302"/>
      <c r="N913" s="302"/>
      <c r="O913" s="302"/>
      <c r="P913" s="302"/>
      <c r="Q913" s="302"/>
      <c r="R913" s="302"/>
      <c r="S913" s="302"/>
      <c r="T913" s="302"/>
      <c r="U913" s="302"/>
      <c r="V913" s="302"/>
      <c r="W913" s="302"/>
      <c r="X913" s="302"/>
      <c r="Y913" s="302"/>
      <c r="Z913" s="302"/>
    </row>
    <row r="914" spans="1:26" ht="15.75" hidden="1" customHeight="1">
      <c r="A914" s="300"/>
      <c r="B914" s="300"/>
      <c r="C914" s="302"/>
      <c r="D914" s="302"/>
      <c r="E914" s="302"/>
      <c r="F914" s="302"/>
      <c r="G914" s="302"/>
      <c r="H914" s="302"/>
      <c r="I914" s="302"/>
      <c r="J914" s="302"/>
      <c r="K914" s="302"/>
      <c r="L914" s="302"/>
      <c r="M914" s="302"/>
      <c r="N914" s="302"/>
      <c r="O914" s="302"/>
      <c r="P914" s="302"/>
      <c r="Q914" s="302"/>
      <c r="R914" s="302"/>
      <c r="S914" s="302"/>
      <c r="T914" s="302"/>
      <c r="U914" s="302"/>
      <c r="V914" s="302"/>
      <c r="W914" s="302"/>
      <c r="X914" s="302"/>
      <c r="Y914" s="302"/>
      <c r="Z914" s="302"/>
    </row>
    <row r="915" spans="1:26" ht="15.75" hidden="1" customHeight="1">
      <c r="A915" s="300"/>
      <c r="B915" s="300"/>
      <c r="C915" s="302"/>
      <c r="D915" s="302"/>
      <c r="E915" s="302"/>
      <c r="F915" s="302"/>
      <c r="G915" s="302"/>
      <c r="H915" s="302"/>
      <c r="I915" s="302"/>
      <c r="J915" s="302"/>
      <c r="K915" s="302"/>
      <c r="L915" s="302"/>
      <c r="M915" s="302"/>
      <c r="N915" s="302"/>
      <c r="O915" s="302"/>
      <c r="P915" s="302"/>
      <c r="Q915" s="302"/>
      <c r="R915" s="302"/>
      <c r="S915" s="302"/>
      <c r="T915" s="302"/>
      <c r="U915" s="302"/>
      <c r="V915" s="302"/>
      <c r="W915" s="302"/>
      <c r="X915" s="302"/>
      <c r="Y915" s="302"/>
      <c r="Z915" s="302"/>
    </row>
    <row r="916" spans="1:26" ht="15.75" hidden="1" customHeight="1">
      <c r="A916" s="300"/>
      <c r="B916" s="300"/>
      <c r="C916" s="302"/>
      <c r="D916" s="302"/>
      <c r="E916" s="302"/>
      <c r="F916" s="302"/>
      <c r="G916" s="302"/>
      <c r="H916" s="302"/>
      <c r="I916" s="302"/>
      <c r="J916" s="302"/>
      <c r="K916" s="302"/>
      <c r="L916" s="302"/>
      <c r="M916" s="302"/>
      <c r="N916" s="302"/>
      <c r="O916" s="302"/>
      <c r="P916" s="302"/>
      <c r="Q916" s="302"/>
      <c r="R916" s="302"/>
      <c r="S916" s="302"/>
      <c r="T916" s="302"/>
      <c r="U916" s="302"/>
      <c r="V916" s="302"/>
      <c r="W916" s="302"/>
      <c r="X916" s="302"/>
      <c r="Y916" s="302"/>
      <c r="Z916" s="302"/>
    </row>
    <row r="917" spans="1:26" ht="15.75" hidden="1" customHeight="1">
      <c r="A917" s="300"/>
      <c r="B917" s="300"/>
      <c r="C917" s="302"/>
      <c r="D917" s="302"/>
      <c r="E917" s="302"/>
      <c r="F917" s="302"/>
      <c r="G917" s="302"/>
      <c r="H917" s="302"/>
      <c r="I917" s="302"/>
      <c r="J917" s="302"/>
      <c r="K917" s="302"/>
      <c r="L917" s="302"/>
      <c r="M917" s="302"/>
      <c r="N917" s="302"/>
      <c r="O917" s="302"/>
      <c r="P917" s="302"/>
      <c r="Q917" s="302"/>
      <c r="R917" s="302"/>
      <c r="S917" s="302"/>
      <c r="T917" s="302"/>
      <c r="U917" s="302"/>
      <c r="V917" s="302"/>
      <c r="W917" s="302"/>
      <c r="X917" s="302"/>
      <c r="Y917" s="302"/>
      <c r="Z917" s="302"/>
    </row>
    <row r="918" spans="1:26" ht="15.75" hidden="1" customHeight="1">
      <c r="A918" s="300"/>
      <c r="B918" s="300"/>
      <c r="C918" s="302"/>
      <c r="D918" s="302"/>
      <c r="E918" s="302"/>
      <c r="F918" s="302"/>
      <c r="G918" s="302"/>
      <c r="H918" s="302"/>
      <c r="I918" s="302"/>
      <c r="J918" s="302"/>
      <c r="K918" s="302"/>
      <c r="L918" s="302"/>
      <c r="M918" s="302"/>
      <c r="N918" s="302"/>
      <c r="O918" s="302"/>
      <c r="P918" s="302"/>
      <c r="Q918" s="302"/>
      <c r="R918" s="302"/>
      <c r="S918" s="302"/>
      <c r="T918" s="302"/>
      <c r="U918" s="302"/>
      <c r="V918" s="302"/>
      <c r="W918" s="302"/>
      <c r="X918" s="302"/>
      <c r="Y918" s="302"/>
      <c r="Z918" s="302"/>
    </row>
    <row r="919" spans="1:26" ht="15.75" hidden="1" customHeight="1">
      <c r="A919" s="300"/>
      <c r="B919" s="300"/>
      <c r="C919" s="302"/>
      <c r="D919" s="302"/>
      <c r="E919" s="302"/>
      <c r="F919" s="302"/>
      <c r="G919" s="302"/>
      <c r="H919" s="302"/>
      <c r="I919" s="302"/>
      <c r="J919" s="302"/>
      <c r="K919" s="302"/>
      <c r="L919" s="302"/>
      <c r="M919" s="302"/>
      <c r="N919" s="302"/>
      <c r="O919" s="302"/>
      <c r="P919" s="302"/>
      <c r="Q919" s="302"/>
      <c r="R919" s="302"/>
      <c r="S919" s="302"/>
      <c r="T919" s="302"/>
      <c r="U919" s="302"/>
      <c r="V919" s="302"/>
      <c r="W919" s="302"/>
      <c r="X919" s="302"/>
      <c r="Y919" s="302"/>
      <c r="Z919" s="302"/>
    </row>
    <row r="920" spans="1:26" ht="15.75" hidden="1" customHeight="1">
      <c r="A920" s="300"/>
      <c r="B920" s="300"/>
      <c r="C920" s="302"/>
      <c r="D920" s="302"/>
      <c r="E920" s="302"/>
      <c r="F920" s="302"/>
      <c r="G920" s="302"/>
      <c r="H920" s="302"/>
      <c r="I920" s="302"/>
      <c r="J920" s="302"/>
      <c r="K920" s="302"/>
      <c r="L920" s="302"/>
      <c r="M920" s="302"/>
      <c r="N920" s="302"/>
      <c r="O920" s="302"/>
      <c r="P920" s="302"/>
      <c r="Q920" s="302"/>
      <c r="R920" s="302"/>
      <c r="S920" s="302"/>
      <c r="T920" s="302"/>
      <c r="U920" s="302"/>
      <c r="V920" s="302"/>
      <c r="W920" s="302"/>
      <c r="X920" s="302"/>
      <c r="Y920" s="302"/>
      <c r="Z920" s="302"/>
    </row>
    <row r="921" spans="1:26" ht="15.75" hidden="1" customHeight="1">
      <c r="A921" s="300"/>
      <c r="B921" s="300"/>
      <c r="C921" s="302"/>
      <c r="D921" s="302"/>
      <c r="E921" s="302"/>
      <c r="F921" s="302"/>
      <c r="G921" s="302"/>
      <c r="H921" s="302"/>
      <c r="I921" s="302"/>
      <c r="J921" s="302"/>
      <c r="K921" s="302"/>
      <c r="L921" s="302"/>
      <c r="M921" s="302"/>
      <c r="N921" s="302"/>
      <c r="O921" s="302"/>
      <c r="P921" s="302"/>
      <c r="Q921" s="302"/>
      <c r="R921" s="302"/>
      <c r="S921" s="302"/>
      <c r="T921" s="302"/>
      <c r="U921" s="302"/>
      <c r="V921" s="302"/>
      <c r="W921" s="302"/>
      <c r="X921" s="302"/>
      <c r="Y921" s="302"/>
      <c r="Z921" s="302"/>
    </row>
    <row r="922" spans="1:26" ht="15.75" hidden="1" customHeight="1">
      <c r="A922" s="300"/>
      <c r="B922" s="300"/>
      <c r="C922" s="302"/>
      <c r="D922" s="302"/>
      <c r="E922" s="302"/>
      <c r="F922" s="302"/>
      <c r="G922" s="302"/>
      <c r="H922" s="302"/>
      <c r="I922" s="302"/>
      <c r="J922" s="302"/>
      <c r="K922" s="302"/>
      <c r="L922" s="302"/>
      <c r="M922" s="302"/>
      <c r="N922" s="302"/>
      <c r="O922" s="302"/>
      <c r="P922" s="302"/>
      <c r="Q922" s="302"/>
      <c r="R922" s="302"/>
      <c r="S922" s="302"/>
      <c r="T922" s="302"/>
      <c r="U922" s="302"/>
      <c r="V922" s="302"/>
      <c r="W922" s="302"/>
      <c r="X922" s="302"/>
      <c r="Y922" s="302"/>
      <c r="Z922" s="302"/>
    </row>
    <row r="923" spans="1:26" ht="15.75" hidden="1" customHeight="1">
      <c r="A923" s="300"/>
      <c r="B923" s="300"/>
      <c r="C923" s="302"/>
      <c r="D923" s="302"/>
      <c r="E923" s="302"/>
      <c r="F923" s="302"/>
      <c r="G923" s="302"/>
      <c r="H923" s="302"/>
      <c r="I923" s="302"/>
      <c r="J923" s="302"/>
      <c r="K923" s="302"/>
      <c r="L923" s="302"/>
      <c r="M923" s="302"/>
      <c r="N923" s="302"/>
      <c r="O923" s="302"/>
      <c r="P923" s="302"/>
      <c r="Q923" s="302"/>
      <c r="R923" s="302"/>
      <c r="S923" s="302"/>
      <c r="T923" s="302"/>
      <c r="U923" s="302"/>
      <c r="V923" s="302"/>
      <c r="W923" s="302"/>
      <c r="X923" s="302"/>
      <c r="Y923" s="302"/>
      <c r="Z923" s="302"/>
    </row>
    <row r="924" spans="1:26" ht="15.75" hidden="1" customHeight="1">
      <c r="A924" s="300"/>
      <c r="B924" s="300"/>
      <c r="C924" s="302"/>
      <c r="D924" s="302"/>
      <c r="E924" s="302"/>
      <c r="F924" s="302"/>
      <c r="G924" s="302"/>
      <c r="H924" s="302"/>
      <c r="I924" s="302"/>
      <c r="J924" s="302"/>
      <c r="K924" s="302"/>
      <c r="L924" s="302"/>
      <c r="M924" s="302"/>
      <c r="N924" s="302"/>
      <c r="O924" s="302"/>
      <c r="P924" s="302"/>
      <c r="Q924" s="302"/>
      <c r="R924" s="302"/>
      <c r="S924" s="302"/>
      <c r="T924" s="302"/>
      <c r="U924" s="302"/>
      <c r="V924" s="302"/>
      <c r="W924" s="302"/>
      <c r="X924" s="302"/>
      <c r="Y924" s="302"/>
      <c r="Z924" s="302"/>
    </row>
    <row r="925" spans="1:26" ht="15.75" hidden="1" customHeight="1">
      <c r="A925" s="300"/>
      <c r="B925" s="300"/>
      <c r="C925" s="302"/>
      <c r="D925" s="302"/>
      <c r="E925" s="302"/>
      <c r="F925" s="302"/>
      <c r="G925" s="302"/>
      <c r="H925" s="302"/>
      <c r="I925" s="302"/>
      <c r="J925" s="302"/>
      <c r="K925" s="302"/>
      <c r="L925" s="302"/>
      <c r="M925" s="302"/>
      <c r="N925" s="302"/>
      <c r="O925" s="302"/>
      <c r="P925" s="302"/>
      <c r="Q925" s="302"/>
      <c r="R925" s="302"/>
      <c r="S925" s="302"/>
      <c r="T925" s="302"/>
      <c r="U925" s="302"/>
      <c r="V925" s="302"/>
      <c r="W925" s="302"/>
      <c r="X925" s="302"/>
      <c r="Y925" s="302"/>
      <c r="Z925" s="302"/>
    </row>
    <row r="926" spans="1:26" ht="15.75" hidden="1" customHeight="1">
      <c r="A926" s="300"/>
      <c r="B926" s="300"/>
      <c r="C926" s="302"/>
      <c r="D926" s="302"/>
      <c r="E926" s="302"/>
      <c r="F926" s="302"/>
      <c r="G926" s="302"/>
      <c r="H926" s="302"/>
      <c r="I926" s="302"/>
      <c r="J926" s="302"/>
      <c r="K926" s="302"/>
      <c r="L926" s="302"/>
      <c r="M926" s="302"/>
      <c r="N926" s="302"/>
      <c r="O926" s="302"/>
      <c r="P926" s="302"/>
      <c r="Q926" s="302"/>
      <c r="R926" s="302"/>
      <c r="S926" s="302"/>
      <c r="T926" s="302"/>
      <c r="U926" s="302"/>
      <c r="V926" s="302"/>
      <c r="W926" s="302"/>
      <c r="X926" s="302"/>
      <c r="Y926" s="302"/>
      <c r="Z926" s="302"/>
    </row>
    <row r="927" spans="1:26" ht="15.75" hidden="1" customHeight="1">
      <c r="A927" s="300"/>
      <c r="B927" s="300"/>
      <c r="C927" s="302"/>
      <c r="D927" s="302"/>
      <c r="E927" s="302"/>
      <c r="F927" s="302"/>
      <c r="G927" s="302"/>
      <c r="H927" s="302"/>
      <c r="I927" s="302"/>
      <c r="J927" s="302"/>
      <c r="K927" s="302"/>
      <c r="L927" s="302"/>
      <c r="M927" s="302"/>
      <c r="N927" s="302"/>
      <c r="O927" s="302"/>
      <c r="P927" s="302"/>
      <c r="Q927" s="302"/>
      <c r="R927" s="302"/>
      <c r="S927" s="302"/>
      <c r="T927" s="302"/>
      <c r="U927" s="302"/>
      <c r="V927" s="302"/>
      <c r="W927" s="302"/>
      <c r="X927" s="302"/>
      <c r="Y927" s="302"/>
      <c r="Z927" s="302"/>
    </row>
    <row r="928" spans="1:26" ht="15.75" hidden="1" customHeight="1">
      <c r="A928" s="300"/>
      <c r="B928" s="300"/>
      <c r="C928" s="302"/>
      <c r="D928" s="302"/>
      <c r="E928" s="302"/>
      <c r="F928" s="302"/>
      <c r="G928" s="302"/>
      <c r="H928" s="302"/>
      <c r="I928" s="302"/>
      <c r="J928" s="302"/>
      <c r="K928" s="302"/>
      <c r="L928" s="302"/>
      <c r="M928" s="302"/>
      <c r="N928" s="302"/>
      <c r="O928" s="302"/>
      <c r="P928" s="302"/>
      <c r="Q928" s="302"/>
      <c r="R928" s="302"/>
      <c r="S928" s="302"/>
      <c r="T928" s="302"/>
      <c r="U928" s="302"/>
      <c r="V928" s="302"/>
      <c r="W928" s="302"/>
      <c r="X928" s="302"/>
      <c r="Y928" s="302"/>
      <c r="Z928" s="302"/>
    </row>
    <row r="929" spans="1:26" ht="15.75" hidden="1" customHeight="1">
      <c r="A929" s="300"/>
      <c r="B929" s="300"/>
      <c r="C929" s="302"/>
      <c r="D929" s="302"/>
      <c r="E929" s="302"/>
      <c r="F929" s="302"/>
      <c r="G929" s="302"/>
      <c r="H929" s="302"/>
      <c r="I929" s="302"/>
      <c r="J929" s="302"/>
      <c r="K929" s="302"/>
      <c r="L929" s="302"/>
      <c r="M929" s="302"/>
      <c r="N929" s="302"/>
      <c r="O929" s="302"/>
      <c r="P929" s="302"/>
      <c r="Q929" s="302"/>
      <c r="R929" s="302"/>
      <c r="S929" s="302"/>
      <c r="T929" s="302"/>
      <c r="U929" s="302"/>
      <c r="V929" s="302"/>
      <c r="W929" s="302"/>
      <c r="X929" s="302"/>
      <c r="Y929" s="302"/>
      <c r="Z929" s="302"/>
    </row>
    <row r="930" spans="1:26" ht="15.75" hidden="1" customHeight="1">
      <c r="A930" s="300"/>
      <c r="B930" s="300"/>
      <c r="C930" s="302"/>
      <c r="D930" s="302"/>
      <c r="E930" s="302"/>
      <c r="F930" s="302"/>
      <c r="G930" s="302"/>
      <c r="H930" s="302"/>
      <c r="I930" s="302"/>
      <c r="J930" s="302"/>
      <c r="K930" s="302"/>
      <c r="L930" s="302"/>
      <c r="M930" s="302"/>
      <c r="N930" s="302"/>
      <c r="O930" s="302"/>
      <c r="P930" s="302"/>
      <c r="Q930" s="302"/>
      <c r="R930" s="302"/>
      <c r="S930" s="302"/>
      <c r="T930" s="302"/>
      <c r="U930" s="302"/>
      <c r="V930" s="302"/>
      <c r="W930" s="302"/>
      <c r="X930" s="302"/>
      <c r="Y930" s="302"/>
      <c r="Z930" s="302"/>
    </row>
    <row r="931" spans="1:26" ht="15.75" hidden="1" customHeight="1">
      <c r="A931" s="300"/>
      <c r="B931" s="300"/>
      <c r="C931" s="302"/>
      <c r="D931" s="302"/>
      <c r="E931" s="302"/>
      <c r="F931" s="302"/>
      <c r="G931" s="302"/>
      <c r="H931" s="302"/>
      <c r="I931" s="302"/>
      <c r="J931" s="302"/>
      <c r="K931" s="302"/>
      <c r="L931" s="302"/>
      <c r="M931" s="302"/>
      <c r="N931" s="302"/>
      <c r="O931" s="302"/>
      <c r="P931" s="302"/>
      <c r="Q931" s="302"/>
      <c r="R931" s="302"/>
      <c r="S931" s="302"/>
      <c r="T931" s="302"/>
      <c r="U931" s="302"/>
      <c r="V931" s="302"/>
      <c r="W931" s="302"/>
      <c r="X931" s="302"/>
      <c r="Y931" s="302"/>
      <c r="Z931" s="302"/>
    </row>
    <row r="932" spans="1:26" ht="15.75" hidden="1" customHeight="1">
      <c r="A932" s="300"/>
      <c r="B932" s="300"/>
      <c r="C932" s="302"/>
      <c r="D932" s="302"/>
      <c r="E932" s="302"/>
      <c r="F932" s="302"/>
      <c r="G932" s="302"/>
      <c r="H932" s="302"/>
      <c r="I932" s="302"/>
      <c r="J932" s="302"/>
      <c r="K932" s="302"/>
      <c r="L932" s="302"/>
      <c r="M932" s="302"/>
      <c r="N932" s="302"/>
      <c r="O932" s="302"/>
      <c r="P932" s="302"/>
      <c r="Q932" s="302"/>
      <c r="R932" s="302"/>
      <c r="S932" s="302"/>
      <c r="T932" s="302"/>
      <c r="U932" s="302"/>
      <c r="V932" s="302"/>
      <c r="W932" s="302"/>
      <c r="X932" s="302"/>
      <c r="Y932" s="302"/>
      <c r="Z932" s="302"/>
    </row>
    <row r="933" spans="1:26" ht="15.75" hidden="1" customHeight="1">
      <c r="A933" s="300"/>
      <c r="B933" s="300"/>
      <c r="C933" s="302"/>
      <c r="D933" s="302"/>
      <c r="E933" s="302"/>
      <c r="F933" s="302"/>
      <c r="G933" s="302"/>
      <c r="H933" s="302"/>
      <c r="I933" s="302"/>
      <c r="J933" s="302"/>
      <c r="K933" s="302"/>
      <c r="L933" s="302"/>
      <c r="M933" s="302"/>
      <c r="N933" s="302"/>
      <c r="O933" s="302"/>
      <c r="P933" s="302"/>
      <c r="Q933" s="302"/>
      <c r="R933" s="302"/>
      <c r="S933" s="302"/>
      <c r="T933" s="302"/>
      <c r="U933" s="302"/>
      <c r="V933" s="302"/>
      <c r="W933" s="302"/>
      <c r="X933" s="302"/>
      <c r="Y933" s="302"/>
      <c r="Z933" s="302"/>
    </row>
    <row r="934" spans="1:26" ht="15.75" hidden="1" customHeight="1">
      <c r="A934" s="300"/>
      <c r="B934" s="300"/>
      <c r="C934" s="302"/>
      <c r="D934" s="302"/>
      <c r="E934" s="302"/>
      <c r="F934" s="302"/>
      <c r="G934" s="302"/>
      <c r="H934" s="302"/>
      <c r="I934" s="302"/>
      <c r="J934" s="302"/>
      <c r="K934" s="302"/>
      <c r="L934" s="302"/>
      <c r="M934" s="302"/>
      <c r="N934" s="302"/>
      <c r="O934" s="302"/>
      <c r="P934" s="302"/>
      <c r="Q934" s="302"/>
      <c r="R934" s="302"/>
      <c r="S934" s="302"/>
      <c r="T934" s="302"/>
      <c r="U934" s="302"/>
      <c r="V934" s="302"/>
      <c r="W934" s="302"/>
      <c r="X934" s="302"/>
      <c r="Y934" s="302"/>
      <c r="Z934" s="302"/>
    </row>
    <row r="935" spans="1:26" ht="15.75" hidden="1" customHeight="1">
      <c r="A935" s="300"/>
      <c r="B935" s="300"/>
      <c r="C935" s="302"/>
      <c r="D935" s="302"/>
      <c r="E935" s="302"/>
      <c r="F935" s="302"/>
      <c r="G935" s="302"/>
      <c r="H935" s="302"/>
      <c r="I935" s="302"/>
      <c r="J935" s="302"/>
      <c r="K935" s="302"/>
      <c r="L935" s="302"/>
      <c r="M935" s="302"/>
      <c r="N935" s="302"/>
      <c r="O935" s="302"/>
      <c r="P935" s="302"/>
      <c r="Q935" s="302"/>
      <c r="R935" s="302"/>
      <c r="S935" s="302"/>
      <c r="T935" s="302"/>
      <c r="U935" s="302"/>
      <c r="V935" s="302"/>
      <c r="W935" s="302"/>
      <c r="X935" s="302"/>
      <c r="Y935" s="302"/>
      <c r="Z935" s="302"/>
    </row>
    <row r="936" spans="1:26" ht="15.75" hidden="1" customHeight="1">
      <c r="A936" s="300"/>
      <c r="B936" s="300"/>
      <c r="C936" s="302"/>
      <c r="D936" s="302"/>
      <c r="E936" s="302"/>
      <c r="F936" s="302"/>
      <c r="G936" s="302"/>
      <c r="H936" s="302"/>
      <c r="I936" s="302"/>
      <c r="J936" s="302"/>
      <c r="K936" s="302"/>
      <c r="L936" s="302"/>
      <c r="M936" s="302"/>
      <c r="N936" s="302"/>
      <c r="O936" s="302"/>
      <c r="P936" s="302"/>
      <c r="Q936" s="302"/>
      <c r="R936" s="302"/>
      <c r="S936" s="302"/>
      <c r="T936" s="302"/>
      <c r="U936" s="302"/>
      <c r="V936" s="302"/>
      <c r="W936" s="302"/>
      <c r="X936" s="302"/>
      <c r="Y936" s="302"/>
      <c r="Z936" s="302"/>
    </row>
    <row r="937" spans="1:26" ht="15.75" hidden="1" customHeight="1">
      <c r="A937" s="300"/>
      <c r="B937" s="300"/>
      <c r="C937" s="302"/>
      <c r="D937" s="302"/>
      <c r="E937" s="302"/>
      <c r="F937" s="302"/>
      <c r="G937" s="302"/>
      <c r="H937" s="302"/>
      <c r="I937" s="302"/>
      <c r="J937" s="302"/>
      <c r="K937" s="302"/>
      <c r="L937" s="302"/>
      <c r="M937" s="302"/>
      <c r="N937" s="302"/>
      <c r="O937" s="302"/>
      <c r="P937" s="302"/>
      <c r="Q937" s="302"/>
      <c r="R937" s="302"/>
      <c r="S937" s="302"/>
      <c r="T937" s="302"/>
      <c r="U937" s="302"/>
      <c r="V937" s="302"/>
      <c r="W937" s="302"/>
      <c r="X937" s="302"/>
      <c r="Y937" s="302"/>
      <c r="Z937" s="302"/>
    </row>
    <row r="938" spans="1:26" ht="15.75" hidden="1" customHeight="1">
      <c r="A938" s="300"/>
      <c r="B938" s="300"/>
      <c r="C938" s="302"/>
      <c r="D938" s="302"/>
      <c r="E938" s="302"/>
      <c r="F938" s="302"/>
      <c r="G938" s="302"/>
      <c r="H938" s="302"/>
      <c r="I938" s="302"/>
      <c r="J938" s="302"/>
      <c r="K938" s="302"/>
      <c r="L938" s="302"/>
      <c r="M938" s="302"/>
      <c r="N938" s="302"/>
      <c r="O938" s="302"/>
      <c r="P938" s="302"/>
      <c r="Q938" s="302"/>
      <c r="R938" s="302"/>
      <c r="S938" s="302"/>
      <c r="T938" s="302"/>
      <c r="U938" s="302"/>
      <c r="V938" s="302"/>
      <c r="W938" s="302"/>
      <c r="X938" s="302"/>
      <c r="Y938" s="302"/>
      <c r="Z938" s="302"/>
    </row>
    <row r="939" spans="1:26" ht="15.75" hidden="1" customHeight="1">
      <c r="A939" s="300"/>
      <c r="B939" s="300"/>
      <c r="C939" s="302"/>
      <c r="D939" s="302"/>
      <c r="E939" s="302"/>
      <c r="F939" s="302"/>
      <c r="G939" s="302"/>
      <c r="H939" s="302"/>
      <c r="I939" s="302"/>
      <c r="J939" s="302"/>
      <c r="K939" s="302"/>
      <c r="L939" s="302"/>
      <c r="M939" s="302"/>
      <c r="N939" s="302"/>
      <c r="O939" s="302"/>
      <c r="P939" s="302"/>
      <c r="Q939" s="302"/>
      <c r="R939" s="302"/>
      <c r="S939" s="302"/>
      <c r="T939" s="302"/>
      <c r="U939" s="302"/>
      <c r="V939" s="302"/>
      <c r="W939" s="302"/>
      <c r="X939" s="302"/>
      <c r="Y939" s="302"/>
      <c r="Z939" s="302"/>
    </row>
    <row r="940" spans="1:26" ht="15.75" hidden="1" customHeight="1">
      <c r="A940" s="300"/>
      <c r="B940" s="300"/>
      <c r="C940" s="302"/>
      <c r="D940" s="302"/>
      <c r="E940" s="302"/>
      <c r="F940" s="302"/>
      <c r="G940" s="302"/>
      <c r="H940" s="302"/>
      <c r="I940" s="302"/>
      <c r="J940" s="302"/>
      <c r="K940" s="302"/>
      <c r="L940" s="302"/>
      <c r="M940" s="302"/>
      <c r="N940" s="302"/>
      <c r="O940" s="302"/>
      <c r="P940" s="302"/>
      <c r="Q940" s="302"/>
      <c r="R940" s="302"/>
      <c r="S940" s="302"/>
      <c r="T940" s="302"/>
      <c r="U940" s="302"/>
      <c r="V940" s="302"/>
      <c r="W940" s="302"/>
      <c r="X940" s="302"/>
      <c r="Y940" s="302"/>
      <c r="Z940" s="302"/>
    </row>
    <row r="941" spans="1:26" ht="15.75" hidden="1" customHeight="1">
      <c r="A941" s="300"/>
      <c r="B941" s="300"/>
      <c r="C941" s="302"/>
      <c r="D941" s="302"/>
      <c r="E941" s="302"/>
      <c r="F941" s="302"/>
      <c r="G941" s="302"/>
      <c r="H941" s="302"/>
      <c r="I941" s="302"/>
      <c r="J941" s="302"/>
      <c r="K941" s="302"/>
      <c r="L941" s="302"/>
      <c r="M941" s="302"/>
      <c r="N941" s="302"/>
      <c r="O941" s="302"/>
      <c r="P941" s="302"/>
      <c r="Q941" s="302"/>
      <c r="R941" s="302"/>
      <c r="S941" s="302"/>
      <c r="T941" s="302"/>
      <c r="U941" s="302"/>
      <c r="V941" s="302"/>
      <c r="W941" s="302"/>
      <c r="X941" s="302"/>
      <c r="Y941" s="302"/>
      <c r="Z941" s="302"/>
    </row>
    <row r="942" spans="1:26" ht="15.75" hidden="1" customHeight="1">
      <c r="A942" s="300"/>
      <c r="B942" s="300"/>
      <c r="C942" s="302"/>
      <c r="D942" s="302"/>
      <c r="E942" s="302"/>
      <c r="F942" s="302"/>
      <c r="G942" s="302"/>
      <c r="H942" s="302"/>
      <c r="I942" s="302"/>
      <c r="J942" s="302"/>
      <c r="K942" s="302"/>
      <c r="L942" s="302"/>
      <c r="M942" s="302"/>
      <c r="N942" s="302"/>
      <c r="O942" s="302"/>
      <c r="P942" s="302"/>
      <c r="Q942" s="302"/>
      <c r="R942" s="302"/>
      <c r="S942" s="302"/>
      <c r="T942" s="302"/>
      <c r="U942" s="302"/>
      <c r="V942" s="302"/>
      <c r="W942" s="302"/>
      <c r="X942" s="302"/>
      <c r="Y942" s="302"/>
      <c r="Z942" s="302"/>
    </row>
    <row r="943" spans="1:26" ht="15.75" hidden="1" customHeight="1">
      <c r="A943" s="300"/>
      <c r="B943" s="300"/>
      <c r="C943" s="302"/>
      <c r="D943" s="302"/>
      <c r="E943" s="302"/>
      <c r="F943" s="302"/>
      <c r="G943" s="302"/>
      <c r="H943" s="302"/>
      <c r="I943" s="302"/>
      <c r="J943" s="302"/>
      <c r="K943" s="302"/>
      <c r="L943" s="302"/>
      <c r="M943" s="302"/>
      <c r="N943" s="302"/>
      <c r="O943" s="302"/>
      <c r="P943" s="302"/>
      <c r="Q943" s="302"/>
      <c r="R943" s="302"/>
      <c r="S943" s="302"/>
      <c r="T943" s="302"/>
      <c r="U943" s="302"/>
      <c r="V943" s="302"/>
      <c r="W943" s="302"/>
      <c r="X943" s="302"/>
      <c r="Y943" s="302"/>
      <c r="Z943" s="302"/>
    </row>
    <row r="944" spans="1:26" ht="15.75" hidden="1" customHeight="1">
      <c r="A944" s="300"/>
      <c r="B944" s="300"/>
      <c r="C944" s="302"/>
      <c r="D944" s="302"/>
      <c r="E944" s="302"/>
      <c r="F944" s="302"/>
      <c r="G944" s="302"/>
      <c r="H944" s="302"/>
      <c r="I944" s="302"/>
      <c r="J944" s="302"/>
      <c r="K944" s="302"/>
      <c r="L944" s="302"/>
      <c r="M944" s="302"/>
      <c r="N944" s="302"/>
      <c r="O944" s="302"/>
      <c r="P944" s="302"/>
      <c r="Q944" s="302"/>
      <c r="R944" s="302"/>
      <c r="S944" s="302"/>
      <c r="T944" s="302"/>
      <c r="U944" s="302"/>
      <c r="V944" s="302"/>
      <c r="W944" s="302"/>
      <c r="X944" s="302"/>
      <c r="Y944" s="302"/>
      <c r="Z944" s="302"/>
    </row>
    <row r="945" spans="1:26" ht="15.75" hidden="1" customHeight="1">
      <c r="A945" s="300"/>
      <c r="B945" s="300"/>
      <c r="C945" s="302"/>
      <c r="D945" s="302"/>
      <c r="E945" s="302"/>
      <c r="F945" s="302"/>
      <c r="G945" s="302"/>
      <c r="H945" s="302"/>
      <c r="I945" s="302"/>
      <c r="J945" s="302"/>
      <c r="K945" s="302"/>
      <c r="L945" s="302"/>
      <c r="M945" s="302"/>
      <c r="N945" s="302"/>
      <c r="O945" s="302"/>
      <c r="P945" s="302"/>
      <c r="Q945" s="302"/>
      <c r="R945" s="302"/>
      <c r="S945" s="302"/>
      <c r="T945" s="302"/>
      <c r="U945" s="302"/>
      <c r="V945" s="302"/>
      <c r="W945" s="302"/>
      <c r="X945" s="302"/>
      <c r="Y945" s="302"/>
      <c r="Z945" s="302"/>
    </row>
    <row r="946" spans="1:26" ht="15.75" hidden="1" customHeight="1">
      <c r="A946" s="300"/>
      <c r="B946" s="300"/>
      <c r="C946" s="302"/>
      <c r="D946" s="302"/>
      <c r="E946" s="302"/>
      <c r="F946" s="302"/>
      <c r="G946" s="302"/>
      <c r="H946" s="302"/>
      <c r="I946" s="302"/>
      <c r="J946" s="302"/>
      <c r="K946" s="302"/>
      <c r="L946" s="302"/>
      <c r="M946" s="302"/>
      <c r="N946" s="302"/>
      <c r="O946" s="302"/>
      <c r="P946" s="302"/>
      <c r="Q946" s="302"/>
      <c r="R946" s="302"/>
      <c r="S946" s="302"/>
      <c r="T946" s="302"/>
      <c r="U946" s="302"/>
      <c r="V946" s="302"/>
      <c r="W946" s="302"/>
      <c r="X946" s="302"/>
      <c r="Y946" s="302"/>
      <c r="Z946" s="302"/>
    </row>
    <row r="947" spans="1:26" ht="15.75" hidden="1" customHeight="1">
      <c r="A947" s="300"/>
      <c r="B947" s="300"/>
      <c r="C947" s="302"/>
      <c r="D947" s="302"/>
      <c r="E947" s="302"/>
      <c r="F947" s="302"/>
      <c r="G947" s="302"/>
      <c r="H947" s="302"/>
      <c r="I947" s="302"/>
      <c r="J947" s="302"/>
      <c r="K947" s="302"/>
      <c r="L947" s="302"/>
      <c r="M947" s="302"/>
      <c r="N947" s="302"/>
      <c r="O947" s="302"/>
      <c r="P947" s="302"/>
      <c r="Q947" s="302"/>
      <c r="R947" s="302"/>
      <c r="S947" s="302"/>
      <c r="T947" s="302"/>
      <c r="U947" s="302"/>
      <c r="V947" s="302"/>
      <c r="W947" s="302"/>
      <c r="X947" s="302"/>
      <c r="Y947" s="302"/>
      <c r="Z947" s="302"/>
    </row>
    <row r="948" spans="1:26" ht="15.75" hidden="1" customHeight="1">
      <c r="A948" s="300"/>
      <c r="B948" s="300"/>
      <c r="C948" s="302"/>
      <c r="D948" s="302"/>
      <c r="E948" s="302"/>
      <c r="F948" s="302"/>
      <c r="G948" s="302"/>
      <c r="H948" s="302"/>
      <c r="I948" s="302"/>
      <c r="J948" s="302"/>
      <c r="K948" s="302"/>
      <c r="L948" s="302"/>
      <c r="M948" s="302"/>
      <c r="N948" s="302"/>
      <c r="O948" s="302"/>
      <c r="P948" s="302"/>
      <c r="Q948" s="302"/>
      <c r="R948" s="302"/>
      <c r="S948" s="302"/>
      <c r="T948" s="302"/>
      <c r="U948" s="302"/>
      <c r="V948" s="302"/>
      <c r="W948" s="302"/>
      <c r="X948" s="302"/>
      <c r="Y948" s="302"/>
      <c r="Z948" s="302"/>
    </row>
    <row r="949" spans="1:26" ht="15.75" hidden="1" customHeight="1">
      <c r="A949" s="300"/>
      <c r="B949" s="300"/>
      <c r="C949" s="302"/>
      <c r="D949" s="302"/>
      <c r="E949" s="302"/>
      <c r="F949" s="302"/>
      <c r="G949" s="302"/>
      <c r="H949" s="302"/>
      <c r="I949" s="302"/>
      <c r="J949" s="302"/>
      <c r="K949" s="302"/>
      <c r="L949" s="302"/>
      <c r="M949" s="302"/>
      <c r="N949" s="302"/>
      <c r="O949" s="302"/>
      <c r="P949" s="302"/>
      <c r="Q949" s="302"/>
      <c r="R949" s="302"/>
      <c r="S949" s="302"/>
      <c r="T949" s="302"/>
      <c r="U949" s="302"/>
      <c r="V949" s="302"/>
      <c r="W949" s="302"/>
      <c r="X949" s="302"/>
      <c r="Y949" s="302"/>
      <c r="Z949" s="302"/>
    </row>
    <row r="950" spans="1:26" ht="15.75" hidden="1" customHeight="1">
      <c r="A950" s="300"/>
      <c r="B950" s="300"/>
      <c r="C950" s="302"/>
      <c r="D950" s="302"/>
      <c r="E950" s="302"/>
      <c r="F950" s="302"/>
      <c r="G950" s="302"/>
      <c r="H950" s="302"/>
      <c r="I950" s="302"/>
      <c r="J950" s="302"/>
      <c r="K950" s="302"/>
      <c r="L950" s="302"/>
      <c r="M950" s="302"/>
      <c r="N950" s="302"/>
      <c r="O950" s="302"/>
      <c r="P950" s="302"/>
      <c r="Q950" s="302"/>
      <c r="R950" s="302"/>
      <c r="S950" s="302"/>
      <c r="T950" s="302"/>
      <c r="U950" s="302"/>
      <c r="V950" s="302"/>
      <c r="W950" s="302"/>
      <c r="X950" s="302"/>
      <c r="Y950" s="302"/>
      <c r="Z950" s="302"/>
    </row>
    <row r="951" spans="1:26" ht="15.75" hidden="1" customHeight="1">
      <c r="A951" s="300"/>
      <c r="B951" s="300"/>
      <c r="C951" s="302"/>
      <c r="D951" s="302"/>
      <c r="E951" s="302"/>
      <c r="F951" s="302"/>
      <c r="G951" s="302"/>
      <c r="H951" s="302"/>
      <c r="I951" s="302"/>
      <c r="J951" s="302"/>
      <c r="K951" s="302"/>
      <c r="L951" s="302"/>
      <c r="M951" s="302"/>
      <c r="N951" s="302"/>
      <c r="O951" s="302"/>
      <c r="P951" s="302"/>
      <c r="Q951" s="302"/>
      <c r="R951" s="302"/>
      <c r="S951" s="302"/>
      <c r="T951" s="302"/>
      <c r="U951" s="302"/>
      <c r="V951" s="302"/>
      <c r="W951" s="302"/>
      <c r="X951" s="302"/>
      <c r="Y951" s="302"/>
      <c r="Z951" s="302"/>
    </row>
    <row r="952" spans="1:26" ht="15.75" hidden="1" customHeight="1">
      <c r="A952" s="300"/>
      <c r="B952" s="300"/>
      <c r="C952" s="302"/>
      <c r="D952" s="302"/>
      <c r="E952" s="302"/>
      <c r="F952" s="302"/>
      <c r="G952" s="302"/>
      <c r="H952" s="302"/>
      <c r="I952" s="302"/>
      <c r="J952" s="302"/>
      <c r="K952" s="302"/>
      <c r="L952" s="302"/>
      <c r="M952" s="302"/>
      <c r="N952" s="302"/>
      <c r="O952" s="302"/>
      <c r="P952" s="302"/>
      <c r="Q952" s="302"/>
      <c r="R952" s="302"/>
      <c r="S952" s="302"/>
      <c r="T952" s="302"/>
      <c r="U952" s="302"/>
      <c r="V952" s="302"/>
      <c r="W952" s="302"/>
      <c r="X952" s="302"/>
      <c r="Y952" s="302"/>
      <c r="Z952" s="302"/>
    </row>
    <row r="953" spans="1:26" ht="15.75" hidden="1" customHeight="1">
      <c r="A953" s="300"/>
      <c r="B953" s="300"/>
      <c r="C953" s="302"/>
      <c r="D953" s="302"/>
      <c r="E953" s="302"/>
      <c r="F953" s="302"/>
      <c r="G953" s="302"/>
      <c r="H953" s="302"/>
      <c r="I953" s="302"/>
      <c r="J953" s="302"/>
      <c r="K953" s="302"/>
      <c r="L953" s="302"/>
      <c r="M953" s="302"/>
      <c r="N953" s="302"/>
      <c r="O953" s="302"/>
      <c r="P953" s="302"/>
      <c r="Q953" s="302"/>
      <c r="R953" s="302"/>
      <c r="S953" s="302"/>
      <c r="T953" s="302"/>
      <c r="U953" s="302"/>
      <c r="V953" s="302"/>
      <c r="W953" s="302"/>
      <c r="X953" s="302"/>
      <c r="Y953" s="302"/>
      <c r="Z953" s="302"/>
    </row>
    <row r="954" spans="1:26" ht="15.75" hidden="1" customHeight="1">
      <c r="A954" s="300"/>
      <c r="B954" s="300"/>
      <c r="C954" s="302"/>
      <c r="D954" s="302"/>
      <c r="E954" s="302"/>
      <c r="F954" s="302"/>
      <c r="G954" s="302"/>
      <c r="H954" s="302"/>
      <c r="I954" s="302"/>
      <c r="J954" s="302"/>
      <c r="K954" s="302"/>
      <c r="L954" s="302"/>
      <c r="M954" s="302"/>
      <c r="N954" s="302"/>
      <c r="O954" s="302"/>
      <c r="P954" s="302"/>
      <c r="Q954" s="302"/>
      <c r="R954" s="302"/>
      <c r="S954" s="302"/>
      <c r="T954" s="302"/>
      <c r="U954" s="302"/>
      <c r="V954" s="302"/>
      <c r="W954" s="302"/>
      <c r="X954" s="302"/>
      <c r="Y954" s="302"/>
      <c r="Z954" s="302"/>
    </row>
    <row r="955" spans="1:26" ht="15.75" hidden="1" customHeight="1">
      <c r="A955" s="300"/>
      <c r="B955" s="300"/>
      <c r="C955" s="302"/>
      <c r="D955" s="302"/>
      <c r="E955" s="302"/>
      <c r="F955" s="302"/>
      <c r="G955" s="302"/>
      <c r="H955" s="302"/>
      <c r="I955" s="302"/>
      <c r="J955" s="302"/>
      <c r="K955" s="302"/>
      <c r="L955" s="302"/>
      <c r="M955" s="302"/>
      <c r="N955" s="302"/>
      <c r="O955" s="302"/>
      <c r="P955" s="302"/>
      <c r="Q955" s="302"/>
      <c r="R955" s="302"/>
      <c r="S955" s="302"/>
      <c r="T955" s="302"/>
      <c r="U955" s="302"/>
      <c r="V955" s="302"/>
      <c r="W955" s="302"/>
      <c r="X955" s="302"/>
      <c r="Y955" s="302"/>
      <c r="Z955" s="302"/>
    </row>
    <row r="956" spans="1:26" ht="15.75" hidden="1" customHeight="1">
      <c r="A956" s="300"/>
      <c r="B956" s="300"/>
      <c r="C956" s="302"/>
      <c r="D956" s="302"/>
      <c r="E956" s="302"/>
      <c r="F956" s="302"/>
      <c r="G956" s="302"/>
      <c r="H956" s="302"/>
      <c r="I956" s="302"/>
      <c r="J956" s="302"/>
      <c r="K956" s="302"/>
      <c r="L956" s="302"/>
      <c r="M956" s="302"/>
      <c r="N956" s="302"/>
      <c r="O956" s="302"/>
      <c r="P956" s="302"/>
      <c r="Q956" s="302"/>
      <c r="R956" s="302"/>
      <c r="S956" s="302"/>
      <c r="T956" s="302"/>
      <c r="U956" s="302"/>
      <c r="V956" s="302"/>
      <c r="W956" s="302"/>
      <c r="X956" s="302"/>
      <c r="Y956" s="302"/>
      <c r="Z956" s="302"/>
    </row>
    <row r="957" spans="1:26" ht="15.75" hidden="1" customHeight="1">
      <c r="A957" s="300"/>
      <c r="B957" s="300"/>
      <c r="C957" s="302"/>
      <c r="D957" s="302"/>
      <c r="E957" s="302"/>
      <c r="F957" s="302"/>
      <c r="G957" s="302"/>
      <c r="H957" s="302"/>
      <c r="I957" s="302"/>
      <c r="J957" s="302"/>
      <c r="K957" s="302"/>
      <c r="L957" s="302"/>
      <c r="M957" s="302"/>
      <c r="N957" s="302"/>
      <c r="O957" s="302"/>
      <c r="P957" s="302"/>
      <c r="Q957" s="302"/>
      <c r="R957" s="302"/>
      <c r="S957" s="302"/>
      <c r="T957" s="302"/>
      <c r="U957" s="302"/>
      <c r="V957" s="302"/>
      <c r="W957" s="302"/>
      <c r="X957" s="302"/>
      <c r="Y957" s="302"/>
      <c r="Z957" s="302"/>
    </row>
    <row r="958" spans="1:26" ht="15.75" hidden="1" customHeight="1">
      <c r="A958" s="300"/>
      <c r="B958" s="300"/>
      <c r="C958" s="302"/>
      <c r="D958" s="302"/>
      <c r="E958" s="302"/>
      <c r="F958" s="302"/>
      <c r="G958" s="302"/>
      <c r="H958" s="302"/>
      <c r="I958" s="302"/>
      <c r="J958" s="302"/>
      <c r="K958" s="302"/>
      <c r="L958" s="302"/>
      <c r="M958" s="302"/>
      <c r="N958" s="302"/>
      <c r="O958" s="302"/>
      <c r="P958" s="302"/>
      <c r="Q958" s="302"/>
      <c r="R958" s="302"/>
      <c r="S958" s="302"/>
      <c r="T958" s="302"/>
      <c r="U958" s="302"/>
      <c r="V958" s="302"/>
      <c r="W958" s="302"/>
      <c r="X958" s="302"/>
      <c r="Y958" s="302"/>
      <c r="Z958" s="302"/>
    </row>
    <row r="959" spans="1:26" ht="15.75" hidden="1" customHeight="1">
      <c r="A959" s="300"/>
      <c r="B959" s="300"/>
      <c r="C959" s="302"/>
      <c r="D959" s="302"/>
      <c r="E959" s="302"/>
      <c r="F959" s="302"/>
      <c r="G959" s="302"/>
      <c r="H959" s="302"/>
      <c r="I959" s="302"/>
      <c r="J959" s="302"/>
      <c r="K959" s="302"/>
      <c r="L959" s="302"/>
      <c r="M959" s="302"/>
      <c r="N959" s="302"/>
      <c r="O959" s="302"/>
      <c r="P959" s="302"/>
      <c r="Q959" s="302"/>
      <c r="R959" s="302"/>
      <c r="S959" s="302"/>
      <c r="T959" s="302"/>
      <c r="U959" s="302"/>
      <c r="V959" s="302"/>
      <c r="W959" s="302"/>
      <c r="X959" s="302"/>
      <c r="Y959" s="302"/>
      <c r="Z959" s="302"/>
    </row>
    <row r="960" spans="1:26" ht="15.75" hidden="1" customHeight="1">
      <c r="A960" s="300"/>
      <c r="B960" s="300"/>
      <c r="C960" s="302"/>
      <c r="D960" s="302"/>
      <c r="E960" s="302"/>
      <c r="F960" s="302"/>
      <c r="G960" s="302"/>
      <c r="H960" s="302"/>
      <c r="I960" s="302"/>
      <c r="J960" s="302"/>
      <c r="K960" s="302"/>
      <c r="L960" s="302"/>
      <c r="M960" s="302"/>
      <c r="N960" s="302"/>
      <c r="O960" s="302"/>
      <c r="P960" s="302"/>
      <c r="Q960" s="302"/>
      <c r="R960" s="302"/>
      <c r="S960" s="302"/>
      <c r="T960" s="302"/>
      <c r="U960" s="302"/>
      <c r="V960" s="302"/>
      <c r="W960" s="302"/>
      <c r="X960" s="302"/>
      <c r="Y960" s="302"/>
      <c r="Z960" s="302"/>
    </row>
    <row r="961" spans="1:26" ht="15.75" hidden="1" customHeight="1">
      <c r="A961" s="300"/>
      <c r="B961" s="300"/>
      <c r="C961" s="302"/>
      <c r="D961" s="302"/>
      <c r="E961" s="302"/>
      <c r="F961" s="302"/>
      <c r="G961" s="302"/>
      <c r="H961" s="302"/>
      <c r="I961" s="302"/>
      <c r="J961" s="302"/>
      <c r="K961" s="302"/>
      <c r="L961" s="302"/>
      <c r="M961" s="302"/>
      <c r="N961" s="302"/>
      <c r="O961" s="302"/>
      <c r="P961" s="302"/>
      <c r="Q961" s="302"/>
      <c r="R961" s="302"/>
      <c r="S961" s="302"/>
      <c r="T961" s="302"/>
      <c r="U961" s="302"/>
      <c r="V961" s="302"/>
      <c r="W961" s="302"/>
      <c r="X961" s="302"/>
      <c r="Y961" s="302"/>
      <c r="Z961" s="302"/>
    </row>
    <row r="962" spans="1:26" ht="15.75" hidden="1" customHeight="1">
      <c r="A962" s="300"/>
      <c r="B962" s="300"/>
      <c r="C962" s="302"/>
      <c r="D962" s="302"/>
      <c r="E962" s="302"/>
      <c r="F962" s="302"/>
      <c r="G962" s="302"/>
      <c r="H962" s="302"/>
      <c r="I962" s="302"/>
      <c r="J962" s="302"/>
      <c r="K962" s="302"/>
      <c r="L962" s="302"/>
      <c r="M962" s="302"/>
      <c r="N962" s="302"/>
      <c r="O962" s="302"/>
      <c r="P962" s="302"/>
      <c r="Q962" s="302"/>
      <c r="R962" s="302"/>
      <c r="S962" s="302"/>
      <c r="T962" s="302"/>
      <c r="U962" s="302"/>
      <c r="V962" s="302"/>
      <c r="W962" s="302"/>
      <c r="X962" s="302"/>
      <c r="Y962" s="302"/>
      <c r="Z962" s="302"/>
    </row>
    <row r="963" spans="1:26" ht="15.75" hidden="1" customHeight="1">
      <c r="A963" s="300"/>
      <c r="B963" s="300"/>
      <c r="C963" s="302"/>
      <c r="D963" s="302"/>
      <c r="E963" s="302"/>
      <c r="F963" s="302"/>
      <c r="G963" s="302"/>
      <c r="H963" s="302"/>
      <c r="I963" s="302"/>
      <c r="J963" s="302"/>
      <c r="K963" s="302"/>
      <c r="L963" s="302"/>
      <c r="M963" s="302"/>
      <c r="N963" s="302"/>
      <c r="O963" s="302"/>
      <c r="P963" s="302"/>
      <c r="Q963" s="302"/>
      <c r="R963" s="302"/>
      <c r="S963" s="302"/>
      <c r="T963" s="302"/>
      <c r="U963" s="302"/>
      <c r="V963" s="302"/>
      <c r="W963" s="302"/>
      <c r="X963" s="302"/>
      <c r="Y963" s="302"/>
      <c r="Z963" s="302"/>
    </row>
    <row r="964" spans="1:26" ht="15.75" hidden="1" customHeight="1">
      <c r="A964" s="300"/>
      <c r="B964" s="300"/>
      <c r="C964" s="302"/>
      <c r="D964" s="302"/>
      <c r="E964" s="302"/>
      <c r="F964" s="302"/>
      <c r="G964" s="302"/>
      <c r="H964" s="302"/>
      <c r="I964" s="302"/>
      <c r="J964" s="302"/>
      <c r="K964" s="302"/>
      <c r="L964" s="302"/>
      <c r="M964" s="302"/>
      <c r="N964" s="302"/>
      <c r="O964" s="302"/>
      <c r="P964" s="302"/>
      <c r="Q964" s="302"/>
      <c r="R964" s="302"/>
      <c r="S964" s="302"/>
      <c r="T964" s="302"/>
      <c r="U964" s="302"/>
      <c r="V964" s="302"/>
      <c r="W964" s="302"/>
      <c r="X964" s="302"/>
      <c r="Y964" s="302"/>
      <c r="Z964" s="302"/>
    </row>
    <row r="965" spans="1:26" ht="15.75" hidden="1" customHeight="1">
      <c r="A965" s="300"/>
      <c r="B965" s="300"/>
      <c r="C965" s="302"/>
      <c r="D965" s="302"/>
      <c r="E965" s="302"/>
      <c r="F965" s="302"/>
      <c r="G965" s="302"/>
      <c r="H965" s="302"/>
      <c r="I965" s="302"/>
      <c r="J965" s="302"/>
      <c r="K965" s="302"/>
      <c r="L965" s="302"/>
      <c r="M965" s="302"/>
      <c r="N965" s="302"/>
      <c r="O965" s="302"/>
      <c r="P965" s="302"/>
      <c r="Q965" s="302"/>
      <c r="R965" s="302"/>
      <c r="S965" s="302"/>
      <c r="T965" s="302"/>
      <c r="U965" s="302"/>
      <c r="V965" s="302"/>
      <c r="W965" s="302"/>
      <c r="X965" s="302"/>
      <c r="Y965" s="302"/>
      <c r="Z965" s="302"/>
    </row>
    <row r="966" spans="1:26" ht="15.75" hidden="1" customHeight="1">
      <c r="A966" s="300"/>
      <c r="B966" s="300"/>
      <c r="C966" s="302"/>
      <c r="D966" s="302"/>
      <c r="E966" s="302"/>
      <c r="F966" s="302"/>
      <c r="G966" s="302"/>
      <c r="H966" s="302"/>
      <c r="I966" s="302"/>
      <c r="J966" s="302"/>
      <c r="K966" s="302"/>
      <c r="L966" s="302"/>
      <c r="M966" s="302"/>
      <c r="N966" s="302"/>
      <c r="O966" s="302"/>
      <c r="P966" s="302"/>
      <c r="Q966" s="302"/>
      <c r="R966" s="302"/>
      <c r="S966" s="302"/>
      <c r="T966" s="302"/>
      <c r="U966" s="302"/>
      <c r="V966" s="302"/>
      <c r="W966" s="302"/>
      <c r="X966" s="302"/>
      <c r="Y966" s="302"/>
      <c r="Z966" s="302"/>
    </row>
    <row r="967" spans="1:26" ht="15.75" hidden="1" customHeight="1">
      <c r="A967" s="300"/>
      <c r="B967" s="300"/>
      <c r="C967" s="302"/>
      <c r="D967" s="302"/>
      <c r="E967" s="302"/>
      <c r="F967" s="302"/>
      <c r="G967" s="302"/>
      <c r="H967" s="302"/>
      <c r="I967" s="302"/>
      <c r="J967" s="302"/>
      <c r="K967" s="302"/>
      <c r="L967" s="302"/>
      <c r="M967" s="302"/>
      <c r="N967" s="302"/>
      <c r="O967" s="302"/>
      <c r="P967" s="302"/>
      <c r="Q967" s="302"/>
      <c r="R967" s="302"/>
      <c r="S967" s="302"/>
      <c r="T967" s="302"/>
      <c r="U967" s="302"/>
      <c r="V967" s="302"/>
      <c r="W967" s="302"/>
      <c r="X967" s="302"/>
      <c r="Y967" s="302"/>
      <c r="Z967" s="302"/>
    </row>
    <row r="968" spans="1:26" ht="15.75" hidden="1" customHeight="1">
      <c r="A968" s="300"/>
      <c r="B968" s="300"/>
      <c r="C968" s="302"/>
      <c r="D968" s="302"/>
      <c r="E968" s="302"/>
      <c r="F968" s="302"/>
      <c r="G968" s="302"/>
      <c r="H968" s="302"/>
      <c r="I968" s="302"/>
      <c r="J968" s="302"/>
      <c r="K968" s="302"/>
      <c r="L968" s="302"/>
      <c r="M968" s="302"/>
      <c r="N968" s="302"/>
      <c r="O968" s="302"/>
      <c r="P968" s="302"/>
      <c r="Q968" s="302"/>
      <c r="R968" s="302"/>
      <c r="S968" s="302"/>
      <c r="T968" s="302"/>
      <c r="U968" s="302"/>
      <c r="V968" s="302"/>
      <c r="W968" s="302"/>
      <c r="X968" s="302"/>
      <c r="Y968" s="302"/>
      <c r="Z968" s="302"/>
    </row>
    <row r="969" spans="1:26" ht="15.75" hidden="1" customHeight="1">
      <c r="A969" s="300"/>
      <c r="B969" s="300"/>
      <c r="C969" s="302"/>
      <c r="D969" s="302"/>
      <c r="E969" s="302"/>
      <c r="F969" s="302"/>
      <c r="G969" s="302"/>
      <c r="H969" s="302"/>
      <c r="I969" s="302"/>
      <c r="J969" s="302"/>
      <c r="K969" s="302"/>
      <c r="L969" s="302"/>
      <c r="M969" s="302"/>
      <c r="N969" s="302"/>
      <c r="O969" s="302"/>
      <c r="P969" s="302"/>
      <c r="Q969" s="302"/>
      <c r="R969" s="302"/>
      <c r="S969" s="302"/>
      <c r="T969" s="302"/>
      <c r="U969" s="302"/>
      <c r="V969" s="302"/>
      <c r="W969" s="302"/>
      <c r="X969" s="302"/>
      <c r="Y969" s="302"/>
      <c r="Z969" s="302"/>
    </row>
    <row r="970" spans="1:26" ht="15.75" hidden="1" customHeight="1">
      <c r="A970" s="300"/>
      <c r="B970" s="300"/>
      <c r="C970" s="302"/>
      <c r="D970" s="302"/>
      <c r="E970" s="302"/>
      <c r="F970" s="302"/>
      <c r="G970" s="302"/>
      <c r="H970" s="302"/>
      <c r="I970" s="302"/>
      <c r="J970" s="302"/>
      <c r="K970" s="302"/>
      <c r="L970" s="302"/>
      <c r="M970" s="302"/>
      <c r="N970" s="302"/>
      <c r="O970" s="302"/>
      <c r="P970" s="302"/>
      <c r="Q970" s="302"/>
      <c r="R970" s="302"/>
      <c r="S970" s="302"/>
      <c r="T970" s="302"/>
      <c r="U970" s="302"/>
      <c r="V970" s="302"/>
      <c r="W970" s="302"/>
      <c r="X970" s="302"/>
      <c r="Y970" s="302"/>
      <c r="Z970" s="302"/>
    </row>
    <row r="971" spans="1:26" ht="15.75" hidden="1" customHeight="1">
      <c r="A971" s="300"/>
      <c r="B971" s="300"/>
      <c r="C971" s="302"/>
      <c r="D971" s="302"/>
      <c r="E971" s="302"/>
      <c r="F971" s="302"/>
      <c r="G971" s="302"/>
      <c r="H971" s="302"/>
      <c r="I971" s="302"/>
      <c r="J971" s="302"/>
      <c r="K971" s="302"/>
      <c r="L971" s="302"/>
      <c r="M971" s="302"/>
      <c r="N971" s="302"/>
      <c r="O971" s="302"/>
      <c r="P971" s="302"/>
      <c r="Q971" s="302"/>
      <c r="R971" s="302"/>
      <c r="S971" s="302"/>
      <c r="T971" s="302"/>
      <c r="U971" s="302"/>
      <c r="V971" s="302"/>
      <c r="W971" s="302"/>
      <c r="X971" s="302"/>
      <c r="Y971" s="302"/>
      <c r="Z971" s="302"/>
    </row>
    <row r="972" spans="1:26" ht="15.75" hidden="1" customHeight="1">
      <c r="A972" s="300"/>
      <c r="B972" s="300"/>
      <c r="C972" s="302"/>
      <c r="D972" s="302"/>
      <c r="E972" s="302"/>
      <c r="F972" s="302"/>
      <c r="G972" s="302"/>
      <c r="H972" s="302"/>
      <c r="I972" s="302"/>
      <c r="J972" s="302"/>
      <c r="K972" s="302"/>
      <c r="L972" s="302"/>
      <c r="M972" s="302"/>
      <c r="N972" s="302"/>
      <c r="O972" s="302"/>
      <c r="P972" s="302"/>
      <c r="Q972" s="302"/>
      <c r="R972" s="302"/>
      <c r="S972" s="302"/>
      <c r="T972" s="302"/>
      <c r="U972" s="302"/>
      <c r="V972" s="302"/>
      <c r="W972" s="302"/>
      <c r="X972" s="302"/>
      <c r="Y972" s="302"/>
      <c r="Z972" s="302"/>
    </row>
    <row r="973" spans="1:26" ht="15.75" hidden="1" customHeight="1">
      <c r="A973" s="300"/>
      <c r="B973" s="300"/>
      <c r="C973" s="302"/>
      <c r="D973" s="302"/>
      <c r="E973" s="302"/>
      <c r="F973" s="302"/>
      <c r="G973" s="302"/>
      <c r="H973" s="302"/>
      <c r="I973" s="302"/>
      <c r="J973" s="302"/>
      <c r="K973" s="302"/>
      <c r="L973" s="302"/>
      <c r="M973" s="302"/>
      <c r="N973" s="302"/>
      <c r="O973" s="302"/>
      <c r="P973" s="302"/>
      <c r="Q973" s="302"/>
      <c r="R973" s="302"/>
      <c r="S973" s="302"/>
      <c r="T973" s="302"/>
      <c r="U973" s="302"/>
      <c r="V973" s="302"/>
      <c r="W973" s="302"/>
      <c r="X973" s="302"/>
      <c r="Y973" s="302"/>
      <c r="Z973" s="302"/>
    </row>
    <row r="974" spans="1:26" ht="15.75" hidden="1" customHeight="1">
      <c r="A974" s="300"/>
      <c r="B974" s="300"/>
      <c r="C974" s="302"/>
      <c r="D974" s="302"/>
      <c r="E974" s="302"/>
      <c r="F974" s="302"/>
      <c r="G974" s="302"/>
      <c r="H974" s="302"/>
      <c r="I974" s="302"/>
      <c r="J974" s="302"/>
      <c r="K974" s="302"/>
      <c r="L974" s="302"/>
      <c r="M974" s="302"/>
      <c r="N974" s="302"/>
      <c r="O974" s="302"/>
      <c r="P974" s="302"/>
      <c r="Q974" s="302"/>
      <c r="R974" s="302"/>
      <c r="S974" s="302"/>
      <c r="T974" s="302"/>
      <c r="U974" s="302"/>
      <c r="V974" s="302"/>
      <c r="W974" s="302"/>
      <c r="X974" s="302"/>
      <c r="Y974" s="302"/>
      <c r="Z974" s="302"/>
    </row>
    <row r="975" spans="1:26" ht="15.75" hidden="1" customHeight="1">
      <c r="A975" s="300"/>
      <c r="B975" s="300"/>
      <c r="C975" s="302"/>
      <c r="D975" s="302"/>
      <c r="E975" s="302"/>
      <c r="F975" s="302"/>
      <c r="G975" s="302"/>
      <c r="H975" s="302"/>
      <c r="I975" s="302"/>
      <c r="J975" s="302"/>
      <c r="K975" s="302"/>
      <c r="L975" s="302"/>
      <c r="M975" s="302"/>
      <c r="N975" s="302"/>
      <c r="O975" s="302"/>
      <c r="P975" s="302"/>
      <c r="Q975" s="302"/>
      <c r="R975" s="302"/>
      <c r="S975" s="302"/>
      <c r="T975" s="302"/>
      <c r="U975" s="302"/>
      <c r="V975" s="302"/>
      <c r="W975" s="302"/>
      <c r="X975" s="302"/>
      <c r="Y975" s="302"/>
      <c r="Z975" s="302"/>
    </row>
    <row r="976" spans="1:26" ht="15.75" hidden="1" customHeight="1">
      <c r="A976" s="300"/>
      <c r="B976" s="300"/>
      <c r="C976" s="302"/>
      <c r="D976" s="302"/>
      <c r="E976" s="302"/>
      <c r="F976" s="302"/>
      <c r="G976" s="302"/>
      <c r="H976" s="302"/>
      <c r="I976" s="302"/>
      <c r="J976" s="302"/>
      <c r="K976" s="302"/>
      <c r="L976" s="302"/>
      <c r="M976" s="302"/>
      <c r="N976" s="302"/>
      <c r="O976" s="302"/>
      <c r="P976" s="302"/>
      <c r="Q976" s="302"/>
      <c r="R976" s="302"/>
      <c r="S976" s="302"/>
      <c r="T976" s="302"/>
      <c r="U976" s="302"/>
      <c r="V976" s="302"/>
      <c r="W976" s="302"/>
      <c r="X976" s="302"/>
      <c r="Y976" s="302"/>
      <c r="Z976" s="302"/>
    </row>
    <row r="977" spans="1:26" ht="15.75" hidden="1" customHeight="1">
      <c r="A977" s="300"/>
      <c r="B977" s="300"/>
      <c r="C977" s="302"/>
      <c r="D977" s="302"/>
      <c r="E977" s="302"/>
      <c r="F977" s="302"/>
      <c r="G977" s="302"/>
      <c r="H977" s="302"/>
      <c r="I977" s="302"/>
      <c r="J977" s="302"/>
      <c r="K977" s="302"/>
      <c r="L977" s="302"/>
      <c r="M977" s="302"/>
      <c r="N977" s="302"/>
      <c r="O977" s="302"/>
      <c r="P977" s="302"/>
      <c r="Q977" s="302"/>
      <c r="R977" s="302"/>
      <c r="S977" s="302"/>
      <c r="T977" s="302"/>
      <c r="U977" s="302"/>
      <c r="V977" s="302"/>
      <c r="W977" s="302"/>
      <c r="X977" s="302"/>
      <c r="Y977" s="302"/>
      <c r="Z977" s="302"/>
    </row>
    <row r="978" spans="1:26" ht="15.75" hidden="1" customHeight="1">
      <c r="A978" s="300"/>
      <c r="B978" s="300"/>
      <c r="C978" s="302"/>
      <c r="D978" s="302"/>
      <c r="E978" s="302"/>
      <c r="F978" s="302"/>
      <c r="G978" s="302"/>
      <c r="H978" s="302"/>
      <c r="I978" s="302"/>
      <c r="J978" s="302"/>
      <c r="K978" s="302"/>
      <c r="L978" s="302"/>
      <c r="M978" s="302"/>
      <c r="N978" s="302"/>
      <c r="O978" s="302"/>
      <c r="P978" s="302"/>
      <c r="Q978" s="302"/>
      <c r="R978" s="302"/>
      <c r="S978" s="302"/>
      <c r="T978" s="302"/>
      <c r="U978" s="302"/>
      <c r="V978" s="302"/>
      <c r="W978" s="302"/>
      <c r="X978" s="302"/>
      <c r="Y978" s="302"/>
      <c r="Z978" s="302"/>
    </row>
    <row r="979" spans="1:26" ht="15.75" hidden="1" customHeight="1">
      <c r="A979" s="300"/>
      <c r="B979" s="300"/>
      <c r="C979" s="302"/>
      <c r="D979" s="302"/>
      <c r="E979" s="302"/>
      <c r="F979" s="302"/>
      <c r="G979" s="302"/>
      <c r="H979" s="302"/>
      <c r="I979" s="302"/>
      <c r="J979" s="302"/>
      <c r="K979" s="302"/>
      <c r="L979" s="302"/>
      <c r="M979" s="302"/>
      <c r="N979" s="302"/>
      <c r="O979" s="302"/>
      <c r="P979" s="302"/>
      <c r="Q979" s="302"/>
      <c r="R979" s="302"/>
      <c r="S979" s="302"/>
      <c r="T979" s="302"/>
      <c r="U979" s="302"/>
      <c r="V979" s="302"/>
      <c r="W979" s="302"/>
      <c r="X979" s="302"/>
      <c r="Y979" s="302"/>
      <c r="Z979" s="302"/>
    </row>
    <row r="980" spans="1:26" ht="15.75" hidden="1" customHeight="1">
      <c r="A980" s="300"/>
      <c r="B980" s="300"/>
      <c r="C980" s="302"/>
      <c r="D980" s="302"/>
      <c r="E980" s="302"/>
      <c r="F980" s="302"/>
      <c r="G980" s="302"/>
      <c r="H980" s="302"/>
      <c r="I980" s="302"/>
      <c r="J980" s="302"/>
      <c r="K980" s="302"/>
      <c r="L980" s="302"/>
      <c r="M980" s="302"/>
      <c r="N980" s="302"/>
      <c r="O980" s="302"/>
      <c r="P980" s="302"/>
      <c r="Q980" s="302"/>
      <c r="R980" s="302"/>
      <c r="S980" s="302"/>
      <c r="T980" s="302"/>
      <c r="U980" s="302"/>
      <c r="V980" s="302"/>
      <c r="W980" s="302"/>
      <c r="X980" s="302"/>
      <c r="Y980" s="302"/>
      <c r="Z980" s="302"/>
    </row>
    <row r="981" spans="1:26" ht="15.75" hidden="1" customHeight="1">
      <c r="A981" s="300"/>
      <c r="B981" s="300"/>
      <c r="C981" s="302"/>
      <c r="D981" s="302"/>
      <c r="E981" s="302"/>
      <c r="F981" s="302"/>
      <c r="G981" s="302"/>
      <c r="H981" s="302"/>
      <c r="I981" s="302"/>
      <c r="J981" s="302"/>
      <c r="K981" s="302"/>
      <c r="L981" s="302"/>
      <c r="M981" s="302"/>
      <c r="N981" s="302"/>
      <c r="O981" s="302"/>
      <c r="P981" s="302"/>
      <c r="Q981" s="302"/>
      <c r="R981" s="302"/>
      <c r="S981" s="302"/>
      <c r="T981" s="302"/>
      <c r="U981" s="302"/>
      <c r="V981" s="302"/>
      <c r="W981" s="302"/>
      <c r="X981" s="302"/>
      <c r="Y981" s="302"/>
      <c r="Z981" s="302"/>
    </row>
    <row r="982" spans="1:26" ht="15.75" hidden="1" customHeight="1">
      <c r="A982" s="300"/>
      <c r="B982" s="300"/>
      <c r="C982" s="302"/>
      <c r="D982" s="302"/>
      <c r="E982" s="302"/>
      <c r="F982" s="302"/>
      <c r="G982" s="302"/>
      <c r="H982" s="302"/>
      <c r="I982" s="302"/>
      <c r="J982" s="302"/>
      <c r="K982" s="302"/>
      <c r="L982" s="302"/>
      <c r="M982" s="302"/>
      <c r="N982" s="302"/>
      <c r="O982" s="302"/>
      <c r="P982" s="302"/>
      <c r="Q982" s="302"/>
      <c r="R982" s="302"/>
      <c r="S982" s="302"/>
      <c r="T982" s="302"/>
      <c r="U982" s="302"/>
      <c r="V982" s="302"/>
      <c r="W982" s="302"/>
      <c r="X982" s="302"/>
      <c r="Y982" s="302"/>
      <c r="Z982" s="302"/>
    </row>
    <row r="983" spans="1:26" ht="15.75" hidden="1" customHeight="1">
      <c r="A983" s="300"/>
      <c r="B983" s="300"/>
      <c r="C983" s="302"/>
      <c r="D983" s="302"/>
      <c r="E983" s="302"/>
      <c r="F983" s="302"/>
      <c r="G983" s="302"/>
      <c r="H983" s="302"/>
      <c r="I983" s="302"/>
      <c r="J983" s="302"/>
      <c r="K983" s="302"/>
      <c r="L983" s="302"/>
      <c r="M983" s="302"/>
      <c r="N983" s="302"/>
      <c r="O983" s="302"/>
      <c r="P983" s="302"/>
      <c r="Q983" s="302"/>
      <c r="R983" s="302"/>
      <c r="S983" s="302"/>
      <c r="T983" s="302"/>
      <c r="U983" s="302"/>
      <c r="V983" s="302"/>
      <c r="W983" s="302"/>
      <c r="X983" s="302"/>
      <c r="Y983" s="302"/>
      <c r="Z983" s="302"/>
    </row>
    <row r="984" spans="1:26" ht="15.75" hidden="1" customHeight="1">
      <c r="A984" s="300"/>
      <c r="B984" s="300"/>
      <c r="C984" s="302"/>
      <c r="D984" s="302"/>
      <c r="E984" s="302"/>
      <c r="F984" s="302"/>
      <c r="G984" s="302"/>
      <c r="H984" s="302"/>
      <c r="I984" s="302"/>
      <c r="J984" s="302"/>
      <c r="K984" s="302"/>
      <c r="L984" s="302"/>
      <c r="M984" s="302"/>
      <c r="N984" s="302"/>
      <c r="O984" s="302"/>
      <c r="P984" s="302"/>
      <c r="Q984" s="302"/>
      <c r="R984" s="302"/>
      <c r="S984" s="302"/>
      <c r="T984" s="302"/>
      <c r="U984" s="302"/>
      <c r="V984" s="302"/>
      <c r="W984" s="302"/>
      <c r="X984" s="302"/>
      <c r="Y984" s="302"/>
      <c r="Z984" s="302"/>
    </row>
    <row r="985" spans="1:26" ht="15.75" hidden="1" customHeight="1">
      <c r="A985" s="300"/>
      <c r="B985" s="300"/>
      <c r="C985" s="302"/>
      <c r="D985" s="302"/>
      <c r="E985" s="302"/>
      <c r="F985" s="302"/>
      <c r="G985" s="302"/>
      <c r="H985" s="302"/>
      <c r="I985" s="302"/>
      <c r="J985" s="302"/>
      <c r="K985" s="302"/>
      <c r="L985" s="302"/>
      <c r="M985" s="302"/>
      <c r="N985" s="302"/>
      <c r="O985" s="302"/>
      <c r="P985" s="302"/>
      <c r="Q985" s="302"/>
      <c r="R985" s="302"/>
      <c r="S985" s="302"/>
      <c r="T985" s="302"/>
      <c r="U985" s="302"/>
      <c r="V985" s="302"/>
      <c r="W985" s="302"/>
      <c r="X985" s="302"/>
      <c r="Y985" s="302"/>
      <c r="Z985" s="302"/>
    </row>
    <row r="986" spans="1:26" ht="15.75" hidden="1" customHeight="1">
      <c r="A986" s="300"/>
      <c r="B986" s="300"/>
      <c r="C986" s="302"/>
      <c r="D986" s="302"/>
      <c r="E986" s="302"/>
      <c r="F986" s="302"/>
      <c r="G986" s="302"/>
      <c r="H986" s="302"/>
      <c r="I986" s="302"/>
      <c r="J986" s="302"/>
      <c r="K986" s="302"/>
      <c r="L986" s="302"/>
      <c r="M986" s="302"/>
      <c r="N986" s="302"/>
      <c r="O986" s="302"/>
      <c r="P986" s="302"/>
      <c r="Q986" s="302"/>
      <c r="R986" s="302"/>
      <c r="S986" s="302"/>
      <c r="T986" s="302"/>
      <c r="U986" s="302"/>
      <c r="V986" s="302"/>
      <c r="W986" s="302"/>
      <c r="X986" s="302"/>
      <c r="Y986" s="302"/>
      <c r="Z986" s="302"/>
    </row>
    <row r="987" spans="1:26" ht="15.75" hidden="1" customHeight="1">
      <c r="A987" s="300"/>
      <c r="B987" s="300"/>
      <c r="C987" s="302"/>
      <c r="D987" s="302"/>
      <c r="E987" s="302"/>
      <c r="F987" s="302"/>
      <c r="G987" s="302"/>
      <c r="H987" s="302"/>
      <c r="I987" s="302"/>
      <c r="J987" s="302"/>
      <c r="K987" s="302"/>
      <c r="L987" s="302"/>
      <c r="M987" s="302"/>
      <c r="N987" s="302"/>
      <c r="O987" s="302"/>
      <c r="P987" s="302"/>
      <c r="Q987" s="302"/>
      <c r="R987" s="302"/>
      <c r="S987" s="302"/>
      <c r="T987" s="302"/>
      <c r="U987" s="302"/>
      <c r="V987" s="302"/>
      <c r="W987" s="302"/>
      <c r="X987" s="302"/>
      <c r="Y987" s="302"/>
      <c r="Z987" s="302"/>
    </row>
    <row r="988" spans="1:26" ht="15.75" hidden="1" customHeight="1">
      <c r="A988" s="300"/>
      <c r="B988" s="300"/>
      <c r="C988" s="302"/>
      <c r="D988" s="302"/>
      <c r="E988" s="302"/>
      <c r="F988" s="302"/>
      <c r="G988" s="302"/>
      <c r="H988" s="302"/>
      <c r="I988" s="302"/>
      <c r="J988" s="302"/>
      <c r="K988" s="302"/>
      <c r="L988" s="302"/>
      <c r="M988" s="302"/>
      <c r="N988" s="302"/>
      <c r="O988" s="302"/>
      <c r="P988" s="302"/>
      <c r="Q988" s="302"/>
      <c r="R988" s="302"/>
      <c r="S988" s="302"/>
      <c r="T988" s="302"/>
      <c r="U988" s="302"/>
      <c r="V988" s="302"/>
      <c r="W988" s="302"/>
      <c r="X988" s="302"/>
      <c r="Y988" s="302"/>
      <c r="Z988" s="302"/>
    </row>
    <row r="989" spans="1:26" ht="15.75" hidden="1" customHeight="1">
      <c r="A989" s="300"/>
      <c r="B989" s="300"/>
      <c r="C989" s="302"/>
      <c r="D989" s="302"/>
      <c r="E989" s="302"/>
      <c r="F989" s="302"/>
      <c r="G989" s="302"/>
      <c r="H989" s="302"/>
      <c r="I989" s="302"/>
      <c r="J989" s="302"/>
      <c r="K989" s="302"/>
      <c r="L989" s="302"/>
      <c r="M989" s="302"/>
      <c r="N989" s="302"/>
      <c r="O989" s="302"/>
      <c r="P989" s="302"/>
      <c r="Q989" s="302"/>
      <c r="R989" s="302"/>
      <c r="S989" s="302"/>
      <c r="T989" s="302"/>
      <c r="U989" s="302"/>
      <c r="V989" s="302"/>
      <c r="W989" s="302"/>
      <c r="X989" s="302"/>
      <c r="Y989" s="302"/>
      <c r="Z989" s="302"/>
    </row>
    <row r="990" spans="1:26" ht="15.75" hidden="1" customHeight="1">
      <c r="A990" s="300"/>
      <c r="B990" s="300"/>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row>
    <row r="991" spans="1:26" ht="15.75" hidden="1" customHeight="1">
      <c r="A991" s="300"/>
      <c r="B991" s="300"/>
      <c r="C991" s="302"/>
      <c r="D991" s="302"/>
      <c r="E991" s="302"/>
      <c r="F991" s="302"/>
      <c r="G991" s="302"/>
      <c r="H991" s="302"/>
      <c r="I991" s="302"/>
      <c r="J991" s="302"/>
      <c r="K991" s="302"/>
      <c r="L991" s="302"/>
      <c r="M991" s="302"/>
      <c r="N991" s="302"/>
      <c r="O991" s="302"/>
      <c r="P991" s="302"/>
      <c r="Q991" s="302"/>
      <c r="R991" s="302"/>
      <c r="S991" s="302"/>
      <c r="T991" s="302"/>
      <c r="U991" s="302"/>
      <c r="V991" s="302"/>
      <c r="W991" s="302"/>
      <c r="X991" s="302"/>
      <c r="Y991" s="302"/>
      <c r="Z991" s="302"/>
    </row>
    <row r="992" spans="1:26" ht="15.75" hidden="1" customHeight="1">
      <c r="A992" s="300"/>
      <c r="B992" s="300"/>
      <c r="C992" s="302"/>
      <c r="D992" s="302"/>
      <c r="E992" s="302"/>
      <c r="F992" s="302"/>
      <c r="G992" s="302"/>
      <c r="H992" s="302"/>
      <c r="I992" s="302"/>
      <c r="J992" s="302"/>
      <c r="K992" s="302"/>
      <c r="L992" s="302"/>
      <c r="M992" s="302"/>
      <c r="N992" s="302"/>
      <c r="O992" s="302"/>
      <c r="P992" s="302"/>
      <c r="Q992" s="302"/>
      <c r="R992" s="302"/>
      <c r="S992" s="302"/>
      <c r="T992" s="302"/>
      <c r="U992" s="302"/>
      <c r="V992" s="302"/>
      <c r="W992" s="302"/>
      <c r="X992" s="302"/>
      <c r="Y992" s="302"/>
      <c r="Z992" s="302"/>
    </row>
    <row r="993" spans="1:26" ht="15.75" hidden="1" customHeight="1">
      <c r="A993" s="300"/>
      <c r="B993" s="300"/>
      <c r="C993" s="302"/>
      <c r="D993" s="302"/>
      <c r="E993" s="302"/>
      <c r="F993" s="302"/>
      <c r="G993" s="302"/>
      <c r="H993" s="302"/>
      <c r="I993" s="302"/>
      <c r="J993" s="302"/>
      <c r="K993" s="302"/>
      <c r="L993" s="302"/>
      <c r="M993" s="302"/>
      <c r="N993" s="302"/>
      <c r="O993" s="302"/>
      <c r="P993" s="302"/>
      <c r="Q993" s="302"/>
      <c r="R993" s="302"/>
      <c r="S993" s="302"/>
      <c r="T993" s="302"/>
      <c r="U993" s="302"/>
      <c r="V993" s="302"/>
      <c r="W993" s="302"/>
      <c r="X993" s="302"/>
      <c r="Y993" s="302"/>
      <c r="Z993" s="302"/>
    </row>
    <row r="994" spans="1:26" ht="15.75" hidden="1" customHeight="1">
      <c r="A994" s="300"/>
      <c r="B994" s="300"/>
      <c r="C994" s="302"/>
      <c r="D994" s="302"/>
      <c r="E994" s="302"/>
      <c r="F994" s="302"/>
      <c r="G994" s="302"/>
      <c r="H994" s="302"/>
      <c r="I994" s="302"/>
      <c r="J994" s="302"/>
      <c r="K994" s="302"/>
      <c r="L994" s="302"/>
      <c r="M994" s="302"/>
      <c r="N994" s="302"/>
      <c r="O994" s="302"/>
      <c r="P994" s="302"/>
      <c r="Q994" s="302"/>
      <c r="R994" s="302"/>
      <c r="S994" s="302"/>
      <c r="T994" s="302"/>
      <c r="U994" s="302"/>
      <c r="V994" s="302"/>
      <c r="W994" s="302"/>
      <c r="X994" s="302"/>
      <c r="Y994" s="302"/>
      <c r="Z994" s="302"/>
    </row>
    <row r="995" spans="1:26" ht="15.75" hidden="1" customHeight="1">
      <c r="A995" s="300"/>
      <c r="B995" s="300"/>
      <c r="C995" s="302"/>
      <c r="D995" s="302"/>
      <c r="E995" s="302"/>
      <c r="F995" s="302"/>
      <c r="G995" s="302"/>
      <c r="H995" s="302"/>
      <c r="I995" s="302"/>
      <c r="J995" s="302"/>
      <c r="K995" s="302"/>
      <c r="L995" s="302"/>
      <c r="M995" s="302"/>
      <c r="N995" s="302"/>
      <c r="O995" s="302"/>
      <c r="P995" s="302"/>
      <c r="Q995" s="302"/>
      <c r="R995" s="302"/>
      <c r="S995" s="302"/>
      <c r="T995" s="302"/>
      <c r="U995" s="302"/>
      <c r="V995" s="302"/>
      <c r="W995" s="302"/>
      <c r="X995" s="302"/>
      <c r="Y995" s="302"/>
      <c r="Z995" s="302"/>
    </row>
    <row r="996" spans="1:26" ht="15.75" hidden="1" customHeight="1">
      <c r="A996" s="300"/>
      <c r="B996" s="300"/>
      <c r="C996" s="302"/>
      <c r="D996" s="302"/>
      <c r="E996" s="302"/>
      <c r="F996" s="302"/>
      <c r="G996" s="302"/>
      <c r="H996" s="302"/>
      <c r="I996" s="302"/>
      <c r="J996" s="302"/>
      <c r="K996" s="302"/>
      <c r="L996" s="302"/>
      <c r="M996" s="302"/>
      <c r="N996" s="302"/>
      <c r="O996" s="302"/>
      <c r="P996" s="302"/>
      <c r="Q996" s="302"/>
      <c r="R996" s="302"/>
      <c r="S996" s="302"/>
      <c r="T996" s="302"/>
      <c r="U996" s="302"/>
      <c r="V996" s="302"/>
      <c r="W996" s="302"/>
      <c r="X996" s="302"/>
      <c r="Y996" s="302"/>
      <c r="Z996" s="302"/>
    </row>
    <row r="997" spans="1:26" ht="15.75" hidden="1" customHeight="1">
      <c r="A997" s="300"/>
      <c r="B997" s="300"/>
      <c r="C997" s="302"/>
      <c r="D997" s="302"/>
      <c r="E997" s="302"/>
      <c r="F997" s="302"/>
      <c r="G997" s="302"/>
      <c r="H997" s="302"/>
      <c r="I997" s="302"/>
      <c r="J997" s="302"/>
      <c r="K997" s="302"/>
      <c r="L997" s="302"/>
      <c r="M997" s="302"/>
      <c r="N997" s="302"/>
      <c r="O997" s="302"/>
      <c r="P997" s="302"/>
      <c r="Q997" s="302"/>
      <c r="R997" s="302"/>
      <c r="S997" s="302"/>
      <c r="T997" s="302"/>
      <c r="U997" s="302"/>
      <c r="V997" s="302"/>
      <c r="W997" s="302"/>
      <c r="X997" s="302"/>
      <c r="Y997" s="302"/>
      <c r="Z997" s="302"/>
    </row>
    <row r="998" spans="1:26" ht="15.75" hidden="1" customHeight="1">
      <c r="A998" s="300"/>
      <c r="B998" s="300"/>
      <c r="C998" s="302"/>
      <c r="D998" s="302"/>
      <c r="E998" s="302"/>
      <c r="F998" s="302"/>
      <c r="G998" s="302"/>
      <c r="H998" s="302"/>
      <c r="I998" s="302"/>
      <c r="J998" s="302"/>
      <c r="K998" s="302"/>
      <c r="L998" s="302"/>
      <c r="M998" s="302"/>
      <c r="N998" s="302"/>
      <c r="O998" s="302"/>
      <c r="P998" s="302"/>
      <c r="Q998" s="302"/>
      <c r="R998" s="302"/>
      <c r="S998" s="302"/>
      <c r="T998" s="302"/>
      <c r="U998" s="302"/>
      <c r="V998" s="302"/>
      <c r="W998" s="302"/>
      <c r="X998" s="302"/>
      <c r="Y998" s="302"/>
      <c r="Z998" s="302"/>
    </row>
    <row r="999" spans="1:26" ht="15.75" hidden="1" customHeight="1">
      <c r="A999" s="300"/>
      <c r="B999" s="300"/>
      <c r="C999" s="302"/>
      <c r="D999" s="302"/>
      <c r="E999" s="302"/>
      <c r="F999" s="302"/>
      <c r="G999" s="302"/>
      <c r="H999" s="302"/>
      <c r="I999" s="302"/>
      <c r="J999" s="302"/>
      <c r="K999" s="302"/>
      <c r="L999" s="302"/>
      <c r="M999" s="302"/>
      <c r="N999" s="302"/>
      <c r="O999" s="302"/>
      <c r="P999" s="302"/>
      <c r="Q999" s="302"/>
      <c r="R999" s="302"/>
      <c r="S999" s="302"/>
      <c r="T999" s="302"/>
      <c r="U999" s="302"/>
      <c r="V999" s="302"/>
      <c r="W999" s="302"/>
      <c r="X999" s="302"/>
      <c r="Y999" s="302"/>
      <c r="Z999" s="302"/>
    </row>
    <row r="1000" spans="1:26" ht="15.75" hidden="1" customHeight="1">
      <c r="A1000" s="300"/>
      <c r="B1000" s="300"/>
      <c r="C1000" s="302"/>
      <c r="D1000" s="302"/>
      <c r="E1000" s="302"/>
      <c r="F1000" s="302"/>
      <c r="G1000" s="302"/>
      <c r="H1000" s="302"/>
      <c r="I1000" s="302"/>
      <c r="J1000" s="302"/>
      <c r="K1000" s="302"/>
      <c r="L1000" s="302"/>
      <c r="M1000" s="302"/>
      <c r="N1000" s="302"/>
      <c r="O1000" s="302"/>
      <c r="P1000" s="302"/>
      <c r="Q1000" s="302"/>
      <c r="R1000" s="302"/>
      <c r="S1000" s="302"/>
      <c r="T1000" s="302"/>
      <c r="U1000" s="302"/>
      <c r="V1000" s="302"/>
      <c r="W1000" s="302"/>
      <c r="X1000" s="302"/>
      <c r="Y1000" s="302"/>
      <c r="Z1000" s="302"/>
    </row>
  </sheetData>
  <mergeCells count="20">
    <mergeCell ref="A62:K62"/>
    <mergeCell ref="A63:K63"/>
    <mergeCell ref="A44:A46"/>
    <mergeCell ref="A47:A49"/>
    <mergeCell ref="A50:A52"/>
    <mergeCell ref="A53:A55"/>
    <mergeCell ref="A56:A58"/>
    <mergeCell ref="A59:A61"/>
    <mergeCell ref="A41:A43"/>
    <mergeCell ref="A1:K1"/>
    <mergeCell ref="A2:K2"/>
    <mergeCell ref="G3:K3"/>
    <mergeCell ref="A17:A19"/>
    <mergeCell ref="A20:A22"/>
    <mergeCell ref="A23:A25"/>
    <mergeCell ref="A26:A28"/>
    <mergeCell ref="A29:A31"/>
    <mergeCell ref="A32:A34"/>
    <mergeCell ref="A35:A37"/>
    <mergeCell ref="A38:A40"/>
  </mergeCells>
  <conditionalFormatting sqref="I24:J24">
    <cfRule type="expression" dxfId="17" priority="2">
      <formula>MOD(ROW(),3)=1</formula>
    </cfRule>
  </conditionalFormatting>
  <conditionalFormatting sqref="L17:Z61">
    <cfRule type="expression" dxfId="16" priority="1">
      <formula>MOD(ROW(),3)=1</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757A9-90F8-46D3-8E0E-C3A3C5ED7077}">
  <sheetPr codeName="Sheet9"/>
  <dimension ref="A1:AD57"/>
  <sheetViews>
    <sheetView topLeftCell="U37" zoomScale="70" zoomScaleNormal="70" workbookViewId="0">
      <selection activeCell="U2" sqref="U2:AD2"/>
    </sheetView>
  </sheetViews>
  <sheetFormatPr defaultColWidth="0" defaultRowHeight="14.5" zeroHeight="1"/>
  <cols>
    <col min="1" max="1" width="22.54296875" style="133" hidden="1" customWidth="1"/>
    <col min="2" max="2" width="12.54296875" style="133" hidden="1" customWidth="1"/>
    <col min="3" max="3" width="10" style="133" hidden="1" customWidth="1"/>
    <col min="4" max="4" width="9.81640625" style="133" hidden="1" customWidth="1"/>
    <col min="5" max="5" width="9.54296875" style="133" hidden="1" customWidth="1"/>
    <col min="6" max="6" width="10.54296875" style="133" hidden="1" customWidth="1"/>
    <col min="7" max="7" width="14.453125" style="133" hidden="1" customWidth="1"/>
    <col min="8" max="8" width="6.7265625" style="133" hidden="1" customWidth="1"/>
    <col min="9" max="9" width="13.1796875" style="133" hidden="1" customWidth="1"/>
    <col min="10" max="10" width="25.26953125" style="133" hidden="1" customWidth="1"/>
    <col min="11" max="11" width="21" style="133" hidden="1" customWidth="1"/>
    <col min="12" max="19" width="10.7265625" style="133" hidden="1" customWidth="1"/>
    <col min="20" max="20" width="22.54296875" style="133" hidden="1" customWidth="1"/>
    <col min="21" max="21" width="30.453125" style="133" customWidth="1"/>
    <col min="22" max="22" width="11.54296875" style="133" customWidth="1"/>
    <col min="23" max="23" width="11.81640625" style="133" customWidth="1"/>
    <col min="24" max="29" width="10.7265625" style="133" customWidth="1"/>
    <col min="30" max="30" width="28.453125" style="133" customWidth="1"/>
    <col min="31" max="16384" width="9.1796875" style="133" hidden="1"/>
  </cols>
  <sheetData>
    <row r="1" spans="1:30" s="409" customFormat="1" ht="24" customHeight="1">
      <c r="A1" s="1239" t="s">
        <v>1106</v>
      </c>
      <c r="B1" s="1239"/>
      <c r="C1" s="1239"/>
      <c r="D1" s="1239"/>
      <c r="E1" s="1239"/>
      <c r="F1" s="1239"/>
      <c r="G1" s="1239"/>
      <c r="H1" s="1239"/>
      <c r="I1" s="1239"/>
      <c r="J1" s="1239"/>
      <c r="K1" s="1239" t="s">
        <v>1106</v>
      </c>
      <c r="L1" s="1239"/>
      <c r="M1" s="1239"/>
      <c r="N1" s="1239"/>
      <c r="O1" s="1239"/>
      <c r="P1" s="1239"/>
      <c r="Q1" s="1239"/>
      <c r="R1" s="1239"/>
      <c r="S1" s="1239"/>
      <c r="T1" s="1239"/>
      <c r="U1" s="1244" t="s">
        <v>1105</v>
      </c>
      <c r="V1" s="1244"/>
      <c r="W1" s="1244"/>
      <c r="X1" s="1244"/>
      <c r="Y1" s="1244"/>
      <c r="Z1" s="1244"/>
      <c r="AA1" s="1244"/>
      <c r="AB1" s="1244"/>
      <c r="AC1" s="1244"/>
      <c r="AD1" s="1244"/>
    </row>
    <row r="2" spans="1:30" s="409" customFormat="1" ht="18.75" customHeight="1">
      <c r="A2" s="90"/>
      <c r="B2" s="90"/>
      <c r="C2" s="90"/>
      <c r="D2" s="90"/>
      <c r="E2" s="90"/>
      <c r="F2" s="90"/>
      <c r="G2" s="90"/>
      <c r="H2" s="90"/>
      <c r="I2" s="90"/>
      <c r="J2" s="90"/>
      <c r="K2" s="90"/>
      <c r="L2" s="90"/>
      <c r="M2" s="90"/>
      <c r="N2" s="90"/>
      <c r="O2" s="90"/>
      <c r="P2" s="90"/>
      <c r="Q2" s="90"/>
      <c r="R2" s="90"/>
      <c r="S2" s="90"/>
      <c r="T2" s="90"/>
      <c r="U2" s="1244" t="s">
        <v>1104</v>
      </c>
      <c r="V2" s="1244"/>
      <c r="W2" s="1244"/>
      <c r="X2" s="1244"/>
      <c r="Y2" s="1244"/>
      <c r="Z2" s="1244"/>
      <c r="AA2" s="1244"/>
      <c r="AB2" s="1244"/>
      <c r="AC2" s="1244"/>
      <c r="AD2" s="1244"/>
    </row>
    <row r="3" spans="1:30" s="409" customFormat="1" ht="18.75" customHeight="1">
      <c r="A3" s="90"/>
      <c r="B3" s="90"/>
      <c r="C3" s="90"/>
      <c r="D3" s="90"/>
      <c r="E3" s="90"/>
      <c r="F3" s="90"/>
      <c r="G3" s="90"/>
      <c r="H3" s="90"/>
      <c r="I3" s="90"/>
      <c r="J3" s="90"/>
      <c r="K3" s="90"/>
      <c r="L3" s="90"/>
      <c r="M3" s="90"/>
      <c r="N3" s="90"/>
      <c r="O3" s="90"/>
      <c r="P3" s="90"/>
      <c r="Q3" s="90"/>
      <c r="R3" s="90"/>
      <c r="S3" s="90"/>
      <c r="T3" s="90"/>
      <c r="U3" s="1246" t="s">
        <v>1103</v>
      </c>
      <c r="V3" s="1247"/>
      <c r="W3" s="1247"/>
      <c r="X3" s="1247"/>
      <c r="Y3" s="1247"/>
      <c r="Z3" s="1247"/>
      <c r="AA3" s="1247"/>
      <c r="AB3" s="1247"/>
      <c r="AC3" s="1247"/>
      <c r="AD3" s="1248"/>
    </row>
    <row r="4" spans="1:30" s="409" customFormat="1" ht="20.25" customHeight="1">
      <c r="A4" s="96"/>
      <c r="B4" s="96"/>
      <c r="C4" s="96"/>
      <c r="D4" s="96"/>
      <c r="E4" s="96"/>
      <c r="F4" s="1245" t="s">
        <v>1102</v>
      </c>
      <c r="G4" s="1245"/>
      <c r="H4" s="1245"/>
      <c r="I4" s="1245"/>
      <c r="J4" s="1245"/>
      <c r="K4" s="96"/>
      <c r="L4" s="96"/>
      <c r="M4" s="96"/>
      <c r="N4" s="96"/>
      <c r="O4" s="96"/>
      <c r="P4" s="1245" t="s">
        <v>1101</v>
      </c>
      <c r="Q4" s="1245"/>
      <c r="R4" s="1245"/>
      <c r="S4" s="1245"/>
      <c r="T4" s="1245"/>
      <c r="U4" s="1249" t="s">
        <v>1100</v>
      </c>
      <c r="V4" s="1250"/>
      <c r="W4" s="1250"/>
      <c r="X4" s="1250"/>
      <c r="Y4" s="1250"/>
      <c r="Z4" s="1250"/>
      <c r="AA4" s="1250"/>
      <c r="AB4" s="1250"/>
      <c r="AC4" s="1250"/>
      <c r="AD4" s="1251"/>
    </row>
    <row r="5" spans="1:30" s="88" customFormat="1" ht="66" customHeight="1">
      <c r="A5" s="1242" t="s">
        <v>1099</v>
      </c>
      <c r="B5" s="1239" t="s">
        <v>1095</v>
      </c>
      <c r="C5" s="1239" t="s">
        <v>1094</v>
      </c>
      <c r="D5" s="1240" t="s">
        <v>1098</v>
      </c>
      <c r="E5" s="1240"/>
      <c r="F5" s="1239" t="s">
        <v>1092</v>
      </c>
      <c r="G5" s="1239" t="s">
        <v>1091</v>
      </c>
      <c r="H5" s="1240" t="s">
        <v>1097</v>
      </c>
      <c r="I5" s="1240"/>
      <c r="J5" s="1239" t="s">
        <v>1089</v>
      </c>
      <c r="K5" s="1242" t="s">
        <v>1096</v>
      </c>
      <c r="L5" s="1239" t="s">
        <v>1095</v>
      </c>
      <c r="M5" s="1239" t="s">
        <v>1094</v>
      </c>
      <c r="N5" s="1240" t="s">
        <v>1093</v>
      </c>
      <c r="O5" s="1240"/>
      <c r="P5" s="1239" t="s">
        <v>1092</v>
      </c>
      <c r="Q5" s="1239" t="s">
        <v>1091</v>
      </c>
      <c r="R5" s="1240" t="s">
        <v>1090</v>
      </c>
      <c r="S5" s="1240"/>
      <c r="T5" s="1243" t="s">
        <v>1089</v>
      </c>
      <c r="U5" s="1252" t="s">
        <v>1088</v>
      </c>
      <c r="V5" s="1239" t="s">
        <v>1087</v>
      </c>
      <c r="W5" s="1239" t="s">
        <v>1086</v>
      </c>
      <c r="X5" s="1240" t="s">
        <v>1085</v>
      </c>
      <c r="Y5" s="1240"/>
      <c r="Z5" s="1239" t="s">
        <v>1084</v>
      </c>
      <c r="AA5" s="1239" t="s">
        <v>1083</v>
      </c>
      <c r="AB5" s="1240" t="s">
        <v>1082</v>
      </c>
      <c r="AC5" s="1240"/>
      <c r="AD5" s="1241" t="s">
        <v>1081</v>
      </c>
    </row>
    <row r="6" spans="1:30" s="88" customFormat="1" ht="54" customHeight="1">
      <c r="A6" s="1242"/>
      <c r="B6" s="1239"/>
      <c r="C6" s="1239"/>
      <c r="D6" s="90" t="s">
        <v>1080</v>
      </c>
      <c r="E6" s="90" t="s">
        <v>1079</v>
      </c>
      <c r="F6" s="1239"/>
      <c r="G6" s="1239"/>
      <c r="H6" s="90" t="s">
        <v>1078</v>
      </c>
      <c r="I6" s="90" t="s">
        <v>1077</v>
      </c>
      <c r="J6" s="1239"/>
      <c r="K6" s="1242"/>
      <c r="L6" s="1239"/>
      <c r="M6" s="1239"/>
      <c r="N6" s="90" t="s">
        <v>1080</v>
      </c>
      <c r="O6" s="90" t="s">
        <v>1079</v>
      </c>
      <c r="P6" s="1239"/>
      <c r="Q6" s="1239"/>
      <c r="R6" s="90" t="s">
        <v>1078</v>
      </c>
      <c r="S6" s="90" t="s">
        <v>1077</v>
      </c>
      <c r="T6" s="1243"/>
      <c r="U6" s="1252"/>
      <c r="V6" s="1239"/>
      <c r="W6" s="1239"/>
      <c r="X6" s="90" t="s">
        <v>1076</v>
      </c>
      <c r="Y6" s="90" t="s">
        <v>1075</v>
      </c>
      <c r="Z6" s="1239"/>
      <c r="AA6" s="1239"/>
      <c r="AB6" s="90" t="s">
        <v>1074</v>
      </c>
      <c r="AC6" s="90" t="s">
        <v>1073</v>
      </c>
      <c r="AD6" s="1241"/>
    </row>
    <row r="7" spans="1:30" s="88" customFormat="1" ht="20.25" customHeight="1">
      <c r="A7" s="14" t="s">
        <v>134</v>
      </c>
      <c r="B7" s="91">
        <v>1571</v>
      </c>
      <c r="C7" s="91">
        <v>1571</v>
      </c>
      <c r="D7" s="92">
        <v>0</v>
      </c>
      <c r="E7" s="93">
        <f t="shared" ref="E7:E48" si="0">(D7*100)/B7</f>
        <v>0</v>
      </c>
      <c r="F7" s="91">
        <v>431</v>
      </c>
      <c r="G7" s="91">
        <v>431</v>
      </c>
      <c r="H7" s="94">
        <v>0</v>
      </c>
      <c r="I7" s="95">
        <v>0</v>
      </c>
      <c r="J7" s="96" t="s">
        <v>135</v>
      </c>
      <c r="K7" s="14" t="s">
        <v>1072</v>
      </c>
      <c r="L7" s="91">
        <v>1732</v>
      </c>
      <c r="M7" s="91">
        <v>1732</v>
      </c>
      <c r="N7" s="91">
        <v>0</v>
      </c>
      <c r="O7" s="91">
        <v>0</v>
      </c>
      <c r="P7" s="91">
        <v>431</v>
      </c>
      <c r="Q7" s="91">
        <v>431</v>
      </c>
      <c r="R7" s="91">
        <v>0</v>
      </c>
      <c r="S7" s="91">
        <v>0</v>
      </c>
      <c r="T7" s="97" t="s">
        <v>135</v>
      </c>
      <c r="U7" s="96" t="s">
        <v>135</v>
      </c>
      <c r="V7" s="304">
        <v>1952</v>
      </c>
      <c r="W7" s="304">
        <v>1952</v>
      </c>
      <c r="X7" s="304">
        <v>0</v>
      </c>
      <c r="Y7" s="305">
        <v>0</v>
      </c>
      <c r="Z7" s="304">
        <v>449</v>
      </c>
      <c r="AA7" s="304">
        <v>449</v>
      </c>
      <c r="AB7" s="304">
        <v>0</v>
      </c>
      <c r="AC7" s="305">
        <v>0</v>
      </c>
      <c r="AD7" s="98" t="s">
        <v>134</v>
      </c>
    </row>
    <row r="8" spans="1:30" s="88" customFormat="1" ht="20.25" customHeight="1">
      <c r="A8" s="14" t="s">
        <v>1071</v>
      </c>
      <c r="B8" s="91">
        <v>32299</v>
      </c>
      <c r="C8" s="91">
        <v>32282</v>
      </c>
      <c r="D8" s="92">
        <v>17</v>
      </c>
      <c r="E8" s="93">
        <f t="shared" si="0"/>
        <v>5.2633208458466203E-2</v>
      </c>
      <c r="F8" s="91">
        <v>7409</v>
      </c>
      <c r="G8" s="91">
        <v>7409</v>
      </c>
      <c r="H8" s="94">
        <v>0</v>
      </c>
      <c r="I8" s="95">
        <v>0</v>
      </c>
      <c r="J8" s="96" t="s">
        <v>1069</v>
      </c>
      <c r="K8" s="14" t="s">
        <v>1070</v>
      </c>
      <c r="L8" s="91">
        <v>33086</v>
      </c>
      <c r="M8" s="91">
        <v>33077</v>
      </c>
      <c r="N8" s="91">
        <v>9</v>
      </c>
      <c r="O8" s="91">
        <v>0</v>
      </c>
      <c r="P8" s="91">
        <v>7409</v>
      </c>
      <c r="Q8" s="91">
        <v>7409</v>
      </c>
      <c r="R8" s="91">
        <v>0</v>
      </c>
      <c r="S8" s="91">
        <v>0</v>
      </c>
      <c r="T8" s="97" t="s">
        <v>1069</v>
      </c>
      <c r="U8" s="96" t="s">
        <v>1069</v>
      </c>
      <c r="V8" s="304">
        <v>38253</v>
      </c>
      <c r="W8" s="304">
        <v>38242</v>
      </c>
      <c r="X8" s="304">
        <v>12</v>
      </c>
      <c r="Y8" s="305">
        <v>0</v>
      </c>
      <c r="Z8" s="304">
        <v>8656</v>
      </c>
      <c r="AA8" s="304">
        <v>8656</v>
      </c>
      <c r="AB8" s="304">
        <v>0</v>
      </c>
      <c r="AC8" s="305">
        <v>0</v>
      </c>
      <c r="AD8" s="98" t="s">
        <v>79</v>
      </c>
    </row>
    <row r="9" spans="1:30" s="88" customFormat="1" ht="20.25" customHeight="1">
      <c r="A9" s="14" t="s">
        <v>85</v>
      </c>
      <c r="B9" s="91">
        <v>53665</v>
      </c>
      <c r="C9" s="91">
        <v>53665</v>
      </c>
      <c r="D9" s="92">
        <v>0</v>
      </c>
      <c r="E9" s="93">
        <f t="shared" si="0"/>
        <v>0</v>
      </c>
      <c r="F9" s="91">
        <v>11001</v>
      </c>
      <c r="G9" s="91">
        <v>11001</v>
      </c>
      <c r="H9" s="94">
        <v>0</v>
      </c>
      <c r="I9" s="95">
        <v>0</v>
      </c>
      <c r="J9" s="96" t="s">
        <v>86</v>
      </c>
      <c r="K9" s="14" t="s">
        <v>1068</v>
      </c>
      <c r="L9" s="91">
        <v>54505</v>
      </c>
      <c r="M9" s="91">
        <v>54492</v>
      </c>
      <c r="N9" s="91">
        <v>13</v>
      </c>
      <c r="O9" s="91">
        <v>0</v>
      </c>
      <c r="P9" s="91">
        <v>11001</v>
      </c>
      <c r="Q9" s="91">
        <v>11001</v>
      </c>
      <c r="R9" s="91">
        <v>0</v>
      </c>
      <c r="S9" s="91">
        <v>0</v>
      </c>
      <c r="T9" s="97" t="s">
        <v>86</v>
      </c>
      <c r="U9" s="96" t="s">
        <v>86</v>
      </c>
      <c r="V9" s="304">
        <v>70149</v>
      </c>
      <c r="W9" s="304">
        <v>70120</v>
      </c>
      <c r="X9" s="304">
        <v>30</v>
      </c>
      <c r="Y9" s="305">
        <v>0</v>
      </c>
      <c r="Z9" s="304">
        <v>14662</v>
      </c>
      <c r="AA9" s="304">
        <v>14662</v>
      </c>
      <c r="AB9" s="304">
        <v>0</v>
      </c>
      <c r="AC9" s="305">
        <v>0</v>
      </c>
      <c r="AD9" s="98" t="s">
        <v>85</v>
      </c>
    </row>
    <row r="10" spans="1:30" s="88" customFormat="1" ht="20.25" customHeight="1">
      <c r="A10" s="14" t="s">
        <v>87</v>
      </c>
      <c r="B10" s="91">
        <v>9850</v>
      </c>
      <c r="C10" s="91">
        <v>9618</v>
      </c>
      <c r="D10" s="92">
        <v>232</v>
      </c>
      <c r="E10" s="93">
        <f t="shared" si="0"/>
        <v>2.3553299492385786</v>
      </c>
      <c r="F10" s="91">
        <v>1786</v>
      </c>
      <c r="G10" s="91">
        <v>1786</v>
      </c>
      <c r="H10" s="94">
        <v>0</v>
      </c>
      <c r="I10" s="95">
        <v>0</v>
      </c>
      <c r="J10" s="96" t="s">
        <v>88</v>
      </c>
      <c r="K10" s="14" t="s">
        <v>1067</v>
      </c>
      <c r="L10" s="91">
        <v>10424</v>
      </c>
      <c r="M10" s="91">
        <v>10353</v>
      </c>
      <c r="N10" s="91">
        <v>71</v>
      </c>
      <c r="O10" s="91">
        <v>0.7</v>
      </c>
      <c r="P10" s="91">
        <v>1786</v>
      </c>
      <c r="Q10" s="91">
        <v>1786</v>
      </c>
      <c r="R10" s="91">
        <v>0</v>
      </c>
      <c r="S10" s="91">
        <v>0</v>
      </c>
      <c r="T10" s="97" t="s">
        <v>88</v>
      </c>
      <c r="U10" s="96" t="s">
        <v>88</v>
      </c>
      <c r="V10" s="304">
        <v>13533</v>
      </c>
      <c r="W10" s="304">
        <v>13494</v>
      </c>
      <c r="X10" s="304">
        <v>40</v>
      </c>
      <c r="Y10" s="305">
        <v>0.3</v>
      </c>
      <c r="Z10" s="304">
        <v>2273</v>
      </c>
      <c r="AA10" s="304">
        <v>2273</v>
      </c>
      <c r="AB10" s="304">
        <v>0</v>
      </c>
      <c r="AC10" s="305">
        <v>0</v>
      </c>
      <c r="AD10" s="98" t="s">
        <v>87</v>
      </c>
    </row>
    <row r="11" spans="1:30" s="88" customFormat="1" ht="39.75" customHeight="1">
      <c r="A11" s="14" t="s">
        <v>1066</v>
      </c>
      <c r="B11" s="91">
        <v>18988</v>
      </c>
      <c r="C11" s="91">
        <v>15616</v>
      </c>
      <c r="D11" s="92">
        <v>3372</v>
      </c>
      <c r="E11" s="93">
        <f t="shared" si="0"/>
        <v>17.758584369075205</v>
      </c>
      <c r="F11" s="91">
        <v>3405</v>
      </c>
      <c r="G11" s="91">
        <v>2724</v>
      </c>
      <c r="H11" s="94">
        <v>681</v>
      </c>
      <c r="I11" s="95">
        <v>20</v>
      </c>
      <c r="J11" s="96" t="s">
        <v>1065</v>
      </c>
      <c r="K11" s="14" t="s">
        <v>91</v>
      </c>
      <c r="L11" s="91">
        <v>20025</v>
      </c>
      <c r="M11" s="91">
        <v>16259</v>
      </c>
      <c r="N11" s="91">
        <v>3767</v>
      </c>
      <c r="O11" s="91">
        <v>18.8</v>
      </c>
      <c r="P11" s="91">
        <v>3405</v>
      </c>
      <c r="Q11" s="91">
        <v>2724</v>
      </c>
      <c r="R11" s="91">
        <v>681</v>
      </c>
      <c r="S11" s="91">
        <v>20</v>
      </c>
      <c r="T11" s="97" t="s">
        <v>1065</v>
      </c>
      <c r="U11" s="99" t="s">
        <v>1064</v>
      </c>
      <c r="V11" s="304">
        <v>20374</v>
      </c>
      <c r="W11" s="304">
        <v>20283</v>
      </c>
      <c r="X11" s="304">
        <v>90</v>
      </c>
      <c r="Y11" s="305">
        <v>0.4</v>
      </c>
      <c r="Z11" s="304">
        <v>3236</v>
      </c>
      <c r="AA11" s="304">
        <v>2836</v>
      </c>
      <c r="AB11" s="304">
        <v>400</v>
      </c>
      <c r="AC11" s="305">
        <v>12.4</v>
      </c>
      <c r="AD11" s="100" t="s">
        <v>1063</v>
      </c>
    </row>
    <row r="12" spans="1:30" s="88" customFormat="1" ht="20.25" customHeight="1">
      <c r="A12" s="14" t="s">
        <v>112</v>
      </c>
      <c r="B12" s="91">
        <v>55328</v>
      </c>
      <c r="C12" s="91">
        <v>55315</v>
      </c>
      <c r="D12" s="92">
        <v>13</v>
      </c>
      <c r="E12" s="93">
        <f t="shared" si="0"/>
        <v>2.3496240601503758E-2</v>
      </c>
      <c r="F12" s="91">
        <v>13606</v>
      </c>
      <c r="G12" s="91">
        <v>13606</v>
      </c>
      <c r="H12" s="94">
        <v>0</v>
      </c>
      <c r="I12" s="95">
        <v>0</v>
      </c>
      <c r="J12" s="96" t="s">
        <v>113</v>
      </c>
      <c r="K12" s="14" t="s">
        <v>1062</v>
      </c>
      <c r="L12" s="91">
        <v>56776</v>
      </c>
      <c r="M12" s="91">
        <v>56770</v>
      </c>
      <c r="N12" s="91">
        <v>6</v>
      </c>
      <c r="O12" s="91">
        <v>0</v>
      </c>
      <c r="P12" s="91">
        <v>13606</v>
      </c>
      <c r="Q12" s="91">
        <v>13606</v>
      </c>
      <c r="R12" s="91">
        <v>0</v>
      </c>
      <c r="S12" s="91">
        <v>0</v>
      </c>
      <c r="T12" s="97" t="s">
        <v>113</v>
      </c>
      <c r="U12" s="96" t="s">
        <v>113</v>
      </c>
      <c r="V12" s="304">
        <v>77470</v>
      </c>
      <c r="W12" s="304">
        <v>77470</v>
      </c>
      <c r="X12" s="304">
        <v>0</v>
      </c>
      <c r="Y12" s="305">
        <v>0</v>
      </c>
      <c r="Z12" s="304">
        <v>16058</v>
      </c>
      <c r="AA12" s="304">
        <v>16058</v>
      </c>
      <c r="AB12" s="304">
        <v>0</v>
      </c>
      <c r="AC12" s="305">
        <v>0</v>
      </c>
      <c r="AD12" s="98" t="s">
        <v>112</v>
      </c>
    </row>
    <row r="13" spans="1:30" s="88" customFormat="1" ht="20.25" customHeight="1">
      <c r="A13" s="14" t="s">
        <v>1061</v>
      </c>
      <c r="B13" s="91">
        <v>79815</v>
      </c>
      <c r="C13" s="91">
        <v>79626</v>
      </c>
      <c r="D13" s="92">
        <v>189</v>
      </c>
      <c r="E13" s="93">
        <f t="shared" si="0"/>
        <v>0.23679759443713588</v>
      </c>
      <c r="F13" s="91">
        <v>14277</v>
      </c>
      <c r="G13" s="91">
        <v>14277</v>
      </c>
      <c r="H13" s="94">
        <v>0</v>
      </c>
      <c r="I13" s="95">
        <v>0</v>
      </c>
      <c r="J13" s="96" t="s">
        <v>1059</v>
      </c>
      <c r="K13" s="14" t="s">
        <v>1060</v>
      </c>
      <c r="L13" s="91">
        <v>81281</v>
      </c>
      <c r="M13" s="91">
        <v>81222</v>
      </c>
      <c r="N13" s="91">
        <v>58</v>
      </c>
      <c r="O13" s="91">
        <v>0.1</v>
      </c>
      <c r="P13" s="91">
        <v>14277</v>
      </c>
      <c r="Q13" s="91">
        <v>14277</v>
      </c>
      <c r="R13" s="91">
        <v>0</v>
      </c>
      <c r="S13" s="91">
        <v>0</v>
      </c>
      <c r="T13" s="97" t="s">
        <v>1059</v>
      </c>
      <c r="U13" s="96" t="s">
        <v>1059</v>
      </c>
      <c r="V13" s="304" t="s">
        <v>1058</v>
      </c>
      <c r="W13" s="304" t="s">
        <v>1057</v>
      </c>
      <c r="X13" s="304">
        <v>304</v>
      </c>
      <c r="Y13" s="305">
        <v>0.3</v>
      </c>
      <c r="Z13" s="304">
        <v>19165</v>
      </c>
      <c r="AA13" s="304">
        <v>19165</v>
      </c>
      <c r="AB13" s="304">
        <v>0</v>
      </c>
      <c r="AC13" s="305">
        <v>0</v>
      </c>
      <c r="AD13" s="98" t="s">
        <v>114</v>
      </c>
    </row>
    <row r="14" spans="1:30" s="88" customFormat="1" ht="20.25" customHeight="1">
      <c r="A14" s="14" t="s">
        <v>124</v>
      </c>
      <c r="B14" s="91">
        <v>117133</v>
      </c>
      <c r="C14" s="91">
        <v>116149</v>
      </c>
      <c r="D14" s="92">
        <v>984</v>
      </c>
      <c r="E14" s="93">
        <f t="shared" si="0"/>
        <v>0.84007068887503944</v>
      </c>
      <c r="F14" s="91">
        <v>22599</v>
      </c>
      <c r="G14" s="91">
        <v>22057</v>
      </c>
      <c r="H14" s="94">
        <v>542</v>
      </c>
      <c r="I14" s="95">
        <v>2.4</v>
      </c>
      <c r="J14" s="96" t="s">
        <v>125</v>
      </c>
      <c r="K14" s="14" t="s">
        <v>1056</v>
      </c>
      <c r="L14" s="91">
        <v>122549</v>
      </c>
      <c r="M14" s="91">
        <v>121004</v>
      </c>
      <c r="N14" s="91">
        <v>1545</v>
      </c>
      <c r="O14" s="91">
        <v>1.3</v>
      </c>
      <c r="P14" s="91">
        <v>22599</v>
      </c>
      <c r="Q14" s="91">
        <v>22057</v>
      </c>
      <c r="R14" s="91">
        <v>542</v>
      </c>
      <c r="S14" s="91">
        <v>2.4</v>
      </c>
      <c r="T14" s="97" t="s">
        <v>125</v>
      </c>
      <c r="U14" s="96" t="s">
        <v>125</v>
      </c>
      <c r="V14" s="304" t="s">
        <v>1055</v>
      </c>
      <c r="W14" s="304" t="s">
        <v>1054</v>
      </c>
      <c r="X14" s="304">
        <v>304</v>
      </c>
      <c r="Y14" s="305">
        <v>0.2</v>
      </c>
      <c r="Z14" s="304">
        <v>30618</v>
      </c>
      <c r="AA14" s="304">
        <v>30618</v>
      </c>
      <c r="AB14" s="304">
        <v>0</v>
      </c>
      <c r="AC14" s="305">
        <v>0</v>
      </c>
      <c r="AD14" s="98" t="s">
        <v>124</v>
      </c>
    </row>
    <row r="15" spans="1:30" s="88" customFormat="1" ht="20.25" customHeight="1">
      <c r="A15" s="14" t="s">
        <v>126</v>
      </c>
      <c r="B15" s="91">
        <v>13845</v>
      </c>
      <c r="C15" s="91">
        <v>13753</v>
      </c>
      <c r="D15" s="92">
        <v>92</v>
      </c>
      <c r="E15" s="93">
        <f t="shared" si="0"/>
        <v>0.66449981942939684</v>
      </c>
      <c r="F15" s="91">
        <v>2233</v>
      </c>
      <c r="G15" s="91">
        <v>2233</v>
      </c>
      <c r="H15" s="94">
        <v>0</v>
      </c>
      <c r="I15" s="95">
        <v>0</v>
      </c>
      <c r="J15" s="96" t="s">
        <v>127</v>
      </c>
      <c r="K15" s="14" t="s">
        <v>1053</v>
      </c>
      <c r="L15" s="91">
        <v>14472</v>
      </c>
      <c r="M15" s="91">
        <v>14376</v>
      </c>
      <c r="N15" s="91">
        <v>96</v>
      </c>
      <c r="O15" s="91">
        <v>0.7</v>
      </c>
      <c r="P15" s="91">
        <v>2233</v>
      </c>
      <c r="Q15" s="91">
        <v>2233</v>
      </c>
      <c r="R15" s="91">
        <v>0</v>
      </c>
      <c r="S15" s="91">
        <v>0</v>
      </c>
      <c r="T15" s="97" t="s">
        <v>127</v>
      </c>
      <c r="U15" s="96" t="s">
        <v>127</v>
      </c>
      <c r="V15" s="304">
        <v>16773</v>
      </c>
      <c r="W15" s="304">
        <v>16730</v>
      </c>
      <c r="X15" s="304">
        <v>43</v>
      </c>
      <c r="Y15" s="305">
        <v>0.3</v>
      </c>
      <c r="Z15" s="304">
        <v>2863</v>
      </c>
      <c r="AA15" s="304">
        <v>2863</v>
      </c>
      <c r="AB15" s="304">
        <v>0</v>
      </c>
      <c r="AC15" s="305">
        <v>0</v>
      </c>
      <c r="AD15" s="98" t="s">
        <v>126</v>
      </c>
    </row>
    <row r="16" spans="1:30" s="88" customFormat="1" ht="20.25" customHeight="1">
      <c r="A16" s="84" t="s">
        <v>1052</v>
      </c>
      <c r="B16" s="101">
        <f>SUM(B7:B15)-1</f>
        <v>382493</v>
      </c>
      <c r="C16" s="101">
        <f>SUM(C7:C15)</f>
        <v>377595</v>
      </c>
      <c r="D16" s="101">
        <f>SUM(D7:D15)</f>
        <v>4899</v>
      </c>
      <c r="E16" s="93">
        <f t="shared" si="0"/>
        <v>1.2808077533445057</v>
      </c>
      <c r="F16" s="101">
        <v>66559</v>
      </c>
      <c r="G16" s="101">
        <v>65865</v>
      </c>
      <c r="H16" s="102">
        <v>694</v>
      </c>
      <c r="I16" s="93">
        <v>1</v>
      </c>
      <c r="J16" s="103" t="s">
        <v>1050</v>
      </c>
      <c r="K16" s="14" t="s">
        <v>1051</v>
      </c>
      <c r="L16" s="101">
        <v>394851</v>
      </c>
      <c r="M16" s="101">
        <v>389285</v>
      </c>
      <c r="N16" s="101">
        <v>5566</v>
      </c>
      <c r="O16" s="101">
        <v>1.4</v>
      </c>
      <c r="P16" s="101">
        <v>66559</v>
      </c>
      <c r="Q16" s="101">
        <v>65865</v>
      </c>
      <c r="R16" s="101">
        <v>694</v>
      </c>
      <c r="S16" s="101">
        <v>1</v>
      </c>
      <c r="T16" s="104" t="s">
        <v>1050</v>
      </c>
      <c r="U16" s="103" t="s">
        <v>1050</v>
      </c>
      <c r="V16" s="306" t="s">
        <v>1049</v>
      </c>
      <c r="W16" s="306" t="s">
        <v>1048</v>
      </c>
      <c r="X16" s="307">
        <v>952</v>
      </c>
      <c r="Y16" s="308">
        <v>0.2</v>
      </c>
      <c r="Z16" s="309">
        <v>91592</v>
      </c>
      <c r="AA16" s="309">
        <v>90747</v>
      </c>
      <c r="AB16" s="307">
        <v>845</v>
      </c>
      <c r="AC16" s="310">
        <v>0.9</v>
      </c>
      <c r="AD16" s="105" t="s">
        <v>1047</v>
      </c>
    </row>
    <row r="17" spans="1:30" s="88" customFormat="1" ht="20.25" customHeight="1">
      <c r="A17" s="14" t="s">
        <v>77</v>
      </c>
      <c r="B17" s="91">
        <v>26471</v>
      </c>
      <c r="C17" s="91">
        <v>26417</v>
      </c>
      <c r="D17" s="92">
        <v>54</v>
      </c>
      <c r="E17" s="93">
        <f t="shared" si="0"/>
        <v>0.20399682671602887</v>
      </c>
      <c r="F17" s="91">
        <v>4746</v>
      </c>
      <c r="G17" s="91">
        <v>4736</v>
      </c>
      <c r="H17" s="94">
        <v>10</v>
      </c>
      <c r="I17" s="93">
        <v>0.2</v>
      </c>
      <c r="J17" s="96" t="s">
        <v>78</v>
      </c>
      <c r="K17" s="14" t="s">
        <v>1046</v>
      </c>
      <c r="L17" s="91">
        <v>30111</v>
      </c>
      <c r="M17" s="91">
        <v>30107</v>
      </c>
      <c r="N17" s="91">
        <v>4</v>
      </c>
      <c r="O17" s="91">
        <v>0</v>
      </c>
      <c r="P17" s="91">
        <v>4746</v>
      </c>
      <c r="Q17" s="91">
        <v>4736</v>
      </c>
      <c r="R17" s="91">
        <v>10</v>
      </c>
      <c r="S17" s="91">
        <v>0.2</v>
      </c>
      <c r="T17" s="97" t="s">
        <v>78</v>
      </c>
      <c r="U17" s="96" t="s">
        <v>78</v>
      </c>
      <c r="V17" s="304">
        <v>43174</v>
      </c>
      <c r="W17" s="304">
        <v>43146</v>
      </c>
      <c r="X17" s="304">
        <v>28</v>
      </c>
      <c r="Y17" s="305">
        <v>0.1</v>
      </c>
      <c r="Z17" s="304">
        <v>6511</v>
      </c>
      <c r="AA17" s="304">
        <v>6511</v>
      </c>
      <c r="AB17" s="304">
        <v>0</v>
      </c>
      <c r="AC17" s="305">
        <v>0</v>
      </c>
      <c r="AD17" s="98" t="s">
        <v>77</v>
      </c>
    </row>
    <row r="18" spans="1:30" s="88" customFormat="1" ht="20.25" customHeight="1">
      <c r="A18" s="14" t="s">
        <v>1045</v>
      </c>
      <c r="B18" s="91">
        <v>116372</v>
      </c>
      <c r="C18" s="91">
        <v>116356</v>
      </c>
      <c r="D18" s="94">
        <v>15</v>
      </c>
      <c r="E18" s="93">
        <f t="shared" si="0"/>
        <v>1.2889698552916509E-2</v>
      </c>
      <c r="F18" s="91">
        <v>18437</v>
      </c>
      <c r="G18" s="91">
        <v>18424</v>
      </c>
      <c r="H18" s="94">
        <v>13</v>
      </c>
      <c r="I18" s="93">
        <v>0.1</v>
      </c>
      <c r="J18" s="96" t="s">
        <v>1043</v>
      </c>
      <c r="K18" s="14" t="s">
        <v>1044</v>
      </c>
      <c r="L18" s="91">
        <v>113940</v>
      </c>
      <c r="M18" s="91">
        <v>113939</v>
      </c>
      <c r="N18" s="91">
        <v>1</v>
      </c>
      <c r="O18" s="91">
        <v>0</v>
      </c>
      <c r="P18" s="91">
        <v>18437</v>
      </c>
      <c r="Q18" s="91">
        <v>18424</v>
      </c>
      <c r="R18" s="91">
        <v>13</v>
      </c>
      <c r="S18" s="91">
        <v>0.1</v>
      </c>
      <c r="T18" s="97" t="s">
        <v>1043</v>
      </c>
      <c r="U18" s="96" t="s">
        <v>1043</v>
      </c>
      <c r="V18" s="304" t="s">
        <v>1042</v>
      </c>
      <c r="W18" s="304" t="s">
        <v>1041</v>
      </c>
      <c r="X18" s="304">
        <v>3</v>
      </c>
      <c r="Y18" s="305">
        <v>0</v>
      </c>
      <c r="Z18" s="304">
        <v>25588</v>
      </c>
      <c r="AA18" s="304">
        <v>25588</v>
      </c>
      <c r="AB18" s="304">
        <v>0</v>
      </c>
      <c r="AC18" s="305">
        <v>0</v>
      </c>
      <c r="AD18" s="98" t="s">
        <v>83</v>
      </c>
    </row>
    <row r="19" spans="1:30" s="88" customFormat="1" ht="20.25" customHeight="1">
      <c r="A19" s="14" t="s">
        <v>98</v>
      </c>
      <c r="B19" s="91">
        <v>76056</v>
      </c>
      <c r="C19" s="91">
        <v>76054</v>
      </c>
      <c r="D19" s="94">
        <v>2</v>
      </c>
      <c r="E19" s="93">
        <f t="shared" si="0"/>
        <v>2.6296413169243716E-3</v>
      </c>
      <c r="F19" s="91">
        <v>14886</v>
      </c>
      <c r="G19" s="91">
        <v>14855</v>
      </c>
      <c r="H19" s="94">
        <v>31</v>
      </c>
      <c r="I19" s="93">
        <v>0.2</v>
      </c>
      <c r="J19" s="96" t="s">
        <v>99</v>
      </c>
      <c r="K19" s="14" t="s">
        <v>1040</v>
      </c>
      <c r="L19" s="91">
        <v>76172</v>
      </c>
      <c r="M19" s="91">
        <v>76172</v>
      </c>
      <c r="N19" s="91">
        <v>0</v>
      </c>
      <c r="O19" s="91">
        <v>0</v>
      </c>
      <c r="P19" s="91">
        <v>14886</v>
      </c>
      <c r="Q19" s="91">
        <v>14855</v>
      </c>
      <c r="R19" s="91">
        <v>31</v>
      </c>
      <c r="S19" s="106">
        <v>0.2</v>
      </c>
      <c r="T19" s="97" t="s">
        <v>99</v>
      </c>
      <c r="U19" s="96" t="s">
        <v>99</v>
      </c>
      <c r="V19" s="304" t="s">
        <v>1039</v>
      </c>
      <c r="W19" s="304" t="s">
        <v>1038</v>
      </c>
      <c r="X19" s="304">
        <v>133</v>
      </c>
      <c r="Y19" s="305">
        <v>0.1</v>
      </c>
      <c r="Z19" s="304">
        <v>19371</v>
      </c>
      <c r="AA19" s="304">
        <v>19183</v>
      </c>
      <c r="AB19" s="304">
        <v>188</v>
      </c>
      <c r="AC19" s="305">
        <v>1</v>
      </c>
      <c r="AD19" s="98" t="s">
        <v>98</v>
      </c>
    </row>
    <row r="20" spans="1:30" s="88" customFormat="1" ht="20.25" customHeight="1">
      <c r="A20" s="14" t="s">
        <v>1037</v>
      </c>
      <c r="B20" s="91">
        <v>158295</v>
      </c>
      <c r="C20" s="91">
        <v>158157</v>
      </c>
      <c r="D20" s="94">
        <v>137</v>
      </c>
      <c r="E20" s="93">
        <f t="shared" si="0"/>
        <v>8.6547269338892577E-2</v>
      </c>
      <c r="F20" s="91">
        <v>24550</v>
      </c>
      <c r="G20" s="91">
        <v>24550</v>
      </c>
      <c r="H20" s="94">
        <v>0</v>
      </c>
      <c r="I20" s="93">
        <v>0</v>
      </c>
      <c r="J20" s="96" t="s">
        <v>1035</v>
      </c>
      <c r="K20" s="14" t="s">
        <v>1036</v>
      </c>
      <c r="L20" s="91">
        <v>155167</v>
      </c>
      <c r="M20" s="91">
        <v>155166</v>
      </c>
      <c r="N20" s="91">
        <v>0</v>
      </c>
      <c r="O20" s="91">
        <v>0</v>
      </c>
      <c r="P20" s="91">
        <v>24550</v>
      </c>
      <c r="Q20" s="91">
        <v>24550</v>
      </c>
      <c r="R20" s="91">
        <v>0</v>
      </c>
      <c r="S20" s="91">
        <v>0</v>
      </c>
      <c r="T20" s="97" t="s">
        <v>1035</v>
      </c>
      <c r="U20" s="96" t="s">
        <v>1035</v>
      </c>
      <c r="V20" s="304" t="s">
        <v>1034</v>
      </c>
      <c r="W20" s="304" t="s">
        <v>1033</v>
      </c>
      <c r="X20" s="304">
        <v>59</v>
      </c>
      <c r="Y20" s="305">
        <v>0</v>
      </c>
      <c r="Z20" s="304">
        <v>30675</v>
      </c>
      <c r="AA20" s="304">
        <v>30675</v>
      </c>
      <c r="AB20" s="304">
        <v>0</v>
      </c>
      <c r="AC20" s="305">
        <v>0</v>
      </c>
      <c r="AD20" s="98" t="s">
        <v>100</v>
      </c>
    </row>
    <row r="21" spans="1:30" s="88" customFormat="1" ht="33" customHeight="1">
      <c r="A21" s="14" t="s">
        <v>141</v>
      </c>
      <c r="B21" s="91">
        <v>6303</v>
      </c>
      <c r="C21" s="91">
        <v>6302</v>
      </c>
      <c r="D21" s="94">
        <v>0</v>
      </c>
      <c r="E21" s="93">
        <f t="shared" si="0"/>
        <v>0</v>
      </c>
      <c r="F21" s="91">
        <v>826</v>
      </c>
      <c r="G21" s="91">
        <v>826</v>
      </c>
      <c r="H21" s="94">
        <v>0</v>
      </c>
      <c r="I21" s="93">
        <v>0</v>
      </c>
      <c r="J21" s="96" t="s">
        <v>138</v>
      </c>
      <c r="K21" s="14" t="s">
        <v>1032</v>
      </c>
      <c r="L21" s="91">
        <v>6528</v>
      </c>
      <c r="M21" s="91">
        <v>6528</v>
      </c>
      <c r="N21" s="91">
        <v>0</v>
      </c>
      <c r="O21" s="91">
        <v>0</v>
      </c>
      <c r="P21" s="91">
        <v>826</v>
      </c>
      <c r="Q21" s="91">
        <v>826</v>
      </c>
      <c r="R21" s="91">
        <v>0</v>
      </c>
      <c r="S21" s="91">
        <v>0</v>
      </c>
      <c r="T21" s="97" t="s">
        <v>138</v>
      </c>
      <c r="U21" s="99" t="s">
        <v>1031</v>
      </c>
      <c r="V21" s="304">
        <v>10851</v>
      </c>
      <c r="W21" s="304">
        <v>10851</v>
      </c>
      <c r="X21" s="304">
        <v>0</v>
      </c>
      <c r="Y21" s="305">
        <v>0</v>
      </c>
      <c r="Z21" s="311">
        <v>1390</v>
      </c>
      <c r="AA21" s="311">
        <v>1390</v>
      </c>
      <c r="AB21" s="304">
        <v>0</v>
      </c>
      <c r="AC21" s="305">
        <v>0</v>
      </c>
      <c r="AD21" s="107" t="s">
        <v>1030</v>
      </c>
    </row>
    <row r="22" spans="1:30" s="88" customFormat="1" ht="20.25" customHeight="1">
      <c r="A22" s="14" t="s">
        <v>81</v>
      </c>
      <c r="B22" s="91">
        <v>4295</v>
      </c>
      <c r="C22" s="91">
        <v>4292</v>
      </c>
      <c r="D22" s="94">
        <v>3</v>
      </c>
      <c r="E22" s="93">
        <f t="shared" si="0"/>
        <v>6.9848661233993012E-2</v>
      </c>
      <c r="F22" s="91">
        <v>625</v>
      </c>
      <c r="G22" s="91">
        <v>625</v>
      </c>
      <c r="H22" s="94">
        <v>0</v>
      </c>
      <c r="I22" s="93">
        <v>0</v>
      </c>
      <c r="J22" s="96" t="s">
        <v>82</v>
      </c>
      <c r="K22" s="14" t="s">
        <v>1029</v>
      </c>
      <c r="L22" s="91">
        <v>4350</v>
      </c>
      <c r="M22" s="91">
        <v>4350</v>
      </c>
      <c r="N22" s="91">
        <v>0</v>
      </c>
      <c r="O22" s="91">
        <v>0</v>
      </c>
      <c r="P22" s="91">
        <v>625</v>
      </c>
      <c r="Q22" s="91">
        <v>625</v>
      </c>
      <c r="R22" s="91">
        <v>0</v>
      </c>
      <c r="S22" s="91">
        <v>0</v>
      </c>
      <c r="T22" s="97" t="s">
        <v>82</v>
      </c>
      <c r="U22" s="96" t="s">
        <v>82</v>
      </c>
      <c r="V22" s="304">
        <v>5408</v>
      </c>
      <c r="W22" s="304">
        <v>5408</v>
      </c>
      <c r="X22" s="304">
        <v>0</v>
      </c>
      <c r="Y22" s="312">
        <v>0</v>
      </c>
      <c r="Z22" s="304">
        <v>810</v>
      </c>
      <c r="AA22" s="304">
        <v>810</v>
      </c>
      <c r="AB22" s="304">
        <v>0</v>
      </c>
      <c r="AC22" s="305">
        <v>0</v>
      </c>
      <c r="AD22" s="98" t="s">
        <v>81</v>
      </c>
    </row>
    <row r="23" spans="1:30" s="88" customFormat="1" ht="20.25" customHeight="1">
      <c r="A23" s="84" t="s">
        <v>1028</v>
      </c>
      <c r="B23" s="101">
        <v>390349</v>
      </c>
      <c r="C23" s="101">
        <f>SUM(C17:C22)</f>
        <v>387578</v>
      </c>
      <c r="D23" s="101">
        <v>212</v>
      </c>
      <c r="E23" s="93">
        <f t="shared" si="0"/>
        <v>5.4310373537526678E-2</v>
      </c>
      <c r="F23" s="101">
        <v>59416</v>
      </c>
      <c r="G23" s="101">
        <v>59416</v>
      </c>
      <c r="H23" s="102">
        <v>0</v>
      </c>
      <c r="I23" s="93">
        <v>0</v>
      </c>
      <c r="J23" s="103" t="s">
        <v>1026</v>
      </c>
      <c r="K23" s="14" t="s">
        <v>1027</v>
      </c>
      <c r="L23" s="101">
        <v>388841</v>
      </c>
      <c r="M23" s="101">
        <v>388836</v>
      </c>
      <c r="N23" s="101">
        <v>5</v>
      </c>
      <c r="O23" s="101">
        <v>0</v>
      </c>
      <c r="P23" s="101">
        <v>59416</v>
      </c>
      <c r="Q23" s="101">
        <v>59416</v>
      </c>
      <c r="R23" s="101">
        <v>0</v>
      </c>
      <c r="S23" s="101">
        <v>0</v>
      </c>
      <c r="T23" s="104" t="s">
        <v>1026</v>
      </c>
      <c r="U23" s="103" t="s">
        <v>1026</v>
      </c>
      <c r="V23" s="313" t="s">
        <v>1025</v>
      </c>
      <c r="W23" s="313" t="s">
        <v>1024</v>
      </c>
      <c r="X23" s="307">
        <v>223</v>
      </c>
      <c r="Y23" s="308">
        <v>0</v>
      </c>
      <c r="Z23" s="313">
        <v>80861</v>
      </c>
      <c r="AA23" s="313">
        <v>80523</v>
      </c>
      <c r="AB23" s="307">
        <v>338</v>
      </c>
      <c r="AC23" s="310">
        <v>0.4</v>
      </c>
      <c r="AD23" s="105" t="s">
        <v>1023</v>
      </c>
    </row>
    <row r="24" spans="1:30" s="88" customFormat="1" ht="20.25" customHeight="1">
      <c r="A24" s="14" t="s">
        <v>1022</v>
      </c>
      <c r="B24" s="91">
        <v>63861</v>
      </c>
      <c r="C24" s="91">
        <v>63804</v>
      </c>
      <c r="D24" s="94">
        <v>58</v>
      </c>
      <c r="E24" s="93">
        <f t="shared" si="0"/>
        <v>9.0822254584175005E-2</v>
      </c>
      <c r="F24" s="91">
        <v>10225</v>
      </c>
      <c r="G24" s="91">
        <v>10207</v>
      </c>
      <c r="H24" s="94">
        <v>18</v>
      </c>
      <c r="I24" s="95">
        <v>0.2</v>
      </c>
      <c r="J24" s="96" t="s">
        <v>1020</v>
      </c>
      <c r="K24" s="14" t="s">
        <v>1021</v>
      </c>
      <c r="L24" s="91">
        <v>65452</v>
      </c>
      <c r="M24" s="91">
        <v>65414</v>
      </c>
      <c r="N24" s="91">
        <v>38</v>
      </c>
      <c r="O24" s="91">
        <v>0.1</v>
      </c>
      <c r="P24" s="91">
        <v>10225</v>
      </c>
      <c r="Q24" s="91">
        <v>10207</v>
      </c>
      <c r="R24" s="91">
        <v>18</v>
      </c>
      <c r="S24" s="91">
        <v>0.2</v>
      </c>
      <c r="T24" s="97" t="s">
        <v>1020</v>
      </c>
      <c r="U24" s="96" t="s">
        <v>1020</v>
      </c>
      <c r="V24" s="304">
        <v>79041</v>
      </c>
      <c r="W24" s="304">
        <v>79038</v>
      </c>
      <c r="X24" s="304">
        <v>3</v>
      </c>
      <c r="Y24" s="305">
        <v>0</v>
      </c>
      <c r="Z24" s="304">
        <v>13712</v>
      </c>
      <c r="AA24" s="304">
        <v>13712</v>
      </c>
      <c r="AB24" s="304">
        <v>0</v>
      </c>
      <c r="AC24" s="305">
        <v>0</v>
      </c>
      <c r="AD24" s="98" t="s">
        <v>69</v>
      </c>
    </row>
    <row r="25" spans="1:30" s="88" customFormat="1" ht="20.25" customHeight="1">
      <c r="A25" s="14" t="s">
        <v>118</v>
      </c>
      <c r="B25" s="91">
        <v>109482</v>
      </c>
      <c r="C25" s="91">
        <v>109380</v>
      </c>
      <c r="D25" s="94">
        <v>102</v>
      </c>
      <c r="E25" s="93">
        <f t="shared" si="0"/>
        <v>9.3165999890392939E-2</v>
      </c>
      <c r="F25" s="91">
        <v>13168</v>
      </c>
      <c r="G25" s="91">
        <v>13168</v>
      </c>
      <c r="H25" s="94">
        <v>0</v>
      </c>
      <c r="I25" s="95">
        <v>0</v>
      </c>
      <c r="J25" s="96" t="s">
        <v>119</v>
      </c>
      <c r="K25" s="14" t="s">
        <v>1019</v>
      </c>
      <c r="L25" s="91">
        <v>68306</v>
      </c>
      <c r="M25" s="91">
        <v>68303</v>
      </c>
      <c r="N25" s="91">
        <v>3</v>
      </c>
      <c r="O25" s="91">
        <v>0</v>
      </c>
      <c r="P25" s="91">
        <v>13168</v>
      </c>
      <c r="Q25" s="91">
        <v>13168</v>
      </c>
      <c r="R25" s="91">
        <v>0</v>
      </c>
      <c r="S25" s="91">
        <v>0</v>
      </c>
      <c r="T25" s="97" t="s">
        <v>121</v>
      </c>
      <c r="U25" s="96" t="s">
        <v>121</v>
      </c>
      <c r="V25" s="304">
        <v>88384</v>
      </c>
      <c r="W25" s="304">
        <v>88380</v>
      </c>
      <c r="X25" s="304">
        <v>4</v>
      </c>
      <c r="Y25" s="305">
        <v>0</v>
      </c>
      <c r="Z25" s="304">
        <v>17170</v>
      </c>
      <c r="AA25" s="304">
        <v>17162</v>
      </c>
      <c r="AB25" s="304">
        <v>8</v>
      </c>
      <c r="AC25" s="305">
        <v>0</v>
      </c>
      <c r="AD25" s="98" t="s">
        <v>120</v>
      </c>
    </row>
    <row r="26" spans="1:30" s="88" customFormat="1" ht="20.25" customHeight="1">
      <c r="A26" s="14" t="s">
        <v>120</v>
      </c>
      <c r="B26" s="91">
        <v>66489</v>
      </c>
      <c r="C26" s="91">
        <v>66427</v>
      </c>
      <c r="D26" s="94">
        <v>62</v>
      </c>
      <c r="E26" s="93">
        <f t="shared" si="0"/>
        <v>9.3248507271879555E-2</v>
      </c>
      <c r="F26" s="91">
        <v>13272</v>
      </c>
      <c r="G26" s="91">
        <v>13258</v>
      </c>
      <c r="H26" s="94">
        <v>14</v>
      </c>
      <c r="I26" s="95">
        <v>0.1</v>
      </c>
      <c r="J26" s="96" t="s">
        <v>121</v>
      </c>
      <c r="K26" s="14" t="s">
        <v>1018</v>
      </c>
      <c r="L26" s="91">
        <v>72799</v>
      </c>
      <c r="M26" s="91">
        <v>72796</v>
      </c>
      <c r="N26" s="91">
        <v>3</v>
      </c>
      <c r="O26" s="91">
        <v>0</v>
      </c>
      <c r="P26" s="91">
        <v>13272</v>
      </c>
      <c r="Q26" s="91">
        <v>13258</v>
      </c>
      <c r="R26" s="91">
        <v>14</v>
      </c>
      <c r="S26" s="91">
        <v>0.1</v>
      </c>
      <c r="T26" s="97" t="s">
        <v>95</v>
      </c>
      <c r="U26" s="96" t="s">
        <v>95</v>
      </c>
      <c r="V26" s="304">
        <v>92550</v>
      </c>
      <c r="W26" s="304">
        <v>92546</v>
      </c>
      <c r="X26" s="304">
        <v>4</v>
      </c>
      <c r="Y26" s="305">
        <v>0</v>
      </c>
      <c r="Z26" s="304">
        <v>18395</v>
      </c>
      <c r="AA26" s="304">
        <v>18395</v>
      </c>
      <c r="AB26" s="304">
        <v>0</v>
      </c>
      <c r="AC26" s="305">
        <v>0</v>
      </c>
      <c r="AD26" s="98" t="s">
        <v>94</v>
      </c>
    </row>
    <row r="27" spans="1:30" s="88" customFormat="1" ht="20.25" customHeight="1">
      <c r="A27" s="14" t="s">
        <v>94</v>
      </c>
      <c r="B27" s="91">
        <v>71764</v>
      </c>
      <c r="C27" s="91">
        <v>71695</v>
      </c>
      <c r="D27" s="94">
        <v>69</v>
      </c>
      <c r="E27" s="93">
        <f t="shared" si="0"/>
        <v>9.6148486706426617E-2</v>
      </c>
      <c r="F27" s="91">
        <v>4487</v>
      </c>
      <c r="G27" s="91">
        <v>4300</v>
      </c>
      <c r="H27" s="94">
        <v>186</v>
      </c>
      <c r="I27" s="95">
        <v>4.2</v>
      </c>
      <c r="J27" s="96" t="s">
        <v>95</v>
      </c>
      <c r="K27" s="14" t="s">
        <v>1017</v>
      </c>
      <c r="L27" s="91">
        <v>26315</v>
      </c>
      <c r="M27" s="91">
        <v>26265</v>
      </c>
      <c r="N27" s="91">
        <v>50</v>
      </c>
      <c r="O27" s="91">
        <v>0.2</v>
      </c>
      <c r="P27" s="91">
        <v>4487</v>
      </c>
      <c r="Q27" s="91">
        <v>4300</v>
      </c>
      <c r="R27" s="91">
        <v>186</v>
      </c>
      <c r="S27" s="91">
        <v>4.2</v>
      </c>
      <c r="T27" s="97" t="s">
        <v>97</v>
      </c>
      <c r="U27" s="96" t="s">
        <v>97</v>
      </c>
      <c r="V27" s="304">
        <v>31617</v>
      </c>
      <c r="W27" s="304">
        <v>31608</v>
      </c>
      <c r="X27" s="304">
        <v>8</v>
      </c>
      <c r="Y27" s="305">
        <v>0</v>
      </c>
      <c r="Z27" s="304">
        <v>5904</v>
      </c>
      <c r="AA27" s="304">
        <v>5631</v>
      </c>
      <c r="AB27" s="304">
        <v>274</v>
      </c>
      <c r="AC27" s="305">
        <v>4.5999999999999996</v>
      </c>
      <c r="AD27" s="98" t="s">
        <v>96</v>
      </c>
    </row>
    <row r="28" spans="1:30" s="88" customFormat="1" ht="20.25" customHeight="1">
      <c r="A28" s="14" t="s">
        <v>96</v>
      </c>
      <c r="B28" s="91">
        <v>25016</v>
      </c>
      <c r="C28" s="91">
        <v>24898</v>
      </c>
      <c r="D28" s="94">
        <v>118</v>
      </c>
      <c r="E28" s="93">
        <f t="shared" si="0"/>
        <v>0.47169811320754718</v>
      </c>
      <c r="F28" s="91">
        <v>15727</v>
      </c>
      <c r="G28" s="91">
        <v>15668</v>
      </c>
      <c r="H28" s="94">
        <v>59</v>
      </c>
      <c r="I28" s="95">
        <v>0.4</v>
      </c>
      <c r="J28" s="96" t="s">
        <v>97</v>
      </c>
      <c r="K28" s="14" t="s">
        <v>1016</v>
      </c>
      <c r="L28" s="91">
        <v>108816</v>
      </c>
      <c r="M28" s="91">
        <v>108812</v>
      </c>
      <c r="N28" s="91">
        <v>4</v>
      </c>
      <c r="O28" s="91">
        <v>0</v>
      </c>
      <c r="P28" s="91">
        <v>15727</v>
      </c>
      <c r="Q28" s="91">
        <v>15668</v>
      </c>
      <c r="R28" s="91">
        <v>59</v>
      </c>
      <c r="S28" s="91">
        <v>0.4</v>
      </c>
      <c r="T28" s="97" t="s">
        <v>119</v>
      </c>
      <c r="U28" s="96" t="s">
        <v>119</v>
      </c>
      <c r="V28" s="304" t="s">
        <v>1015</v>
      </c>
      <c r="W28" s="304" t="s">
        <v>1014</v>
      </c>
      <c r="X28" s="304">
        <v>5</v>
      </c>
      <c r="Y28" s="305">
        <v>0</v>
      </c>
      <c r="Z28" s="304">
        <v>20784</v>
      </c>
      <c r="AA28" s="304">
        <v>20784</v>
      </c>
      <c r="AB28" s="304">
        <v>0</v>
      </c>
      <c r="AC28" s="305">
        <v>0</v>
      </c>
      <c r="AD28" s="98" t="s">
        <v>118</v>
      </c>
    </row>
    <row r="29" spans="1:30" s="88" customFormat="1" ht="20.25" customHeight="1">
      <c r="A29" s="14" t="s">
        <v>148</v>
      </c>
      <c r="B29" s="91">
        <v>2766</v>
      </c>
      <c r="C29" s="91">
        <v>2756</v>
      </c>
      <c r="D29" s="94">
        <v>10</v>
      </c>
      <c r="E29" s="93">
        <f t="shared" si="0"/>
        <v>0.36153289949385392</v>
      </c>
      <c r="F29" s="91">
        <v>470</v>
      </c>
      <c r="G29" s="91">
        <v>470</v>
      </c>
      <c r="H29" s="94">
        <v>0</v>
      </c>
      <c r="I29" s="95">
        <v>0</v>
      </c>
      <c r="J29" s="96" t="s">
        <v>149</v>
      </c>
      <c r="K29" s="14" t="s">
        <v>1013</v>
      </c>
      <c r="L29" s="91">
        <v>2847</v>
      </c>
      <c r="M29" s="91">
        <v>2846</v>
      </c>
      <c r="N29" s="91">
        <v>1</v>
      </c>
      <c r="O29" s="91">
        <v>0</v>
      </c>
      <c r="P29" s="91">
        <v>470</v>
      </c>
      <c r="Q29" s="91">
        <v>470</v>
      </c>
      <c r="R29" s="91">
        <v>0</v>
      </c>
      <c r="S29" s="91">
        <v>0</v>
      </c>
      <c r="T29" s="97" t="s">
        <v>149</v>
      </c>
      <c r="U29" s="96" t="s">
        <v>149</v>
      </c>
      <c r="V29" s="304">
        <v>3552</v>
      </c>
      <c r="W29" s="304">
        <v>3552</v>
      </c>
      <c r="X29" s="304">
        <v>0</v>
      </c>
      <c r="Y29" s="305">
        <v>0</v>
      </c>
      <c r="Z29" s="304">
        <v>549</v>
      </c>
      <c r="AA29" s="304">
        <v>549</v>
      </c>
      <c r="AB29" s="304">
        <v>0</v>
      </c>
      <c r="AC29" s="305">
        <v>0</v>
      </c>
      <c r="AD29" s="98" t="s">
        <v>148</v>
      </c>
    </row>
    <row r="30" spans="1:30" s="88" customFormat="1" ht="20.25" customHeight="1">
      <c r="A30" s="14" t="s">
        <v>1012</v>
      </c>
      <c r="B30" s="91">
        <v>46</v>
      </c>
      <c r="C30" s="91">
        <v>46</v>
      </c>
      <c r="D30" s="94">
        <v>0</v>
      </c>
      <c r="E30" s="93">
        <f t="shared" si="0"/>
        <v>0</v>
      </c>
      <c r="F30" s="91">
        <v>8</v>
      </c>
      <c r="G30" s="91">
        <v>8</v>
      </c>
      <c r="H30" s="94">
        <v>0</v>
      </c>
      <c r="I30" s="95">
        <v>0</v>
      </c>
      <c r="J30" s="96" t="s">
        <v>1010</v>
      </c>
      <c r="K30" s="14" t="s">
        <v>1011</v>
      </c>
      <c r="L30" s="91">
        <v>46</v>
      </c>
      <c r="M30" s="91">
        <v>46</v>
      </c>
      <c r="N30" s="91">
        <v>0</v>
      </c>
      <c r="O30" s="91">
        <v>0</v>
      </c>
      <c r="P30" s="91">
        <v>8</v>
      </c>
      <c r="Q30" s="91">
        <v>8</v>
      </c>
      <c r="R30" s="91">
        <v>0</v>
      </c>
      <c r="S30" s="91">
        <v>0</v>
      </c>
      <c r="T30" s="97" t="s">
        <v>1010</v>
      </c>
      <c r="U30" s="96" t="s">
        <v>1010</v>
      </c>
      <c r="V30" s="304">
        <v>68</v>
      </c>
      <c r="W30" s="304">
        <v>68</v>
      </c>
      <c r="X30" s="304">
        <v>0</v>
      </c>
      <c r="Y30" s="305">
        <v>0</v>
      </c>
      <c r="Z30" s="304">
        <v>13</v>
      </c>
      <c r="AA30" s="304">
        <v>13</v>
      </c>
      <c r="AB30" s="304">
        <v>0</v>
      </c>
      <c r="AC30" s="305">
        <v>0</v>
      </c>
      <c r="AD30" s="75" t="s">
        <v>1009</v>
      </c>
    </row>
    <row r="31" spans="1:30" s="88" customFormat="1" ht="20.25" customHeight="1">
      <c r="A31" s="84" t="s">
        <v>1008</v>
      </c>
      <c r="B31" s="101">
        <v>339337</v>
      </c>
      <c r="C31" s="101">
        <v>338960</v>
      </c>
      <c r="D31" s="101">
        <v>417</v>
      </c>
      <c r="E31" s="93">
        <f t="shared" si="0"/>
        <v>0.1228866878648659</v>
      </c>
      <c r="F31" s="101">
        <v>53579</v>
      </c>
      <c r="G31" s="101">
        <v>53465</v>
      </c>
      <c r="H31" s="102">
        <v>114</v>
      </c>
      <c r="I31" s="93">
        <v>0.2</v>
      </c>
      <c r="J31" s="103" t="s">
        <v>1006</v>
      </c>
      <c r="K31" s="14" t="s">
        <v>1007</v>
      </c>
      <c r="L31" s="101">
        <v>344535</v>
      </c>
      <c r="M31" s="101">
        <v>344436</v>
      </c>
      <c r="N31" s="101">
        <v>99</v>
      </c>
      <c r="O31" s="101">
        <v>0</v>
      </c>
      <c r="P31" s="101">
        <v>53579</v>
      </c>
      <c r="Q31" s="101">
        <v>53465</v>
      </c>
      <c r="R31" s="101">
        <v>114</v>
      </c>
      <c r="S31" s="101">
        <v>0.2</v>
      </c>
      <c r="T31" s="104" t="s">
        <v>1006</v>
      </c>
      <c r="U31" s="103" t="s">
        <v>1006</v>
      </c>
      <c r="V31" s="313" t="s">
        <v>1005</v>
      </c>
      <c r="W31" s="313" t="s">
        <v>1004</v>
      </c>
      <c r="X31" s="307">
        <v>24</v>
      </c>
      <c r="Y31" s="308">
        <v>0</v>
      </c>
      <c r="Z31" s="309">
        <v>69934</v>
      </c>
      <c r="AA31" s="309">
        <v>69934</v>
      </c>
      <c r="AB31" s="307">
        <v>0</v>
      </c>
      <c r="AC31" s="310">
        <v>0</v>
      </c>
      <c r="AD31" s="105" t="s">
        <v>1003</v>
      </c>
    </row>
    <row r="32" spans="1:30" s="88" customFormat="1" ht="20.25" customHeight="1">
      <c r="A32" s="14" t="s">
        <v>75</v>
      </c>
      <c r="B32" s="91">
        <v>30061</v>
      </c>
      <c r="C32" s="91">
        <v>29825</v>
      </c>
      <c r="D32" s="94">
        <v>236</v>
      </c>
      <c r="E32" s="93">
        <f t="shared" si="0"/>
        <v>0.78507035694088689</v>
      </c>
      <c r="F32" s="91">
        <v>5835</v>
      </c>
      <c r="G32" s="91">
        <v>5789</v>
      </c>
      <c r="H32" s="94">
        <v>46</v>
      </c>
      <c r="I32" s="95">
        <v>0.8</v>
      </c>
      <c r="J32" s="96" t="s">
        <v>76</v>
      </c>
      <c r="K32" s="14" t="s">
        <v>1002</v>
      </c>
      <c r="L32" s="91">
        <v>31627</v>
      </c>
      <c r="M32" s="91">
        <v>31533</v>
      </c>
      <c r="N32" s="91">
        <v>94</v>
      </c>
      <c r="O32" s="91">
        <v>0.3</v>
      </c>
      <c r="P32" s="91">
        <v>5835</v>
      </c>
      <c r="Q32" s="91">
        <v>5789</v>
      </c>
      <c r="R32" s="91">
        <v>46</v>
      </c>
      <c r="S32" s="91">
        <v>0.8</v>
      </c>
      <c r="T32" s="97" t="s">
        <v>76</v>
      </c>
      <c r="U32" s="96" t="s">
        <v>76</v>
      </c>
      <c r="V32" s="304">
        <v>44471</v>
      </c>
      <c r="W32" s="304">
        <v>44294</v>
      </c>
      <c r="X32" s="304">
        <v>177</v>
      </c>
      <c r="Y32" s="305">
        <v>0.4</v>
      </c>
      <c r="Z32" s="304">
        <v>8078</v>
      </c>
      <c r="AA32" s="304">
        <v>7852</v>
      </c>
      <c r="AB32" s="304">
        <v>226</v>
      </c>
      <c r="AC32" s="305">
        <v>2.8</v>
      </c>
      <c r="AD32" s="98" t="s">
        <v>75</v>
      </c>
    </row>
    <row r="33" spans="1:30" s="88" customFormat="1" ht="20.25" customHeight="1">
      <c r="A33" s="14" t="s">
        <v>1001</v>
      </c>
      <c r="B33" s="91">
        <v>22745</v>
      </c>
      <c r="C33" s="91">
        <v>22372</v>
      </c>
      <c r="D33" s="94">
        <v>372</v>
      </c>
      <c r="E33" s="93">
        <f t="shared" si="0"/>
        <v>1.6355242910529786</v>
      </c>
      <c r="F33" s="91">
        <v>3014</v>
      </c>
      <c r="G33" s="91">
        <v>3014</v>
      </c>
      <c r="H33" s="94">
        <v>0</v>
      </c>
      <c r="I33" s="95">
        <v>0</v>
      </c>
      <c r="J33" s="96" t="s">
        <v>999</v>
      </c>
      <c r="K33" s="14" t="s">
        <v>1000</v>
      </c>
      <c r="L33" s="91">
        <v>22429</v>
      </c>
      <c r="M33" s="91">
        <v>22427</v>
      </c>
      <c r="N33" s="91">
        <v>2</v>
      </c>
      <c r="O33" s="91">
        <v>0</v>
      </c>
      <c r="P33" s="91">
        <v>3014</v>
      </c>
      <c r="Q33" s="91">
        <v>3014</v>
      </c>
      <c r="R33" s="91">
        <v>0</v>
      </c>
      <c r="S33" s="91">
        <v>0</v>
      </c>
      <c r="T33" s="97" t="s">
        <v>999</v>
      </c>
      <c r="U33" s="96" t="s">
        <v>999</v>
      </c>
      <c r="V33" s="304">
        <v>25885</v>
      </c>
      <c r="W33" s="304">
        <v>25882</v>
      </c>
      <c r="X33" s="304">
        <v>3</v>
      </c>
      <c r="Y33" s="305">
        <v>0</v>
      </c>
      <c r="Z33" s="304">
        <v>3708</v>
      </c>
      <c r="AA33" s="304">
        <v>3704</v>
      </c>
      <c r="AB33" s="304">
        <v>4</v>
      </c>
      <c r="AC33" s="305">
        <v>0.1</v>
      </c>
      <c r="AD33" s="98" t="s">
        <v>998</v>
      </c>
    </row>
    <row r="34" spans="1:30" s="88" customFormat="1" ht="20.25" customHeight="1">
      <c r="A34" s="14" t="s">
        <v>92</v>
      </c>
      <c r="B34" s="91">
        <v>8737</v>
      </c>
      <c r="C34" s="91">
        <v>8490</v>
      </c>
      <c r="D34" s="94">
        <v>247</v>
      </c>
      <c r="E34" s="93">
        <f t="shared" si="0"/>
        <v>2.8270573423371865</v>
      </c>
      <c r="F34" s="91">
        <v>1396</v>
      </c>
      <c r="G34" s="91">
        <v>1389</v>
      </c>
      <c r="H34" s="94">
        <v>6</v>
      </c>
      <c r="I34" s="95">
        <v>0.5</v>
      </c>
      <c r="J34" s="96" t="s">
        <v>93</v>
      </c>
      <c r="K34" s="14" t="s">
        <v>997</v>
      </c>
      <c r="L34" s="91">
        <v>8941</v>
      </c>
      <c r="M34" s="91">
        <v>8872</v>
      </c>
      <c r="N34" s="91">
        <v>69</v>
      </c>
      <c r="O34" s="91">
        <v>0.8</v>
      </c>
      <c r="P34" s="91">
        <v>1396</v>
      </c>
      <c r="Q34" s="91">
        <v>1389</v>
      </c>
      <c r="R34" s="91">
        <v>6</v>
      </c>
      <c r="S34" s="91">
        <v>0.5</v>
      </c>
      <c r="T34" s="97" t="s">
        <v>93</v>
      </c>
      <c r="U34" s="96" t="s">
        <v>93</v>
      </c>
      <c r="V34" s="304">
        <v>15194</v>
      </c>
      <c r="W34" s="304">
        <v>15117</v>
      </c>
      <c r="X34" s="304">
        <v>77</v>
      </c>
      <c r="Y34" s="305">
        <v>0.5</v>
      </c>
      <c r="Z34" s="304">
        <v>2295</v>
      </c>
      <c r="AA34" s="304">
        <v>2292</v>
      </c>
      <c r="AB34" s="304">
        <v>3</v>
      </c>
      <c r="AC34" s="305">
        <v>0.1</v>
      </c>
      <c r="AD34" s="98" t="s">
        <v>92</v>
      </c>
    </row>
    <row r="35" spans="1:30" s="88" customFormat="1" ht="20.25" customHeight="1">
      <c r="A35" s="14" t="s">
        <v>110</v>
      </c>
      <c r="B35" s="91">
        <v>32145</v>
      </c>
      <c r="C35" s="91">
        <v>32115</v>
      </c>
      <c r="D35" s="94">
        <v>30</v>
      </c>
      <c r="E35" s="93">
        <f t="shared" si="0"/>
        <v>9.3327111525898274E-2</v>
      </c>
      <c r="F35" s="91">
        <v>5292</v>
      </c>
      <c r="G35" s="91">
        <v>5292</v>
      </c>
      <c r="H35" s="94">
        <v>0</v>
      </c>
      <c r="I35" s="95">
        <v>0</v>
      </c>
      <c r="J35" s="96" t="s">
        <v>995</v>
      </c>
      <c r="K35" s="14" t="s">
        <v>996</v>
      </c>
      <c r="L35" s="91">
        <v>29692</v>
      </c>
      <c r="M35" s="91">
        <v>29692</v>
      </c>
      <c r="N35" s="91">
        <v>0</v>
      </c>
      <c r="O35" s="91">
        <v>0</v>
      </c>
      <c r="P35" s="91">
        <v>5292</v>
      </c>
      <c r="Q35" s="91">
        <v>5292</v>
      </c>
      <c r="R35" s="91">
        <v>0</v>
      </c>
      <c r="S35" s="91">
        <v>0</v>
      </c>
      <c r="T35" s="97" t="s">
        <v>995</v>
      </c>
      <c r="U35" s="96" t="s">
        <v>995</v>
      </c>
      <c r="V35" s="304">
        <v>42786</v>
      </c>
      <c r="W35" s="304">
        <v>42762</v>
      </c>
      <c r="X35" s="304">
        <v>24</v>
      </c>
      <c r="Y35" s="305">
        <v>0.1</v>
      </c>
      <c r="Z35" s="304">
        <v>6905</v>
      </c>
      <c r="AA35" s="304">
        <v>6905</v>
      </c>
      <c r="AB35" s="304">
        <v>0</v>
      </c>
      <c r="AC35" s="305">
        <v>0</v>
      </c>
      <c r="AD35" s="98" t="s">
        <v>110</v>
      </c>
    </row>
    <row r="36" spans="1:30" s="88" customFormat="1" ht="20.25" customHeight="1">
      <c r="A36" s="14" t="s">
        <v>128</v>
      </c>
      <c r="B36" s="91">
        <v>51471</v>
      </c>
      <c r="C36" s="91">
        <v>51287</v>
      </c>
      <c r="D36" s="94">
        <v>184</v>
      </c>
      <c r="E36" s="93">
        <f t="shared" si="0"/>
        <v>0.35748285442287892</v>
      </c>
      <c r="F36" s="91">
        <v>9263</v>
      </c>
      <c r="G36" s="91">
        <v>9088</v>
      </c>
      <c r="H36" s="94">
        <v>175</v>
      </c>
      <c r="I36" s="95">
        <v>1.9</v>
      </c>
      <c r="J36" s="96" t="s">
        <v>129</v>
      </c>
      <c r="K36" s="14" t="s">
        <v>994</v>
      </c>
      <c r="L36" s="91">
        <v>52948</v>
      </c>
      <c r="M36" s="91">
        <v>52824</v>
      </c>
      <c r="N36" s="91">
        <v>124</v>
      </c>
      <c r="O36" s="91">
        <v>0.2</v>
      </c>
      <c r="P36" s="91">
        <v>9263</v>
      </c>
      <c r="Q36" s="91">
        <v>9088</v>
      </c>
      <c r="R36" s="91">
        <v>175</v>
      </c>
      <c r="S36" s="91">
        <v>1.9</v>
      </c>
      <c r="T36" s="97" t="s">
        <v>129</v>
      </c>
      <c r="U36" s="96" t="s">
        <v>129</v>
      </c>
      <c r="V36" s="304">
        <v>71172</v>
      </c>
      <c r="W36" s="304">
        <v>71078</v>
      </c>
      <c r="X36" s="304">
        <v>93</v>
      </c>
      <c r="Y36" s="305">
        <v>0.1</v>
      </c>
      <c r="Z36" s="304">
        <v>12645</v>
      </c>
      <c r="AA36" s="304">
        <v>12640</v>
      </c>
      <c r="AB36" s="304">
        <v>5</v>
      </c>
      <c r="AC36" s="305">
        <v>0</v>
      </c>
      <c r="AD36" s="13" t="s">
        <v>128</v>
      </c>
    </row>
    <row r="37" spans="1:30" s="88" customFormat="1" ht="20.25" customHeight="1">
      <c r="A37" s="14" t="s">
        <v>198</v>
      </c>
      <c r="B37" s="91">
        <v>527</v>
      </c>
      <c r="C37" s="91">
        <v>527</v>
      </c>
      <c r="D37" s="94">
        <v>0</v>
      </c>
      <c r="E37" s="93">
        <f t="shared" si="0"/>
        <v>0</v>
      </c>
      <c r="F37" s="91">
        <v>115</v>
      </c>
      <c r="G37" s="91">
        <v>115</v>
      </c>
      <c r="H37" s="94">
        <v>0</v>
      </c>
      <c r="I37" s="95">
        <v>0</v>
      </c>
      <c r="J37" s="96" t="s">
        <v>117</v>
      </c>
      <c r="K37" s="14" t="s">
        <v>993</v>
      </c>
      <c r="L37" s="91">
        <v>554</v>
      </c>
      <c r="M37" s="91">
        <v>554</v>
      </c>
      <c r="N37" s="91">
        <v>0</v>
      </c>
      <c r="O37" s="91">
        <v>0</v>
      </c>
      <c r="P37" s="91">
        <v>115</v>
      </c>
      <c r="Q37" s="91">
        <v>115</v>
      </c>
      <c r="R37" s="91">
        <v>0</v>
      </c>
      <c r="S37" s="91">
        <v>0</v>
      </c>
      <c r="T37" s="97" t="s">
        <v>117</v>
      </c>
      <c r="U37" s="108" t="s">
        <v>117</v>
      </c>
      <c r="V37" s="304">
        <v>569</v>
      </c>
      <c r="W37" s="304">
        <v>569</v>
      </c>
      <c r="X37" s="304">
        <v>0</v>
      </c>
      <c r="Y37" s="305">
        <v>0</v>
      </c>
      <c r="Z37" s="304">
        <v>138</v>
      </c>
      <c r="AA37" s="304">
        <v>138</v>
      </c>
      <c r="AB37" s="304">
        <v>0</v>
      </c>
      <c r="AC37" s="305">
        <v>0</v>
      </c>
      <c r="AD37" s="75" t="s">
        <v>198</v>
      </c>
    </row>
    <row r="38" spans="1:30" s="88" customFormat="1" ht="33.75" customHeight="1">
      <c r="A38" s="77" t="s">
        <v>992</v>
      </c>
      <c r="B38" s="91">
        <v>346</v>
      </c>
      <c r="C38" s="91">
        <v>323</v>
      </c>
      <c r="D38" s="94">
        <v>23</v>
      </c>
      <c r="E38" s="93">
        <f t="shared" si="0"/>
        <v>6.6473988439306355</v>
      </c>
      <c r="F38" s="91">
        <v>58</v>
      </c>
      <c r="G38" s="91">
        <v>54</v>
      </c>
      <c r="H38" s="94">
        <v>4</v>
      </c>
      <c r="I38" s="95">
        <v>6.9</v>
      </c>
      <c r="J38" s="99" t="s">
        <v>990</v>
      </c>
      <c r="K38" s="14" t="s">
        <v>991</v>
      </c>
      <c r="L38" s="91">
        <v>346</v>
      </c>
      <c r="M38" s="91">
        <v>323</v>
      </c>
      <c r="N38" s="91">
        <v>23</v>
      </c>
      <c r="O38" s="91">
        <v>6.7</v>
      </c>
      <c r="P38" s="91">
        <v>58</v>
      </c>
      <c r="Q38" s="91">
        <v>54</v>
      </c>
      <c r="R38" s="91">
        <v>4</v>
      </c>
      <c r="S38" s="91">
        <v>6.9</v>
      </c>
      <c r="T38" s="109" t="s">
        <v>990</v>
      </c>
      <c r="U38" s="99" t="s">
        <v>990</v>
      </c>
      <c r="V38" s="304">
        <v>421</v>
      </c>
      <c r="W38" s="304">
        <v>409</v>
      </c>
      <c r="X38" s="304">
        <v>12</v>
      </c>
      <c r="Y38" s="305">
        <v>2.9</v>
      </c>
      <c r="Z38" s="304">
        <v>70</v>
      </c>
      <c r="AA38" s="304">
        <v>64</v>
      </c>
      <c r="AB38" s="304">
        <v>6</v>
      </c>
      <c r="AC38" s="305">
        <v>9</v>
      </c>
      <c r="AD38" s="98" t="s">
        <v>989</v>
      </c>
    </row>
    <row r="39" spans="1:30" s="88" customFormat="1" ht="20.25" customHeight="1">
      <c r="A39" s="84" t="s">
        <v>988</v>
      </c>
      <c r="B39" s="101">
        <f>SUM(B32:B37)</f>
        <v>145686</v>
      </c>
      <c r="C39" s="101">
        <f>SUM(C32:C37)</f>
        <v>144616</v>
      </c>
      <c r="D39" s="101">
        <v>1070</v>
      </c>
      <c r="E39" s="93">
        <f t="shared" si="0"/>
        <v>0.73445629641832433</v>
      </c>
      <c r="F39" s="101">
        <v>23421</v>
      </c>
      <c r="G39" s="101">
        <v>23398</v>
      </c>
      <c r="H39" s="102">
        <v>22</v>
      </c>
      <c r="I39" s="93">
        <v>0.1</v>
      </c>
      <c r="J39" s="103" t="s">
        <v>986</v>
      </c>
      <c r="K39" s="14" t="s">
        <v>987</v>
      </c>
      <c r="L39" s="101">
        <v>146191</v>
      </c>
      <c r="M39" s="101">
        <v>145902</v>
      </c>
      <c r="N39" s="101">
        <v>289</v>
      </c>
      <c r="O39" s="101">
        <v>0.2</v>
      </c>
      <c r="P39" s="101">
        <v>23421</v>
      </c>
      <c r="Q39" s="101">
        <v>23398</v>
      </c>
      <c r="R39" s="101">
        <v>22</v>
      </c>
      <c r="S39" s="101">
        <v>0.1</v>
      </c>
      <c r="T39" s="104" t="s">
        <v>986</v>
      </c>
      <c r="U39" s="103" t="s">
        <v>986</v>
      </c>
      <c r="V39" s="313" t="s">
        <v>985</v>
      </c>
      <c r="W39" s="313" t="s">
        <v>984</v>
      </c>
      <c r="X39" s="307">
        <v>373</v>
      </c>
      <c r="Y39" s="310">
        <v>0.2</v>
      </c>
      <c r="Z39" s="309">
        <v>31488</v>
      </c>
      <c r="AA39" s="309">
        <v>31399</v>
      </c>
      <c r="AB39" s="307">
        <v>89</v>
      </c>
      <c r="AC39" s="310">
        <v>0.3</v>
      </c>
      <c r="AD39" s="105" t="s">
        <v>983</v>
      </c>
    </row>
    <row r="40" spans="1:30" s="88" customFormat="1" ht="20.25" customHeight="1">
      <c r="A40" s="14" t="s">
        <v>982</v>
      </c>
      <c r="B40" s="91">
        <v>869</v>
      </c>
      <c r="C40" s="91">
        <v>859</v>
      </c>
      <c r="D40" s="94">
        <v>9</v>
      </c>
      <c r="E40" s="93">
        <f t="shared" si="0"/>
        <v>1.0356731875719218</v>
      </c>
      <c r="F40" s="91">
        <v>158</v>
      </c>
      <c r="G40" s="91">
        <v>152</v>
      </c>
      <c r="H40" s="94">
        <v>6</v>
      </c>
      <c r="I40" s="95">
        <v>3.5</v>
      </c>
      <c r="J40" s="96" t="s">
        <v>980</v>
      </c>
      <c r="K40" s="14" t="s">
        <v>981</v>
      </c>
      <c r="L40" s="91">
        <v>753</v>
      </c>
      <c r="M40" s="91">
        <v>749</v>
      </c>
      <c r="N40" s="91">
        <v>4</v>
      </c>
      <c r="O40" s="91">
        <v>0.5</v>
      </c>
      <c r="P40" s="91">
        <v>158</v>
      </c>
      <c r="Q40" s="91">
        <v>152</v>
      </c>
      <c r="R40" s="91">
        <v>6</v>
      </c>
      <c r="S40" s="91">
        <v>3.5</v>
      </c>
      <c r="T40" s="97" t="s">
        <v>980</v>
      </c>
      <c r="U40" s="96" t="s">
        <v>980</v>
      </c>
      <c r="V40" s="304">
        <v>1050</v>
      </c>
      <c r="W40" s="304">
        <v>1050</v>
      </c>
      <c r="X40" s="304">
        <v>0</v>
      </c>
      <c r="Y40" s="305">
        <v>0</v>
      </c>
      <c r="Z40" s="304">
        <v>218</v>
      </c>
      <c r="AA40" s="304">
        <v>191</v>
      </c>
      <c r="AB40" s="304">
        <v>27</v>
      </c>
      <c r="AC40" s="305">
        <v>12.4</v>
      </c>
      <c r="AD40" s="98" t="s">
        <v>71</v>
      </c>
    </row>
    <row r="41" spans="1:30" s="88" customFormat="1" ht="20.25" customHeight="1">
      <c r="A41" s="14" t="s">
        <v>73</v>
      </c>
      <c r="B41" s="91">
        <v>9566</v>
      </c>
      <c r="C41" s="91">
        <v>9238</v>
      </c>
      <c r="D41" s="94">
        <v>328</v>
      </c>
      <c r="E41" s="93">
        <f t="shared" si="0"/>
        <v>3.4288103700606314</v>
      </c>
      <c r="F41" s="91">
        <v>2193</v>
      </c>
      <c r="G41" s="91">
        <v>1956</v>
      </c>
      <c r="H41" s="94">
        <v>237</v>
      </c>
      <c r="I41" s="95">
        <v>10.8</v>
      </c>
      <c r="J41" s="96" t="s">
        <v>74</v>
      </c>
      <c r="K41" s="14" t="s">
        <v>979</v>
      </c>
      <c r="L41" s="91">
        <v>9804</v>
      </c>
      <c r="M41" s="91">
        <v>9288</v>
      </c>
      <c r="N41" s="91">
        <v>516</v>
      </c>
      <c r="O41" s="91">
        <v>5.3</v>
      </c>
      <c r="P41" s="91">
        <v>2193</v>
      </c>
      <c r="Q41" s="91">
        <v>1956</v>
      </c>
      <c r="R41" s="91">
        <v>237</v>
      </c>
      <c r="S41" s="91">
        <v>10.8</v>
      </c>
      <c r="T41" s="97" t="s">
        <v>74</v>
      </c>
      <c r="U41" s="96" t="s">
        <v>74</v>
      </c>
      <c r="V41" s="304">
        <v>12843</v>
      </c>
      <c r="W41" s="304">
        <v>12837</v>
      </c>
      <c r="X41" s="304">
        <v>6</v>
      </c>
      <c r="Y41" s="305">
        <v>0</v>
      </c>
      <c r="Z41" s="304">
        <v>2812</v>
      </c>
      <c r="AA41" s="304">
        <v>2687</v>
      </c>
      <c r="AB41" s="304">
        <v>125</v>
      </c>
      <c r="AC41" s="305">
        <v>4.4000000000000004</v>
      </c>
      <c r="AD41" s="98" t="s">
        <v>73</v>
      </c>
    </row>
    <row r="42" spans="1:30" s="88" customFormat="1" ht="20.25" customHeight="1">
      <c r="A42" s="14" t="s">
        <v>102</v>
      </c>
      <c r="B42" s="91">
        <v>905</v>
      </c>
      <c r="C42" s="91">
        <v>895</v>
      </c>
      <c r="D42" s="94">
        <v>10</v>
      </c>
      <c r="E42" s="93">
        <f t="shared" si="0"/>
        <v>1.1049723756906078</v>
      </c>
      <c r="F42" s="91">
        <v>226</v>
      </c>
      <c r="G42" s="91">
        <v>218</v>
      </c>
      <c r="H42" s="94">
        <v>8</v>
      </c>
      <c r="I42" s="95">
        <v>3.6</v>
      </c>
      <c r="J42" s="96" t="s">
        <v>103</v>
      </c>
      <c r="K42" s="14" t="s">
        <v>978</v>
      </c>
      <c r="L42" s="91">
        <v>924</v>
      </c>
      <c r="M42" s="91">
        <v>917</v>
      </c>
      <c r="N42" s="91">
        <v>6</v>
      </c>
      <c r="O42" s="91">
        <v>0.7</v>
      </c>
      <c r="P42" s="91">
        <v>226</v>
      </c>
      <c r="Q42" s="91">
        <v>218</v>
      </c>
      <c r="R42" s="91">
        <v>8</v>
      </c>
      <c r="S42" s="91">
        <v>3.6</v>
      </c>
      <c r="T42" s="97" t="s">
        <v>103</v>
      </c>
      <c r="U42" s="96" t="s">
        <v>103</v>
      </c>
      <c r="V42" s="304">
        <v>1073</v>
      </c>
      <c r="W42" s="304">
        <v>1063</v>
      </c>
      <c r="X42" s="304">
        <v>10</v>
      </c>
      <c r="Y42" s="305">
        <v>1</v>
      </c>
      <c r="Z42" s="304">
        <v>269</v>
      </c>
      <c r="AA42" s="304">
        <v>269</v>
      </c>
      <c r="AB42" s="304">
        <v>0</v>
      </c>
      <c r="AC42" s="305">
        <v>0</v>
      </c>
      <c r="AD42" s="98" t="s">
        <v>102</v>
      </c>
    </row>
    <row r="43" spans="1:30" s="88" customFormat="1" ht="20.25" customHeight="1">
      <c r="A43" s="14" t="s">
        <v>104</v>
      </c>
      <c r="B43" s="91">
        <v>1957</v>
      </c>
      <c r="C43" s="91">
        <v>1956</v>
      </c>
      <c r="D43" s="94">
        <v>2</v>
      </c>
      <c r="E43" s="93">
        <f t="shared" si="0"/>
        <v>0.10219724067450178</v>
      </c>
      <c r="F43" s="91">
        <v>371</v>
      </c>
      <c r="G43" s="91">
        <v>371</v>
      </c>
      <c r="H43" s="94">
        <v>0</v>
      </c>
      <c r="I43" s="95">
        <v>0</v>
      </c>
      <c r="J43" s="96" t="s">
        <v>105</v>
      </c>
      <c r="K43" s="14" t="s">
        <v>977</v>
      </c>
      <c r="L43" s="91">
        <v>2112</v>
      </c>
      <c r="M43" s="91">
        <v>2064</v>
      </c>
      <c r="N43" s="91">
        <v>48</v>
      </c>
      <c r="O43" s="91">
        <v>2.2999999999999998</v>
      </c>
      <c r="P43" s="91">
        <v>371</v>
      </c>
      <c r="Q43" s="91">
        <v>371</v>
      </c>
      <c r="R43" s="91">
        <v>0</v>
      </c>
      <c r="S43" s="91">
        <v>0</v>
      </c>
      <c r="T43" s="97" t="s">
        <v>105</v>
      </c>
      <c r="U43" s="96" t="s">
        <v>105</v>
      </c>
      <c r="V43" s="304">
        <v>2046</v>
      </c>
      <c r="W43" s="304">
        <v>2046</v>
      </c>
      <c r="X43" s="304">
        <v>0</v>
      </c>
      <c r="Y43" s="305">
        <v>0</v>
      </c>
      <c r="Z43" s="304">
        <v>409</v>
      </c>
      <c r="AA43" s="304">
        <v>408</v>
      </c>
      <c r="AB43" s="304">
        <v>1</v>
      </c>
      <c r="AC43" s="305">
        <v>0.2</v>
      </c>
      <c r="AD43" s="98" t="s">
        <v>104</v>
      </c>
    </row>
    <row r="44" spans="1:30" s="88" customFormat="1" ht="20.25" customHeight="1">
      <c r="A44" s="14" t="s">
        <v>106</v>
      </c>
      <c r="B44" s="91">
        <v>643</v>
      </c>
      <c r="C44" s="91">
        <v>635</v>
      </c>
      <c r="D44" s="94">
        <v>8</v>
      </c>
      <c r="E44" s="93">
        <f t="shared" si="0"/>
        <v>1.2441679626749611</v>
      </c>
      <c r="F44" s="91">
        <v>133</v>
      </c>
      <c r="G44" s="91">
        <v>132</v>
      </c>
      <c r="H44" s="94">
        <v>0</v>
      </c>
      <c r="I44" s="95">
        <v>0.1</v>
      </c>
      <c r="J44" s="96" t="s">
        <v>107</v>
      </c>
      <c r="K44" s="14" t="s">
        <v>976</v>
      </c>
      <c r="L44" s="91">
        <v>647</v>
      </c>
      <c r="M44" s="91">
        <v>643</v>
      </c>
      <c r="N44" s="91">
        <v>4</v>
      </c>
      <c r="O44" s="91">
        <v>0.7</v>
      </c>
      <c r="P44" s="91">
        <v>133</v>
      </c>
      <c r="Q44" s="91">
        <v>132</v>
      </c>
      <c r="R44" s="91">
        <v>0</v>
      </c>
      <c r="S44" s="91">
        <v>0.1</v>
      </c>
      <c r="T44" s="97" t="s">
        <v>107</v>
      </c>
      <c r="U44" s="96" t="s">
        <v>107</v>
      </c>
      <c r="V44" s="304">
        <v>714</v>
      </c>
      <c r="W44" s="304">
        <v>714</v>
      </c>
      <c r="X44" s="304">
        <v>0</v>
      </c>
      <c r="Y44" s="305">
        <v>0</v>
      </c>
      <c r="Z44" s="304">
        <v>168</v>
      </c>
      <c r="AA44" s="304">
        <v>168</v>
      </c>
      <c r="AB44" s="304">
        <v>0</v>
      </c>
      <c r="AC44" s="305">
        <v>0</v>
      </c>
      <c r="AD44" s="98" t="s">
        <v>106</v>
      </c>
    </row>
    <row r="45" spans="1:30" s="88" customFormat="1" ht="20.25" customHeight="1">
      <c r="A45" s="110" t="s">
        <v>348</v>
      </c>
      <c r="B45" s="111">
        <v>888</v>
      </c>
      <c r="C45" s="111">
        <v>795</v>
      </c>
      <c r="D45" s="112">
        <v>93</v>
      </c>
      <c r="E45" s="113">
        <f t="shared" si="0"/>
        <v>10.472972972972974</v>
      </c>
      <c r="F45" s="111">
        <v>186</v>
      </c>
      <c r="G45" s="111">
        <v>169</v>
      </c>
      <c r="H45" s="112">
        <v>17</v>
      </c>
      <c r="I45" s="114">
        <v>9.3000000000000007</v>
      </c>
      <c r="J45" s="115" t="s">
        <v>974</v>
      </c>
      <c r="K45" s="14" t="s">
        <v>975</v>
      </c>
      <c r="L45" s="91">
        <v>814</v>
      </c>
      <c r="M45" s="91">
        <v>809</v>
      </c>
      <c r="N45" s="91">
        <v>5</v>
      </c>
      <c r="O45" s="91">
        <v>0.7</v>
      </c>
      <c r="P45" s="91">
        <v>186</v>
      </c>
      <c r="Q45" s="91">
        <v>169</v>
      </c>
      <c r="R45" s="91">
        <v>17</v>
      </c>
      <c r="S45" s="91">
        <v>9.3000000000000007</v>
      </c>
      <c r="T45" s="116" t="s">
        <v>974</v>
      </c>
      <c r="U45" s="115" t="s">
        <v>974</v>
      </c>
      <c r="V45" s="304">
        <v>938</v>
      </c>
      <c r="W45" s="304">
        <v>938</v>
      </c>
      <c r="X45" s="304">
        <v>0</v>
      </c>
      <c r="Y45" s="305">
        <v>0</v>
      </c>
      <c r="Z45" s="304">
        <v>189</v>
      </c>
      <c r="AA45" s="304">
        <v>188</v>
      </c>
      <c r="AB45" s="304">
        <v>1</v>
      </c>
      <c r="AC45" s="305">
        <v>0.3</v>
      </c>
      <c r="AD45" s="98" t="s">
        <v>108</v>
      </c>
    </row>
    <row r="46" spans="1:30" s="88" customFormat="1" ht="20.25" customHeight="1">
      <c r="A46" s="14" t="s">
        <v>973</v>
      </c>
      <c r="B46" s="91">
        <v>1863</v>
      </c>
      <c r="C46" s="91">
        <v>1841</v>
      </c>
      <c r="D46" s="94">
        <v>22</v>
      </c>
      <c r="E46" s="93">
        <f t="shared" si="0"/>
        <v>1.1808910359634996</v>
      </c>
      <c r="F46" s="91">
        <v>320</v>
      </c>
      <c r="G46" s="91">
        <v>311</v>
      </c>
      <c r="H46" s="94">
        <v>9</v>
      </c>
      <c r="I46" s="95">
        <v>2.7</v>
      </c>
      <c r="J46" s="96" t="s">
        <v>971</v>
      </c>
      <c r="K46" s="14" t="s">
        <v>972</v>
      </c>
      <c r="L46" s="91">
        <v>1538</v>
      </c>
      <c r="M46" s="91">
        <v>1515</v>
      </c>
      <c r="N46" s="91">
        <v>23</v>
      </c>
      <c r="O46" s="91">
        <v>1.5</v>
      </c>
      <c r="P46" s="91">
        <v>320</v>
      </c>
      <c r="Q46" s="91">
        <v>311</v>
      </c>
      <c r="R46" s="91">
        <v>9</v>
      </c>
      <c r="S46" s="91">
        <v>2.7</v>
      </c>
      <c r="T46" s="97" t="s">
        <v>971</v>
      </c>
      <c r="U46" s="96" t="s">
        <v>971</v>
      </c>
      <c r="V46" s="304">
        <v>1888</v>
      </c>
      <c r="W46" s="304">
        <v>1888</v>
      </c>
      <c r="X46" s="304">
        <v>0</v>
      </c>
      <c r="Y46" s="305">
        <v>0</v>
      </c>
      <c r="Z46" s="304">
        <v>386</v>
      </c>
      <c r="AA46" s="304">
        <v>386</v>
      </c>
      <c r="AB46" s="304">
        <v>0</v>
      </c>
      <c r="AC46" s="305">
        <v>0.1</v>
      </c>
      <c r="AD46" s="98" t="s">
        <v>970</v>
      </c>
    </row>
    <row r="47" spans="1:30" s="88" customFormat="1" ht="20.25" customHeight="1">
      <c r="A47" s="84" t="s">
        <v>969</v>
      </c>
      <c r="B47" s="101">
        <f>SUM(B40:B46)</f>
        <v>16691</v>
      </c>
      <c r="C47" s="101">
        <f>SUM(C40:C46)-1</f>
        <v>16218</v>
      </c>
      <c r="D47" s="102">
        <f>B47-C47-1</f>
        <v>472</v>
      </c>
      <c r="E47" s="93">
        <f t="shared" si="0"/>
        <v>2.8278713078904798</v>
      </c>
      <c r="F47" s="101">
        <v>2989</v>
      </c>
      <c r="G47" s="101">
        <v>2878</v>
      </c>
      <c r="H47" s="102">
        <v>111</v>
      </c>
      <c r="I47" s="93">
        <v>3.7</v>
      </c>
      <c r="J47" s="103" t="s">
        <v>967</v>
      </c>
      <c r="K47" s="14" t="s">
        <v>968</v>
      </c>
      <c r="L47" s="101">
        <v>16591</v>
      </c>
      <c r="M47" s="101">
        <v>15984</v>
      </c>
      <c r="N47" s="101">
        <v>607</v>
      </c>
      <c r="O47" s="101">
        <v>3.7</v>
      </c>
      <c r="P47" s="101">
        <v>2989</v>
      </c>
      <c r="Q47" s="101">
        <v>2878</v>
      </c>
      <c r="R47" s="101">
        <v>111</v>
      </c>
      <c r="S47" s="101">
        <v>3.7</v>
      </c>
      <c r="T47" s="104" t="s">
        <v>967</v>
      </c>
      <c r="U47" s="103" t="s">
        <v>967</v>
      </c>
      <c r="V47" s="313">
        <v>20561</v>
      </c>
      <c r="W47" s="313">
        <v>20545</v>
      </c>
      <c r="X47" s="307">
        <v>16</v>
      </c>
      <c r="Y47" s="310">
        <v>0.1</v>
      </c>
      <c r="Z47" s="309">
        <v>3959</v>
      </c>
      <c r="AA47" s="309">
        <v>3914</v>
      </c>
      <c r="AB47" s="307">
        <v>45</v>
      </c>
      <c r="AC47" s="310">
        <v>1.1000000000000001</v>
      </c>
      <c r="AD47" s="105" t="s">
        <v>966</v>
      </c>
    </row>
    <row r="48" spans="1:30" s="88" customFormat="1" ht="20.25" customHeight="1">
      <c r="A48" s="84" t="s">
        <v>965</v>
      </c>
      <c r="B48" s="101">
        <v>1274595</v>
      </c>
      <c r="C48" s="101">
        <v>1267526</v>
      </c>
      <c r="D48" s="102">
        <v>7070</v>
      </c>
      <c r="E48" s="93">
        <f t="shared" si="0"/>
        <v>0.55468599829749843</v>
      </c>
      <c r="F48" s="101">
        <v>183804</v>
      </c>
      <c r="G48" s="101">
        <v>182533</v>
      </c>
      <c r="H48" s="102">
        <v>1271</v>
      </c>
      <c r="I48" s="93">
        <v>0.7</v>
      </c>
      <c r="J48" s="103" t="s">
        <v>963</v>
      </c>
      <c r="K48" s="117" t="s">
        <v>964</v>
      </c>
      <c r="L48" s="118">
        <v>1291010</v>
      </c>
      <c r="M48" s="118">
        <v>1284444</v>
      </c>
      <c r="N48" s="118">
        <v>6566</v>
      </c>
      <c r="O48" s="119">
        <v>0.5</v>
      </c>
      <c r="P48" s="120">
        <v>183804</v>
      </c>
      <c r="Q48" s="121">
        <v>182533</v>
      </c>
      <c r="R48" s="118">
        <v>1271</v>
      </c>
      <c r="S48" s="122">
        <v>0.7</v>
      </c>
      <c r="T48" s="104" t="s">
        <v>963</v>
      </c>
      <c r="U48" s="123" t="s">
        <v>963</v>
      </c>
      <c r="V48" s="313" t="s">
        <v>962</v>
      </c>
      <c r="W48" s="313" t="s">
        <v>961</v>
      </c>
      <c r="X48" s="307">
        <v>1589</v>
      </c>
      <c r="Y48" s="310">
        <v>0.1</v>
      </c>
      <c r="Z48" s="309" t="s">
        <v>960</v>
      </c>
      <c r="AA48" s="309" t="s">
        <v>959</v>
      </c>
      <c r="AB48" s="307">
        <v>2</v>
      </c>
      <c r="AC48" s="310">
        <v>0</v>
      </c>
      <c r="AD48" s="105" t="s">
        <v>323</v>
      </c>
    </row>
    <row r="49" spans="1:30" s="88" customFormat="1" ht="16.5" customHeight="1">
      <c r="A49" s="124" t="s">
        <v>958</v>
      </c>
      <c r="B49" s="89"/>
      <c r="C49" s="125" t="s">
        <v>957</v>
      </c>
      <c r="D49" s="89"/>
      <c r="E49" s="89"/>
      <c r="F49" s="89"/>
      <c r="G49" s="89"/>
      <c r="H49" s="89"/>
      <c r="I49" s="89"/>
      <c r="J49" s="89"/>
      <c r="K49" s="125" t="s">
        <v>958</v>
      </c>
      <c r="L49" s="89"/>
      <c r="M49" s="125" t="s">
        <v>957</v>
      </c>
      <c r="N49" s="89"/>
      <c r="O49" s="89"/>
      <c r="P49" s="89"/>
      <c r="Q49" s="89"/>
      <c r="R49" s="89"/>
      <c r="S49" s="89"/>
      <c r="T49" s="89"/>
      <c r="U49" s="126" t="s">
        <v>956</v>
      </c>
      <c r="V49" s="127"/>
      <c r="W49" s="128"/>
      <c r="X49" s="127"/>
      <c r="Y49" s="127"/>
      <c r="Z49" s="127"/>
      <c r="AA49" s="127"/>
      <c r="AB49" s="127"/>
      <c r="AC49" s="127"/>
      <c r="AD49" s="129"/>
    </row>
    <row r="50" spans="1:30" s="88" customFormat="1" ht="56.25" customHeight="1">
      <c r="A50" s="130" t="s">
        <v>955</v>
      </c>
      <c r="B50" s="131" t="s">
        <v>954</v>
      </c>
      <c r="C50" s="132"/>
      <c r="D50" s="89"/>
      <c r="E50" s="132"/>
      <c r="F50" s="132"/>
      <c r="G50" s="132"/>
      <c r="H50" s="1235" t="s">
        <v>952</v>
      </c>
      <c r="I50" s="1235"/>
      <c r="J50" s="1235"/>
      <c r="K50" s="132" t="s">
        <v>955</v>
      </c>
      <c r="L50" s="131" t="s">
        <v>954</v>
      </c>
      <c r="M50" s="132"/>
      <c r="N50" s="89" t="s">
        <v>953</v>
      </c>
      <c r="O50" s="132"/>
      <c r="P50" s="132"/>
      <c r="Q50" s="132"/>
      <c r="R50" s="1235" t="s">
        <v>952</v>
      </c>
      <c r="S50" s="1235"/>
      <c r="T50" s="1235"/>
      <c r="U50" s="1236" t="s">
        <v>951</v>
      </c>
      <c r="V50" s="1237"/>
      <c r="W50" s="1237"/>
      <c r="X50" s="1237"/>
      <c r="Y50" s="1237"/>
      <c r="Z50" s="1237"/>
      <c r="AA50" s="1237"/>
      <c r="AB50" s="1237"/>
      <c r="AC50" s="1237"/>
      <c r="AD50" s="1238"/>
    </row>
    <row r="56" spans="1:30" hidden="1">
      <c r="B56" s="134"/>
      <c r="C56" s="134"/>
      <c r="D56" s="134"/>
      <c r="E56" s="134"/>
      <c r="F56" s="134"/>
      <c r="G56" s="134"/>
      <c r="H56" s="134"/>
      <c r="I56" s="134"/>
      <c r="J56" s="134"/>
      <c r="K56" s="134"/>
      <c r="L56" s="134"/>
      <c r="M56" s="134"/>
      <c r="N56" s="134"/>
      <c r="O56" s="134"/>
      <c r="P56" s="134"/>
    </row>
    <row r="57" spans="1:30" hidden="1">
      <c r="B57" s="134"/>
      <c r="C57" s="134"/>
      <c r="D57" s="134"/>
      <c r="E57" s="134"/>
      <c r="F57" s="134"/>
      <c r="G57" s="134"/>
      <c r="H57" s="134"/>
      <c r="I57" s="134"/>
      <c r="J57" s="134"/>
      <c r="K57" s="134"/>
      <c r="L57" s="134"/>
      <c r="M57" s="134"/>
      <c r="N57" s="134"/>
      <c r="O57" s="134"/>
      <c r="P57" s="134"/>
    </row>
  </sheetData>
  <mergeCells count="35">
    <mergeCell ref="U5:U6"/>
    <mergeCell ref="G5:G6"/>
    <mergeCell ref="J5:J6"/>
    <mergeCell ref="H5:I5"/>
    <mergeCell ref="M5:M6"/>
    <mergeCell ref="N5:O5"/>
    <mergeCell ref="K1:T1"/>
    <mergeCell ref="U1:AD1"/>
    <mergeCell ref="U2:AD2"/>
    <mergeCell ref="F4:J4"/>
    <mergeCell ref="P4:T4"/>
    <mergeCell ref="A1:J1"/>
    <mergeCell ref="U3:AD3"/>
    <mergeCell ref="U4:AD4"/>
    <mergeCell ref="A5:A6"/>
    <mergeCell ref="B5:B6"/>
    <mergeCell ref="C5:C6"/>
    <mergeCell ref="D5:E5"/>
    <mergeCell ref="F5:F6"/>
    <mergeCell ref="H50:J50"/>
    <mergeCell ref="R50:T50"/>
    <mergeCell ref="U50:AD50"/>
    <mergeCell ref="W5:W6"/>
    <mergeCell ref="X5:Y5"/>
    <mergeCell ref="Z5:Z6"/>
    <mergeCell ref="AA5:AA6"/>
    <mergeCell ref="AB5:AC5"/>
    <mergeCell ref="AD5:AD6"/>
    <mergeCell ref="P5:P6"/>
    <mergeCell ref="Q5:Q6"/>
    <mergeCell ref="R5:S5"/>
    <mergeCell ref="V5:V6"/>
    <mergeCell ref="K5:K6"/>
    <mergeCell ref="L5:L6"/>
    <mergeCell ref="T5:T6"/>
  </mergeCells>
  <conditionalFormatting sqref="AF7:XFD48">
    <cfRule type="expression" dxfId="15" priority="1">
      <formula>MOD(ROW(),3)=1</formula>
    </cfRule>
  </conditionalFormatting>
  <pageMargins left="0.7" right="0.7" top="0.75" bottom="0.75" header="0.3" footer="0.3"/>
  <ignoredErrors>
    <ignoredError sqref="V13:W48 Z48:AA48"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16</vt:i4>
      </vt:variant>
    </vt:vector>
  </HeadingPairs>
  <TitlesOfParts>
    <vt:vector size="62" baseType="lpstr">
      <vt:lpstr>2.01</vt:lpstr>
      <vt:lpstr>2.02</vt:lpstr>
      <vt:lpstr> 2.03</vt:lpstr>
      <vt:lpstr>2.04</vt:lpstr>
      <vt:lpstr>2.05</vt:lpstr>
      <vt:lpstr>2.06</vt:lpstr>
      <vt:lpstr>2.07</vt:lpstr>
      <vt:lpstr>2.08</vt:lpstr>
      <vt:lpstr>2.09</vt:lpstr>
      <vt:lpstr>2.10 (a)</vt:lpstr>
      <vt:lpstr>2.10(b)</vt:lpstr>
      <vt:lpstr>2.11</vt:lpstr>
      <vt:lpstr>2.12</vt:lpstr>
      <vt:lpstr>2.13</vt:lpstr>
      <vt:lpstr>2.14(a)</vt:lpstr>
      <vt:lpstr>2.14(b)</vt:lpstr>
      <vt:lpstr>2.14(c)</vt:lpstr>
      <vt:lpstr>2.14(d)</vt:lpstr>
      <vt:lpstr>2.15a</vt:lpstr>
      <vt:lpstr>2.15 b</vt:lpstr>
      <vt:lpstr>2.16</vt:lpstr>
      <vt:lpstr>2.17</vt:lpstr>
      <vt:lpstr>2.18 a</vt:lpstr>
      <vt:lpstr>2.18 b</vt:lpstr>
      <vt:lpstr>2.19 a</vt:lpstr>
      <vt:lpstr>2.19 b</vt:lpstr>
      <vt:lpstr>2.19 c</vt:lpstr>
      <vt:lpstr>2.20a</vt:lpstr>
      <vt:lpstr>2.20b</vt:lpstr>
      <vt:lpstr>2.21</vt:lpstr>
      <vt:lpstr>2.22</vt:lpstr>
      <vt:lpstr>2.23</vt:lpstr>
      <vt:lpstr>2.24 a</vt:lpstr>
      <vt:lpstr>2.24 b</vt:lpstr>
      <vt:lpstr>2.25 (a)</vt:lpstr>
      <vt:lpstr>2.25 (b)</vt:lpstr>
      <vt:lpstr>2.25 (c)</vt:lpstr>
      <vt:lpstr>2.26</vt:lpstr>
      <vt:lpstr>2.27a </vt:lpstr>
      <vt:lpstr>2.27b </vt:lpstr>
      <vt:lpstr>2.27b</vt:lpstr>
      <vt:lpstr>2.28 (a)</vt:lpstr>
      <vt:lpstr>2.28 (b)</vt:lpstr>
      <vt:lpstr>2.29</vt:lpstr>
      <vt:lpstr>2.30 </vt:lpstr>
      <vt:lpstr>Sheet4</vt:lpstr>
      <vt:lpstr>' 2.03'!Print_Area</vt:lpstr>
      <vt:lpstr>'2.04'!Print_Area</vt:lpstr>
      <vt:lpstr>'2.11'!Print_Area</vt:lpstr>
      <vt:lpstr>'2.13'!Print_Area</vt:lpstr>
      <vt:lpstr>'2.15 b'!Print_Area</vt:lpstr>
      <vt:lpstr>'2.15a'!Print_Area</vt:lpstr>
      <vt:lpstr>'2.18 a'!Print_Area</vt:lpstr>
      <vt:lpstr>'2.18 b'!Print_Area</vt:lpstr>
      <vt:lpstr>'2.20a'!Print_Area</vt:lpstr>
      <vt:lpstr>'2.20b'!Print_Area</vt:lpstr>
      <vt:lpstr>'2.25 (c)'!Print_Area</vt:lpstr>
      <vt:lpstr>' 2.03'!Print_Titles</vt:lpstr>
      <vt:lpstr>'2.04'!Print_Titles</vt:lpstr>
      <vt:lpstr>'2.11'!Print_Titles</vt:lpstr>
      <vt:lpstr>'2.18 a'!Print_Titles</vt:lpstr>
      <vt:lpstr>'2.18 b'!Print_Titles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shaurya.srivastava02@gmail.com</dc:creator>
  <cp:lastModifiedBy>shaurya.srivastava02@gmail.com</cp:lastModifiedBy>
  <cp:lastPrinted>2025-05-16T11:59:54Z</cp:lastPrinted>
  <dcterms:created xsi:type="dcterms:W3CDTF">2025-04-23T07:08:49Z</dcterms:created>
  <dcterms:modified xsi:type="dcterms:W3CDTF">2025-06-03T09:46:31Z</dcterms:modified>
</cp:coreProperties>
</file>