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able 18.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18.2'!$A$1:$O$262</definedName>
    <definedName name="Print_Area_MI" localSheetId="0">'Table 18.2'!$A$170:$I$219</definedName>
  </definedNames>
  <calcPr fullCalcOnLoad="1"/>
</workbook>
</file>

<file path=xl/sharedStrings.xml><?xml version="1.0" encoding="utf-8"?>
<sst xmlns="http://schemas.openxmlformats.org/spreadsheetml/2006/main" count="261" uniqueCount="234">
  <si>
    <t xml:space="preserve"> Sections and Chapters</t>
  </si>
  <si>
    <t>Imports</t>
  </si>
  <si>
    <t xml:space="preserve">    1</t>
  </si>
  <si>
    <t>01 Live animals</t>
  </si>
  <si>
    <t>02 Meat and edible meat offal</t>
  </si>
  <si>
    <t xml:space="preserve">04 Dairy produce; birds'eggs; natural </t>
  </si>
  <si>
    <t xml:space="preserve">   honey; edible products of animal</t>
  </si>
  <si>
    <t xml:space="preserve">   origin, n.e.s.</t>
  </si>
  <si>
    <t>05 Products of animal origin, n.e.s</t>
  </si>
  <si>
    <t xml:space="preserve">   or included </t>
  </si>
  <si>
    <t>Section II-Vegetable products</t>
  </si>
  <si>
    <t xml:space="preserve">06 Live trees &amp; other plants; bulbs, </t>
  </si>
  <si>
    <t xml:space="preserve">   roots &amp; the like; cut flowers</t>
  </si>
  <si>
    <t xml:space="preserve">   and ornamental foliage</t>
  </si>
  <si>
    <t xml:space="preserve">07 Edible vegetables and certain </t>
  </si>
  <si>
    <t xml:space="preserve">   roots and tubers</t>
  </si>
  <si>
    <t xml:space="preserve">08 Edible fruits &amp; nuts; peel of </t>
  </si>
  <si>
    <t xml:space="preserve">   citrus fruit or melons</t>
  </si>
  <si>
    <t>09 Coffee, tea mate &amp; spices</t>
  </si>
  <si>
    <t>10 Cereals</t>
  </si>
  <si>
    <t>11 Products of the milling industry,</t>
  </si>
  <si>
    <t xml:space="preserve">   malt,starches,inulin,wheat glanten</t>
  </si>
  <si>
    <t>12 Oil seeds &amp; oleagionous fruits,misc.</t>
  </si>
  <si>
    <t xml:space="preserve">   grains,seeds &amp; fruits,industrial or</t>
  </si>
  <si>
    <t xml:space="preserve">   medicinal plants,straw &amp; fodder</t>
  </si>
  <si>
    <t>13 Lac,gums, resins &amp; other vegetable</t>
  </si>
  <si>
    <t xml:space="preserve">   products not elsewhere specified</t>
  </si>
  <si>
    <t xml:space="preserve">   or included</t>
  </si>
  <si>
    <t>14 Vegetable plaiting materials,</t>
  </si>
  <si>
    <t xml:space="preserve">   vegetable products not elsewhere</t>
  </si>
  <si>
    <t xml:space="preserve">   specified or included</t>
  </si>
  <si>
    <t>Section III- Animal or vegetable fats,</t>
  </si>
  <si>
    <t xml:space="preserve">oils and their cleavage products, animal </t>
  </si>
  <si>
    <t>or vegetable waxes</t>
  </si>
  <si>
    <t>15 Animal or vegetable fats &amp; oils</t>
  </si>
  <si>
    <t xml:space="preserve">   and their cleavage products;</t>
  </si>
  <si>
    <t xml:space="preserve">   animal or vegetable waxes</t>
  </si>
  <si>
    <t>Section IV-Prepared foodstuffs;</t>
  </si>
  <si>
    <t>beverages and tobacco</t>
  </si>
  <si>
    <t xml:space="preserve">16 Preparations of meat of fish or </t>
  </si>
  <si>
    <t xml:space="preserve">   of crustaceans, molluscs or other </t>
  </si>
  <si>
    <t xml:space="preserve">   aquatic invertebrates</t>
  </si>
  <si>
    <t>17 sugars and sugar confectionery</t>
  </si>
  <si>
    <t>18 Cocoa and cocoa preparations</t>
  </si>
  <si>
    <t>19 Preparations of cereals,flour,starch</t>
  </si>
  <si>
    <t xml:space="preserve">   or milk; pastry-cooks'products</t>
  </si>
  <si>
    <t xml:space="preserve">20 Preparations of vegetables, fruit, </t>
  </si>
  <si>
    <t xml:space="preserve">   nuts or other parts of plants</t>
  </si>
  <si>
    <t>21 Miscellaneous edible preparations</t>
  </si>
  <si>
    <t>22 Beverages, spirits and vinegar</t>
  </si>
  <si>
    <t xml:space="preserve">23 Residues and waste from the food </t>
  </si>
  <si>
    <t xml:space="preserve">   industries; prepared animal fodder</t>
  </si>
  <si>
    <t xml:space="preserve">24 Tobacco and Manufactured tobacco </t>
  </si>
  <si>
    <t xml:space="preserve">   substitutes</t>
  </si>
  <si>
    <t>Section V-Mineral products</t>
  </si>
  <si>
    <t xml:space="preserve">25 Salt; sulphur; earths and stone; </t>
  </si>
  <si>
    <t xml:space="preserve">   plastering materials, lime and cement</t>
  </si>
  <si>
    <t>26 Ores, slag and ash</t>
  </si>
  <si>
    <t xml:space="preserve">27 Mineral fuels, mineral oils &amp; </t>
  </si>
  <si>
    <t xml:space="preserve">   products;bituminous substances;</t>
  </si>
  <si>
    <t xml:space="preserve">   mineral waxes</t>
  </si>
  <si>
    <t xml:space="preserve">28 Inorganic chemicals; compounds of precious </t>
  </si>
  <si>
    <t xml:space="preserve">   metals,of rare-earth metals,of radio-active</t>
  </si>
  <si>
    <t xml:space="preserve">   of radio-active elements or isotopes</t>
  </si>
  <si>
    <t xml:space="preserve">29 Organic chemicals </t>
  </si>
  <si>
    <t>30 Pharmaceutical products</t>
  </si>
  <si>
    <t>31 Fertilizers</t>
  </si>
  <si>
    <t>32 Dyeing, tanning and colouring matter</t>
  </si>
  <si>
    <t xml:space="preserve">33 Essential oils and resinoids; cosmetic and </t>
  </si>
  <si>
    <t xml:space="preserve">   other similar preparations </t>
  </si>
  <si>
    <t xml:space="preserve">34 Soap &amp; other similar preparations; </t>
  </si>
  <si>
    <t xml:space="preserve">   polishes &amp; creams; candles and the like, </t>
  </si>
  <si>
    <t xml:space="preserve">   dental waxes &amp; preparations</t>
  </si>
  <si>
    <t>35 Albuminoidal substances; modified</t>
  </si>
  <si>
    <t xml:space="preserve">   starches; glues; enzymes</t>
  </si>
  <si>
    <t xml:space="preserve">36 Explosives; matches; certain combustible </t>
  </si>
  <si>
    <t xml:space="preserve">   preparations</t>
  </si>
  <si>
    <t>37 Photographic or cinematographic goods</t>
  </si>
  <si>
    <t>38 Miscellaneous chemical products</t>
  </si>
  <si>
    <t>Section VII-Plastics &amp; Rubber</t>
  </si>
  <si>
    <t>39 Plastics and articles thereof</t>
  </si>
  <si>
    <t>40 Rubber and articles thereof</t>
  </si>
  <si>
    <t>Section VIII-Hides &amp; Skins; Leather Prodcuts;</t>
  </si>
  <si>
    <t>Furskins &amp; Articles thereof</t>
  </si>
  <si>
    <t xml:space="preserve">41 Raw hides and skins (other than furskins) </t>
  </si>
  <si>
    <t xml:space="preserve">   and leather</t>
  </si>
  <si>
    <t xml:space="preserve">42 Articles of leather, saddlery harness and  </t>
  </si>
  <si>
    <t xml:space="preserve">   harness and animal gut</t>
  </si>
  <si>
    <t>43 Furskins and artificial fur,</t>
  </si>
  <si>
    <t xml:space="preserve">   manufactures thereof</t>
  </si>
  <si>
    <t>Section IX-Wood, Cork and Articles</t>
  </si>
  <si>
    <t>thereof manufacture of Plaiting Materials;</t>
  </si>
  <si>
    <t>Plaiting Materials; Basketware</t>
  </si>
  <si>
    <t>&amp; Wickerwork</t>
  </si>
  <si>
    <t>44 Wood &amp; articles of wood; wood charcoal</t>
  </si>
  <si>
    <t>45 Cork &amp; articles of cork</t>
  </si>
  <si>
    <t xml:space="preserve">46 Manufactures of plaiting materials; </t>
  </si>
  <si>
    <t xml:space="preserve">   basketware &amp;  wickerwork</t>
  </si>
  <si>
    <t xml:space="preserve">Section X-Paper-Board and Articles </t>
  </si>
  <si>
    <t>thereof</t>
  </si>
  <si>
    <t>47 Pulp of wood or of other material;</t>
  </si>
  <si>
    <t xml:space="preserve">   waste &amp; scrap of paper or paperboard</t>
  </si>
  <si>
    <t xml:space="preserve">48 Paper and paperboard; articles of </t>
  </si>
  <si>
    <t xml:space="preserve">   paper pulp, of paper and paperboard</t>
  </si>
  <si>
    <t xml:space="preserve">49 Printed books &amp; other products of </t>
  </si>
  <si>
    <t xml:space="preserve">   printing industry</t>
  </si>
  <si>
    <t>Section XI-Textile and Textile Artiles</t>
  </si>
  <si>
    <t xml:space="preserve">50 Silk </t>
  </si>
  <si>
    <t>51 Wool, fine or coarse animal hair</t>
  </si>
  <si>
    <t>52 Cotton</t>
  </si>
  <si>
    <t>53 Other vegetable textile fibres; paper</t>
  </si>
  <si>
    <t xml:space="preserve">   yarn and fabrics</t>
  </si>
  <si>
    <t>54 Man-made filaments</t>
  </si>
  <si>
    <t>55 Man-made staple fibres</t>
  </si>
  <si>
    <t>56 Wadding, felt and nonwovens; special</t>
  </si>
  <si>
    <t xml:space="preserve">   yarns; twine, cordage, ropes and </t>
  </si>
  <si>
    <t xml:space="preserve">   cables and articles thereof</t>
  </si>
  <si>
    <t xml:space="preserve">57 Carpets and other textile floor </t>
  </si>
  <si>
    <t xml:space="preserve">   coverings</t>
  </si>
  <si>
    <t>58 Special woven fabrics; tufted textile</t>
  </si>
  <si>
    <t xml:space="preserve">   fabrics; lace; tapestries; trimmings; </t>
  </si>
  <si>
    <t xml:space="preserve">   embroidery</t>
  </si>
  <si>
    <t xml:space="preserve">59 Impregnated, coated &amp; laminated </t>
  </si>
  <si>
    <t xml:space="preserve">   textile fabrics; textile articles </t>
  </si>
  <si>
    <t xml:space="preserve">   for industrial use</t>
  </si>
  <si>
    <t>60 Knitted or crocheted fabrics</t>
  </si>
  <si>
    <t>61 Articles of apparel and clothing</t>
  </si>
  <si>
    <t xml:space="preserve">   accessories, knitted or crocheted</t>
  </si>
  <si>
    <t xml:space="preserve">62 Articles of apparel and clothing </t>
  </si>
  <si>
    <t xml:space="preserve">   accessories, not knitted or crocheted</t>
  </si>
  <si>
    <t xml:space="preserve">63 Other made up textile articles; </t>
  </si>
  <si>
    <t xml:space="preserve">   sets; worn textile articles; rags</t>
  </si>
  <si>
    <t>Section XII-Footwear,Headgear, Umbrellas</t>
  </si>
  <si>
    <t xml:space="preserve">Prepared Feathers &amp; Articles </t>
  </si>
  <si>
    <t>64 Footwear, gaiters and the like; parts</t>
  </si>
  <si>
    <t xml:space="preserve">   of such articles</t>
  </si>
  <si>
    <t>65 Headgear and parts thereof</t>
  </si>
  <si>
    <t>66 Umbrellas, walking &amp; seat sticks;</t>
  </si>
  <si>
    <t xml:space="preserve">   whips, riding crops &amp; parts thereof</t>
  </si>
  <si>
    <t>67 Prepared feathers &amp; down with</t>
  </si>
  <si>
    <t xml:space="preserve">   articles,artificial flowers; articles</t>
  </si>
  <si>
    <t xml:space="preserve">   of human hair</t>
  </si>
  <si>
    <t>Section XIII-Stone, Cement and similar</t>
  </si>
  <si>
    <t>Materials; Cermamic Products;</t>
  </si>
  <si>
    <t>Glass &amp; Glassware</t>
  </si>
  <si>
    <t>68 Articles of stone, plaster,cement,</t>
  </si>
  <si>
    <t xml:space="preserve">   asbestos, mica or similar materials</t>
  </si>
  <si>
    <t>69 Ceramic products</t>
  </si>
  <si>
    <t>70 Glass &amp; glassware</t>
  </si>
  <si>
    <t>Section XIV-Pearls, Precious or Semi-</t>
  </si>
  <si>
    <t xml:space="preserve">Precious Stones/Metals and </t>
  </si>
  <si>
    <t>Articles thereof:</t>
  </si>
  <si>
    <t>Jewellery &amp; Coin</t>
  </si>
  <si>
    <t>71 Pearls, precious or semi-precious</t>
  </si>
  <si>
    <t xml:space="preserve">   stones/metals and articles thereof; </t>
  </si>
  <si>
    <t xml:space="preserve">   imitation jewellery &amp; coin</t>
  </si>
  <si>
    <t>Section XV-Base Metals &amp; Articles of</t>
  </si>
  <si>
    <t>Base Metal</t>
  </si>
  <si>
    <t>72 Iron &amp; steel</t>
  </si>
  <si>
    <t>73 Articles of Iron &amp; steel</t>
  </si>
  <si>
    <t>74 Copper &amp; articles thereof</t>
  </si>
  <si>
    <t>75 Nickel &amp; articles thereof</t>
  </si>
  <si>
    <t>76 Aluminium &amp; articles thereof</t>
  </si>
  <si>
    <t>78 Lead &amp; articles thereof</t>
  </si>
  <si>
    <t xml:space="preserve">79 Zinc &amp; articles thereof </t>
  </si>
  <si>
    <t>80 Tin &amp; articles thereof</t>
  </si>
  <si>
    <t xml:space="preserve">81 Other base metals; cement; articles </t>
  </si>
  <si>
    <t xml:space="preserve">   thereof</t>
  </si>
  <si>
    <t>82 Tools and their parts of base metal</t>
  </si>
  <si>
    <t xml:space="preserve">83 Miscellaneous articles of base metal </t>
  </si>
  <si>
    <t>Section XVI-Machinery &amp; their Parts,</t>
  </si>
  <si>
    <t>Electrical &amp; Electronic</t>
  </si>
  <si>
    <t>Equipment, Parts thereof</t>
  </si>
  <si>
    <t>84 Nuclear reactors,boilers,machinery and</t>
  </si>
  <si>
    <t xml:space="preserve">   mechanical appliances; parts thereof</t>
  </si>
  <si>
    <t>85 Electrical machinery &amp; equipment &amp;</t>
  </si>
  <si>
    <t xml:space="preserve">   parts thereof; sound &amp; TV recorders &amp; </t>
  </si>
  <si>
    <t xml:space="preserve">   reproducers &amp; parts thereof</t>
  </si>
  <si>
    <t>Section XVII-Transport Equipment</t>
  </si>
  <si>
    <t>86 Railway/tramway locomotives,truck etc.;</t>
  </si>
  <si>
    <t xml:space="preserve">   equipment and parts thereof</t>
  </si>
  <si>
    <t>87 Road vehicles and parts</t>
  </si>
  <si>
    <t>88 Aircraft, spacecraft and parts</t>
  </si>
  <si>
    <t>89 Ship, boat &amp; floating structure</t>
  </si>
  <si>
    <t xml:space="preserve">Section XVIII-Instruments &amp; Apparatus; </t>
  </si>
  <si>
    <t>clocks &amp; Watches; Parts &amp;</t>
  </si>
  <si>
    <t>Accessories thereof</t>
  </si>
  <si>
    <t xml:space="preserve">90 Optical, Measuring, medical &amp; similar </t>
  </si>
  <si>
    <t xml:space="preserve">   instruments &amp; parts thereof</t>
  </si>
  <si>
    <t>91 Clocks and watches and their parts</t>
  </si>
  <si>
    <t xml:space="preserve">92 Musical instruments; parts and </t>
  </si>
  <si>
    <t xml:space="preserve">   accessories</t>
  </si>
  <si>
    <t>93 Arms and ammunition; parts and</t>
  </si>
  <si>
    <t>Section XX-Miscellaneous Manufactured</t>
  </si>
  <si>
    <t>Articles</t>
  </si>
  <si>
    <t xml:space="preserve">94 Furniture, Bedding and allied articles, </t>
  </si>
  <si>
    <t xml:space="preserve">   lighting fittings nes; illuminated </t>
  </si>
  <si>
    <t xml:space="preserve">   articles; prefabricated buildings</t>
  </si>
  <si>
    <t>95 Toys, gmes &amp; sports requisites;parts</t>
  </si>
  <si>
    <t xml:space="preserve">   and accessories thereof</t>
  </si>
  <si>
    <t>96 Miscellaneous manufatured articles</t>
  </si>
  <si>
    <t xml:space="preserve">Section XXI-Works of Art, Collector's </t>
  </si>
  <si>
    <t>Pieces and Antiques</t>
  </si>
  <si>
    <t xml:space="preserve">97 Works of art, collectors'pieces and </t>
  </si>
  <si>
    <t xml:space="preserve">   antiques</t>
  </si>
  <si>
    <t>98 Project goods; some special uses</t>
  </si>
  <si>
    <t>99 Miscellaneous goods</t>
  </si>
  <si>
    <t>Grand Total</t>
  </si>
  <si>
    <t>Note: Totals may not tally due to rounding off the figures.</t>
  </si>
  <si>
    <t xml:space="preserve">                 Exports</t>
  </si>
  <si>
    <t xml:space="preserve">                &amp; Re-</t>
  </si>
  <si>
    <t>Section I-Live animals;</t>
  </si>
  <si>
    <t>animal products</t>
  </si>
  <si>
    <t>03 Fish and crustaceans,molluscs</t>
  </si>
  <si>
    <t xml:space="preserve">   and other aquatic invertebrates</t>
  </si>
  <si>
    <t>Source: Directorate General of Commercial Intelligence and Statistics, Ministry of Commerce &amp; Industry.</t>
  </si>
  <si>
    <t xml:space="preserve">           TRADE</t>
  </si>
  <si>
    <t>Section XIX-Arms and Ammunition:</t>
  </si>
  <si>
    <t>Parts and Accessories thereof</t>
  </si>
  <si>
    <t xml:space="preserve">   accessoriesthereof games</t>
  </si>
  <si>
    <t xml:space="preserve">     ______________________</t>
  </si>
  <si>
    <t>Section VI- Products of the Chemical</t>
  </si>
  <si>
    <t xml:space="preserve"> or Allied Industries</t>
  </si>
  <si>
    <t>Section XXII-Project goods and</t>
  </si>
  <si>
    <t>Misc. Goods</t>
  </si>
  <si>
    <t>2007-08</t>
  </si>
  <si>
    <t>2008-09</t>
  </si>
  <si>
    <t xml:space="preserve"> </t>
  </si>
  <si>
    <t>2006-07</t>
  </si>
  <si>
    <t>2009-10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</si>
  <si>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</si>
  <si>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>2010-11</t>
  </si>
  <si>
    <t>2011-12</t>
  </si>
  <si>
    <t xml:space="preserve">                      Table 18.2-FOREIGN TRADE:INDIA'S FOREIGN TRADE BY SECTION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</si>
</sst>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0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8" fillId="33" borderId="0" xfId="0" applyFont="1" applyFill="1" applyAlignment="1">
      <alignment/>
    </xf>
    <xf numFmtId="164" fontId="4" fillId="33" borderId="0" xfId="0" applyFont="1" applyFill="1" applyAlignment="1">
      <alignment/>
    </xf>
    <xf numFmtId="164" fontId="8" fillId="34" borderId="0" xfId="0" applyFont="1" applyFill="1" applyAlignment="1" applyProtection="1">
      <alignment horizontal="left"/>
      <protection/>
    </xf>
    <xf numFmtId="164" fontId="8" fillId="34" borderId="0" xfId="0" applyFont="1" applyFill="1" applyAlignment="1">
      <alignment/>
    </xf>
    <xf numFmtId="164" fontId="4" fillId="34" borderId="0" xfId="0" applyFont="1" applyFill="1" applyAlignment="1">
      <alignment/>
    </xf>
    <xf numFmtId="164" fontId="7" fillId="34" borderId="0" xfId="0" applyFont="1" applyFill="1" applyAlignment="1">
      <alignment/>
    </xf>
    <xf numFmtId="164" fontId="9" fillId="34" borderId="0" xfId="0" applyFont="1" applyFill="1" applyBorder="1" applyAlignment="1" applyProtection="1">
      <alignment horizontal="right"/>
      <protection/>
    </xf>
    <xf numFmtId="164" fontId="8" fillId="34" borderId="10" xfId="0" applyFont="1" applyFill="1" applyBorder="1" applyAlignment="1" applyProtection="1">
      <alignment horizontal="left"/>
      <protection/>
    </xf>
    <xf numFmtId="164" fontId="8" fillId="34" borderId="10" xfId="0" applyFont="1" applyFill="1" applyBorder="1" applyAlignment="1" applyProtection="1">
      <alignment horizontal="fill"/>
      <protection/>
    </xf>
    <xf numFmtId="164" fontId="8" fillId="34" borderId="10" xfId="0" applyFont="1" applyFill="1" applyBorder="1" applyAlignment="1">
      <alignment/>
    </xf>
    <xf numFmtId="164" fontId="9" fillId="34" borderId="0" xfId="0" applyFont="1" applyFill="1" applyAlignment="1">
      <alignment/>
    </xf>
    <xf numFmtId="164" fontId="9" fillId="34" borderId="0" xfId="0" applyFont="1" applyFill="1" applyAlignment="1" applyProtection="1">
      <alignment horizontal="left"/>
      <protection/>
    </xf>
    <xf numFmtId="49" fontId="9" fillId="34" borderId="0" xfId="0" applyNumberFormat="1" applyFont="1" applyFill="1" applyBorder="1" applyAlignment="1" applyProtection="1">
      <alignment horizontal="right"/>
      <protection/>
    </xf>
    <xf numFmtId="49" fontId="9" fillId="34" borderId="0" xfId="0" applyNumberFormat="1" applyFont="1" applyFill="1" applyAlignment="1" applyProtection="1">
      <alignment horizontal="right"/>
      <protection/>
    </xf>
    <xf numFmtId="164" fontId="9" fillId="34" borderId="0" xfId="0" applyFont="1" applyFill="1" applyBorder="1" applyAlignment="1">
      <alignment/>
    </xf>
    <xf numFmtId="164" fontId="9" fillId="34" borderId="1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Alignment="1" applyProtection="1">
      <alignment horizontal="right"/>
      <protection/>
    </xf>
    <xf numFmtId="1" fontId="9" fillId="33" borderId="0" xfId="0" applyNumberFormat="1" applyFont="1" applyFill="1" applyAlignment="1" applyProtection="1">
      <alignment horizontal="right"/>
      <protection/>
    </xf>
    <xf numFmtId="164" fontId="4" fillId="34" borderId="0" xfId="0" applyFont="1" applyFill="1" applyAlignment="1">
      <alignment horizontal="left"/>
    </xf>
    <xf numFmtId="164" fontId="5" fillId="34" borderId="0" xfId="0" applyFont="1" applyFill="1" applyAlignment="1">
      <alignment/>
    </xf>
    <xf numFmtId="164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 applyProtection="1">
      <alignment horizontal="right"/>
      <protection/>
    </xf>
    <xf numFmtId="164" fontId="8" fillId="35" borderId="0" xfId="0" applyFont="1" applyFill="1" applyAlignment="1">
      <alignment/>
    </xf>
    <xf numFmtId="164" fontId="4" fillId="35" borderId="0" xfId="0" applyFont="1" applyFill="1" applyAlignment="1">
      <alignment/>
    </xf>
    <xf numFmtId="1" fontId="9" fillId="35" borderId="0" xfId="0" applyNumberFormat="1" applyFont="1" applyFill="1" applyAlignment="1" applyProtection="1">
      <alignment horizontal="right"/>
      <protection/>
    </xf>
    <xf numFmtId="1" fontId="8" fillId="35" borderId="0" xfId="0" applyNumberFormat="1" applyFont="1" applyFill="1" applyAlignment="1" applyProtection="1">
      <alignment horizontal="right"/>
      <protection/>
    </xf>
    <xf numFmtId="1" fontId="8" fillId="35" borderId="0" xfId="0" applyNumberFormat="1" applyFont="1" applyFill="1" applyBorder="1" applyAlignment="1" applyProtection="1">
      <alignment horizontal="right"/>
      <protection/>
    </xf>
    <xf numFmtId="164" fontId="8" fillId="35" borderId="0" xfId="0" applyFont="1" applyFill="1" applyBorder="1" applyAlignment="1">
      <alignment/>
    </xf>
    <xf numFmtId="164" fontId="9" fillId="35" borderId="0" xfId="0" applyFont="1" applyFill="1" applyAlignment="1">
      <alignment/>
    </xf>
    <xf numFmtId="0" fontId="8" fillId="35" borderId="0" xfId="0" applyNumberFormat="1" applyFont="1" applyFill="1" applyBorder="1" applyAlignment="1">
      <alignment horizontal="right"/>
    </xf>
    <xf numFmtId="164" fontId="8" fillId="35" borderId="10" xfId="0" applyFont="1" applyFill="1" applyBorder="1" applyAlignment="1">
      <alignment/>
    </xf>
    <xf numFmtId="164" fontId="11" fillId="35" borderId="10" xfId="0" applyFont="1" applyFill="1" applyBorder="1" applyAlignment="1">
      <alignment/>
    </xf>
    <xf numFmtId="164" fontId="11" fillId="35" borderId="0" xfId="0" applyFont="1" applyFill="1" applyAlignment="1">
      <alignment/>
    </xf>
    <xf numFmtId="164" fontId="8" fillId="34" borderId="0" xfId="0" applyFont="1" applyFill="1" applyBorder="1" applyAlignment="1" applyProtection="1">
      <alignment horizontal="left"/>
      <protection/>
    </xf>
    <xf numFmtId="164" fontId="8" fillId="34" borderId="0" xfId="0" applyFont="1" applyFill="1" applyBorder="1" applyAlignment="1">
      <alignment/>
    </xf>
    <xf numFmtId="164" fontId="8" fillId="35" borderId="0" xfId="0" applyFont="1" applyFill="1" applyAlignment="1" applyProtection="1">
      <alignment horizontal="left"/>
      <protection/>
    </xf>
    <xf numFmtId="164" fontId="8" fillId="34" borderId="0" xfId="0" applyFont="1" applyFill="1" applyAlignment="1">
      <alignment/>
    </xf>
    <xf numFmtId="164" fontId="8" fillId="34" borderId="11" xfId="0" applyFont="1" applyFill="1" applyBorder="1" applyAlignment="1">
      <alignment horizontal="center"/>
    </xf>
    <xf numFmtId="1" fontId="8" fillId="35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8" fillId="35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8" fillId="33" borderId="0" xfId="0" applyNumberFormat="1" applyFont="1" applyFill="1" applyAlignment="1" applyProtection="1">
      <alignment/>
      <protection/>
    </xf>
    <xf numFmtId="164" fontId="8" fillId="35" borderId="11" xfId="0" applyFont="1" applyFill="1" applyBorder="1" applyAlignment="1">
      <alignment horizontal="left"/>
    </xf>
    <xf numFmtId="164" fontId="8" fillId="35" borderId="11" xfId="0" applyFont="1" applyFill="1" applyBorder="1" applyAlignment="1">
      <alignment/>
    </xf>
    <xf numFmtId="164" fontId="9" fillId="34" borderId="11" xfId="0" applyFont="1" applyFill="1" applyBorder="1" applyAlignment="1" quotePrefix="1">
      <alignment horizontal="center"/>
    </xf>
    <xf numFmtId="164" fontId="8" fillId="34" borderId="11" xfId="0" applyFont="1" applyFill="1" applyBorder="1" applyAlignment="1">
      <alignment horizontal="center"/>
    </xf>
    <xf numFmtId="164" fontId="4" fillId="35" borderId="0" xfId="0" applyFont="1" applyFill="1" applyAlignment="1">
      <alignment horizontal="center"/>
    </xf>
    <xf numFmtId="164" fontId="8" fillId="34" borderId="0" xfId="0" applyFont="1" applyFill="1" applyBorder="1" applyAlignment="1">
      <alignment horizontal="center"/>
    </xf>
    <xf numFmtId="164" fontId="8" fillId="34" borderId="0" xfId="0" applyFont="1" applyFill="1" applyAlignment="1">
      <alignment/>
    </xf>
    <xf numFmtId="0" fontId="9" fillId="35" borderId="11" xfId="0" applyNumberFormat="1" applyFont="1" applyFill="1" applyBorder="1" applyAlignment="1" applyProtection="1" quotePrefix="1">
      <alignment horizontal="left"/>
      <protection/>
    </xf>
    <xf numFmtId="164" fontId="6" fillId="34" borderId="0" xfId="0" applyFont="1" applyFill="1" applyAlignment="1" applyProtection="1">
      <alignment horizontal="center"/>
      <protection/>
    </xf>
    <xf numFmtId="164" fontId="9" fillId="34" borderId="10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63"/>
  <sheetViews>
    <sheetView showGridLines="0" tabSelected="1" view="pageBreakPreview" zoomScaleNormal="75" zoomScaleSheetLayoutView="100" zoomScalePageLayoutView="0" workbookViewId="0" topLeftCell="A1">
      <selection activeCell="A2" sqref="A2:O2"/>
    </sheetView>
  </sheetViews>
  <sheetFormatPr defaultColWidth="9.625" defaultRowHeight="12.75"/>
  <cols>
    <col min="1" max="1" width="34.75390625" style="7" customWidth="1"/>
    <col min="2" max="2" width="9.125" style="1" customWidth="1"/>
    <col min="3" max="3" width="9.875" style="1" customWidth="1"/>
    <col min="4" max="4" width="0.2421875" style="1" customWidth="1"/>
    <col min="5" max="5" width="8.50390625" style="1" customWidth="1"/>
    <col min="6" max="6" width="9.00390625" style="1" customWidth="1"/>
    <col min="7" max="7" width="1.75390625" style="1" hidden="1" customWidth="1"/>
    <col min="8" max="8" width="7.875" style="1" bestFit="1" customWidth="1"/>
    <col min="9" max="9" width="11.375" style="1" customWidth="1"/>
    <col min="10" max="10" width="9.75390625" style="2" customWidth="1"/>
    <col min="11" max="11" width="10.00390625" style="2" customWidth="1"/>
    <col min="12" max="12" width="9.50390625" style="1" customWidth="1"/>
    <col min="13" max="13" width="10.75390625" style="1" customWidth="1"/>
    <col min="14" max="14" width="10.625" style="1" customWidth="1"/>
    <col min="15" max="15" width="11.25390625" style="1" customWidth="1"/>
    <col min="16" max="16" width="50.625" style="1" customWidth="1"/>
    <col min="17" max="17" width="9.625" style="1" customWidth="1"/>
    <col min="18" max="18" width="50.625" style="1" customWidth="1"/>
    <col min="19" max="16384" width="9.625" style="1" customWidth="1"/>
  </cols>
  <sheetData>
    <row r="1" spans="1:15" ht="15">
      <c r="A1" s="21"/>
      <c r="B1" s="7"/>
      <c r="C1" s="7"/>
      <c r="D1" s="7"/>
      <c r="E1" s="7"/>
      <c r="F1" s="7"/>
      <c r="G1" s="7"/>
      <c r="H1" s="7"/>
      <c r="I1" s="7"/>
      <c r="J1" s="22"/>
      <c r="K1" s="22"/>
      <c r="L1" s="7"/>
      <c r="M1" s="7"/>
      <c r="N1" s="7"/>
      <c r="O1" s="7"/>
    </row>
    <row r="2" spans="1:15" ht="15.75">
      <c r="A2" s="54" t="s">
        <v>216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.75">
      <c r="A3" s="8"/>
      <c r="B3" s="8"/>
      <c r="C3" s="8"/>
      <c r="D3" s="8"/>
      <c r="E3" s="8"/>
      <c r="F3" s="8"/>
      <c r="G3" s="8"/>
      <c r="H3" s="8"/>
      <c r="I3" s="8"/>
      <c r="J3" s="22"/>
      <c r="K3" s="22"/>
      <c r="L3" s="7"/>
      <c r="M3" s="7"/>
      <c r="N3" s="7"/>
      <c r="O3" s="7"/>
    </row>
    <row r="4" spans="1:15" ht="16.5" customHeight="1">
      <c r="A4" s="54" t="s">
        <v>233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24.75" customHeight="1">
      <c r="A5" s="55" t="s">
        <v>230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ht="15">
      <c r="A6" s="13"/>
      <c r="B6" s="48" t="s">
        <v>228</v>
      </c>
      <c r="C6" s="49"/>
      <c r="D6" s="40"/>
      <c r="E6" s="48" t="s">
        <v>225</v>
      </c>
      <c r="F6" s="49"/>
      <c r="G6" s="40"/>
      <c r="H6" s="48" t="s">
        <v>226</v>
      </c>
      <c r="I6" s="49"/>
      <c r="J6" s="48" t="s">
        <v>229</v>
      </c>
      <c r="K6" s="49"/>
      <c r="L6" s="48" t="s">
        <v>231</v>
      </c>
      <c r="M6" s="49"/>
      <c r="N6" s="48" t="s">
        <v>232</v>
      </c>
      <c r="O6" s="49"/>
    </row>
    <row r="7" spans="1:15" ht="15">
      <c r="A7" s="14" t="s">
        <v>0</v>
      </c>
      <c r="B7" s="51" t="s">
        <v>220</v>
      </c>
      <c r="C7" s="52"/>
      <c r="D7" s="39"/>
      <c r="E7" s="51" t="s">
        <v>220</v>
      </c>
      <c r="F7" s="52"/>
      <c r="G7" s="39"/>
      <c r="H7" s="51" t="s">
        <v>220</v>
      </c>
      <c r="I7" s="52"/>
      <c r="J7" s="51" t="s">
        <v>220</v>
      </c>
      <c r="K7" s="52"/>
      <c r="L7" s="51" t="s">
        <v>220</v>
      </c>
      <c r="M7" s="52"/>
      <c r="N7" s="51" t="s">
        <v>220</v>
      </c>
      <c r="O7" s="52"/>
    </row>
    <row r="8" spans="1:15" ht="15">
      <c r="A8" s="13"/>
      <c r="B8" s="9" t="s">
        <v>1</v>
      </c>
      <c r="C8" s="15" t="s">
        <v>209</v>
      </c>
      <c r="D8" s="15"/>
      <c r="E8" s="9" t="s">
        <v>1</v>
      </c>
      <c r="F8" s="15" t="s">
        <v>209</v>
      </c>
      <c r="G8" s="15"/>
      <c r="H8" s="9" t="s">
        <v>1</v>
      </c>
      <c r="I8" s="15" t="s">
        <v>209</v>
      </c>
      <c r="J8" s="9" t="s">
        <v>1</v>
      </c>
      <c r="K8" s="15" t="s">
        <v>209</v>
      </c>
      <c r="L8" s="9" t="s">
        <v>1</v>
      </c>
      <c r="M8" s="15" t="s">
        <v>209</v>
      </c>
      <c r="N8" s="9" t="s">
        <v>1</v>
      </c>
      <c r="O8" s="15" t="s">
        <v>209</v>
      </c>
    </row>
    <row r="9" spans="1:15" ht="15">
      <c r="A9" s="13"/>
      <c r="B9" s="6"/>
      <c r="C9" s="16" t="s">
        <v>210</v>
      </c>
      <c r="D9" s="16"/>
      <c r="E9" s="6"/>
      <c r="F9" s="16" t="s">
        <v>210</v>
      </c>
      <c r="G9" s="16"/>
      <c r="H9" s="6"/>
      <c r="I9" s="16" t="s">
        <v>210</v>
      </c>
      <c r="J9" s="6"/>
      <c r="K9" s="16" t="s">
        <v>210</v>
      </c>
      <c r="L9" s="6"/>
      <c r="M9" s="16" t="s">
        <v>210</v>
      </c>
      <c r="N9" s="6"/>
      <c r="O9" s="16" t="s">
        <v>210</v>
      </c>
    </row>
    <row r="10" spans="1:15" ht="15">
      <c r="A10" s="17"/>
      <c r="B10" s="6"/>
      <c r="C10" s="16" t="s">
        <v>209</v>
      </c>
      <c r="D10" s="16"/>
      <c r="E10" s="6"/>
      <c r="F10" s="16" t="s">
        <v>209</v>
      </c>
      <c r="G10" s="16"/>
      <c r="H10" s="6"/>
      <c r="I10" s="16" t="s">
        <v>209</v>
      </c>
      <c r="J10" s="6"/>
      <c r="K10" s="16" t="s">
        <v>209</v>
      </c>
      <c r="L10" s="6"/>
      <c r="M10" s="16" t="s">
        <v>209</v>
      </c>
      <c r="N10" s="6"/>
      <c r="O10" s="16" t="s">
        <v>209</v>
      </c>
    </row>
    <row r="11" spans="1:15" ht="15">
      <c r="A11" s="18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4" t="s">
        <v>2</v>
      </c>
      <c r="B12" s="13">
        <v>2</v>
      </c>
      <c r="C12" s="13">
        <v>3</v>
      </c>
      <c r="D12" s="13"/>
      <c r="E12" s="13">
        <v>4</v>
      </c>
      <c r="F12" s="13">
        <v>5</v>
      </c>
      <c r="G12" s="13"/>
      <c r="H12" s="13">
        <v>6</v>
      </c>
      <c r="I12" s="13">
        <v>7</v>
      </c>
      <c r="J12" s="13">
        <v>8</v>
      </c>
      <c r="K12" s="13">
        <v>9</v>
      </c>
      <c r="L12" s="13">
        <v>10</v>
      </c>
      <c r="M12" s="13">
        <v>11</v>
      </c>
      <c r="N12" s="13">
        <v>12</v>
      </c>
      <c r="O12" s="13">
        <v>13</v>
      </c>
    </row>
    <row r="13" spans="1:15" ht="1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>
      <c r="A14" s="14" t="s">
        <v>211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s="4" customFormat="1" ht="15">
      <c r="A15" s="14" t="s">
        <v>212</v>
      </c>
      <c r="B15" s="20">
        <f>+B16+B17+B19+B22+B24</f>
        <v>3200.2</v>
      </c>
      <c r="C15" s="20">
        <f>+C16+C17+C19+C22+C24</f>
        <v>113972.5</v>
      </c>
      <c r="D15" s="20">
        <f>+D16+D17+D19+D22+D24</f>
        <v>0</v>
      </c>
      <c r="E15" s="20">
        <f>+E16+E17+E19+E22+E24</f>
        <v>3105</v>
      </c>
      <c r="F15" s="20">
        <f>+F16+F17+F19+F22+F24-1</f>
        <v>113585</v>
      </c>
      <c r="G15" s="20">
        <f>+G16+G17+G19+G22+G24</f>
        <v>0</v>
      </c>
      <c r="H15" s="20">
        <f>+H16+H17+H19+H22+H24</f>
        <v>4505</v>
      </c>
      <c r="I15" s="20">
        <f>+I16+I17+I19+I22+I24+1</f>
        <v>131020</v>
      </c>
      <c r="J15" s="20">
        <f aca="true" t="shared" si="0" ref="J15:O15">+J16+J17+J19+J22+J24</f>
        <v>6893</v>
      </c>
      <c r="K15" s="20">
        <f t="shared" si="0"/>
        <v>161379</v>
      </c>
      <c r="L15" s="20">
        <f t="shared" si="0"/>
        <v>14077.104</v>
      </c>
      <c r="M15" s="20">
        <f t="shared" si="0"/>
        <v>211287.2311</v>
      </c>
      <c r="N15" s="20">
        <f t="shared" si="0"/>
        <v>20098.7436</v>
      </c>
      <c r="O15" s="20">
        <f t="shared" si="0"/>
        <v>318846.24439999997</v>
      </c>
    </row>
    <row r="16" spans="1:15" ht="15">
      <c r="A16" s="14" t="s">
        <v>3</v>
      </c>
      <c r="B16" s="28">
        <v>140.2</v>
      </c>
      <c r="C16" s="28">
        <v>429.4</v>
      </c>
      <c r="D16" s="28"/>
      <c r="E16" s="28">
        <v>301</v>
      </c>
      <c r="F16" s="28">
        <v>412</v>
      </c>
      <c r="G16" s="28"/>
      <c r="H16" s="25">
        <v>287</v>
      </c>
      <c r="I16" s="25">
        <v>566</v>
      </c>
      <c r="J16" s="25">
        <v>538</v>
      </c>
      <c r="K16" s="25">
        <v>801</v>
      </c>
      <c r="L16" s="41">
        <v>416.673</v>
      </c>
      <c r="M16" s="41">
        <v>559.0964</v>
      </c>
      <c r="N16" s="41">
        <v>520.0411</v>
      </c>
      <c r="O16" s="41">
        <v>616.4777</v>
      </c>
    </row>
    <row r="17" spans="1:15" s="4" customFormat="1" ht="15">
      <c r="A17" s="14" t="s">
        <v>4</v>
      </c>
      <c r="B17" s="19">
        <v>15</v>
      </c>
      <c r="C17" s="19">
        <v>32976.4</v>
      </c>
      <c r="D17" s="19"/>
      <c r="E17" s="19">
        <v>30</v>
      </c>
      <c r="F17" s="19">
        <v>37385</v>
      </c>
      <c r="G17" s="19"/>
      <c r="H17" s="3">
        <v>38</v>
      </c>
      <c r="I17" s="3">
        <v>53576</v>
      </c>
      <c r="J17" s="3">
        <v>54</v>
      </c>
      <c r="K17" s="3">
        <v>62453</v>
      </c>
      <c r="L17" s="42">
        <v>49.8146</v>
      </c>
      <c r="M17" s="42">
        <v>89127.887</v>
      </c>
      <c r="N17" s="42">
        <v>79.83</v>
      </c>
      <c r="O17" s="42">
        <v>140743.879</v>
      </c>
    </row>
    <row r="18" spans="1:15" ht="15">
      <c r="A18" s="14" t="s">
        <v>213</v>
      </c>
      <c r="B18" s="28"/>
      <c r="C18" s="25"/>
      <c r="D18" s="25"/>
      <c r="E18" s="25"/>
      <c r="F18" s="25"/>
      <c r="G18" s="25"/>
      <c r="H18" s="25"/>
      <c r="I18" s="25"/>
      <c r="J18" s="25"/>
      <c r="K18" s="25"/>
      <c r="L18" s="43"/>
      <c r="M18" s="43"/>
      <c r="N18" s="43"/>
      <c r="O18" s="43"/>
    </row>
    <row r="19" spans="1:15" s="4" customFormat="1" ht="15">
      <c r="A19" s="14" t="s">
        <v>214</v>
      </c>
      <c r="B19" s="19">
        <v>1090.6</v>
      </c>
      <c r="C19" s="19">
        <v>70777.3</v>
      </c>
      <c r="D19" s="19"/>
      <c r="E19" s="19">
        <v>1368</v>
      </c>
      <c r="F19" s="19">
        <v>59836</v>
      </c>
      <c r="G19" s="19"/>
      <c r="H19" s="3">
        <v>2310</v>
      </c>
      <c r="I19" s="3">
        <v>59582</v>
      </c>
      <c r="J19" s="3">
        <v>2003</v>
      </c>
      <c r="K19" s="3">
        <v>85819</v>
      </c>
      <c r="L19" s="42">
        <v>3627.322</v>
      </c>
      <c r="M19" s="42">
        <v>105489.3861</v>
      </c>
      <c r="N19" s="42">
        <v>4909.3751</v>
      </c>
      <c r="O19" s="42">
        <v>158368.9572</v>
      </c>
    </row>
    <row r="20" spans="1:15" ht="15">
      <c r="A20" s="14" t="s">
        <v>5</v>
      </c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43"/>
      <c r="M20" s="43"/>
      <c r="N20" s="43"/>
      <c r="O20" s="43"/>
    </row>
    <row r="21" spans="1:15" s="4" customFormat="1" ht="15">
      <c r="A21" s="14" t="s">
        <v>6</v>
      </c>
      <c r="B21" s="19"/>
      <c r="C21" s="19"/>
      <c r="D21" s="19"/>
      <c r="E21" s="19"/>
      <c r="F21" s="19"/>
      <c r="G21" s="19"/>
      <c r="H21" s="3"/>
      <c r="I21" s="3"/>
      <c r="J21" s="3"/>
      <c r="K21" s="3"/>
      <c r="L21" s="44"/>
      <c r="M21" s="44"/>
      <c r="N21" s="44"/>
      <c r="O21" s="44"/>
    </row>
    <row r="22" spans="1:15" ht="15">
      <c r="A22" s="14" t="s">
        <v>7</v>
      </c>
      <c r="B22" s="28">
        <v>1153.1</v>
      </c>
      <c r="C22" s="28">
        <v>8074</v>
      </c>
      <c r="D22" s="28"/>
      <c r="E22" s="28">
        <v>710</v>
      </c>
      <c r="F22" s="28">
        <v>13874</v>
      </c>
      <c r="G22" s="28"/>
      <c r="H22" s="25">
        <v>1189</v>
      </c>
      <c r="I22" s="25">
        <v>15424</v>
      </c>
      <c r="J22" s="25">
        <v>3324</v>
      </c>
      <c r="K22" s="25">
        <v>9147</v>
      </c>
      <c r="L22" s="41">
        <v>8459.9126</v>
      </c>
      <c r="M22" s="41">
        <v>11302.9422</v>
      </c>
      <c r="N22" s="41">
        <v>12191.871</v>
      </c>
      <c r="O22" s="41">
        <v>9982.3335</v>
      </c>
    </row>
    <row r="23" spans="1:15" s="4" customFormat="1" ht="15">
      <c r="A23" s="14" t="s">
        <v>8</v>
      </c>
      <c r="B23" s="19"/>
      <c r="C23" s="19"/>
      <c r="D23" s="19"/>
      <c r="E23" s="19"/>
      <c r="F23" s="19"/>
      <c r="G23" s="19"/>
      <c r="H23" s="3"/>
      <c r="I23" s="3"/>
      <c r="J23" s="3"/>
      <c r="K23" s="3"/>
      <c r="L23" s="44"/>
      <c r="M23" s="44"/>
      <c r="N23" s="44"/>
      <c r="O23" s="44"/>
    </row>
    <row r="24" spans="1:15" ht="15">
      <c r="A24" s="14" t="s">
        <v>9</v>
      </c>
      <c r="B24" s="28">
        <v>801.3</v>
      </c>
      <c r="C24" s="28">
        <v>1715.4</v>
      </c>
      <c r="D24" s="28"/>
      <c r="E24" s="28">
        <v>696</v>
      </c>
      <c r="F24" s="28">
        <v>2079</v>
      </c>
      <c r="G24" s="28"/>
      <c r="H24" s="25">
        <v>681</v>
      </c>
      <c r="I24" s="25">
        <v>1871</v>
      </c>
      <c r="J24" s="25">
        <v>974</v>
      </c>
      <c r="K24" s="25">
        <v>3159</v>
      </c>
      <c r="L24" s="41">
        <v>1523.3818</v>
      </c>
      <c r="M24" s="41">
        <v>4807.9194</v>
      </c>
      <c r="N24" s="41">
        <v>2397.6264</v>
      </c>
      <c r="O24" s="41">
        <v>9134.597</v>
      </c>
    </row>
    <row r="25" spans="1:15" s="4" customFormat="1" ht="15">
      <c r="A25" s="6"/>
      <c r="B25" s="19"/>
      <c r="C25" s="19"/>
      <c r="D25" s="19"/>
      <c r="E25" s="19"/>
      <c r="F25" s="19"/>
      <c r="G25" s="19"/>
      <c r="H25" s="3"/>
      <c r="I25" s="3"/>
      <c r="J25" s="3"/>
      <c r="K25" s="3"/>
      <c r="L25" s="44"/>
      <c r="M25" s="44"/>
      <c r="N25" s="44"/>
      <c r="O25" s="44"/>
    </row>
    <row r="26" spans="1:15" ht="15">
      <c r="A26" s="14" t="s">
        <v>10</v>
      </c>
      <c r="B26" s="27">
        <f>SUM(B29:B46)</f>
        <v>158449.7</v>
      </c>
      <c r="C26" s="27">
        <f>SUM(C29:C46)</f>
        <v>249858.1</v>
      </c>
      <c r="D26" s="27">
        <f>SUM(D29:D46)</f>
        <v>0</v>
      </c>
      <c r="E26" s="27">
        <f>SUM(E29:E46)-1</f>
        <v>139431</v>
      </c>
      <c r="F26" s="27">
        <f>SUM(F29:F46)+1</f>
        <v>331567</v>
      </c>
      <c r="G26" s="27">
        <f>SUM(G29:G46)</f>
        <v>0</v>
      </c>
      <c r="H26" s="27">
        <f>SUM(H29:H46)-2</f>
        <v>139670</v>
      </c>
      <c r="I26" s="27">
        <f>SUM(I29:I46)+1</f>
        <v>381345</v>
      </c>
      <c r="J26" s="27">
        <f>SUM(J29:J46)</f>
        <v>198364</v>
      </c>
      <c r="K26" s="27">
        <f>SUM(K29,K31,K33,K34,K35,K37,K40,K43,K47,K46)-2</f>
        <v>377338</v>
      </c>
      <c r="L26" s="27">
        <f>SUM(L29,L31,L33,L34,L35,L37,L40,L43,L47,L46)-2</f>
        <v>171383.93119999993</v>
      </c>
      <c r="M26" s="27">
        <f>SUM(M29,M31,M33,M34,M35,M37,M40,M43,M47,M46)-2</f>
        <v>450274.9917</v>
      </c>
      <c r="N26" s="27">
        <f>SUM(N29,N31,N33,N34,N35,N37,N40,N43,N47,N46)-2</f>
        <v>235118.05629999997</v>
      </c>
      <c r="O26" s="27">
        <f>SUM(O29,O31,O33,O34,O35,O37,O40,O43,O47,O46)-2</f>
        <v>864968.6873</v>
      </c>
    </row>
    <row r="27" spans="1:15" s="4" customFormat="1" ht="15">
      <c r="A27" s="14" t="s">
        <v>11</v>
      </c>
      <c r="B27" s="19"/>
      <c r="C27" s="19"/>
      <c r="D27" s="19"/>
      <c r="E27" s="19"/>
      <c r="F27" s="19"/>
      <c r="G27" s="19"/>
      <c r="H27" s="3"/>
      <c r="I27" s="3"/>
      <c r="J27" s="3"/>
      <c r="K27" s="3"/>
      <c r="L27" s="3"/>
      <c r="M27" s="3"/>
      <c r="N27" s="3"/>
      <c r="O27" s="3"/>
    </row>
    <row r="28" spans="1:15" ht="15">
      <c r="A28" s="14" t="s">
        <v>12</v>
      </c>
      <c r="B28" s="28"/>
      <c r="C28" s="28"/>
      <c r="D28" s="28"/>
      <c r="E28" s="28"/>
      <c r="F28" s="28"/>
      <c r="G28" s="28"/>
      <c r="H28" s="25"/>
      <c r="I28" s="25"/>
      <c r="J28" s="25"/>
      <c r="K28" s="25"/>
      <c r="L28" s="25"/>
      <c r="M28" s="25"/>
      <c r="N28" s="25"/>
      <c r="O28" s="25"/>
    </row>
    <row r="29" spans="1:15" s="4" customFormat="1" ht="15">
      <c r="A29" s="14" t="s">
        <v>13</v>
      </c>
      <c r="B29" s="19">
        <v>294.1</v>
      </c>
      <c r="C29" s="19">
        <v>6527</v>
      </c>
      <c r="D29" s="19"/>
      <c r="E29" s="19">
        <v>393</v>
      </c>
      <c r="F29" s="19">
        <v>3401</v>
      </c>
      <c r="G29" s="19"/>
      <c r="H29" s="3">
        <v>543</v>
      </c>
      <c r="I29" s="3">
        <v>3688</v>
      </c>
      <c r="J29" s="3">
        <v>459</v>
      </c>
      <c r="K29" s="3">
        <v>2945</v>
      </c>
      <c r="L29" s="42">
        <v>454.8293</v>
      </c>
      <c r="M29" s="42">
        <v>2960.4041</v>
      </c>
      <c r="N29" s="42">
        <v>686.3543</v>
      </c>
      <c r="O29" s="42">
        <v>3653.2154</v>
      </c>
    </row>
    <row r="30" spans="1:15" ht="15">
      <c r="A30" s="14" t="s">
        <v>14</v>
      </c>
      <c r="B30" s="28"/>
      <c r="C30" s="28"/>
      <c r="D30" s="28"/>
      <c r="E30" s="28"/>
      <c r="F30" s="25"/>
      <c r="G30" s="28"/>
      <c r="H30" s="25"/>
      <c r="I30" s="25"/>
      <c r="J30" s="25"/>
      <c r="K30" s="25"/>
      <c r="L30" s="43"/>
      <c r="M30" s="43"/>
      <c r="N30" s="43"/>
      <c r="O30" s="43"/>
    </row>
    <row r="31" spans="1:15" s="4" customFormat="1" ht="15">
      <c r="A31" s="14" t="s">
        <v>15</v>
      </c>
      <c r="B31" s="19">
        <v>45786</v>
      </c>
      <c r="C31" s="19">
        <v>28211.9</v>
      </c>
      <c r="D31" s="19"/>
      <c r="E31" s="19">
        <v>56749</v>
      </c>
      <c r="F31" s="19">
        <v>25224</v>
      </c>
      <c r="G31" s="19"/>
      <c r="H31" s="3">
        <v>65562</v>
      </c>
      <c r="I31" s="3">
        <v>35624</v>
      </c>
      <c r="J31" s="3">
        <v>106540</v>
      </c>
      <c r="K31" s="3">
        <v>40142</v>
      </c>
      <c r="L31" s="42">
        <v>75822.7281</v>
      </c>
      <c r="M31" s="42">
        <v>40831.5719</v>
      </c>
      <c r="N31" s="42">
        <v>94889.706</v>
      </c>
      <c r="O31" s="42">
        <v>48310.8947</v>
      </c>
    </row>
    <row r="32" spans="1:15" ht="15">
      <c r="A32" s="14" t="s">
        <v>16</v>
      </c>
      <c r="B32" s="28"/>
      <c r="C32" s="28"/>
      <c r="D32" s="28"/>
      <c r="E32" s="28"/>
      <c r="F32" s="25"/>
      <c r="G32" s="28"/>
      <c r="H32" s="25"/>
      <c r="I32" s="25"/>
      <c r="J32" s="25"/>
      <c r="K32" s="25"/>
      <c r="L32" s="43"/>
      <c r="M32" s="43"/>
      <c r="N32" s="43"/>
      <c r="O32" s="43"/>
    </row>
    <row r="33" spans="1:15" s="4" customFormat="1" ht="15">
      <c r="A33" s="14" t="s">
        <v>17</v>
      </c>
      <c r="B33" s="19">
        <v>37366.4</v>
      </c>
      <c r="C33" s="19">
        <v>39821.5</v>
      </c>
      <c r="D33" s="19"/>
      <c r="E33" s="19">
        <v>35762</v>
      </c>
      <c r="F33" s="19">
        <v>37395</v>
      </c>
      <c r="G33" s="19"/>
      <c r="H33" s="3">
        <v>50487</v>
      </c>
      <c r="I33" s="3">
        <v>49547</v>
      </c>
      <c r="J33" s="3">
        <v>59229</v>
      </c>
      <c r="K33" s="3">
        <v>51929</v>
      </c>
      <c r="L33" s="42">
        <v>62918.9116</v>
      </c>
      <c r="M33" s="42">
        <v>51747.0602</v>
      </c>
      <c r="N33" s="42">
        <v>100513.3982</v>
      </c>
      <c r="O33" s="42">
        <v>72897.0484</v>
      </c>
    </row>
    <row r="34" spans="1:15" ht="15">
      <c r="A34" s="14" t="s">
        <v>18</v>
      </c>
      <c r="B34" s="28">
        <v>8016.2</v>
      </c>
      <c r="C34" s="28">
        <v>53988.7</v>
      </c>
      <c r="D34" s="28"/>
      <c r="E34" s="28">
        <v>10153</v>
      </c>
      <c r="F34" s="28">
        <v>61607</v>
      </c>
      <c r="G34" s="28"/>
      <c r="H34" s="25">
        <v>11179</v>
      </c>
      <c r="I34" s="25">
        <v>76802</v>
      </c>
      <c r="J34" s="25">
        <v>14920</v>
      </c>
      <c r="K34" s="25">
        <v>76382</v>
      </c>
      <c r="L34" s="41">
        <v>14151.8926</v>
      </c>
      <c r="M34" s="41">
        <v>99283.3604</v>
      </c>
      <c r="N34" s="41">
        <v>21218.8198</v>
      </c>
      <c r="O34" s="41">
        <v>146633.757</v>
      </c>
    </row>
    <row r="35" spans="1:15" s="4" customFormat="1" ht="15">
      <c r="A35" s="14" t="s">
        <v>19</v>
      </c>
      <c r="B35" s="19">
        <v>58626.3</v>
      </c>
      <c r="C35" s="19">
        <v>76705.1</v>
      </c>
      <c r="D35" s="19"/>
      <c r="E35" s="19">
        <v>26773</v>
      </c>
      <c r="F35" s="19">
        <v>147569</v>
      </c>
      <c r="G35" s="19"/>
      <c r="H35" s="3">
        <v>460</v>
      </c>
      <c r="I35" s="3">
        <v>150864</v>
      </c>
      <c r="J35" s="3">
        <v>3086</v>
      </c>
      <c r="K35" s="3">
        <v>142282</v>
      </c>
      <c r="L35" s="42">
        <v>3162.8698</v>
      </c>
      <c r="M35" s="42">
        <v>152351.0651</v>
      </c>
      <c r="N35" s="42">
        <v>355.9758</v>
      </c>
      <c r="O35" s="42">
        <v>306249.1427</v>
      </c>
    </row>
    <row r="36" spans="1:15" ht="15">
      <c r="A36" s="14" t="s">
        <v>20</v>
      </c>
      <c r="B36" s="28"/>
      <c r="C36" s="28"/>
      <c r="D36" s="28"/>
      <c r="E36" s="28"/>
      <c r="F36" s="25"/>
      <c r="G36" s="28"/>
      <c r="H36" s="25"/>
      <c r="I36" s="25"/>
      <c r="J36" s="25"/>
      <c r="K36" s="25"/>
      <c r="L36" s="43"/>
      <c r="M36" s="43"/>
      <c r="N36" s="43"/>
      <c r="O36" s="43"/>
    </row>
    <row r="37" spans="1:15" s="4" customFormat="1" ht="15">
      <c r="A37" s="14" t="s">
        <v>21</v>
      </c>
      <c r="B37" s="19">
        <v>654.5</v>
      </c>
      <c r="C37" s="19">
        <v>1749.6</v>
      </c>
      <c r="D37" s="19"/>
      <c r="E37" s="19">
        <v>777</v>
      </c>
      <c r="F37" s="19">
        <v>2238</v>
      </c>
      <c r="G37" s="19"/>
      <c r="H37" s="3">
        <v>848</v>
      </c>
      <c r="I37" s="3">
        <v>2469</v>
      </c>
      <c r="J37" s="3">
        <v>1267</v>
      </c>
      <c r="K37" s="3">
        <v>3124</v>
      </c>
      <c r="L37" s="42">
        <v>1281.9771</v>
      </c>
      <c r="M37" s="42">
        <v>4348.7256</v>
      </c>
      <c r="N37" s="42">
        <v>1860.7657</v>
      </c>
      <c r="O37" s="42">
        <v>7504.183</v>
      </c>
    </row>
    <row r="38" spans="1:15" ht="15">
      <c r="A38" s="14" t="s">
        <v>22</v>
      </c>
      <c r="B38" s="28"/>
      <c r="C38" s="28"/>
      <c r="D38" s="28"/>
      <c r="E38" s="28"/>
      <c r="F38" s="25"/>
      <c r="G38" s="28"/>
      <c r="H38" s="25"/>
      <c r="I38" s="25"/>
      <c r="J38" s="25"/>
      <c r="K38" s="25"/>
      <c r="L38" s="43"/>
      <c r="M38" s="43"/>
      <c r="N38" s="43"/>
      <c r="O38" s="43"/>
    </row>
    <row r="39" spans="1:15" s="4" customFormat="1" ht="15">
      <c r="A39" s="14" t="s">
        <v>23</v>
      </c>
      <c r="B39" s="19"/>
      <c r="C39" s="19"/>
      <c r="D39" s="19"/>
      <c r="E39" s="19"/>
      <c r="F39" s="3"/>
      <c r="G39" s="19"/>
      <c r="H39" s="3"/>
      <c r="I39" s="3"/>
      <c r="J39" s="3"/>
      <c r="K39" s="3"/>
      <c r="L39" s="44"/>
      <c r="M39" s="44"/>
      <c r="N39" s="44"/>
      <c r="O39" s="44"/>
    </row>
    <row r="40" spans="1:15" ht="15">
      <c r="A40" s="14" t="s">
        <v>24</v>
      </c>
      <c r="B40" s="28">
        <v>4291.7</v>
      </c>
      <c r="C40" s="28">
        <v>24125.4</v>
      </c>
      <c r="D40" s="28"/>
      <c r="E40" s="28">
        <v>5489</v>
      </c>
      <c r="F40" s="28">
        <v>36042</v>
      </c>
      <c r="G40" s="28"/>
      <c r="H40" s="25">
        <v>6801</v>
      </c>
      <c r="I40" s="25">
        <v>39952</v>
      </c>
      <c r="J40" s="25">
        <v>8175</v>
      </c>
      <c r="K40" s="25">
        <v>39486</v>
      </c>
      <c r="L40" s="41">
        <v>7849.6382</v>
      </c>
      <c r="M40" s="41">
        <v>56525.2248</v>
      </c>
      <c r="N40" s="41">
        <v>8910.8417</v>
      </c>
      <c r="O40" s="41">
        <v>96289.5395</v>
      </c>
    </row>
    <row r="41" spans="1:15" s="4" customFormat="1" ht="15">
      <c r="A41" s="14" t="s">
        <v>25</v>
      </c>
      <c r="B41" s="19"/>
      <c r="C41" s="19"/>
      <c r="D41" s="19"/>
      <c r="E41" s="19"/>
      <c r="F41" s="3"/>
      <c r="G41" s="19"/>
      <c r="H41" s="3"/>
      <c r="I41" s="3"/>
      <c r="J41" s="3"/>
      <c r="K41" s="3"/>
      <c r="L41" s="44"/>
      <c r="M41" s="44"/>
      <c r="N41" s="44"/>
      <c r="O41" s="44"/>
    </row>
    <row r="42" spans="1:15" ht="15">
      <c r="A42" s="14" t="s">
        <v>26</v>
      </c>
      <c r="B42" s="28"/>
      <c r="C42" s="28"/>
      <c r="D42" s="28"/>
      <c r="E42" s="28"/>
      <c r="F42" s="28"/>
      <c r="G42" s="28"/>
      <c r="H42" s="25"/>
      <c r="I42" s="25"/>
      <c r="J42" s="25"/>
      <c r="K42" s="25"/>
      <c r="L42" s="43"/>
      <c r="M42" s="43"/>
      <c r="N42" s="43"/>
      <c r="O42" s="43"/>
    </row>
    <row r="43" spans="1:15" s="4" customFormat="1" ht="15">
      <c r="A43" s="14" t="s">
        <v>27</v>
      </c>
      <c r="B43" s="19">
        <v>3196.6</v>
      </c>
      <c r="C43" s="19">
        <v>17536.6</v>
      </c>
      <c r="D43" s="19"/>
      <c r="E43" s="19">
        <v>3172</v>
      </c>
      <c r="F43" s="19">
        <v>16602</v>
      </c>
      <c r="G43" s="19"/>
      <c r="H43" s="3">
        <v>3543</v>
      </c>
      <c r="I43" s="3">
        <v>21016</v>
      </c>
      <c r="J43" s="3">
        <v>4346</v>
      </c>
      <c r="K43" s="3">
        <v>18664</v>
      </c>
      <c r="L43" s="42">
        <v>5366.2001</v>
      </c>
      <c r="M43" s="42">
        <v>38814.78</v>
      </c>
      <c r="N43" s="42">
        <v>6094.5029</v>
      </c>
      <c r="O43" s="42">
        <v>180918.7753</v>
      </c>
    </row>
    <row r="44" spans="1:15" ht="15">
      <c r="A44" s="14" t="s">
        <v>28</v>
      </c>
      <c r="B44" s="28"/>
      <c r="C44" s="28"/>
      <c r="D44" s="28"/>
      <c r="E44" s="28"/>
      <c r="F44" s="28"/>
      <c r="G44" s="28"/>
      <c r="H44" s="25"/>
      <c r="I44" s="25"/>
      <c r="J44" s="25"/>
      <c r="K44" s="25"/>
      <c r="L44" s="43"/>
      <c r="M44" s="43"/>
      <c r="N44" s="43"/>
      <c r="O44" s="43"/>
    </row>
    <row r="45" spans="1:15" s="4" customFormat="1" ht="15">
      <c r="A45" s="14" t="s">
        <v>29</v>
      </c>
      <c r="B45" s="19"/>
      <c r="C45" s="19"/>
      <c r="D45" s="19"/>
      <c r="E45" s="19"/>
      <c r="F45" s="19"/>
      <c r="G45" s="19"/>
      <c r="H45" s="3"/>
      <c r="I45" s="3"/>
      <c r="J45" s="3"/>
      <c r="K45" s="3"/>
      <c r="L45" s="44"/>
      <c r="M45" s="44"/>
      <c r="N45" s="44"/>
      <c r="O45" s="44"/>
    </row>
    <row r="46" spans="1:15" ht="15">
      <c r="A46" s="14" t="s">
        <v>30</v>
      </c>
      <c r="B46" s="28">
        <v>217.9</v>
      </c>
      <c r="C46" s="28">
        <v>1192.3</v>
      </c>
      <c r="D46" s="28"/>
      <c r="E46" s="28">
        <v>164</v>
      </c>
      <c r="F46" s="28">
        <v>1488</v>
      </c>
      <c r="G46" s="28"/>
      <c r="H46" s="25">
        <v>249</v>
      </c>
      <c r="I46" s="25">
        <v>1382</v>
      </c>
      <c r="J46" s="25">
        <v>342</v>
      </c>
      <c r="K46" s="25">
        <v>2386</v>
      </c>
      <c r="L46" s="41">
        <v>376.8844</v>
      </c>
      <c r="M46" s="41">
        <v>3414.7996</v>
      </c>
      <c r="N46" s="41">
        <v>589.6919</v>
      </c>
      <c r="O46" s="41">
        <v>2514.1313</v>
      </c>
    </row>
    <row r="47" spans="1:15" s="4" customFormat="1" ht="15">
      <c r="A47" s="6"/>
      <c r="B47" s="19"/>
      <c r="C47" s="19"/>
      <c r="D47" s="19"/>
      <c r="E47" s="19"/>
      <c r="F47" s="19"/>
      <c r="G47" s="19"/>
      <c r="H47" s="3"/>
      <c r="I47" s="3"/>
      <c r="J47" s="3"/>
      <c r="K47" s="3"/>
      <c r="L47" s="3"/>
      <c r="M47" s="3"/>
      <c r="N47" s="3"/>
      <c r="O47" s="3"/>
    </row>
    <row r="48" spans="1:15" ht="15">
      <c r="A48" s="14" t="s">
        <v>31</v>
      </c>
      <c r="B48" s="28"/>
      <c r="C48" s="28"/>
      <c r="D48" s="28"/>
      <c r="E48" s="28"/>
      <c r="F48" s="28"/>
      <c r="G48" s="28"/>
      <c r="H48" s="25"/>
      <c r="I48" s="25"/>
      <c r="J48" s="25"/>
      <c r="K48" s="25"/>
      <c r="L48" s="25"/>
      <c r="M48" s="25"/>
      <c r="N48" s="25"/>
      <c r="O48" s="25"/>
    </row>
    <row r="49" spans="1:15" s="4" customFormat="1" ht="15">
      <c r="A49" s="14" t="s">
        <v>32</v>
      </c>
      <c r="B49" s="19"/>
      <c r="C49" s="19"/>
      <c r="D49" s="19"/>
      <c r="E49" s="19"/>
      <c r="F49" s="19"/>
      <c r="G49" s="19"/>
      <c r="H49" s="3"/>
      <c r="I49" s="3"/>
      <c r="J49" s="3"/>
      <c r="K49" s="3"/>
      <c r="L49" s="3"/>
      <c r="M49" s="3"/>
      <c r="N49" s="3"/>
      <c r="O49" s="3"/>
    </row>
    <row r="50" spans="1:15" ht="15">
      <c r="A50" s="14" t="s">
        <v>33</v>
      </c>
      <c r="B50" s="27">
        <f>+B53</f>
        <v>102613.7</v>
      </c>
      <c r="C50" s="27">
        <f>+C53</f>
        <v>14626.4</v>
      </c>
      <c r="D50" s="27">
        <f aca="true" t="shared" si="1" ref="D50:I50">+D53</f>
        <v>0</v>
      </c>
      <c r="E50" s="27">
        <f t="shared" si="1"/>
        <v>111297</v>
      </c>
      <c r="F50" s="27">
        <f t="shared" si="1"/>
        <v>20302</v>
      </c>
      <c r="G50" s="27">
        <f t="shared" si="1"/>
        <v>0</v>
      </c>
      <c r="H50" s="27">
        <f t="shared" si="1"/>
        <v>160891</v>
      </c>
      <c r="I50" s="27">
        <f t="shared" si="1"/>
        <v>26291</v>
      </c>
      <c r="J50" s="27">
        <f aca="true" t="shared" si="2" ref="J50:O50">+J53</f>
        <v>266973</v>
      </c>
      <c r="K50" s="27">
        <f t="shared" si="2"/>
        <v>26477</v>
      </c>
      <c r="L50" s="27">
        <f t="shared" si="2"/>
        <v>300561.8081</v>
      </c>
      <c r="M50" s="27">
        <f t="shared" si="2"/>
        <v>33979.7555</v>
      </c>
      <c r="N50" s="27">
        <f t="shared" si="2"/>
        <v>465680.5004</v>
      </c>
      <c r="O50" s="27">
        <f t="shared" si="2"/>
        <v>52423.5147</v>
      </c>
    </row>
    <row r="51" spans="1:15" s="4" customFormat="1" ht="15">
      <c r="A51" s="5" t="s">
        <v>34</v>
      </c>
      <c r="B51" s="19"/>
      <c r="C51" s="19"/>
      <c r="D51" s="19"/>
      <c r="E51" s="19"/>
      <c r="F51" s="19"/>
      <c r="G51" s="19"/>
      <c r="H51" s="3"/>
      <c r="I51" s="3"/>
      <c r="J51" s="3"/>
      <c r="K51" s="3"/>
      <c r="L51" s="3"/>
      <c r="M51" s="3"/>
      <c r="N51" s="3"/>
      <c r="O51" s="3"/>
    </row>
    <row r="52" spans="1:15" ht="15">
      <c r="A52" s="5" t="s">
        <v>35</v>
      </c>
      <c r="B52" s="28"/>
      <c r="C52" s="28"/>
      <c r="D52" s="28"/>
      <c r="E52" s="28"/>
      <c r="F52" s="28"/>
      <c r="G52" s="28"/>
      <c r="H52" s="25"/>
      <c r="I52" s="25"/>
      <c r="J52" s="25"/>
      <c r="K52" s="25"/>
      <c r="L52" s="25"/>
      <c r="M52" s="25"/>
      <c r="N52" s="25"/>
      <c r="O52" s="25"/>
    </row>
    <row r="53" spans="1:15" s="4" customFormat="1" ht="15">
      <c r="A53" s="5" t="s">
        <v>36</v>
      </c>
      <c r="B53" s="19">
        <v>102613.7</v>
      </c>
      <c r="C53" s="19">
        <v>14626.4</v>
      </c>
      <c r="D53" s="19"/>
      <c r="E53" s="19">
        <v>111297</v>
      </c>
      <c r="F53" s="19">
        <v>20302</v>
      </c>
      <c r="G53" s="19"/>
      <c r="H53" s="3">
        <v>160891</v>
      </c>
      <c r="I53" s="3">
        <v>26291</v>
      </c>
      <c r="J53" s="3">
        <v>266973</v>
      </c>
      <c r="K53" s="3">
        <v>26477</v>
      </c>
      <c r="L53" s="42">
        <v>300561.8081</v>
      </c>
      <c r="M53" s="42">
        <v>33979.7555</v>
      </c>
      <c r="N53" s="42">
        <v>465680.5004</v>
      </c>
      <c r="O53" s="42">
        <v>52423.5147</v>
      </c>
    </row>
    <row r="54" spans="1:15" ht="15">
      <c r="A54" s="6"/>
      <c r="B54" s="28"/>
      <c r="C54" s="28"/>
      <c r="D54" s="28"/>
      <c r="E54" s="28"/>
      <c r="F54" s="28"/>
      <c r="G54" s="28"/>
      <c r="H54" s="25"/>
      <c r="I54" s="25"/>
      <c r="J54" s="25"/>
      <c r="K54" s="25"/>
      <c r="L54" s="25"/>
      <c r="M54" s="25"/>
      <c r="N54" s="25"/>
      <c r="O54" s="25"/>
    </row>
    <row r="55" spans="1:15" s="4" customFormat="1" ht="15">
      <c r="A55" s="14" t="s">
        <v>37</v>
      </c>
      <c r="B55" s="19"/>
      <c r="C55" s="19"/>
      <c r="D55" s="19"/>
      <c r="E55" s="19"/>
      <c r="F55" s="19"/>
      <c r="G55" s="19"/>
      <c r="H55" s="3"/>
      <c r="I55" s="3"/>
      <c r="J55" s="3"/>
      <c r="K55" s="3"/>
      <c r="L55" s="3"/>
      <c r="M55" s="3"/>
      <c r="N55" s="3"/>
      <c r="O55" s="3"/>
    </row>
    <row r="56" spans="1:15" ht="15">
      <c r="A56" s="14" t="s">
        <v>38</v>
      </c>
      <c r="B56" s="27">
        <f>+B59+B60+B61+B64+B66+B67+B68+B70+B72</f>
        <v>16365.899999999998</v>
      </c>
      <c r="C56" s="27">
        <f>+C59+C60+C61+C64+C66+C67+C68+C70+C72</f>
        <v>143311.4</v>
      </c>
      <c r="D56" s="27">
        <f>+D59+D60+D61+D64+D66+D67+D68+D70+D72</f>
        <v>0</v>
      </c>
      <c r="E56" s="27">
        <f>+E59+E60+E61+E64+E66+E67+E68+E70+E72-2</f>
        <v>19122</v>
      </c>
      <c r="F56" s="27">
        <f>+F59+F60+F61+F64+F66+F67+F68+F70+F72</f>
        <v>198149</v>
      </c>
      <c r="G56" s="27">
        <f>+G59+G60+G61+G64+G66+G67+G68+G70+G72</f>
        <v>0</v>
      </c>
      <c r="H56" s="27">
        <f>+H59+H60+H61+H64+H66+H67+H68+H70+H72-1</f>
        <v>32196</v>
      </c>
      <c r="I56" s="27">
        <f>+I59+I60+I61+I64+I66+I67+I68+I70+I72</f>
        <v>240918</v>
      </c>
      <c r="J56" s="27">
        <f>+J59+J60+J61+J64+J66+J67+J68+J70+J72</f>
        <v>96026</v>
      </c>
      <c r="K56" s="27">
        <f>SUM(K59,K60,K61,K64,K66,K67,K68,K70,K72)</f>
        <v>186397</v>
      </c>
      <c r="L56" s="27">
        <f>SUM(L59,L60,L61,L64,L66,L67,L68,L70,L72)</f>
        <v>66995.3584</v>
      </c>
      <c r="M56" s="27">
        <f>SUM(M59,M60,M61,M64,M66,M67,M68,M70,M72)</f>
        <v>277288.58640000003</v>
      </c>
      <c r="N56" s="27">
        <f>SUM(N59,N60,N61,N64,N66,N67,N68,N70,N72)</f>
        <v>56611.10130000001</v>
      </c>
      <c r="O56" s="27">
        <f>SUM(O59,O60,O61,O64,O66,O67,O68,O70,O72)</f>
        <v>341090.2428</v>
      </c>
    </row>
    <row r="57" spans="1:15" s="4" customFormat="1" ht="15">
      <c r="A57" s="5" t="s">
        <v>39</v>
      </c>
      <c r="B57" s="19"/>
      <c r="C57" s="19"/>
      <c r="D57" s="19"/>
      <c r="E57" s="19" t="s">
        <v>227</v>
      </c>
      <c r="F57" s="19"/>
      <c r="G57" s="19"/>
      <c r="H57" s="3"/>
      <c r="I57" s="3"/>
      <c r="J57" s="3"/>
      <c r="K57" s="3"/>
      <c r="L57" s="3"/>
      <c r="M57" s="23"/>
      <c r="N57" s="3"/>
      <c r="O57" s="3"/>
    </row>
    <row r="58" spans="1:15" ht="15">
      <c r="A58" s="5" t="s">
        <v>40</v>
      </c>
      <c r="B58" s="28"/>
      <c r="C58" s="28"/>
      <c r="D58" s="28"/>
      <c r="E58" s="28"/>
      <c r="F58" s="28"/>
      <c r="G58" s="28"/>
      <c r="H58" s="25"/>
      <c r="I58" s="25"/>
      <c r="J58" s="25"/>
      <c r="K58" s="25"/>
      <c r="L58" s="25"/>
      <c r="M58" s="25"/>
      <c r="N58" s="25"/>
      <c r="O58" s="25"/>
    </row>
    <row r="59" spans="1:15" s="4" customFormat="1" ht="15">
      <c r="A59" s="5" t="s">
        <v>41</v>
      </c>
      <c r="B59" s="19">
        <v>61.3</v>
      </c>
      <c r="C59" s="19">
        <v>8993.1</v>
      </c>
      <c r="D59" s="19"/>
      <c r="E59" s="19">
        <v>122</v>
      </c>
      <c r="F59" s="19">
        <v>8381</v>
      </c>
      <c r="G59" s="19"/>
      <c r="H59" s="3">
        <v>168</v>
      </c>
      <c r="I59" s="3">
        <v>10394</v>
      </c>
      <c r="J59" s="3">
        <v>185</v>
      </c>
      <c r="K59" s="3">
        <v>11930</v>
      </c>
      <c r="L59" s="42">
        <v>163.9098</v>
      </c>
      <c r="M59" s="42">
        <v>12537.2902</v>
      </c>
      <c r="N59" s="42">
        <v>255.8509</v>
      </c>
      <c r="O59" s="42">
        <v>5798.0518</v>
      </c>
    </row>
    <row r="60" spans="1:15" ht="15">
      <c r="A60" s="5" t="s">
        <v>42</v>
      </c>
      <c r="B60" s="28">
        <v>1203.1</v>
      </c>
      <c r="C60" s="28">
        <v>34417.7</v>
      </c>
      <c r="D60" s="28"/>
      <c r="E60" s="28">
        <v>1793</v>
      </c>
      <c r="F60" s="28">
        <v>58521</v>
      </c>
      <c r="G60" s="28"/>
      <c r="H60" s="25">
        <v>7540</v>
      </c>
      <c r="I60" s="25">
        <v>48132</v>
      </c>
      <c r="J60" s="25">
        <v>61865</v>
      </c>
      <c r="K60" s="25">
        <v>4910</v>
      </c>
      <c r="L60" s="41">
        <v>30674.7982</v>
      </c>
      <c r="M60" s="41">
        <v>60394.8722</v>
      </c>
      <c r="N60" s="41">
        <v>6991.6731</v>
      </c>
      <c r="O60" s="41">
        <v>95828.8885</v>
      </c>
    </row>
    <row r="61" spans="1:15" s="4" customFormat="1" ht="15">
      <c r="A61" s="36" t="s">
        <v>43</v>
      </c>
      <c r="B61" s="24">
        <v>1350.6</v>
      </c>
      <c r="C61" s="24">
        <v>401.2</v>
      </c>
      <c r="D61" s="24"/>
      <c r="E61" s="24">
        <v>1894</v>
      </c>
      <c r="F61" s="24">
        <v>423</v>
      </c>
      <c r="G61" s="24"/>
      <c r="H61" s="23">
        <v>2432</v>
      </c>
      <c r="I61" s="23">
        <v>840</v>
      </c>
      <c r="J61" s="23">
        <v>3761</v>
      </c>
      <c r="K61" s="23">
        <v>970</v>
      </c>
      <c r="L61" s="42">
        <v>5842.1065</v>
      </c>
      <c r="M61" s="42">
        <v>1269.6831</v>
      </c>
      <c r="N61" s="42">
        <v>9343.2183</v>
      </c>
      <c r="O61" s="42">
        <v>1759.7607</v>
      </c>
    </row>
    <row r="62" spans="1:15" ht="15">
      <c r="A62" s="36"/>
      <c r="B62" s="29"/>
      <c r="C62" s="29"/>
      <c r="D62" s="29"/>
      <c r="E62" s="29"/>
      <c r="F62" s="29"/>
      <c r="G62" s="29"/>
      <c r="H62" s="30"/>
      <c r="I62" s="30"/>
      <c r="J62" s="30"/>
      <c r="K62" s="30"/>
      <c r="L62" s="41"/>
      <c r="M62" s="41"/>
      <c r="N62" s="41"/>
      <c r="O62" s="41"/>
    </row>
    <row r="63" spans="1:15" s="4" customFormat="1" ht="15">
      <c r="A63" s="14" t="s">
        <v>44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">
      <c r="A64" s="14" t="s">
        <v>45</v>
      </c>
      <c r="B64" s="28">
        <v>1203.4</v>
      </c>
      <c r="C64" s="28">
        <v>6004.9</v>
      </c>
      <c r="D64" s="28"/>
      <c r="E64" s="28">
        <v>1252</v>
      </c>
      <c r="F64" s="28">
        <v>6784</v>
      </c>
      <c r="G64" s="28"/>
      <c r="H64" s="25">
        <v>1399</v>
      </c>
      <c r="I64" s="25">
        <v>11013</v>
      </c>
      <c r="J64" s="25">
        <v>1450</v>
      </c>
      <c r="K64" s="25">
        <v>10164</v>
      </c>
      <c r="L64" s="41">
        <v>1730.2727</v>
      </c>
      <c r="M64" s="41">
        <v>12550.6458</v>
      </c>
      <c r="N64" s="41">
        <v>2127.8626</v>
      </c>
      <c r="O64" s="41">
        <v>18745.2329</v>
      </c>
    </row>
    <row r="65" spans="1:15" s="4" customFormat="1" ht="15">
      <c r="A65" s="14" t="s">
        <v>46</v>
      </c>
      <c r="B65" s="19"/>
      <c r="C65" s="19"/>
      <c r="D65" s="19"/>
      <c r="E65" s="19"/>
      <c r="F65" s="19"/>
      <c r="G65" s="19"/>
      <c r="H65" s="3"/>
      <c r="I65" s="3"/>
      <c r="J65" s="3"/>
      <c r="K65" s="3"/>
      <c r="L65" s="44"/>
      <c r="M65" s="44"/>
      <c r="N65" s="44"/>
      <c r="O65" s="44"/>
    </row>
    <row r="66" spans="1:15" ht="15">
      <c r="A66" s="14" t="s">
        <v>47</v>
      </c>
      <c r="B66" s="28">
        <v>1405.9</v>
      </c>
      <c r="C66" s="28">
        <v>8783.9</v>
      </c>
      <c r="D66" s="28"/>
      <c r="E66" s="28">
        <v>1557</v>
      </c>
      <c r="F66" s="28">
        <v>8690</v>
      </c>
      <c r="G66" s="28"/>
      <c r="H66" s="25">
        <v>1760</v>
      </c>
      <c r="I66" s="25">
        <v>12544</v>
      </c>
      <c r="J66" s="25">
        <v>2239</v>
      </c>
      <c r="K66" s="25">
        <v>13005</v>
      </c>
      <c r="L66" s="41">
        <v>2955.5908</v>
      </c>
      <c r="M66" s="41">
        <v>12200.5416</v>
      </c>
      <c r="N66" s="41">
        <v>3579.7674</v>
      </c>
      <c r="O66" s="41">
        <v>18586.928</v>
      </c>
    </row>
    <row r="67" spans="1:15" s="4" customFormat="1" ht="15">
      <c r="A67" s="14" t="s">
        <v>48</v>
      </c>
      <c r="B67" s="19">
        <v>1162.2</v>
      </c>
      <c r="C67" s="19">
        <v>8883</v>
      </c>
      <c r="D67" s="19"/>
      <c r="E67" s="19">
        <v>1723</v>
      </c>
      <c r="F67" s="19">
        <v>9392</v>
      </c>
      <c r="G67" s="19"/>
      <c r="H67" s="3">
        <v>2595</v>
      </c>
      <c r="I67" s="3">
        <v>11841</v>
      </c>
      <c r="J67" s="3">
        <v>2652</v>
      </c>
      <c r="K67" s="3">
        <v>13906</v>
      </c>
      <c r="L67" s="42">
        <v>4027.7008</v>
      </c>
      <c r="M67" s="42">
        <v>15569.6441</v>
      </c>
      <c r="N67" s="42">
        <v>5471.7777</v>
      </c>
      <c r="O67" s="42">
        <v>22247.5549</v>
      </c>
    </row>
    <row r="68" spans="1:15" ht="15">
      <c r="A68" s="14" t="s">
        <v>49</v>
      </c>
      <c r="B68" s="28">
        <v>5048.9</v>
      </c>
      <c r="C68" s="28">
        <v>2767.8</v>
      </c>
      <c r="D68" s="28"/>
      <c r="E68" s="28">
        <v>5795</v>
      </c>
      <c r="F68" s="28">
        <v>3506</v>
      </c>
      <c r="G68" s="28"/>
      <c r="H68" s="25">
        <v>9025</v>
      </c>
      <c r="I68" s="25">
        <v>5626</v>
      </c>
      <c r="J68" s="25">
        <v>14090</v>
      </c>
      <c r="K68" s="25">
        <v>6151</v>
      </c>
      <c r="L68" s="41">
        <v>11746.2162</v>
      </c>
      <c r="M68" s="41">
        <v>8496.7648</v>
      </c>
      <c r="N68" s="41">
        <v>15138.5995</v>
      </c>
      <c r="O68" s="41">
        <v>14972.71</v>
      </c>
    </row>
    <row r="69" spans="1:15" s="4" customFormat="1" ht="15">
      <c r="A69" s="14" t="s">
        <v>50</v>
      </c>
      <c r="B69" s="19"/>
      <c r="C69" s="19"/>
      <c r="D69" s="19"/>
      <c r="E69" s="19"/>
      <c r="F69" s="19"/>
      <c r="G69" s="19"/>
      <c r="H69" s="3"/>
      <c r="I69" s="3"/>
      <c r="J69" s="3"/>
      <c r="K69" s="3"/>
      <c r="L69" s="44"/>
      <c r="M69" s="44"/>
      <c r="N69" s="44"/>
      <c r="O69" s="44"/>
    </row>
    <row r="70" spans="1:15" ht="15">
      <c r="A70" s="14" t="s">
        <v>51</v>
      </c>
      <c r="B70" s="28">
        <v>3902.2</v>
      </c>
      <c r="C70" s="28">
        <v>56208.2</v>
      </c>
      <c r="D70" s="28"/>
      <c r="E70" s="28">
        <v>4347</v>
      </c>
      <c r="F70" s="28">
        <v>83133</v>
      </c>
      <c r="G70" s="28"/>
      <c r="H70" s="25">
        <v>6094</v>
      </c>
      <c r="I70" s="25">
        <v>105917</v>
      </c>
      <c r="J70" s="25">
        <v>8619</v>
      </c>
      <c r="K70" s="25">
        <v>81917</v>
      </c>
      <c r="L70" s="41">
        <v>8604.9835</v>
      </c>
      <c r="M70" s="41">
        <v>114417.2415</v>
      </c>
      <c r="N70" s="41">
        <v>11886.5316</v>
      </c>
      <c r="O70" s="41">
        <v>123086.9287</v>
      </c>
    </row>
    <row r="71" spans="1:15" s="4" customFormat="1" ht="15">
      <c r="A71" s="14" t="s">
        <v>52</v>
      </c>
      <c r="B71" s="19"/>
      <c r="C71" s="19"/>
      <c r="D71" s="19"/>
      <c r="E71" s="19"/>
      <c r="F71" s="19"/>
      <c r="G71" s="19"/>
      <c r="H71" s="3"/>
      <c r="I71" s="3"/>
      <c r="J71" s="3"/>
      <c r="K71" s="3"/>
      <c r="L71" s="44"/>
      <c r="M71" s="44"/>
      <c r="N71" s="44"/>
      <c r="O71" s="44"/>
    </row>
    <row r="72" spans="1:15" ht="15">
      <c r="A72" s="14" t="s">
        <v>53</v>
      </c>
      <c r="B72" s="28">
        <v>1028.3</v>
      </c>
      <c r="C72" s="28">
        <v>16851.6</v>
      </c>
      <c r="D72" s="28"/>
      <c r="E72" s="28">
        <v>641</v>
      </c>
      <c r="F72" s="28">
        <v>19319</v>
      </c>
      <c r="G72" s="28"/>
      <c r="H72" s="25">
        <v>1184</v>
      </c>
      <c r="I72" s="25">
        <v>34611</v>
      </c>
      <c r="J72" s="25">
        <v>1165</v>
      </c>
      <c r="K72" s="25">
        <v>43444</v>
      </c>
      <c r="L72" s="41">
        <v>1249.7799</v>
      </c>
      <c r="M72" s="41">
        <v>39851.9031</v>
      </c>
      <c r="N72" s="41">
        <v>1815.8202</v>
      </c>
      <c r="O72" s="41">
        <v>40064.1873</v>
      </c>
    </row>
    <row r="73" spans="1:15" s="4" customFormat="1" ht="15">
      <c r="A73" s="6"/>
      <c r="B73" s="19"/>
      <c r="C73" s="19"/>
      <c r="D73" s="19"/>
      <c r="E73" s="19"/>
      <c r="F73" s="19"/>
      <c r="G73" s="19"/>
      <c r="H73" s="3"/>
      <c r="I73" s="3"/>
      <c r="J73" s="3"/>
      <c r="K73" s="3"/>
      <c r="L73" s="44"/>
      <c r="M73" s="44"/>
      <c r="N73" s="44"/>
      <c r="O73" s="44"/>
    </row>
    <row r="74" spans="1:15" ht="15">
      <c r="A74" s="14" t="s">
        <v>54</v>
      </c>
      <c r="B74" s="27">
        <f>+B76+B77+B80</f>
        <v>3097692.9000000004</v>
      </c>
      <c r="C74" s="27">
        <f>+C76+C77+C80</f>
        <v>1128526.1</v>
      </c>
      <c r="D74" s="27">
        <f aca="true" t="shared" si="3" ref="D74:I74">+D76+D77+D80</f>
        <v>0</v>
      </c>
      <c r="E74" s="27">
        <f>+E76+E77+E80-1</f>
        <v>3715740</v>
      </c>
      <c r="F74" s="27">
        <f t="shared" si="3"/>
        <v>1497658</v>
      </c>
      <c r="G74" s="27">
        <f t="shared" si="3"/>
        <v>0</v>
      </c>
      <c r="H74" s="27">
        <f t="shared" si="3"/>
        <v>4993012</v>
      </c>
      <c r="I74" s="27">
        <f t="shared" si="3"/>
        <v>1579041</v>
      </c>
      <c r="J74" s="27">
        <f aca="true" t="shared" si="4" ref="J74:O74">+J76+J77+J80</f>
        <v>4847205</v>
      </c>
      <c r="K74" s="27">
        <f t="shared" si="4"/>
        <v>1734027</v>
      </c>
      <c r="L74" s="27">
        <f t="shared" si="4"/>
        <v>5611036.2337</v>
      </c>
      <c r="M74" s="27">
        <f t="shared" si="4"/>
        <v>2235604.3789</v>
      </c>
      <c r="N74" s="27">
        <f t="shared" si="4"/>
        <v>8764960.2301</v>
      </c>
      <c r="O74" s="27">
        <f t="shared" si="4"/>
        <v>3082655.3894999996</v>
      </c>
    </row>
    <row r="75" spans="1:15" s="4" customFormat="1" ht="15">
      <c r="A75" s="14" t="s">
        <v>55</v>
      </c>
      <c r="B75" s="19"/>
      <c r="C75" s="19"/>
      <c r="D75" s="19"/>
      <c r="E75" s="19"/>
      <c r="F75" s="19"/>
      <c r="G75" s="19"/>
      <c r="H75" s="3"/>
      <c r="I75" s="3"/>
      <c r="J75" s="3"/>
      <c r="K75" s="3"/>
      <c r="L75" s="44"/>
      <c r="M75" s="44"/>
      <c r="N75" s="44"/>
      <c r="O75" s="44"/>
    </row>
    <row r="76" spans="1:15" ht="15">
      <c r="A76" s="14" t="s">
        <v>56</v>
      </c>
      <c r="B76" s="28">
        <v>38872.9</v>
      </c>
      <c r="C76" s="28">
        <v>52511.1</v>
      </c>
      <c r="D76" s="28"/>
      <c r="E76" s="28">
        <v>56628</v>
      </c>
      <c r="F76" s="28">
        <v>47983</v>
      </c>
      <c r="G76" s="28"/>
      <c r="H76" s="25">
        <v>111414</v>
      </c>
      <c r="I76" s="25">
        <v>57649</v>
      </c>
      <c r="J76" s="25">
        <v>79612</v>
      </c>
      <c r="K76" s="25">
        <v>52466</v>
      </c>
      <c r="L76" s="41">
        <v>83888.1976</v>
      </c>
      <c r="M76" s="41">
        <v>57886.9773</v>
      </c>
      <c r="N76" s="41">
        <v>164680.1145</v>
      </c>
      <c r="O76" s="41">
        <v>76611.9504</v>
      </c>
    </row>
    <row r="77" spans="1:15" s="4" customFormat="1" ht="15">
      <c r="A77" s="14" t="s">
        <v>57</v>
      </c>
      <c r="B77" s="19">
        <v>259747.3</v>
      </c>
      <c r="C77" s="19">
        <v>220595.1</v>
      </c>
      <c r="D77" s="19"/>
      <c r="E77" s="19">
        <v>187058</v>
      </c>
      <c r="F77" s="19">
        <v>280895</v>
      </c>
      <c r="G77" s="19"/>
      <c r="H77" s="3">
        <v>214124</v>
      </c>
      <c r="I77" s="3">
        <v>248150</v>
      </c>
      <c r="J77" s="3">
        <v>215805</v>
      </c>
      <c r="K77" s="3">
        <v>313025</v>
      </c>
      <c r="L77" s="42">
        <v>249270.9583</v>
      </c>
      <c r="M77" s="42">
        <v>238554.9613</v>
      </c>
      <c r="N77" s="42">
        <v>320623.3352</v>
      </c>
      <c r="O77" s="42">
        <v>262173.078</v>
      </c>
    </row>
    <row r="78" spans="1:15" ht="15">
      <c r="A78" s="14" t="s">
        <v>58</v>
      </c>
      <c r="B78" s="28"/>
      <c r="C78" s="28"/>
      <c r="D78" s="28"/>
      <c r="E78" s="28"/>
      <c r="F78" s="28"/>
      <c r="G78" s="28"/>
      <c r="H78" s="25"/>
      <c r="I78" s="25"/>
      <c r="J78" s="25"/>
      <c r="K78" s="25"/>
      <c r="L78" s="43"/>
      <c r="M78" s="43"/>
      <c r="N78" s="43"/>
      <c r="O78" s="43"/>
    </row>
    <row r="79" spans="1:15" s="4" customFormat="1" ht="15">
      <c r="A79" s="14" t="s">
        <v>59</v>
      </c>
      <c r="B79" s="19"/>
      <c r="C79" s="19"/>
      <c r="D79" s="19"/>
      <c r="E79" s="19"/>
      <c r="F79" s="19"/>
      <c r="G79" s="19"/>
      <c r="H79" s="3"/>
      <c r="I79" s="3"/>
      <c r="J79" s="3"/>
      <c r="K79" s="3"/>
      <c r="L79" s="44"/>
      <c r="M79" s="44"/>
      <c r="N79" s="44"/>
      <c r="O79" s="44"/>
    </row>
    <row r="80" spans="1:15" ht="15">
      <c r="A80" s="14" t="s">
        <v>60</v>
      </c>
      <c r="B80" s="28">
        <v>2799072.7</v>
      </c>
      <c r="C80" s="28">
        <v>855419.9</v>
      </c>
      <c r="D80" s="28"/>
      <c r="E80" s="28">
        <v>3472055</v>
      </c>
      <c r="F80" s="28">
        <v>1168780</v>
      </c>
      <c r="G80" s="28"/>
      <c r="H80" s="25">
        <v>4667474</v>
      </c>
      <c r="I80" s="25">
        <v>1273242</v>
      </c>
      <c r="J80" s="25">
        <v>4551788</v>
      </c>
      <c r="K80" s="25">
        <v>1368536</v>
      </c>
      <c r="L80" s="41">
        <v>5277877.0778</v>
      </c>
      <c r="M80" s="41">
        <v>1939162.4403</v>
      </c>
      <c r="N80" s="41">
        <v>8279656.7804</v>
      </c>
      <c r="O80" s="41">
        <v>2743870.3611</v>
      </c>
    </row>
    <row r="81" spans="1:15" s="4" customFormat="1" ht="15">
      <c r="A81" s="6"/>
      <c r="B81" s="19"/>
      <c r="C81" s="19"/>
      <c r="D81" s="19"/>
      <c r="E81" s="19"/>
      <c r="F81" s="19"/>
      <c r="G81" s="19"/>
      <c r="H81" s="3"/>
      <c r="I81" s="3"/>
      <c r="J81" s="3"/>
      <c r="K81" s="3"/>
      <c r="L81" s="3"/>
      <c r="M81" s="3"/>
      <c r="N81" s="3"/>
      <c r="O81" s="3"/>
    </row>
    <row r="82" spans="1:15" ht="15">
      <c r="A82" s="14" t="s">
        <v>221</v>
      </c>
      <c r="B82" s="28"/>
      <c r="C82" s="28"/>
      <c r="D82" s="28"/>
      <c r="E82" s="28"/>
      <c r="F82" s="28"/>
      <c r="G82" s="28"/>
      <c r="H82" s="25"/>
      <c r="I82" s="25"/>
      <c r="J82" s="25"/>
      <c r="K82" s="25"/>
      <c r="L82" s="25"/>
      <c r="M82" s="25"/>
      <c r="N82" s="25"/>
      <c r="O82" s="25"/>
    </row>
    <row r="83" spans="1:15" s="4" customFormat="1" ht="15">
      <c r="A83" s="14" t="s">
        <v>222</v>
      </c>
      <c r="B83" s="20">
        <f aca="true" t="shared" si="5" ref="B83:H83">SUM(B86:B101)</f>
        <v>665053</v>
      </c>
      <c r="C83" s="20">
        <f t="shared" si="5"/>
        <v>577262</v>
      </c>
      <c r="D83" s="20">
        <f t="shared" si="5"/>
        <v>0</v>
      </c>
      <c r="E83" s="20">
        <f>SUM(E86:E101)-1</f>
        <v>794411</v>
      </c>
      <c r="F83" s="20">
        <f>SUM(F86:F101)-1</f>
        <v>649174</v>
      </c>
      <c r="G83" s="20">
        <f t="shared" si="5"/>
        <v>0</v>
      </c>
      <c r="H83" s="20">
        <f t="shared" si="5"/>
        <v>1387065</v>
      </c>
      <c r="I83" s="20">
        <f>SUM(I86:I101)-1</f>
        <v>840524</v>
      </c>
      <c r="J83" s="20">
        <f>SUM(J86:J101)+1</f>
        <v>1155871</v>
      </c>
      <c r="K83" s="20">
        <f>SUM(K86:K101)</f>
        <v>865782</v>
      </c>
      <c r="L83" s="20">
        <f>SUM(L86:L101)</f>
        <v>1340060.5223</v>
      </c>
      <c r="M83" s="20">
        <f>SUM(M86:M101)</f>
        <v>1051843.3857</v>
      </c>
      <c r="N83" s="20">
        <f>SUM(N86:N101)</f>
        <v>1826904.0084999998</v>
      </c>
      <c r="O83" s="20">
        <f>SUM(O86:O101)</f>
        <v>1378640.4525999997</v>
      </c>
    </row>
    <row r="84" spans="1:15" ht="15">
      <c r="A84" s="5" t="s">
        <v>61</v>
      </c>
      <c r="B84" s="28"/>
      <c r="C84" s="28"/>
      <c r="D84" s="28"/>
      <c r="E84" s="28"/>
      <c r="F84" s="28"/>
      <c r="G84" s="28"/>
      <c r="H84" s="25"/>
      <c r="I84" s="25"/>
      <c r="J84" s="25"/>
      <c r="K84" s="25"/>
      <c r="L84" s="25"/>
      <c r="M84" s="25"/>
      <c r="N84" s="25"/>
      <c r="O84" s="25"/>
    </row>
    <row r="85" spans="1:15" s="4" customFormat="1" ht="15">
      <c r="A85" s="5" t="s">
        <v>62</v>
      </c>
      <c r="B85" s="19"/>
      <c r="C85" s="19"/>
      <c r="D85" s="19"/>
      <c r="E85" s="19"/>
      <c r="F85" s="19"/>
      <c r="G85" s="19"/>
      <c r="H85" s="3"/>
      <c r="I85" s="3"/>
      <c r="J85" s="3"/>
      <c r="K85" s="3"/>
      <c r="L85" s="3"/>
      <c r="M85" s="3"/>
      <c r="N85" s="3"/>
      <c r="O85" s="3"/>
    </row>
    <row r="86" spans="1:15" ht="15">
      <c r="A86" s="5" t="s">
        <v>63</v>
      </c>
      <c r="B86" s="28">
        <v>114732.7</v>
      </c>
      <c r="C86" s="28">
        <v>36286.3</v>
      </c>
      <c r="D86" s="28"/>
      <c r="E86" s="28">
        <v>113928</v>
      </c>
      <c r="F86" s="28">
        <v>33167</v>
      </c>
      <c r="G86" s="28"/>
      <c r="H86" s="25">
        <v>214921</v>
      </c>
      <c r="I86" s="25">
        <v>51656</v>
      </c>
      <c r="J86" s="25">
        <v>162697</v>
      </c>
      <c r="K86" s="25">
        <v>45397</v>
      </c>
      <c r="L86" s="41">
        <v>172361.0489</v>
      </c>
      <c r="M86" s="41">
        <v>85611.2605</v>
      </c>
      <c r="N86" s="41">
        <v>277915.9574</v>
      </c>
      <c r="O86" s="41">
        <v>86894.693</v>
      </c>
    </row>
    <row r="87" spans="1:15" s="4" customFormat="1" ht="15">
      <c r="A87" s="5" t="s">
        <v>64</v>
      </c>
      <c r="B87" s="19">
        <v>273297.5</v>
      </c>
      <c r="C87" s="19">
        <v>259496.4</v>
      </c>
      <c r="D87" s="19"/>
      <c r="E87" s="19">
        <v>326419</v>
      </c>
      <c r="F87" s="19">
        <v>288698</v>
      </c>
      <c r="G87" s="19"/>
      <c r="H87" s="3">
        <v>388528</v>
      </c>
      <c r="I87" s="3">
        <v>340579</v>
      </c>
      <c r="J87" s="3">
        <v>445055</v>
      </c>
      <c r="K87" s="3">
        <v>352413</v>
      </c>
      <c r="L87" s="42">
        <v>575497.9674</v>
      </c>
      <c r="M87" s="42">
        <v>413180.0573</v>
      </c>
      <c r="N87" s="42">
        <v>691440.1128</v>
      </c>
      <c r="O87" s="42">
        <v>561792.5375</v>
      </c>
    </row>
    <row r="88" spans="1:15" ht="15">
      <c r="A88" s="5" t="s">
        <v>65</v>
      </c>
      <c r="B88" s="28">
        <v>29138.3</v>
      </c>
      <c r="C88" s="28">
        <v>143801</v>
      </c>
      <c r="D88" s="28"/>
      <c r="E88" s="28">
        <v>28186</v>
      </c>
      <c r="F88" s="28">
        <v>167117</v>
      </c>
      <c r="G88" s="28"/>
      <c r="H88" s="25">
        <v>42622</v>
      </c>
      <c r="I88" s="25">
        <v>233793</v>
      </c>
      <c r="J88" s="25">
        <v>51966</v>
      </c>
      <c r="K88" s="25">
        <v>245663</v>
      </c>
      <c r="L88" s="41">
        <v>55044.6689</v>
      </c>
      <c r="M88" s="41">
        <v>303832.2055</v>
      </c>
      <c r="N88" s="41">
        <v>81311.4208</v>
      </c>
      <c r="O88" s="41">
        <v>408168.5881</v>
      </c>
    </row>
    <row r="89" spans="1:15" s="4" customFormat="1" ht="15">
      <c r="A89" s="5" t="s">
        <v>66</v>
      </c>
      <c r="B89" s="19">
        <v>121185.5</v>
      </c>
      <c r="C89" s="19">
        <v>492.9</v>
      </c>
      <c r="D89" s="19"/>
      <c r="E89" s="19">
        <v>184541</v>
      </c>
      <c r="F89" s="19">
        <v>1044</v>
      </c>
      <c r="G89" s="19"/>
      <c r="H89" s="3">
        <v>548374</v>
      </c>
      <c r="I89" s="3">
        <v>3373</v>
      </c>
      <c r="J89" s="3">
        <v>284798</v>
      </c>
      <c r="K89" s="3">
        <v>5122</v>
      </c>
      <c r="L89" s="42">
        <v>283217.4109</v>
      </c>
      <c r="M89" s="42">
        <v>2364.8009</v>
      </c>
      <c r="N89" s="42">
        <v>449960.3397</v>
      </c>
      <c r="O89" s="42">
        <v>3973.6759</v>
      </c>
    </row>
    <row r="90" spans="1:15" ht="15">
      <c r="A90" s="5" t="s">
        <v>67</v>
      </c>
      <c r="B90" s="28">
        <v>27206.1</v>
      </c>
      <c r="C90" s="28">
        <v>45623.2</v>
      </c>
      <c r="D90" s="28"/>
      <c r="E90" s="28">
        <v>30306</v>
      </c>
      <c r="F90" s="28">
        <v>53274</v>
      </c>
      <c r="G90" s="28"/>
      <c r="H90" s="25">
        <v>38244</v>
      </c>
      <c r="I90" s="25">
        <v>58995</v>
      </c>
      <c r="J90" s="25">
        <v>43280</v>
      </c>
      <c r="K90" s="25">
        <v>65559</v>
      </c>
      <c r="L90" s="41">
        <v>54335.8519</v>
      </c>
      <c r="M90" s="41">
        <v>77196.2053</v>
      </c>
      <c r="N90" s="41">
        <v>70966.782</v>
      </c>
      <c r="O90" s="41">
        <v>93363.3567</v>
      </c>
    </row>
    <row r="91" spans="1:15" s="4" customFormat="1" ht="15">
      <c r="A91" s="5" t="s">
        <v>68</v>
      </c>
      <c r="B91" s="19"/>
      <c r="C91" s="19"/>
      <c r="D91" s="19"/>
      <c r="E91" s="19"/>
      <c r="F91" s="19"/>
      <c r="G91" s="19"/>
      <c r="H91" s="3"/>
      <c r="I91" s="3"/>
      <c r="J91" s="3"/>
      <c r="K91" s="3"/>
      <c r="L91" s="44"/>
      <c r="M91" s="44"/>
      <c r="N91" s="44"/>
      <c r="O91" s="44"/>
    </row>
    <row r="92" spans="1:15" ht="15">
      <c r="A92" s="5" t="s">
        <v>69</v>
      </c>
      <c r="B92" s="28">
        <v>8485.4</v>
      </c>
      <c r="C92" s="28">
        <v>24429.7</v>
      </c>
      <c r="D92" s="28"/>
      <c r="E92" s="28">
        <v>9606</v>
      </c>
      <c r="F92" s="28">
        <v>26164</v>
      </c>
      <c r="G92" s="28"/>
      <c r="H92" s="25">
        <v>14037</v>
      </c>
      <c r="I92" s="25">
        <v>39054</v>
      </c>
      <c r="J92" s="25">
        <v>14272</v>
      </c>
      <c r="K92" s="25">
        <v>39158</v>
      </c>
      <c r="L92" s="41">
        <v>18669.7142</v>
      </c>
      <c r="M92" s="41">
        <v>44187.4461</v>
      </c>
      <c r="N92" s="41">
        <v>24941.2566</v>
      </c>
      <c r="O92" s="41">
        <v>61540.696</v>
      </c>
    </row>
    <row r="93" spans="1:15" s="4" customFormat="1" ht="15">
      <c r="A93" s="5" t="s">
        <v>70</v>
      </c>
      <c r="B93" s="19"/>
      <c r="C93" s="19"/>
      <c r="D93" s="19"/>
      <c r="E93" s="19"/>
      <c r="F93" s="19"/>
      <c r="G93" s="19"/>
      <c r="H93" s="3"/>
      <c r="I93" s="3"/>
      <c r="J93" s="3"/>
      <c r="K93" s="3"/>
      <c r="L93" s="44"/>
      <c r="M93" s="44"/>
      <c r="N93" s="44"/>
      <c r="O93" s="44"/>
    </row>
    <row r="94" spans="1:15" ht="15">
      <c r="A94" s="5" t="s">
        <v>71</v>
      </c>
      <c r="B94" s="28"/>
      <c r="C94" s="28"/>
      <c r="D94" s="28"/>
      <c r="E94" s="28"/>
      <c r="F94" s="28"/>
      <c r="G94" s="28"/>
      <c r="H94" s="25"/>
      <c r="I94" s="25"/>
      <c r="J94" s="25"/>
      <c r="K94" s="25"/>
      <c r="L94" s="43"/>
      <c r="M94" s="43"/>
      <c r="N94" s="43"/>
      <c r="O94" s="43"/>
    </row>
    <row r="95" spans="1:15" s="4" customFormat="1" ht="15">
      <c r="A95" s="5" t="s">
        <v>72</v>
      </c>
      <c r="B95" s="19">
        <v>10211.2</v>
      </c>
      <c r="C95" s="19">
        <v>6156.8</v>
      </c>
      <c r="D95" s="19"/>
      <c r="E95" s="19">
        <v>11210</v>
      </c>
      <c r="F95" s="19">
        <v>7218</v>
      </c>
      <c r="G95" s="19"/>
      <c r="H95" s="3">
        <v>13112</v>
      </c>
      <c r="I95" s="3">
        <v>12809</v>
      </c>
      <c r="J95" s="3">
        <v>15753</v>
      </c>
      <c r="K95" s="3">
        <v>12413</v>
      </c>
      <c r="L95" s="42">
        <v>18574.983</v>
      </c>
      <c r="M95" s="42">
        <v>15612.4753</v>
      </c>
      <c r="N95" s="42">
        <v>24359.4074</v>
      </c>
      <c r="O95" s="42">
        <v>22760.1256</v>
      </c>
    </row>
    <row r="96" spans="1:15" ht="15">
      <c r="A96" s="5" t="s">
        <v>73</v>
      </c>
      <c r="B96" s="28"/>
      <c r="C96" s="28"/>
      <c r="D96" s="28"/>
      <c r="E96" s="28"/>
      <c r="F96" s="28"/>
      <c r="G96" s="28"/>
      <c r="H96" s="25"/>
      <c r="I96" s="25"/>
      <c r="J96" s="25"/>
      <c r="K96" s="25"/>
      <c r="L96" s="43"/>
      <c r="M96" s="43"/>
      <c r="N96" s="43"/>
      <c r="O96" s="43"/>
    </row>
    <row r="97" spans="1:15" s="4" customFormat="1" ht="15">
      <c r="A97" s="5" t="s">
        <v>74</v>
      </c>
      <c r="B97" s="19">
        <v>4726.1</v>
      </c>
      <c r="C97" s="19">
        <v>5904.1</v>
      </c>
      <c r="D97" s="19"/>
      <c r="E97" s="19">
        <v>5145</v>
      </c>
      <c r="F97" s="19">
        <v>9605</v>
      </c>
      <c r="G97" s="19"/>
      <c r="H97" s="3">
        <v>6804</v>
      </c>
      <c r="I97" s="3">
        <v>9531</v>
      </c>
      <c r="J97" s="3">
        <v>8309</v>
      </c>
      <c r="K97" s="3">
        <v>9272</v>
      </c>
      <c r="L97" s="42">
        <v>10308.9611</v>
      </c>
      <c r="M97" s="42">
        <v>10958.3889</v>
      </c>
      <c r="N97" s="42">
        <v>12926.5921</v>
      </c>
      <c r="O97" s="42">
        <v>9883.9921</v>
      </c>
    </row>
    <row r="98" spans="1:15" ht="15">
      <c r="A98" s="5" t="s">
        <v>75</v>
      </c>
      <c r="B98" s="28"/>
      <c r="C98" s="28"/>
      <c r="D98" s="28"/>
      <c r="E98" s="28"/>
      <c r="F98" s="28"/>
      <c r="G98" s="28"/>
      <c r="H98" s="25"/>
      <c r="I98" s="25"/>
      <c r="J98" s="25"/>
      <c r="K98" s="25"/>
      <c r="L98" s="43"/>
      <c r="M98" s="43"/>
      <c r="N98" s="43"/>
      <c r="O98" s="43"/>
    </row>
    <row r="99" spans="1:15" s="4" customFormat="1" ht="15">
      <c r="A99" s="5" t="s">
        <v>76</v>
      </c>
      <c r="B99" s="19">
        <v>489.8</v>
      </c>
      <c r="C99" s="19">
        <v>1652</v>
      </c>
      <c r="D99" s="19"/>
      <c r="E99" s="19">
        <v>327</v>
      </c>
      <c r="F99" s="19">
        <v>2194</v>
      </c>
      <c r="G99" s="19"/>
      <c r="H99" s="3">
        <v>395</v>
      </c>
      <c r="I99" s="3">
        <v>2905</v>
      </c>
      <c r="J99" s="3">
        <v>667</v>
      </c>
      <c r="K99" s="3">
        <v>3228</v>
      </c>
      <c r="L99" s="42">
        <v>470.4054</v>
      </c>
      <c r="M99" s="42">
        <v>3466.8672</v>
      </c>
      <c r="N99" s="42">
        <v>474.277</v>
      </c>
      <c r="O99" s="42">
        <v>3682.0648</v>
      </c>
    </row>
    <row r="100" spans="1:15" ht="15">
      <c r="A100" s="5" t="s">
        <v>77</v>
      </c>
      <c r="B100" s="28">
        <v>11678.6</v>
      </c>
      <c r="C100" s="28">
        <v>1324.4</v>
      </c>
      <c r="D100" s="28"/>
      <c r="E100" s="28">
        <v>11170</v>
      </c>
      <c r="F100" s="28">
        <v>1009</v>
      </c>
      <c r="G100" s="28"/>
      <c r="H100" s="25">
        <v>13148</v>
      </c>
      <c r="I100" s="25">
        <v>1682</v>
      </c>
      <c r="J100" s="25">
        <v>13280</v>
      </c>
      <c r="K100" s="25">
        <v>1444</v>
      </c>
      <c r="L100" s="41">
        <v>12230.4774</v>
      </c>
      <c r="M100" s="41">
        <v>1344.9901</v>
      </c>
      <c r="N100" s="41">
        <v>14059.9662</v>
      </c>
      <c r="O100" s="41">
        <v>1735.0703</v>
      </c>
    </row>
    <row r="101" spans="1:15" s="4" customFormat="1" ht="15">
      <c r="A101" s="5" t="s">
        <v>78</v>
      </c>
      <c r="B101" s="19">
        <v>63901.8</v>
      </c>
      <c r="C101" s="19">
        <v>52095.2</v>
      </c>
      <c r="D101" s="19"/>
      <c r="E101" s="19">
        <v>73574</v>
      </c>
      <c r="F101" s="19">
        <v>59685</v>
      </c>
      <c r="G101" s="19"/>
      <c r="H101" s="3">
        <v>106880</v>
      </c>
      <c r="I101" s="3">
        <v>86148</v>
      </c>
      <c r="J101" s="3">
        <v>115793</v>
      </c>
      <c r="K101" s="3">
        <v>86113</v>
      </c>
      <c r="L101" s="42">
        <v>139349.0332</v>
      </c>
      <c r="M101" s="42">
        <v>94088.6886</v>
      </c>
      <c r="N101" s="42">
        <v>178547.8965</v>
      </c>
      <c r="O101" s="42">
        <v>124845.6526</v>
      </c>
    </row>
    <row r="102" spans="1:15" ht="15">
      <c r="A102" s="6"/>
      <c r="B102" s="28"/>
      <c r="C102" s="28"/>
      <c r="D102" s="28"/>
      <c r="E102" s="28"/>
      <c r="F102" s="28"/>
      <c r="G102" s="28"/>
      <c r="H102" s="25"/>
      <c r="I102" s="25"/>
      <c r="J102" s="25"/>
      <c r="K102" s="25"/>
      <c r="L102" s="25"/>
      <c r="M102" s="25"/>
      <c r="N102" s="25"/>
      <c r="O102" s="25"/>
    </row>
    <row r="103" spans="1:15" s="4" customFormat="1" ht="15">
      <c r="A103" s="14" t="s">
        <v>79</v>
      </c>
      <c r="B103" s="20">
        <f>+B104+B105</f>
        <v>184372.4</v>
      </c>
      <c r="C103" s="20">
        <f>+C104+C105</f>
        <v>178001.3</v>
      </c>
      <c r="D103" s="20">
        <f>+D104+D105</f>
        <v>0</v>
      </c>
      <c r="E103" s="20">
        <f>+E104+E105-1</f>
        <v>225373</v>
      </c>
      <c r="F103" s="20">
        <f>+F104+F105</f>
        <v>168214</v>
      </c>
      <c r="G103" s="20"/>
      <c r="H103" s="20">
        <f>+H104+H105+1</f>
        <v>277822</v>
      </c>
      <c r="I103" s="20">
        <f aca="true" t="shared" si="6" ref="I103:O103">+I104+I105</f>
        <v>185418</v>
      </c>
      <c r="J103" s="20">
        <f t="shared" si="6"/>
        <v>347632</v>
      </c>
      <c r="K103" s="20">
        <f t="shared" si="6"/>
        <v>193822</v>
      </c>
      <c r="L103" s="20">
        <f t="shared" si="6"/>
        <v>477867.4702</v>
      </c>
      <c r="M103" s="20">
        <f t="shared" si="6"/>
        <v>267422.8476</v>
      </c>
      <c r="N103" s="20">
        <f t="shared" si="6"/>
        <v>590480.7253</v>
      </c>
      <c r="O103" s="20">
        <f t="shared" si="6"/>
        <v>380331.6873</v>
      </c>
    </row>
    <row r="104" spans="1:15" ht="15">
      <c r="A104" s="5" t="s">
        <v>80</v>
      </c>
      <c r="B104" s="28">
        <v>133867.8</v>
      </c>
      <c r="C104" s="28">
        <v>124054.8</v>
      </c>
      <c r="D104" s="28"/>
      <c r="E104" s="28">
        <v>165578</v>
      </c>
      <c r="F104" s="28">
        <v>112188</v>
      </c>
      <c r="G104" s="28"/>
      <c r="H104" s="25">
        <v>203854</v>
      </c>
      <c r="I104" s="25">
        <v>115019</v>
      </c>
      <c r="J104" s="25">
        <v>261289</v>
      </c>
      <c r="K104" s="25">
        <v>130115</v>
      </c>
      <c r="L104" s="41">
        <v>344770.9754</v>
      </c>
      <c r="M104" s="41">
        <v>181500.945</v>
      </c>
      <c r="N104" s="41">
        <v>405779.13</v>
      </c>
      <c r="O104" s="41">
        <v>253116.0668</v>
      </c>
    </row>
    <row r="105" spans="1:15" s="4" customFormat="1" ht="15">
      <c r="A105" s="5" t="s">
        <v>81</v>
      </c>
      <c r="B105" s="19">
        <v>50504.6</v>
      </c>
      <c r="C105" s="19">
        <v>53946.5</v>
      </c>
      <c r="D105" s="19"/>
      <c r="E105" s="19">
        <v>59796</v>
      </c>
      <c r="F105" s="19">
        <v>56026</v>
      </c>
      <c r="G105" s="19"/>
      <c r="H105" s="3">
        <v>73967</v>
      </c>
      <c r="I105" s="3">
        <v>70399</v>
      </c>
      <c r="J105" s="3">
        <v>86343</v>
      </c>
      <c r="K105" s="3">
        <v>63707</v>
      </c>
      <c r="L105" s="42">
        <v>133096.4948</v>
      </c>
      <c r="M105" s="42">
        <v>85921.9026</v>
      </c>
      <c r="N105" s="42">
        <v>184701.5953</v>
      </c>
      <c r="O105" s="42">
        <v>127215.6205</v>
      </c>
    </row>
    <row r="106" spans="1:15" ht="15">
      <c r="A106" s="36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25"/>
      <c r="M106" s="25"/>
      <c r="N106" s="25"/>
      <c r="O106" s="25"/>
    </row>
    <row r="107" spans="1:15" s="4" customFormat="1" ht="15">
      <c r="A107" s="37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3"/>
      <c r="M107" s="3"/>
      <c r="N107" s="3"/>
      <c r="O107" s="3"/>
    </row>
    <row r="108" spans="1:15" ht="15">
      <c r="A108" s="14" t="s">
        <v>82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s="4" customFormat="1" ht="15">
      <c r="A109" s="14" t="s">
        <v>83</v>
      </c>
      <c r="B109" s="20">
        <f>SUM(B111:B115)</f>
        <v>19129.399999999998</v>
      </c>
      <c r="C109" s="20">
        <f aca="true" t="shared" si="7" ref="C109:I109">SUM(C111:C115)</f>
        <v>88611.7</v>
      </c>
      <c r="D109" s="20">
        <f t="shared" si="7"/>
        <v>0</v>
      </c>
      <c r="E109" s="20">
        <f>SUM(E111:E115)</f>
        <v>20651</v>
      </c>
      <c r="F109" s="20">
        <f>SUM(F111:F115)+1</f>
        <v>90891</v>
      </c>
      <c r="G109" s="20">
        <f t="shared" si="7"/>
        <v>0</v>
      </c>
      <c r="H109" s="20">
        <f>SUM(H111:H115)-1</f>
        <v>25525</v>
      </c>
      <c r="I109" s="20">
        <f t="shared" si="7"/>
        <v>106344</v>
      </c>
      <c r="J109" s="20">
        <f aca="true" t="shared" si="8" ref="J109:O109">SUM(J111:J115)</f>
        <v>23866</v>
      </c>
      <c r="K109" s="20">
        <f t="shared" si="8"/>
        <v>98551</v>
      </c>
      <c r="L109" s="20">
        <f t="shared" si="8"/>
        <v>29499.807399999998</v>
      </c>
      <c r="M109" s="20">
        <f t="shared" si="8"/>
        <v>110471.7272</v>
      </c>
      <c r="N109" s="20">
        <f t="shared" si="8"/>
        <v>37494.0954</v>
      </c>
      <c r="O109" s="20">
        <f t="shared" si="8"/>
        <v>146524.4194</v>
      </c>
    </row>
    <row r="110" spans="1:15" ht="15">
      <c r="A110" s="5" t="s">
        <v>84</v>
      </c>
      <c r="B110" s="28"/>
      <c r="C110" s="28"/>
      <c r="D110" s="28"/>
      <c r="E110" s="28"/>
      <c r="F110" s="28"/>
      <c r="G110" s="28"/>
      <c r="H110" s="25"/>
      <c r="I110" s="25"/>
      <c r="J110" s="25"/>
      <c r="K110" s="25"/>
      <c r="L110" s="25"/>
      <c r="M110" s="25"/>
      <c r="N110" s="25"/>
      <c r="O110" s="25"/>
    </row>
    <row r="111" spans="1:15" s="4" customFormat="1" ht="15">
      <c r="A111" s="5" t="s">
        <v>85</v>
      </c>
      <c r="B111" s="19">
        <v>16766.6</v>
      </c>
      <c r="C111" s="19">
        <v>33581.8</v>
      </c>
      <c r="D111" s="19"/>
      <c r="E111" s="19">
        <v>17473</v>
      </c>
      <c r="F111" s="19">
        <v>33833</v>
      </c>
      <c r="G111" s="19"/>
      <c r="H111" s="3">
        <v>21109</v>
      </c>
      <c r="I111" s="3">
        <v>33363</v>
      </c>
      <c r="J111" s="3">
        <v>19265</v>
      </c>
      <c r="K111" s="3">
        <v>30430</v>
      </c>
      <c r="L111" s="42">
        <v>22592.4159</v>
      </c>
      <c r="M111" s="42">
        <v>38528.2766</v>
      </c>
      <c r="N111" s="42">
        <v>25888.5177</v>
      </c>
      <c r="O111" s="42">
        <v>49264.7284</v>
      </c>
    </row>
    <row r="112" spans="1:15" ht="15">
      <c r="A112" s="5" t="s">
        <v>86</v>
      </c>
      <c r="B112" s="28"/>
      <c r="C112" s="28"/>
      <c r="D112" s="28"/>
      <c r="E112" s="25"/>
      <c r="F112" s="25"/>
      <c r="G112" s="28"/>
      <c r="H112" s="25"/>
      <c r="I112" s="25"/>
      <c r="J112" s="25"/>
      <c r="K112" s="25"/>
      <c r="L112" s="43"/>
      <c r="M112" s="43"/>
      <c r="N112" s="43"/>
      <c r="O112" s="43"/>
    </row>
    <row r="113" spans="1:15" s="4" customFormat="1" ht="15">
      <c r="A113" s="5" t="s">
        <v>87</v>
      </c>
      <c r="B113" s="19">
        <v>2126.7</v>
      </c>
      <c r="C113" s="19">
        <v>55022</v>
      </c>
      <c r="D113" s="19"/>
      <c r="E113" s="19">
        <v>3047</v>
      </c>
      <c r="F113" s="19">
        <v>57048</v>
      </c>
      <c r="G113" s="19"/>
      <c r="H113" s="3">
        <v>4290</v>
      </c>
      <c r="I113" s="3">
        <v>72970</v>
      </c>
      <c r="J113" s="3">
        <v>4492</v>
      </c>
      <c r="K113" s="3">
        <v>68116</v>
      </c>
      <c r="L113" s="42">
        <v>6719.8919</v>
      </c>
      <c r="M113" s="42">
        <v>71935.3769</v>
      </c>
      <c r="N113" s="42">
        <v>11301.5986</v>
      </c>
      <c r="O113" s="42">
        <v>97181.17</v>
      </c>
    </row>
    <row r="114" spans="1:15" ht="15">
      <c r="A114" s="5" t="s">
        <v>88</v>
      </c>
      <c r="B114" s="28"/>
      <c r="C114" s="28"/>
      <c r="D114" s="28"/>
      <c r="E114" s="28"/>
      <c r="F114" s="25"/>
      <c r="G114" s="28"/>
      <c r="H114" s="25"/>
      <c r="I114" s="25"/>
      <c r="J114" s="25"/>
      <c r="K114" s="25"/>
      <c r="L114" s="43"/>
      <c r="M114" s="43"/>
      <c r="N114" s="43"/>
      <c r="O114" s="43"/>
    </row>
    <row r="115" spans="1:15" s="4" customFormat="1" ht="15">
      <c r="A115" s="5" t="s">
        <v>89</v>
      </c>
      <c r="B115" s="19">
        <v>236.1</v>
      </c>
      <c r="C115" s="19">
        <v>7.9</v>
      </c>
      <c r="D115" s="19"/>
      <c r="E115" s="19">
        <v>131</v>
      </c>
      <c r="F115" s="19">
        <v>9</v>
      </c>
      <c r="G115" s="19"/>
      <c r="H115" s="3">
        <v>127</v>
      </c>
      <c r="I115" s="3">
        <v>11</v>
      </c>
      <c r="J115" s="3">
        <v>109</v>
      </c>
      <c r="K115" s="3">
        <v>5</v>
      </c>
      <c r="L115" s="42">
        <v>187.4996</v>
      </c>
      <c r="M115" s="42">
        <v>8.0737</v>
      </c>
      <c r="N115" s="42">
        <v>303.9791</v>
      </c>
      <c r="O115" s="42">
        <v>78.521</v>
      </c>
    </row>
    <row r="116" spans="1:15" ht="15">
      <c r="A116" s="5"/>
      <c r="B116" s="28"/>
      <c r="C116" s="28"/>
      <c r="D116" s="28"/>
      <c r="E116" s="28"/>
      <c r="F116" s="28"/>
      <c r="G116" s="28"/>
      <c r="H116" s="25"/>
      <c r="I116" s="25"/>
      <c r="J116" s="25"/>
      <c r="K116" s="25"/>
      <c r="L116" s="25"/>
      <c r="M116" s="25"/>
      <c r="N116" s="25"/>
      <c r="O116" s="25"/>
    </row>
    <row r="117" spans="1:15" s="4" customFormat="1" ht="15">
      <c r="A117" s="14" t="s">
        <v>90</v>
      </c>
      <c r="B117" s="19"/>
      <c r="C117" s="19"/>
      <c r="D117" s="19"/>
      <c r="E117" s="19"/>
      <c r="F117" s="19"/>
      <c r="G117" s="19"/>
      <c r="H117" s="3"/>
      <c r="I117" s="3"/>
      <c r="J117" s="3"/>
      <c r="K117" s="3"/>
      <c r="L117" s="3"/>
      <c r="M117" s="3"/>
      <c r="N117" s="3"/>
      <c r="O117" s="3"/>
    </row>
    <row r="118" spans="1:15" ht="15">
      <c r="A118" s="14" t="s">
        <v>91</v>
      </c>
      <c r="B118" s="28"/>
      <c r="C118" s="28"/>
      <c r="D118" s="28"/>
      <c r="E118" s="28"/>
      <c r="F118" s="28"/>
      <c r="G118" s="28"/>
      <c r="H118" s="25"/>
      <c r="I118" s="25"/>
      <c r="J118" s="25"/>
      <c r="K118" s="25"/>
      <c r="L118" s="25"/>
      <c r="M118" s="25"/>
      <c r="N118" s="25"/>
      <c r="O118" s="25"/>
    </row>
    <row r="119" spans="1:15" s="4" customFormat="1" ht="15">
      <c r="A119" s="14" t="s">
        <v>92</v>
      </c>
      <c r="B119" s="19"/>
      <c r="C119" s="19"/>
      <c r="D119" s="19"/>
      <c r="E119" s="19"/>
      <c r="F119" s="19"/>
      <c r="G119" s="19"/>
      <c r="H119" s="3"/>
      <c r="I119" s="3"/>
      <c r="J119" s="3"/>
      <c r="K119" s="3"/>
      <c r="L119" s="3"/>
      <c r="M119" s="3"/>
      <c r="N119" s="3"/>
      <c r="O119" s="3"/>
    </row>
    <row r="120" spans="1:15" ht="15">
      <c r="A120" s="14" t="s">
        <v>93</v>
      </c>
      <c r="B120" s="27">
        <f aca="true" t="shared" si="9" ref="B120:I120">+B121+B122+B124</f>
        <v>48658.200000000004</v>
      </c>
      <c r="C120" s="27">
        <f t="shared" si="9"/>
        <v>6279.799999999999</v>
      </c>
      <c r="D120" s="27">
        <f t="shared" si="9"/>
        <v>0</v>
      </c>
      <c r="E120" s="27">
        <f t="shared" si="9"/>
        <v>57046</v>
      </c>
      <c r="F120" s="27">
        <f>+F121+F122+F124-1</f>
        <v>6995</v>
      </c>
      <c r="G120" s="27">
        <f t="shared" si="9"/>
        <v>0</v>
      </c>
      <c r="H120" s="27">
        <f>+H121+H122+H124-1</f>
        <v>62877</v>
      </c>
      <c r="I120" s="27">
        <f t="shared" si="9"/>
        <v>8286</v>
      </c>
      <c r="J120" s="27">
        <f aca="true" t="shared" si="10" ref="J120:O120">+J121+J122+J124</f>
        <v>77131</v>
      </c>
      <c r="K120" s="27">
        <f t="shared" si="10"/>
        <v>7215</v>
      </c>
      <c r="L120" s="27">
        <f t="shared" si="10"/>
        <v>77950.8305</v>
      </c>
      <c r="M120" s="27">
        <f t="shared" si="10"/>
        <v>8153.8714</v>
      </c>
      <c r="N120" s="27">
        <f t="shared" si="10"/>
        <v>123121.23689999999</v>
      </c>
      <c r="O120" s="27">
        <f t="shared" si="10"/>
        <v>11248.826000000001</v>
      </c>
    </row>
    <row r="121" spans="1:15" s="4" customFormat="1" ht="15">
      <c r="A121" s="5" t="s">
        <v>94</v>
      </c>
      <c r="B121" s="19">
        <v>48454.4</v>
      </c>
      <c r="C121" s="19">
        <v>5960.9</v>
      </c>
      <c r="D121" s="19"/>
      <c r="E121" s="19">
        <v>56866</v>
      </c>
      <c r="F121" s="19">
        <v>6605</v>
      </c>
      <c r="G121" s="19"/>
      <c r="H121" s="3">
        <v>62636</v>
      </c>
      <c r="I121" s="3">
        <v>7999</v>
      </c>
      <c r="J121" s="3">
        <v>76882</v>
      </c>
      <c r="K121" s="3">
        <v>7004</v>
      </c>
      <c r="L121" s="42">
        <v>77631.0007</v>
      </c>
      <c r="M121" s="42">
        <v>7944.0425</v>
      </c>
      <c r="N121" s="42">
        <v>122717.7021</v>
      </c>
      <c r="O121" s="42">
        <v>11042.0154</v>
      </c>
    </row>
    <row r="122" spans="1:15" ht="15">
      <c r="A122" s="5" t="s">
        <v>95</v>
      </c>
      <c r="B122" s="28">
        <v>161</v>
      </c>
      <c r="C122" s="28">
        <v>53.9</v>
      </c>
      <c r="D122" s="28"/>
      <c r="E122" s="28">
        <v>134</v>
      </c>
      <c r="F122" s="28">
        <v>63</v>
      </c>
      <c r="G122" s="28"/>
      <c r="H122" s="25">
        <v>188</v>
      </c>
      <c r="I122" s="25">
        <v>82</v>
      </c>
      <c r="J122" s="25">
        <v>169</v>
      </c>
      <c r="K122" s="25">
        <v>54</v>
      </c>
      <c r="L122" s="41">
        <v>198.1176</v>
      </c>
      <c r="M122" s="41">
        <v>118.4084</v>
      </c>
      <c r="N122" s="41">
        <v>246.2275</v>
      </c>
      <c r="O122" s="41">
        <v>140.0795</v>
      </c>
    </row>
    <row r="123" spans="1:15" s="4" customFormat="1" ht="15">
      <c r="A123" s="5" t="s">
        <v>96</v>
      </c>
      <c r="B123" s="19"/>
      <c r="C123" s="19"/>
      <c r="D123" s="19"/>
      <c r="E123" s="19"/>
      <c r="F123" s="19"/>
      <c r="G123" s="19"/>
      <c r="H123" s="3"/>
      <c r="I123" s="3"/>
      <c r="J123" s="3"/>
      <c r="K123" s="3"/>
      <c r="L123" s="44"/>
      <c r="M123" s="44"/>
      <c r="N123" s="44"/>
      <c r="O123" s="44"/>
    </row>
    <row r="124" spans="1:15" ht="15">
      <c r="A124" s="5" t="s">
        <v>97</v>
      </c>
      <c r="B124" s="28">
        <v>42.8</v>
      </c>
      <c r="C124" s="28">
        <v>265</v>
      </c>
      <c r="D124" s="28"/>
      <c r="E124" s="28">
        <v>46</v>
      </c>
      <c r="F124" s="28">
        <v>328</v>
      </c>
      <c r="G124" s="28"/>
      <c r="H124" s="25">
        <v>54</v>
      </c>
      <c r="I124" s="25">
        <v>205</v>
      </c>
      <c r="J124" s="25">
        <v>80</v>
      </c>
      <c r="K124" s="25">
        <v>157</v>
      </c>
      <c r="L124" s="41">
        <v>121.7122</v>
      </c>
      <c r="M124" s="41">
        <v>91.4205</v>
      </c>
      <c r="N124" s="41">
        <v>157.3073</v>
      </c>
      <c r="O124" s="41">
        <v>66.7311</v>
      </c>
    </row>
    <row r="125" spans="1:15" s="4" customFormat="1" ht="15">
      <c r="A125" s="6"/>
      <c r="B125" s="19"/>
      <c r="C125" s="19"/>
      <c r="D125" s="19"/>
      <c r="E125" s="19"/>
      <c r="F125" s="19"/>
      <c r="G125" s="19"/>
      <c r="H125" s="3"/>
      <c r="I125" s="3"/>
      <c r="J125" s="3"/>
      <c r="K125" s="3"/>
      <c r="L125" s="44"/>
      <c r="M125" s="44"/>
      <c r="N125" s="44"/>
      <c r="O125" s="44"/>
    </row>
    <row r="126" spans="1:15" ht="15">
      <c r="A126" s="14" t="s">
        <v>98</v>
      </c>
      <c r="B126" s="28"/>
      <c r="C126" s="28"/>
      <c r="D126" s="28"/>
      <c r="E126" s="28"/>
      <c r="F126" s="28"/>
      <c r="G126" s="28"/>
      <c r="H126" s="25"/>
      <c r="I126" s="25"/>
      <c r="J126" s="25"/>
      <c r="K126" s="25"/>
      <c r="L126" s="43"/>
      <c r="M126" s="43"/>
      <c r="N126" s="43"/>
      <c r="O126" s="43"/>
    </row>
    <row r="127" spans="1:15" s="4" customFormat="1" ht="15">
      <c r="A127" s="14" t="s">
        <v>99</v>
      </c>
      <c r="B127" s="20">
        <f aca="true" t="shared" si="11" ref="B127:I127">+B129+B131+B133</f>
        <v>107657.2</v>
      </c>
      <c r="C127" s="20">
        <f t="shared" si="11"/>
        <v>31568.8</v>
      </c>
      <c r="D127" s="20">
        <f t="shared" si="11"/>
        <v>0</v>
      </c>
      <c r="E127" s="20">
        <f t="shared" si="11"/>
        <v>114379</v>
      </c>
      <c r="F127" s="20">
        <f t="shared" si="11"/>
        <v>27750</v>
      </c>
      <c r="G127" s="20">
        <f t="shared" si="11"/>
        <v>0</v>
      </c>
      <c r="H127" s="20">
        <f>+H129+H131+H133-1</f>
        <v>136443</v>
      </c>
      <c r="I127" s="20">
        <f t="shared" si="11"/>
        <v>34998</v>
      </c>
      <c r="J127" s="20">
        <f aca="true" t="shared" si="12" ref="J127:O127">+J129+J131+J133</f>
        <v>131646</v>
      </c>
      <c r="K127" s="20">
        <f t="shared" si="12"/>
        <v>37588</v>
      </c>
      <c r="L127" s="20">
        <f t="shared" si="12"/>
        <v>169550.3601</v>
      </c>
      <c r="M127" s="20">
        <f t="shared" si="12"/>
        <v>49409.985700000005</v>
      </c>
      <c r="N127" s="20">
        <f t="shared" si="12"/>
        <v>213429.976</v>
      </c>
      <c r="O127" s="20">
        <f t="shared" si="12"/>
        <v>59648.490300000005</v>
      </c>
    </row>
    <row r="128" spans="1:15" ht="15">
      <c r="A128" s="5" t="s">
        <v>100</v>
      </c>
      <c r="B128" s="28"/>
      <c r="C128" s="28"/>
      <c r="D128" s="28"/>
      <c r="E128" s="28"/>
      <c r="F128" s="28"/>
      <c r="G128" s="28"/>
      <c r="H128" s="25"/>
      <c r="I128" s="25"/>
      <c r="J128" s="25"/>
      <c r="K128" s="25"/>
      <c r="L128" s="43"/>
      <c r="M128" s="43"/>
      <c r="N128" s="43"/>
      <c r="O128" s="43"/>
    </row>
    <row r="129" spans="1:15" s="4" customFormat="1" ht="15">
      <c r="A129" s="5" t="s">
        <v>101</v>
      </c>
      <c r="B129" s="19">
        <v>28926.7</v>
      </c>
      <c r="C129" s="19">
        <v>36.4</v>
      </c>
      <c r="D129" s="19"/>
      <c r="E129" s="19">
        <v>31321</v>
      </c>
      <c r="F129" s="19">
        <v>143</v>
      </c>
      <c r="G129" s="19"/>
      <c r="H129" s="3">
        <v>37063</v>
      </c>
      <c r="I129" s="3">
        <v>59</v>
      </c>
      <c r="J129" s="3">
        <v>41778</v>
      </c>
      <c r="K129" s="3">
        <v>86</v>
      </c>
      <c r="L129" s="42">
        <v>52078.5404</v>
      </c>
      <c r="M129" s="42">
        <v>40.4854</v>
      </c>
      <c r="N129" s="42">
        <v>65244.5693</v>
      </c>
      <c r="O129" s="42">
        <v>181.9276</v>
      </c>
    </row>
    <row r="130" spans="1:15" ht="15">
      <c r="A130" s="5" t="s">
        <v>102</v>
      </c>
      <c r="B130" s="28"/>
      <c r="C130" s="28"/>
      <c r="D130" s="28"/>
      <c r="E130" s="25"/>
      <c r="F130" s="28"/>
      <c r="G130" s="28"/>
      <c r="H130" s="25"/>
      <c r="I130" s="25"/>
      <c r="J130" s="25"/>
      <c r="K130" s="25"/>
      <c r="L130" s="43"/>
      <c r="M130" s="43"/>
      <c r="N130" s="43"/>
      <c r="O130" s="43"/>
    </row>
    <row r="131" spans="1:15" s="4" customFormat="1" ht="15">
      <c r="A131" s="5" t="s">
        <v>103</v>
      </c>
      <c r="B131" s="19">
        <v>53010</v>
      </c>
      <c r="C131" s="19">
        <v>20068.6</v>
      </c>
      <c r="D131" s="19"/>
      <c r="E131" s="19">
        <v>55070</v>
      </c>
      <c r="F131" s="19">
        <v>19583</v>
      </c>
      <c r="G131" s="19"/>
      <c r="H131" s="3">
        <v>79218</v>
      </c>
      <c r="I131" s="3">
        <v>24610</v>
      </c>
      <c r="J131" s="3">
        <v>69049</v>
      </c>
      <c r="K131" s="3">
        <v>27883</v>
      </c>
      <c r="L131" s="42">
        <v>92090.098</v>
      </c>
      <c r="M131" s="42">
        <v>38141.8527</v>
      </c>
      <c r="N131" s="42">
        <v>118922.5664</v>
      </c>
      <c r="O131" s="42">
        <v>43343.4222</v>
      </c>
    </row>
    <row r="132" spans="1:15" ht="15">
      <c r="A132" s="5" t="s">
        <v>104</v>
      </c>
      <c r="B132" s="28"/>
      <c r="C132" s="28"/>
      <c r="D132" s="28"/>
      <c r="E132" s="28"/>
      <c r="F132" s="28"/>
      <c r="G132" s="28"/>
      <c r="H132" s="25"/>
      <c r="I132" s="25"/>
      <c r="J132" s="25"/>
      <c r="K132" s="25"/>
      <c r="L132" s="43"/>
      <c r="M132" s="43"/>
      <c r="N132" s="43"/>
      <c r="O132" s="43"/>
    </row>
    <row r="133" spans="1:15" s="4" customFormat="1" ht="15">
      <c r="A133" s="5" t="s">
        <v>105</v>
      </c>
      <c r="B133" s="19">
        <v>25720.5</v>
      </c>
      <c r="C133" s="19">
        <v>11463.8</v>
      </c>
      <c r="D133" s="19"/>
      <c r="E133" s="19">
        <v>27988</v>
      </c>
      <c r="F133" s="19">
        <v>8024</v>
      </c>
      <c r="G133" s="19"/>
      <c r="H133" s="3">
        <v>20163</v>
      </c>
      <c r="I133" s="3">
        <v>10329</v>
      </c>
      <c r="J133" s="3">
        <v>20819</v>
      </c>
      <c r="K133" s="3">
        <v>9619</v>
      </c>
      <c r="L133" s="42">
        <v>25381.7217</v>
      </c>
      <c r="M133" s="42">
        <v>11227.6476</v>
      </c>
      <c r="N133" s="42">
        <v>29262.8403</v>
      </c>
      <c r="O133" s="42">
        <v>16123.1405</v>
      </c>
    </row>
    <row r="134" spans="1:15" ht="15">
      <c r="A134" s="6"/>
      <c r="B134" s="28"/>
      <c r="C134" s="28"/>
      <c r="D134" s="28"/>
      <c r="E134" s="28"/>
      <c r="F134" s="28"/>
      <c r="G134" s="28"/>
      <c r="H134" s="25"/>
      <c r="I134" s="25"/>
      <c r="J134" s="25"/>
      <c r="K134" s="25"/>
      <c r="L134" s="25"/>
      <c r="M134" s="25"/>
      <c r="N134" s="25"/>
      <c r="O134" s="25"/>
    </row>
    <row r="135" spans="1:15" s="4" customFormat="1" ht="15">
      <c r="A135" s="14" t="s">
        <v>106</v>
      </c>
      <c r="B135" s="20">
        <f>SUM(B136:B150)+SUM(B155:B162)</f>
        <v>124854.7</v>
      </c>
      <c r="C135" s="20">
        <f>SUM(C136:C150)+SUM(C155:C162)</f>
        <v>880313.6</v>
      </c>
      <c r="D135" s="20"/>
      <c r="E135" s="20">
        <f>SUM(E136:E150)+SUM(E155:E162)-1</f>
        <v>130647</v>
      </c>
      <c r="F135" s="20">
        <f>SUM(F136:F150)+SUM(F155:F162)-3</f>
        <v>902330</v>
      </c>
      <c r="G135" s="20"/>
      <c r="H135" s="20">
        <f>SUM(H136:H150)+SUM(H155:H162)-1</f>
        <v>158196</v>
      </c>
      <c r="I135" s="20">
        <f>SUM(I136:I150)+SUM(I155:I162)</f>
        <v>986522</v>
      </c>
      <c r="J135" s="20">
        <f>SUM(J136:J150)+SUM(J155:J162)+1</f>
        <v>159275</v>
      </c>
      <c r="K135" s="20">
        <f>SUM(K136:K150)+SUM(K155:K162)</f>
        <v>1110576.3</v>
      </c>
      <c r="L135" s="20">
        <f>SUM(L136:L150)+SUM(L155:L162)</f>
        <v>186332.3276</v>
      </c>
      <c r="M135" s="20">
        <f>SUM(M136:M150)+SUM(M155:M162)</f>
        <v>1314375.1165</v>
      </c>
      <c r="N135" s="20">
        <f>SUM(N136:N150)+SUM(N155:N162)</f>
        <v>245777.2835</v>
      </c>
      <c r="O135" s="20">
        <f>SUM(O136:O150)+SUM(O155:O162)</f>
        <v>1655146.2248</v>
      </c>
    </row>
    <row r="136" spans="1:15" ht="15">
      <c r="A136" s="5" t="s">
        <v>107</v>
      </c>
      <c r="B136" s="28">
        <v>15859</v>
      </c>
      <c r="C136" s="28">
        <v>17531.2</v>
      </c>
      <c r="D136" s="28"/>
      <c r="E136" s="28">
        <v>15838</v>
      </c>
      <c r="F136" s="28">
        <v>13939</v>
      </c>
      <c r="G136" s="28"/>
      <c r="H136" s="25">
        <v>17285</v>
      </c>
      <c r="I136" s="25">
        <v>15220</v>
      </c>
      <c r="J136" s="25">
        <v>18204</v>
      </c>
      <c r="K136" s="25">
        <v>13192</v>
      </c>
      <c r="L136" s="41">
        <v>17289.4511</v>
      </c>
      <c r="M136" s="41">
        <v>16637.4538</v>
      </c>
      <c r="N136" s="41">
        <v>16514.2731</v>
      </c>
      <c r="O136" s="41">
        <v>9546.8748</v>
      </c>
    </row>
    <row r="137" spans="1:15" s="4" customFormat="1" ht="15">
      <c r="A137" s="5" t="s">
        <v>108</v>
      </c>
      <c r="B137" s="19">
        <v>12763.8</v>
      </c>
      <c r="C137" s="19">
        <v>3939.8</v>
      </c>
      <c r="D137" s="19"/>
      <c r="E137" s="19">
        <v>13342</v>
      </c>
      <c r="F137" s="19">
        <v>4628</v>
      </c>
      <c r="G137" s="19"/>
      <c r="H137" s="3">
        <v>12787</v>
      </c>
      <c r="I137" s="3">
        <v>5574</v>
      </c>
      <c r="J137" s="3">
        <v>11754</v>
      </c>
      <c r="K137" s="3">
        <v>5616</v>
      </c>
      <c r="L137" s="42">
        <v>16393.6337</v>
      </c>
      <c r="M137" s="42">
        <v>7248.4497</v>
      </c>
      <c r="N137" s="42">
        <v>21361.2314</v>
      </c>
      <c r="O137" s="42">
        <v>10478.7838</v>
      </c>
    </row>
    <row r="138" spans="1:15" ht="15">
      <c r="A138" s="5" t="s">
        <v>109</v>
      </c>
      <c r="B138" s="28">
        <v>21046.4</v>
      </c>
      <c r="C138" s="28">
        <v>177555.1</v>
      </c>
      <c r="D138" s="28"/>
      <c r="E138" s="28">
        <v>21958</v>
      </c>
      <c r="F138" s="28">
        <v>207143</v>
      </c>
      <c r="G138" s="28"/>
      <c r="H138" s="25">
        <v>29002</v>
      </c>
      <c r="I138" s="25">
        <v>142243</v>
      </c>
      <c r="J138" s="25">
        <v>23609</v>
      </c>
      <c r="K138" s="25">
        <v>216229.6</v>
      </c>
      <c r="L138" s="41">
        <v>18951.7592</v>
      </c>
      <c r="M138" s="41">
        <v>314285.233</v>
      </c>
      <c r="N138" s="41">
        <v>24308.8113</v>
      </c>
      <c r="O138" s="41">
        <v>436017.4548</v>
      </c>
    </row>
    <row r="139" spans="1:15" s="4" customFormat="1" ht="15">
      <c r="A139" s="5" t="s">
        <v>110</v>
      </c>
      <c r="B139" s="19"/>
      <c r="C139" s="19"/>
      <c r="D139" s="19"/>
      <c r="E139" s="19"/>
      <c r="F139" s="19"/>
      <c r="G139" s="19"/>
      <c r="H139" s="3"/>
      <c r="I139" s="3"/>
      <c r="J139" s="3"/>
      <c r="K139" s="3"/>
      <c r="L139" s="44"/>
      <c r="M139" s="44"/>
      <c r="N139" s="44"/>
      <c r="O139" s="44"/>
    </row>
    <row r="140" spans="1:15" ht="15">
      <c r="A140" s="5" t="s">
        <v>111</v>
      </c>
      <c r="B140" s="28">
        <v>5230</v>
      </c>
      <c r="C140" s="28">
        <v>6740</v>
      </c>
      <c r="D140" s="28"/>
      <c r="E140" s="28">
        <v>4918</v>
      </c>
      <c r="F140" s="28">
        <v>8081</v>
      </c>
      <c r="G140" s="28"/>
      <c r="H140" s="25">
        <v>4415</v>
      </c>
      <c r="I140" s="25">
        <v>8920</v>
      </c>
      <c r="J140" s="25">
        <v>6028</v>
      </c>
      <c r="K140" s="25">
        <v>8289.7</v>
      </c>
      <c r="L140" s="41">
        <v>8788.0086</v>
      </c>
      <c r="M140" s="41">
        <v>17940.8285</v>
      </c>
      <c r="N140" s="41">
        <v>13423.5652</v>
      </c>
      <c r="O140" s="41">
        <v>18135.1351</v>
      </c>
    </row>
    <row r="141" spans="1:15" s="4" customFormat="1" ht="15">
      <c r="A141" s="5" t="s">
        <v>112</v>
      </c>
      <c r="B141" s="19">
        <v>20104.3</v>
      </c>
      <c r="C141" s="19">
        <v>46501.4</v>
      </c>
      <c r="D141" s="19"/>
      <c r="E141" s="19">
        <v>19698</v>
      </c>
      <c r="F141" s="19">
        <v>54511</v>
      </c>
      <c r="G141" s="19"/>
      <c r="H141" s="3">
        <v>23701</v>
      </c>
      <c r="I141" s="3">
        <v>70604</v>
      </c>
      <c r="J141" s="3">
        <v>26383</v>
      </c>
      <c r="K141" s="3">
        <v>95414</v>
      </c>
      <c r="L141" s="42">
        <v>30237.624</v>
      </c>
      <c r="M141" s="42">
        <v>104688.7225</v>
      </c>
      <c r="N141" s="42">
        <v>37249.7978</v>
      </c>
      <c r="O141" s="42">
        <v>124664.064</v>
      </c>
    </row>
    <row r="142" spans="1:15" ht="15">
      <c r="A142" s="5" t="s">
        <v>113</v>
      </c>
      <c r="B142" s="28">
        <v>9420</v>
      </c>
      <c r="C142" s="28">
        <v>47461.2</v>
      </c>
      <c r="D142" s="28"/>
      <c r="E142" s="28">
        <v>10493</v>
      </c>
      <c r="F142" s="28">
        <v>55290</v>
      </c>
      <c r="G142" s="28"/>
      <c r="H142" s="25">
        <v>12643</v>
      </c>
      <c r="I142" s="25">
        <v>56637</v>
      </c>
      <c r="J142" s="25">
        <v>14540</v>
      </c>
      <c r="K142" s="25">
        <v>67192</v>
      </c>
      <c r="L142" s="41">
        <v>19348.5381</v>
      </c>
      <c r="M142" s="41">
        <v>82563.7895</v>
      </c>
      <c r="N142" s="41">
        <v>24980.5645</v>
      </c>
      <c r="O142" s="41">
        <v>105989.9439</v>
      </c>
    </row>
    <row r="143" spans="1:15" s="4" customFormat="1" ht="15">
      <c r="A143" s="5" t="s">
        <v>114</v>
      </c>
      <c r="B143" s="19"/>
      <c r="C143" s="19"/>
      <c r="D143" s="19"/>
      <c r="E143" s="19"/>
      <c r="F143" s="19"/>
      <c r="G143" s="19"/>
      <c r="H143" s="3"/>
      <c r="I143" s="3"/>
      <c r="J143" s="3"/>
      <c r="K143" s="3"/>
      <c r="L143" s="44"/>
      <c r="M143" s="44"/>
      <c r="N143" s="44"/>
      <c r="O143" s="44"/>
    </row>
    <row r="144" spans="1:15" ht="15">
      <c r="A144" s="5" t="s">
        <v>115</v>
      </c>
      <c r="B144" s="28"/>
      <c r="C144" s="28"/>
      <c r="D144" s="28"/>
      <c r="E144" s="28"/>
      <c r="F144" s="28"/>
      <c r="G144" s="28"/>
      <c r="H144" s="25"/>
      <c r="I144" s="25"/>
      <c r="J144" s="25"/>
      <c r="K144" s="25"/>
      <c r="L144" s="43"/>
      <c r="M144" s="43"/>
      <c r="N144" s="43"/>
      <c r="O144" s="43"/>
    </row>
    <row r="145" spans="1:15" s="4" customFormat="1" ht="15">
      <c r="A145" s="5" t="s">
        <v>116</v>
      </c>
      <c r="B145" s="19">
        <v>3854.8</v>
      </c>
      <c r="C145" s="19">
        <v>4247</v>
      </c>
      <c r="D145" s="19"/>
      <c r="E145" s="19">
        <v>4239</v>
      </c>
      <c r="F145" s="19">
        <v>5360</v>
      </c>
      <c r="G145" s="19"/>
      <c r="H145" s="3">
        <v>4298</v>
      </c>
      <c r="I145" s="3">
        <v>7385</v>
      </c>
      <c r="J145" s="3">
        <v>4817</v>
      </c>
      <c r="K145" s="3">
        <v>8447</v>
      </c>
      <c r="L145" s="42">
        <v>6343.2397</v>
      </c>
      <c r="M145" s="42">
        <v>11590.05</v>
      </c>
      <c r="N145" s="42">
        <v>7878.4232</v>
      </c>
      <c r="O145" s="42">
        <v>14543.4033</v>
      </c>
    </row>
    <row r="146" spans="1:15" ht="15">
      <c r="A146" s="5" t="s">
        <v>117</v>
      </c>
      <c r="B146" s="28"/>
      <c r="C146" s="28"/>
      <c r="D146" s="28"/>
      <c r="E146" s="28"/>
      <c r="F146" s="28"/>
      <c r="G146" s="28"/>
      <c r="H146" s="25"/>
      <c r="I146" s="25"/>
      <c r="J146" s="25"/>
      <c r="K146" s="25"/>
      <c r="L146" s="43"/>
      <c r="M146" s="43"/>
      <c r="N146" s="43"/>
      <c r="O146" s="43"/>
    </row>
    <row r="147" spans="1:15" s="4" customFormat="1" ht="15">
      <c r="A147" s="5" t="s">
        <v>118</v>
      </c>
      <c r="B147" s="19">
        <v>2217.2</v>
      </c>
      <c r="C147" s="19">
        <v>54646.5</v>
      </c>
      <c r="D147" s="19"/>
      <c r="E147" s="19">
        <v>2182</v>
      </c>
      <c r="F147" s="19">
        <v>50685</v>
      </c>
      <c r="G147" s="19"/>
      <c r="H147" s="3">
        <v>2294</v>
      </c>
      <c r="I147" s="3">
        <v>48733</v>
      </c>
      <c r="J147" s="3">
        <v>2462</v>
      </c>
      <c r="K147" s="3">
        <v>49870</v>
      </c>
      <c r="L147" s="42">
        <v>3058.4464</v>
      </c>
      <c r="M147" s="42">
        <v>63602.181</v>
      </c>
      <c r="N147" s="42">
        <v>4163.0649</v>
      </c>
      <c r="O147" s="42">
        <v>59262.9346</v>
      </c>
    </row>
    <row r="148" spans="1:15" ht="15">
      <c r="A148" s="5" t="s">
        <v>119</v>
      </c>
      <c r="B148" s="28"/>
      <c r="C148" s="28"/>
      <c r="D148" s="28"/>
      <c r="E148" s="28"/>
      <c r="F148" s="28"/>
      <c r="G148" s="28"/>
      <c r="H148" s="25"/>
      <c r="I148" s="25"/>
      <c r="J148" s="25"/>
      <c r="K148" s="25"/>
      <c r="L148" s="43"/>
      <c r="M148" s="43"/>
      <c r="N148" s="43"/>
      <c r="O148" s="43"/>
    </row>
    <row r="149" spans="1:15" s="4" customFormat="1" ht="15">
      <c r="A149" s="5" t="s">
        <v>120</v>
      </c>
      <c r="B149" s="19"/>
      <c r="C149" s="19"/>
      <c r="D149" s="19"/>
      <c r="E149" s="19"/>
      <c r="F149" s="19"/>
      <c r="G149" s="19"/>
      <c r="H149" s="3"/>
      <c r="I149" s="3"/>
      <c r="J149" s="3"/>
      <c r="K149" s="3"/>
      <c r="L149" s="44"/>
      <c r="M149" s="44"/>
      <c r="N149" s="44"/>
      <c r="O149" s="44"/>
    </row>
    <row r="150" spans="1:15" ht="15">
      <c r="A150" s="5" t="s">
        <v>121</v>
      </c>
      <c r="B150" s="28">
        <v>4001.4</v>
      </c>
      <c r="C150" s="28">
        <v>7513.1</v>
      </c>
      <c r="D150" s="28"/>
      <c r="E150" s="28">
        <v>3935</v>
      </c>
      <c r="F150" s="28">
        <v>9057</v>
      </c>
      <c r="G150" s="28"/>
      <c r="H150" s="25">
        <v>4836</v>
      </c>
      <c r="I150" s="25">
        <v>9803</v>
      </c>
      <c r="J150" s="25">
        <v>4478</v>
      </c>
      <c r="K150" s="25">
        <v>10030</v>
      </c>
      <c r="L150" s="41">
        <v>5012.3537</v>
      </c>
      <c r="M150" s="41">
        <v>10613.8726</v>
      </c>
      <c r="N150" s="41">
        <v>6662.2787</v>
      </c>
      <c r="O150" s="41">
        <v>11404.9254</v>
      </c>
    </row>
    <row r="151" spans="1:15" s="4" customFormat="1" ht="15">
      <c r="A151" s="36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3"/>
      <c r="M151" s="3"/>
      <c r="N151" s="3"/>
      <c r="O151" s="3"/>
    </row>
    <row r="152" spans="1:15" ht="15">
      <c r="A152" s="36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25"/>
      <c r="M152" s="25"/>
      <c r="N152" s="25"/>
      <c r="O152" s="25"/>
    </row>
    <row r="153" spans="1:15" s="4" customFormat="1" ht="15">
      <c r="A153" s="5" t="s">
        <v>122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5">
      <c r="A154" s="5" t="s">
        <v>123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s="4" customFormat="1" ht="15">
      <c r="A155" s="5" t="s">
        <v>124</v>
      </c>
      <c r="B155" s="19">
        <v>17697.4</v>
      </c>
      <c r="C155" s="19">
        <v>3779.5</v>
      </c>
      <c r="D155" s="19"/>
      <c r="E155" s="19">
        <v>18874</v>
      </c>
      <c r="F155" s="19">
        <v>3982</v>
      </c>
      <c r="G155" s="19"/>
      <c r="H155" s="3">
        <v>22660</v>
      </c>
      <c r="I155" s="3">
        <v>4766</v>
      </c>
      <c r="J155" s="3">
        <v>24898</v>
      </c>
      <c r="K155" s="3">
        <v>5558</v>
      </c>
      <c r="L155" s="42">
        <v>28327.4587</v>
      </c>
      <c r="M155" s="42">
        <v>5725.0681</v>
      </c>
      <c r="N155" s="42">
        <v>37822.43</v>
      </c>
      <c r="O155" s="42">
        <v>7952.9709</v>
      </c>
    </row>
    <row r="156" spans="1:15" ht="15">
      <c r="A156" s="5" t="s">
        <v>125</v>
      </c>
      <c r="B156" s="28">
        <v>4559.5</v>
      </c>
      <c r="C156" s="28">
        <v>3451.8</v>
      </c>
      <c r="D156" s="28"/>
      <c r="E156" s="28">
        <v>5703</v>
      </c>
      <c r="F156" s="28">
        <v>3636</v>
      </c>
      <c r="G156" s="28"/>
      <c r="H156" s="25">
        <v>6764</v>
      </c>
      <c r="I156" s="25">
        <v>4517</v>
      </c>
      <c r="J156" s="25">
        <v>7590</v>
      </c>
      <c r="K156" s="25">
        <v>5789</v>
      </c>
      <c r="L156" s="41">
        <v>11450.9474</v>
      </c>
      <c r="M156" s="41">
        <v>8996.9322</v>
      </c>
      <c r="N156" s="41">
        <v>17361.3944</v>
      </c>
      <c r="O156" s="41">
        <v>10459.9542</v>
      </c>
    </row>
    <row r="157" spans="1:15" s="4" customFormat="1" ht="15">
      <c r="A157" s="5" t="s">
        <v>126</v>
      </c>
      <c r="B157" s="19"/>
      <c r="C157" s="19"/>
      <c r="D157" s="19"/>
      <c r="E157" s="19"/>
      <c r="F157" s="19"/>
      <c r="G157" s="19"/>
      <c r="H157" s="3"/>
      <c r="I157" s="3"/>
      <c r="J157" s="3"/>
      <c r="K157" s="3"/>
      <c r="L157" s="45"/>
      <c r="M157" s="45"/>
      <c r="N157" s="45"/>
      <c r="O157" s="44"/>
    </row>
    <row r="158" spans="1:15" ht="15">
      <c r="A158" s="5" t="s">
        <v>127</v>
      </c>
      <c r="B158" s="28">
        <v>1130.4</v>
      </c>
      <c r="C158" s="28">
        <v>163717.2</v>
      </c>
      <c r="D158" s="28"/>
      <c r="E158" s="28">
        <v>1532</v>
      </c>
      <c r="F158" s="28">
        <v>172065</v>
      </c>
      <c r="G158" s="28"/>
      <c r="H158" s="25">
        <v>2363</v>
      </c>
      <c r="I158" s="25">
        <v>232641</v>
      </c>
      <c r="J158" s="25">
        <v>2083</v>
      </c>
      <c r="K158" s="25">
        <v>217766</v>
      </c>
      <c r="L158" s="41">
        <v>3753.805</v>
      </c>
      <c r="M158" s="41">
        <v>225556.7144</v>
      </c>
      <c r="N158" s="41">
        <v>6071.0271</v>
      </c>
      <c r="O158" s="41">
        <v>276384.767</v>
      </c>
    </row>
    <row r="159" spans="1:15" s="4" customFormat="1" ht="15">
      <c r="A159" s="5" t="s">
        <v>128</v>
      </c>
      <c r="B159" s="19"/>
      <c r="C159" s="19"/>
      <c r="D159" s="19"/>
      <c r="E159" s="19"/>
      <c r="F159" s="19"/>
      <c r="G159" s="19"/>
      <c r="H159" s="3"/>
      <c r="I159" s="3"/>
      <c r="J159" s="3"/>
      <c r="K159" s="3"/>
      <c r="L159" s="45"/>
      <c r="M159" s="45"/>
      <c r="N159" s="45"/>
      <c r="O159" s="44"/>
    </row>
    <row r="160" spans="1:15" ht="15">
      <c r="A160" s="5" t="s">
        <v>129</v>
      </c>
      <c r="B160" s="28">
        <v>2208.8</v>
      </c>
      <c r="C160" s="28">
        <v>239085.5</v>
      </c>
      <c r="D160" s="28"/>
      <c r="E160" s="28">
        <v>3006</v>
      </c>
      <c r="F160" s="28">
        <v>218212</v>
      </c>
      <c r="G160" s="28"/>
      <c r="H160" s="25">
        <v>4014</v>
      </c>
      <c r="I160" s="25">
        <v>271256</v>
      </c>
      <c r="J160" s="25">
        <v>3012</v>
      </c>
      <c r="K160" s="25">
        <v>290555</v>
      </c>
      <c r="L160" s="41">
        <v>5190.9756</v>
      </c>
      <c r="M160" s="41">
        <v>303639.2971</v>
      </c>
      <c r="N160" s="41">
        <v>9159.2897</v>
      </c>
      <c r="O160" s="41">
        <v>381000.7598</v>
      </c>
    </row>
    <row r="161" spans="1:15" s="4" customFormat="1" ht="15">
      <c r="A161" s="5" t="s">
        <v>130</v>
      </c>
      <c r="B161" s="19"/>
      <c r="C161" s="19"/>
      <c r="D161" s="19"/>
      <c r="E161" s="19"/>
      <c r="F161" s="19"/>
      <c r="G161" s="19"/>
      <c r="H161" s="3"/>
      <c r="I161" s="3"/>
      <c r="J161" s="3"/>
      <c r="K161" s="3"/>
      <c r="L161" s="44"/>
      <c r="M161" s="44"/>
      <c r="N161" s="44"/>
      <c r="O161" s="44"/>
    </row>
    <row r="162" spans="1:15" ht="15">
      <c r="A162" s="5" t="s">
        <v>131</v>
      </c>
      <c r="B162" s="28">
        <v>4761.7</v>
      </c>
      <c r="C162" s="28">
        <v>104144.3</v>
      </c>
      <c r="D162" s="28"/>
      <c r="E162" s="28">
        <v>4930</v>
      </c>
      <c r="F162" s="28">
        <v>95744</v>
      </c>
      <c r="G162" s="28"/>
      <c r="H162" s="25">
        <v>11135</v>
      </c>
      <c r="I162" s="25">
        <v>108223</v>
      </c>
      <c r="J162" s="25">
        <v>9416</v>
      </c>
      <c r="K162" s="25">
        <v>116628</v>
      </c>
      <c r="L162" s="41">
        <v>12186.0864</v>
      </c>
      <c r="M162" s="41">
        <v>141286.5241</v>
      </c>
      <c r="N162" s="41">
        <v>18821.1322</v>
      </c>
      <c r="O162" s="41">
        <v>189304.2532</v>
      </c>
    </row>
    <row r="163" spans="1:15" s="4" customFormat="1" ht="15">
      <c r="A163" s="6"/>
      <c r="B163" s="19"/>
      <c r="C163" s="19"/>
      <c r="D163" s="19"/>
      <c r="E163" s="19"/>
      <c r="F163" s="19"/>
      <c r="G163" s="19"/>
      <c r="H163" s="3"/>
      <c r="I163" s="3"/>
      <c r="J163" s="3"/>
      <c r="K163" s="3"/>
      <c r="L163" s="3"/>
      <c r="M163" s="3"/>
      <c r="N163" s="3"/>
      <c r="O163" s="3"/>
    </row>
    <row r="164" spans="1:15" ht="15">
      <c r="A164" s="14" t="s">
        <v>132</v>
      </c>
      <c r="B164" s="28"/>
      <c r="C164" s="28"/>
      <c r="D164" s="28"/>
      <c r="E164" s="28"/>
      <c r="F164" s="28"/>
      <c r="G164" s="28"/>
      <c r="H164" s="25"/>
      <c r="I164" s="25"/>
      <c r="J164" s="25"/>
      <c r="K164" s="25"/>
      <c r="L164" s="25"/>
      <c r="M164" s="25"/>
      <c r="N164" s="25"/>
      <c r="O164" s="25"/>
    </row>
    <row r="165" spans="1:15" s="4" customFormat="1" ht="15">
      <c r="A165" s="14" t="s">
        <v>133</v>
      </c>
      <c r="B165" s="19"/>
      <c r="C165" s="19"/>
      <c r="D165" s="19"/>
      <c r="E165" s="19"/>
      <c r="F165" s="19"/>
      <c r="G165" s="19"/>
      <c r="H165" s="3"/>
      <c r="I165" s="3"/>
      <c r="J165" s="3"/>
      <c r="K165" s="3"/>
      <c r="L165" s="3"/>
      <c r="M165" s="3"/>
      <c r="N165" s="3"/>
      <c r="O165" s="3"/>
    </row>
    <row r="166" spans="1:15" ht="15">
      <c r="A166" s="14" t="s">
        <v>99</v>
      </c>
      <c r="B166" s="27">
        <f>SUM(B168:B174)</f>
        <v>6421.100000000001</v>
      </c>
      <c r="C166" s="27">
        <f>SUM(C168:C174)</f>
        <v>63281.2</v>
      </c>
      <c r="D166" s="27">
        <f aca="true" t="shared" si="13" ref="D166:I166">SUM(D168:D174)</f>
        <v>0</v>
      </c>
      <c r="E166" s="27">
        <f t="shared" si="13"/>
        <v>7070</v>
      </c>
      <c r="F166" s="27">
        <f>SUM(F168:F174)-1</f>
        <v>68884</v>
      </c>
      <c r="G166" s="27">
        <f t="shared" si="13"/>
        <v>0</v>
      </c>
      <c r="H166" s="27">
        <f t="shared" si="13"/>
        <v>8816</v>
      </c>
      <c r="I166" s="27">
        <f t="shared" si="13"/>
        <v>79788</v>
      </c>
      <c r="J166" s="27">
        <f aca="true" t="shared" si="14" ref="J166:O166">SUM(J168:J174)</f>
        <v>8584</v>
      </c>
      <c r="K166" s="27">
        <f t="shared" si="14"/>
        <v>81676</v>
      </c>
      <c r="L166" s="27">
        <f t="shared" si="14"/>
        <v>14536.1286</v>
      </c>
      <c r="M166" s="27">
        <f t="shared" si="14"/>
        <v>89927.7491</v>
      </c>
      <c r="N166" s="27">
        <f t="shared" si="14"/>
        <v>18016.8926</v>
      </c>
      <c r="O166" s="27">
        <f t="shared" si="14"/>
        <v>114595.04070000001</v>
      </c>
    </row>
    <row r="167" spans="1:15" s="4" customFormat="1" ht="15">
      <c r="A167" s="5" t="s">
        <v>134</v>
      </c>
      <c r="B167" s="19"/>
      <c r="C167" s="19"/>
      <c r="D167" s="19"/>
      <c r="E167" s="19"/>
      <c r="F167" s="19"/>
      <c r="G167" s="19"/>
      <c r="H167" s="3"/>
      <c r="I167" s="3"/>
      <c r="J167" s="3"/>
      <c r="K167" s="3"/>
      <c r="L167" s="3"/>
      <c r="M167" s="3"/>
      <c r="N167" s="3"/>
      <c r="O167" s="3"/>
    </row>
    <row r="168" spans="1:15" ht="15">
      <c r="A168" s="5" t="s">
        <v>135</v>
      </c>
      <c r="B168" s="28">
        <v>5696.1</v>
      </c>
      <c r="C168" s="28">
        <v>55969.7</v>
      </c>
      <c r="D168" s="28"/>
      <c r="E168" s="28">
        <v>6119</v>
      </c>
      <c r="F168" s="28">
        <v>59962</v>
      </c>
      <c r="G168" s="28"/>
      <c r="H168" s="25">
        <v>7328</v>
      </c>
      <c r="I168" s="25">
        <v>70568</v>
      </c>
      <c r="J168" s="25">
        <v>7195</v>
      </c>
      <c r="K168" s="25">
        <v>71525</v>
      </c>
      <c r="L168" s="41">
        <v>12845.7867</v>
      </c>
      <c r="M168" s="41">
        <v>80129.3539</v>
      </c>
      <c r="N168" s="41">
        <v>15631.8163</v>
      </c>
      <c r="O168" s="41">
        <v>99638.977</v>
      </c>
    </row>
    <row r="169" spans="1:15" s="4" customFormat="1" ht="15">
      <c r="A169" s="5" t="s">
        <v>136</v>
      </c>
      <c r="B169" s="19">
        <v>114.3</v>
      </c>
      <c r="C169" s="19">
        <v>615.2</v>
      </c>
      <c r="D169" s="19"/>
      <c r="E169" s="19">
        <v>136</v>
      </c>
      <c r="F169" s="19">
        <v>676</v>
      </c>
      <c r="G169" s="19"/>
      <c r="H169" s="3">
        <v>189</v>
      </c>
      <c r="I169" s="3">
        <v>963</v>
      </c>
      <c r="J169" s="3">
        <v>305</v>
      </c>
      <c r="K169" s="3">
        <v>874</v>
      </c>
      <c r="L169" s="42">
        <v>472.6333</v>
      </c>
      <c r="M169" s="42">
        <v>1018.5836</v>
      </c>
      <c r="N169" s="42">
        <v>449.544</v>
      </c>
      <c r="O169" s="42">
        <v>1364.5738</v>
      </c>
    </row>
    <row r="170" spans="1:15" ht="15">
      <c r="A170" s="5" t="s">
        <v>137</v>
      </c>
      <c r="B170" s="28"/>
      <c r="C170" s="28"/>
      <c r="D170" s="28"/>
      <c r="E170" s="28"/>
      <c r="F170" s="28"/>
      <c r="G170" s="28"/>
      <c r="H170" s="25"/>
      <c r="I170" s="25"/>
      <c r="J170" s="25"/>
      <c r="K170" s="25"/>
      <c r="L170" s="43"/>
      <c r="M170" s="43"/>
      <c r="N170" s="43"/>
      <c r="O170" s="43"/>
    </row>
    <row r="171" spans="1:15" s="4" customFormat="1" ht="15">
      <c r="A171" s="5" t="s">
        <v>138</v>
      </c>
      <c r="B171" s="19">
        <v>412.6</v>
      </c>
      <c r="C171" s="19">
        <v>77.4</v>
      </c>
      <c r="D171" s="19"/>
      <c r="E171" s="19">
        <v>571</v>
      </c>
      <c r="F171" s="19">
        <v>53</v>
      </c>
      <c r="G171" s="19"/>
      <c r="H171" s="3">
        <v>778</v>
      </c>
      <c r="I171" s="3">
        <v>51</v>
      </c>
      <c r="J171" s="3">
        <v>651</v>
      </c>
      <c r="K171" s="3">
        <v>69</v>
      </c>
      <c r="L171" s="42">
        <v>653.7747</v>
      </c>
      <c r="M171" s="42">
        <v>68.2089</v>
      </c>
      <c r="N171" s="42">
        <v>1309.6198</v>
      </c>
      <c r="O171" s="42">
        <v>76.7189</v>
      </c>
    </row>
    <row r="172" spans="1:15" ht="15">
      <c r="A172" s="5" t="s">
        <v>139</v>
      </c>
      <c r="B172" s="28"/>
      <c r="C172" s="28"/>
      <c r="D172" s="28"/>
      <c r="E172" s="28"/>
      <c r="F172" s="28"/>
      <c r="G172" s="28"/>
      <c r="H172" s="25"/>
      <c r="I172" s="25"/>
      <c r="J172" s="25"/>
      <c r="K172" s="25"/>
      <c r="L172" s="43"/>
      <c r="M172" s="43"/>
      <c r="N172" s="43"/>
      <c r="O172" s="43"/>
    </row>
    <row r="173" spans="1:15" s="4" customFormat="1" ht="15">
      <c r="A173" s="5" t="s">
        <v>140</v>
      </c>
      <c r="B173" s="19"/>
      <c r="C173" s="19"/>
      <c r="D173" s="19"/>
      <c r="E173" s="19"/>
      <c r="F173" s="19"/>
      <c r="G173" s="19"/>
      <c r="H173" s="3"/>
      <c r="I173" s="3"/>
      <c r="J173" s="3"/>
      <c r="K173" s="3"/>
      <c r="L173" s="44"/>
      <c r="M173" s="44"/>
      <c r="N173" s="44"/>
      <c r="O173" s="44"/>
    </row>
    <row r="174" spans="1:15" ht="15">
      <c r="A174" s="5" t="s">
        <v>141</v>
      </c>
      <c r="B174" s="28">
        <v>198.1</v>
      </c>
      <c r="C174" s="28">
        <v>6618.9</v>
      </c>
      <c r="D174" s="28"/>
      <c r="E174" s="28">
        <v>244</v>
      </c>
      <c r="F174" s="28">
        <v>8194</v>
      </c>
      <c r="G174" s="28"/>
      <c r="H174" s="25">
        <v>521</v>
      </c>
      <c r="I174" s="25">
        <v>8206</v>
      </c>
      <c r="J174" s="25">
        <v>433</v>
      </c>
      <c r="K174" s="25">
        <v>9208</v>
      </c>
      <c r="L174" s="41">
        <v>563.9339</v>
      </c>
      <c r="M174" s="41">
        <v>8711.6027</v>
      </c>
      <c r="N174" s="41">
        <v>625.9125</v>
      </c>
      <c r="O174" s="41">
        <v>13514.771</v>
      </c>
    </row>
    <row r="175" spans="1:15" s="4" customFormat="1" ht="15">
      <c r="A175" s="6"/>
      <c r="B175" s="19"/>
      <c r="C175" s="19"/>
      <c r="D175" s="19"/>
      <c r="E175" s="19"/>
      <c r="F175" s="19"/>
      <c r="G175" s="19"/>
      <c r="H175" s="3"/>
      <c r="I175" s="3"/>
      <c r="J175" s="3"/>
      <c r="K175" s="3"/>
      <c r="L175" s="44"/>
      <c r="M175" s="44"/>
      <c r="N175" s="44"/>
      <c r="O175" s="44"/>
    </row>
    <row r="176" spans="1:15" ht="15">
      <c r="A176" s="14" t="s">
        <v>142</v>
      </c>
      <c r="B176" s="28"/>
      <c r="C176" s="28"/>
      <c r="D176" s="28"/>
      <c r="E176" s="28"/>
      <c r="F176" s="28"/>
      <c r="G176" s="28"/>
      <c r="H176" s="25"/>
      <c r="I176" s="25"/>
      <c r="J176" s="25"/>
      <c r="K176" s="25"/>
      <c r="L176" s="25"/>
      <c r="M176" s="25"/>
      <c r="N176" s="25"/>
      <c r="O176" s="25"/>
    </row>
    <row r="177" spans="1:15" s="4" customFormat="1" ht="15">
      <c r="A177" s="14" t="s">
        <v>143</v>
      </c>
      <c r="B177" s="19"/>
      <c r="C177" s="19"/>
      <c r="D177" s="19"/>
      <c r="E177" s="19"/>
      <c r="F177" s="19"/>
      <c r="G177" s="19"/>
      <c r="H177" s="3"/>
      <c r="I177" s="3"/>
      <c r="J177" s="3"/>
      <c r="K177" s="3"/>
      <c r="L177" s="3"/>
      <c r="M177" s="3"/>
      <c r="N177" s="3"/>
      <c r="O177" s="3"/>
    </row>
    <row r="178" spans="1:15" ht="15">
      <c r="A178" s="14" t="s">
        <v>144</v>
      </c>
      <c r="B178" s="27">
        <f>SUM(B180:B182)</f>
        <v>38407.6</v>
      </c>
      <c r="C178" s="27">
        <f>SUM(C180:C182)</f>
        <v>58380.299999999996</v>
      </c>
      <c r="D178" s="27">
        <f aca="true" t="shared" si="15" ref="D178:I178">SUM(D180:D182)</f>
        <v>0</v>
      </c>
      <c r="E178" s="27">
        <f t="shared" si="15"/>
        <v>44388</v>
      </c>
      <c r="F178" s="27">
        <f>SUM(F180:F182)-1</f>
        <v>60090</v>
      </c>
      <c r="G178" s="27">
        <f t="shared" si="15"/>
        <v>0</v>
      </c>
      <c r="H178" s="27">
        <f t="shared" si="15"/>
        <v>56208</v>
      </c>
      <c r="I178" s="27">
        <f t="shared" si="15"/>
        <v>69186</v>
      </c>
      <c r="J178" s="27">
        <f aca="true" t="shared" si="16" ref="J178:O178">SUM(J180:J182)</f>
        <v>53151</v>
      </c>
      <c r="K178" s="27">
        <f t="shared" si="16"/>
        <v>68728.6</v>
      </c>
      <c r="L178" s="27">
        <f t="shared" si="16"/>
        <v>70780.0419</v>
      </c>
      <c r="M178" s="27">
        <f t="shared" si="16"/>
        <v>78927.0259</v>
      </c>
      <c r="N178" s="27">
        <f t="shared" si="16"/>
        <v>97696.3216</v>
      </c>
      <c r="O178" s="27">
        <f t="shared" si="16"/>
        <v>95095.66369999999</v>
      </c>
    </row>
    <row r="179" spans="1:15" s="4" customFormat="1" ht="15">
      <c r="A179" s="5" t="s">
        <v>145</v>
      </c>
      <c r="B179" s="19"/>
      <c r="C179" s="19"/>
      <c r="D179" s="19"/>
      <c r="E179" s="19"/>
      <c r="F179" s="19"/>
      <c r="G179" s="19"/>
      <c r="H179" s="3"/>
      <c r="I179" s="3"/>
      <c r="J179" s="3"/>
      <c r="K179" s="3"/>
      <c r="L179" s="3"/>
      <c r="M179" s="3"/>
      <c r="N179" s="3"/>
      <c r="O179" s="3"/>
    </row>
    <row r="180" spans="1:15" ht="15">
      <c r="A180" s="5" t="s">
        <v>146</v>
      </c>
      <c r="B180" s="28">
        <v>8552.1</v>
      </c>
      <c r="C180" s="28">
        <v>37219.7</v>
      </c>
      <c r="D180" s="28"/>
      <c r="E180" s="28">
        <v>9944</v>
      </c>
      <c r="F180" s="28">
        <v>37268</v>
      </c>
      <c r="G180" s="28"/>
      <c r="H180" s="25">
        <v>13522</v>
      </c>
      <c r="I180" s="25">
        <v>40728</v>
      </c>
      <c r="J180" s="25">
        <v>12482</v>
      </c>
      <c r="K180" s="25">
        <v>41974</v>
      </c>
      <c r="L180" s="41">
        <v>16669.4416</v>
      </c>
      <c r="M180" s="41">
        <v>45610.5125</v>
      </c>
      <c r="N180" s="41">
        <v>24456.9246</v>
      </c>
      <c r="O180" s="41">
        <v>50756.9379</v>
      </c>
    </row>
    <row r="181" spans="1:15" s="4" customFormat="1" ht="15">
      <c r="A181" s="5" t="s">
        <v>147</v>
      </c>
      <c r="B181" s="19">
        <v>14805</v>
      </c>
      <c r="C181" s="19">
        <v>7241.7</v>
      </c>
      <c r="D181" s="19"/>
      <c r="E181" s="19">
        <v>17634</v>
      </c>
      <c r="F181" s="19">
        <v>7623</v>
      </c>
      <c r="G181" s="19"/>
      <c r="H181" s="3">
        <v>22513</v>
      </c>
      <c r="I181" s="3">
        <v>9817</v>
      </c>
      <c r="J181" s="3">
        <v>19291</v>
      </c>
      <c r="K181" s="3">
        <v>10000.9</v>
      </c>
      <c r="L181" s="42">
        <v>26394.173</v>
      </c>
      <c r="M181" s="42">
        <v>14803.6813</v>
      </c>
      <c r="N181" s="42">
        <v>39421.6169</v>
      </c>
      <c r="O181" s="42">
        <v>18779.4915</v>
      </c>
    </row>
    <row r="182" spans="1:15" ht="15">
      <c r="A182" s="5" t="s">
        <v>148</v>
      </c>
      <c r="B182" s="28">
        <v>15050.5</v>
      </c>
      <c r="C182" s="28">
        <v>13918.9</v>
      </c>
      <c r="D182" s="28"/>
      <c r="E182" s="28">
        <v>16810</v>
      </c>
      <c r="F182" s="28">
        <v>15200</v>
      </c>
      <c r="G182" s="28"/>
      <c r="H182" s="25">
        <v>20173</v>
      </c>
      <c r="I182" s="25">
        <v>18641</v>
      </c>
      <c r="J182" s="25">
        <v>21378</v>
      </c>
      <c r="K182" s="25">
        <v>16753.7</v>
      </c>
      <c r="L182" s="41">
        <v>27716.4273</v>
      </c>
      <c r="M182" s="41">
        <v>18512.8321</v>
      </c>
      <c r="N182" s="41">
        <v>33817.7801</v>
      </c>
      <c r="O182" s="41">
        <v>25559.2343</v>
      </c>
    </row>
    <row r="183" spans="1:15" s="4" customFormat="1" ht="15">
      <c r="A183" s="6"/>
      <c r="B183" s="19"/>
      <c r="C183" s="19"/>
      <c r="D183" s="19"/>
      <c r="E183" s="19"/>
      <c r="F183" s="19"/>
      <c r="G183" s="19"/>
      <c r="H183" s="3"/>
      <c r="I183" s="3"/>
      <c r="J183" s="3"/>
      <c r="K183" s="3"/>
      <c r="L183" s="44"/>
      <c r="M183" s="44"/>
      <c r="N183" s="44"/>
      <c r="O183" s="44"/>
    </row>
    <row r="184" spans="1:15" ht="15">
      <c r="A184" s="14" t="s">
        <v>149</v>
      </c>
      <c r="B184" s="28"/>
      <c r="C184" s="28"/>
      <c r="D184" s="28"/>
      <c r="E184" s="28"/>
      <c r="F184" s="28"/>
      <c r="G184" s="28"/>
      <c r="H184" s="25"/>
      <c r="I184" s="25"/>
      <c r="J184" s="25"/>
      <c r="K184" s="25"/>
      <c r="L184" s="25"/>
      <c r="M184" s="25"/>
      <c r="N184" s="25"/>
      <c r="O184" s="25"/>
    </row>
    <row r="185" spans="1:15" s="4" customFormat="1" ht="15">
      <c r="A185" s="14" t="s">
        <v>150</v>
      </c>
      <c r="B185" s="19"/>
      <c r="C185" s="19"/>
      <c r="D185" s="19"/>
      <c r="E185" s="19"/>
      <c r="F185" s="19"/>
      <c r="G185" s="19"/>
      <c r="H185" s="3"/>
      <c r="I185" s="3"/>
      <c r="J185" s="3"/>
      <c r="K185" s="3"/>
      <c r="L185" s="3"/>
      <c r="M185" s="3"/>
      <c r="N185" s="3"/>
      <c r="O185" s="3"/>
    </row>
    <row r="186" spans="1:15" ht="15">
      <c r="A186" s="14" t="s">
        <v>151</v>
      </c>
      <c r="B186" s="28"/>
      <c r="C186" s="28"/>
      <c r="D186" s="28"/>
      <c r="E186" s="28"/>
      <c r="F186" s="28"/>
      <c r="G186" s="28"/>
      <c r="H186" s="25"/>
      <c r="I186" s="25"/>
      <c r="J186" s="25"/>
      <c r="K186" s="25"/>
      <c r="L186" s="25"/>
      <c r="M186" s="25"/>
      <c r="N186" s="25"/>
      <c r="O186" s="25"/>
    </row>
    <row r="187" spans="1:15" s="4" customFormat="1" ht="15">
      <c r="A187" s="14" t="s">
        <v>152</v>
      </c>
      <c r="B187" s="20">
        <f>+B190</f>
        <v>1022498.8</v>
      </c>
      <c r="C187" s="20">
        <f>+C190</f>
        <v>727841.6</v>
      </c>
      <c r="D187" s="20">
        <f aca="true" t="shared" si="17" ref="D187:I187">+D190</f>
        <v>0</v>
      </c>
      <c r="E187" s="20">
        <f t="shared" si="17"/>
        <v>1064520</v>
      </c>
      <c r="F187" s="20">
        <f t="shared" si="17"/>
        <v>797631</v>
      </c>
      <c r="G187" s="20">
        <f t="shared" si="17"/>
        <v>0</v>
      </c>
      <c r="H187" s="20">
        <f t="shared" si="17"/>
        <v>1970149</v>
      </c>
      <c r="I187" s="20">
        <f t="shared" si="17"/>
        <v>1288269</v>
      </c>
      <c r="J187" s="20">
        <f aca="true" t="shared" si="18" ref="J187:O187">+J190</f>
        <v>2182485</v>
      </c>
      <c r="K187" s="20">
        <f t="shared" si="18"/>
        <v>1381483</v>
      </c>
      <c r="L187" s="20">
        <f t="shared" si="18"/>
        <v>3503964.3198</v>
      </c>
      <c r="M187" s="20">
        <f t="shared" si="18"/>
        <v>1989076.7164</v>
      </c>
      <c r="N187" s="20">
        <f t="shared" si="18"/>
        <v>4345984.5991</v>
      </c>
      <c r="O187" s="20">
        <f t="shared" si="18"/>
        <v>2262909.3499</v>
      </c>
    </row>
    <row r="188" spans="1:15" ht="15">
      <c r="A188" s="5" t="s">
        <v>153</v>
      </c>
      <c r="B188" s="28"/>
      <c r="C188" s="28"/>
      <c r="D188" s="28"/>
      <c r="E188" s="28"/>
      <c r="F188" s="28"/>
      <c r="G188" s="28"/>
      <c r="H188" s="25"/>
      <c r="I188" s="25"/>
      <c r="J188" s="25"/>
      <c r="K188" s="25"/>
      <c r="L188" s="25"/>
      <c r="M188" s="25"/>
      <c r="N188" s="25"/>
      <c r="O188" s="25"/>
    </row>
    <row r="189" spans="1:15" s="4" customFormat="1" ht="15">
      <c r="A189" s="5" t="s">
        <v>154</v>
      </c>
      <c r="B189" s="19"/>
      <c r="C189" s="19"/>
      <c r="D189" s="19"/>
      <c r="E189" s="19"/>
      <c r="F189" s="19"/>
      <c r="G189" s="19"/>
      <c r="H189" s="3"/>
      <c r="I189" s="3"/>
      <c r="J189" s="3"/>
      <c r="K189" s="3"/>
      <c r="L189" s="3"/>
      <c r="M189" s="3"/>
      <c r="N189" s="3"/>
      <c r="O189" s="3"/>
    </row>
    <row r="190" spans="1:15" ht="15">
      <c r="A190" s="5" t="s">
        <v>155</v>
      </c>
      <c r="B190" s="28">
        <v>1022498.8</v>
      </c>
      <c r="C190" s="28">
        <v>727841.6</v>
      </c>
      <c r="D190" s="28"/>
      <c r="E190" s="28">
        <v>1064520</v>
      </c>
      <c r="F190" s="28">
        <v>797631</v>
      </c>
      <c r="G190" s="28"/>
      <c r="H190" s="25">
        <v>1970149</v>
      </c>
      <c r="I190" s="25">
        <v>1288269</v>
      </c>
      <c r="J190" s="25">
        <v>2182485</v>
      </c>
      <c r="K190" s="25">
        <v>1381483</v>
      </c>
      <c r="L190" s="41">
        <v>3503964.3198</v>
      </c>
      <c r="M190" s="41">
        <v>1989076.7164</v>
      </c>
      <c r="N190" s="41">
        <v>4345984.5991</v>
      </c>
      <c r="O190" s="41">
        <v>2262909.3499</v>
      </c>
    </row>
    <row r="191" spans="1:15" s="4" customFormat="1" ht="15">
      <c r="A191" s="6"/>
      <c r="B191" s="19"/>
      <c r="C191" s="19"/>
      <c r="D191" s="19"/>
      <c r="E191" s="19"/>
      <c r="F191" s="19"/>
      <c r="G191" s="19"/>
      <c r="H191" s="3"/>
      <c r="I191" s="3"/>
      <c r="J191" s="3"/>
      <c r="K191" s="3"/>
      <c r="L191" s="44"/>
      <c r="M191" s="44"/>
      <c r="N191" s="44"/>
      <c r="O191" s="44"/>
    </row>
    <row r="192" spans="1:15" ht="15">
      <c r="A192" s="14" t="s">
        <v>156</v>
      </c>
      <c r="B192" s="28"/>
      <c r="C192" s="28"/>
      <c r="D192" s="28"/>
      <c r="E192" s="28"/>
      <c r="F192" s="28"/>
      <c r="G192" s="28"/>
      <c r="H192" s="25"/>
      <c r="I192" s="25"/>
      <c r="J192" s="25"/>
      <c r="K192" s="25"/>
      <c r="L192" s="25"/>
      <c r="M192" s="25"/>
      <c r="N192" s="25"/>
      <c r="O192" s="25"/>
    </row>
    <row r="193" spans="1:15" s="4" customFormat="1" ht="15">
      <c r="A193" s="14" t="s">
        <v>157</v>
      </c>
      <c r="B193" s="20">
        <f aca="true" t="shared" si="19" ref="B193:G193">SUM(B194:B196)+SUM(B198:B206)</f>
        <v>591112.3</v>
      </c>
      <c r="C193" s="20">
        <f t="shared" si="19"/>
        <v>655476.6000000001</v>
      </c>
      <c r="D193" s="20">
        <f t="shared" si="19"/>
        <v>0</v>
      </c>
      <c r="E193" s="20">
        <f t="shared" si="19"/>
        <v>720608</v>
      </c>
      <c r="F193" s="20">
        <f t="shared" si="19"/>
        <v>689642</v>
      </c>
      <c r="G193" s="20">
        <f t="shared" si="19"/>
        <v>0</v>
      </c>
      <c r="H193" s="20">
        <f>SUM(H194:H196)+SUM(H198:H206)+1</f>
        <v>861144</v>
      </c>
      <c r="I193" s="20">
        <f>SUM(I194:I196)+SUM(I198:I206)</f>
        <v>799692</v>
      </c>
      <c r="J193" s="20">
        <f>SUM(J194:J196)+SUM(J198:J206)+1</f>
        <v>782791</v>
      </c>
      <c r="K193" s="20">
        <f>SUM(K194:K196)+SUM(K198:K206)</f>
        <v>604877.3</v>
      </c>
      <c r="L193" s="20">
        <f>SUM(L194:L196)+SUM(L198:L206)</f>
        <v>990722.0028</v>
      </c>
      <c r="M193" s="20">
        <f>SUM(M194:M196)+SUM(M198:M206)</f>
        <v>974224.9336999999</v>
      </c>
      <c r="N193" s="20">
        <f>SUM(N194:N196)+SUM(N198:N206)</f>
        <v>1318708.9594999999</v>
      </c>
      <c r="O193" s="20">
        <f>SUM(O194:O196)+SUM(O198:O206)</f>
        <v>1065883.791</v>
      </c>
    </row>
    <row r="194" spans="1:15" ht="15">
      <c r="A194" s="5" t="s">
        <v>158</v>
      </c>
      <c r="B194" s="28">
        <v>277418.7</v>
      </c>
      <c r="C194" s="28">
        <v>253371.1</v>
      </c>
      <c r="D194" s="28"/>
      <c r="E194" s="28">
        <v>365922</v>
      </c>
      <c r="F194" s="28">
        <v>263979</v>
      </c>
      <c r="G194" s="28"/>
      <c r="H194" s="25">
        <v>469173</v>
      </c>
      <c r="I194" s="25">
        <v>336432</v>
      </c>
      <c r="J194" s="25">
        <v>417465</v>
      </c>
      <c r="K194" s="25">
        <v>213063</v>
      </c>
      <c r="L194" s="41">
        <v>501332.2159</v>
      </c>
      <c r="M194" s="41">
        <v>325322.7898</v>
      </c>
      <c r="N194" s="41">
        <v>657494.0163</v>
      </c>
      <c r="O194" s="41">
        <v>397591.6026</v>
      </c>
    </row>
    <row r="195" spans="1:15" s="4" customFormat="1" ht="15">
      <c r="A195" s="5" t="s">
        <v>159</v>
      </c>
      <c r="B195" s="19">
        <v>114484.6</v>
      </c>
      <c r="C195" s="19">
        <v>153841.6</v>
      </c>
      <c r="D195" s="19"/>
      <c r="E195" s="19">
        <v>132655</v>
      </c>
      <c r="F195" s="19">
        <v>209679</v>
      </c>
      <c r="G195" s="19"/>
      <c r="H195" s="3">
        <v>168077</v>
      </c>
      <c r="I195" s="3">
        <v>264960</v>
      </c>
      <c r="J195" s="3">
        <v>132291</v>
      </c>
      <c r="K195" s="3">
        <v>193635</v>
      </c>
      <c r="L195" s="42">
        <v>164654.1201</v>
      </c>
      <c r="M195" s="42">
        <v>302980.9006</v>
      </c>
      <c r="N195" s="42">
        <v>218269.1425</v>
      </c>
      <c r="O195" s="42">
        <v>339877.4798</v>
      </c>
    </row>
    <row r="196" spans="1:15" ht="15">
      <c r="A196" s="5" t="s">
        <v>160</v>
      </c>
      <c r="B196" s="28">
        <v>50068.3</v>
      </c>
      <c r="C196" s="28">
        <v>137611.1</v>
      </c>
      <c r="D196" s="28"/>
      <c r="E196" s="28">
        <v>60801</v>
      </c>
      <c r="F196" s="28">
        <v>117422</v>
      </c>
      <c r="G196" s="28"/>
      <c r="H196" s="25">
        <v>55266</v>
      </c>
      <c r="I196" s="25">
        <v>80939</v>
      </c>
      <c r="J196" s="25">
        <v>55363</v>
      </c>
      <c r="K196" s="25">
        <v>85113</v>
      </c>
      <c r="L196" s="41">
        <v>85453.6675</v>
      </c>
      <c r="M196" s="41">
        <v>201057.1078</v>
      </c>
      <c r="N196" s="41">
        <v>128131.5906</v>
      </c>
      <c r="O196" s="41">
        <v>136817.0394</v>
      </c>
    </row>
    <row r="197" spans="1:15" s="4" customFormat="1" ht="15">
      <c r="A197" s="36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3"/>
      <c r="M197" s="3"/>
      <c r="N197" s="3"/>
      <c r="O197" s="3"/>
    </row>
    <row r="198" spans="1:15" ht="15">
      <c r="A198" s="5" t="s">
        <v>161</v>
      </c>
      <c r="B198" s="28">
        <v>26726</v>
      </c>
      <c r="C198" s="28">
        <v>1239.6</v>
      </c>
      <c r="D198" s="28"/>
      <c r="E198" s="28">
        <v>29837</v>
      </c>
      <c r="F198" s="28">
        <v>1098</v>
      </c>
      <c r="G198" s="28"/>
      <c r="H198" s="25">
        <v>19456</v>
      </c>
      <c r="I198" s="25">
        <v>1106</v>
      </c>
      <c r="J198" s="25">
        <v>19476</v>
      </c>
      <c r="K198" s="25">
        <v>1106</v>
      </c>
      <c r="L198" s="41">
        <v>32137.343</v>
      </c>
      <c r="M198" s="41">
        <v>1500.4262</v>
      </c>
      <c r="N198" s="41">
        <v>39123.1411</v>
      </c>
      <c r="O198" s="41">
        <v>5887.5013</v>
      </c>
    </row>
    <row r="199" spans="1:15" s="4" customFormat="1" ht="15">
      <c r="A199" s="5" t="s">
        <v>162</v>
      </c>
      <c r="B199" s="19">
        <v>53113.4</v>
      </c>
      <c r="C199" s="19">
        <v>37239</v>
      </c>
      <c r="D199" s="19"/>
      <c r="E199" s="19">
        <v>61486</v>
      </c>
      <c r="F199" s="19">
        <v>45215</v>
      </c>
      <c r="G199" s="19"/>
      <c r="H199" s="3">
        <v>68722</v>
      </c>
      <c r="I199" s="3">
        <v>53405</v>
      </c>
      <c r="J199" s="3">
        <v>72160</v>
      </c>
      <c r="K199" s="3">
        <v>49178</v>
      </c>
      <c r="L199" s="42">
        <v>101220.0271</v>
      </c>
      <c r="M199" s="42">
        <v>56530.5399</v>
      </c>
      <c r="N199" s="42">
        <v>141716.1107</v>
      </c>
      <c r="O199" s="42">
        <v>72024.8187</v>
      </c>
    </row>
    <row r="200" spans="1:15" ht="15">
      <c r="A200" s="5" t="s">
        <v>163</v>
      </c>
      <c r="B200" s="28">
        <v>10718.8</v>
      </c>
      <c r="C200" s="28">
        <v>1232.3</v>
      </c>
      <c r="D200" s="28"/>
      <c r="E200" s="28">
        <v>15707</v>
      </c>
      <c r="F200" s="28">
        <v>2222</v>
      </c>
      <c r="G200" s="28"/>
      <c r="H200" s="25">
        <v>18878</v>
      </c>
      <c r="I200" s="25">
        <v>1302</v>
      </c>
      <c r="J200" s="25">
        <v>21985</v>
      </c>
      <c r="K200" s="25">
        <v>5469</v>
      </c>
      <c r="L200" s="41">
        <v>27568.2365</v>
      </c>
      <c r="M200" s="41">
        <v>5153.6881</v>
      </c>
      <c r="N200" s="41">
        <v>27100.1041</v>
      </c>
      <c r="O200" s="41">
        <v>9074.3276</v>
      </c>
    </row>
    <row r="201" spans="1:15" s="4" customFormat="1" ht="15">
      <c r="A201" s="5" t="s">
        <v>164</v>
      </c>
      <c r="B201" s="19">
        <v>24695.7</v>
      </c>
      <c r="C201" s="19">
        <v>32663.6</v>
      </c>
      <c r="D201" s="19"/>
      <c r="E201" s="19">
        <v>12997</v>
      </c>
      <c r="F201" s="19">
        <v>12388</v>
      </c>
      <c r="G201" s="19"/>
      <c r="H201" s="3">
        <v>7977</v>
      </c>
      <c r="I201" s="3">
        <v>18429</v>
      </c>
      <c r="J201" s="3">
        <v>13463</v>
      </c>
      <c r="K201" s="3">
        <v>19140</v>
      </c>
      <c r="L201" s="42">
        <v>11302.2109</v>
      </c>
      <c r="M201" s="42">
        <v>32248.4772</v>
      </c>
      <c r="N201" s="42">
        <v>13704.7559</v>
      </c>
      <c r="O201" s="42">
        <v>36266.2164</v>
      </c>
    </row>
    <row r="202" spans="1:15" ht="15">
      <c r="A202" s="5" t="s">
        <v>165</v>
      </c>
      <c r="B202" s="28">
        <v>2546.8</v>
      </c>
      <c r="C202" s="28">
        <v>800.1</v>
      </c>
      <c r="D202" s="28"/>
      <c r="E202" s="28">
        <v>3727</v>
      </c>
      <c r="F202" s="28">
        <v>813</v>
      </c>
      <c r="G202" s="28"/>
      <c r="H202" s="25">
        <v>4686</v>
      </c>
      <c r="I202" s="25">
        <v>1297</v>
      </c>
      <c r="J202" s="25">
        <v>5148</v>
      </c>
      <c r="K202" s="25">
        <v>598.8</v>
      </c>
      <c r="L202" s="41">
        <v>7258.0734</v>
      </c>
      <c r="M202" s="41">
        <v>403.6617</v>
      </c>
      <c r="N202" s="41">
        <v>8789.035</v>
      </c>
      <c r="O202" s="41">
        <v>413.906</v>
      </c>
    </row>
    <row r="203" spans="1:15" s="4" customFormat="1" ht="15">
      <c r="A203" s="5" t="s">
        <v>166</v>
      </c>
      <c r="B203" s="19"/>
      <c r="C203" s="19"/>
      <c r="D203" s="19"/>
      <c r="E203" s="19"/>
      <c r="F203" s="19"/>
      <c r="G203" s="19"/>
      <c r="H203" s="3"/>
      <c r="I203" s="3"/>
      <c r="J203" s="3"/>
      <c r="K203" s="3"/>
      <c r="L203" s="44"/>
      <c r="M203" s="44"/>
      <c r="N203" s="44"/>
      <c r="O203" s="44"/>
    </row>
    <row r="204" spans="1:15" ht="15">
      <c r="A204" s="5" t="s">
        <v>167</v>
      </c>
      <c r="B204" s="28">
        <v>6168.5</v>
      </c>
      <c r="C204" s="28">
        <v>1696.3</v>
      </c>
      <c r="D204" s="28"/>
      <c r="E204" s="28">
        <v>7808</v>
      </c>
      <c r="F204" s="28">
        <v>1579</v>
      </c>
      <c r="G204" s="28"/>
      <c r="H204" s="25">
        <v>9667</v>
      </c>
      <c r="I204" s="25">
        <v>1737</v>
      </c>
      <c r="J204" s="25">
        <v>9263</v>
      </c>
      <c r="K204" s="25">
        <v>1335.5</v>
      </c>
      <c r="L204" s="41">
        <v>9615.7933</v>
      </c>
      <c r="M204" s="41">
        <v>2071.8765</v>
      </c>
      <c r="N204" s="41">
        <v>13938.705</v>
      </c>
      <c r="O204" s="41">
        <v>3417.0741</v>
      </c>
    </row>
    <row r="205" spans="1:15" s="4" customFormat="1" ht="15">
      <c r="A205" s="5" t="s">
        <v>168</v>
      </c>
      <c r="B205" s="19">
        <v>16399.8</v>
      </c>
      <c r="C205" s="19">
        <v>23579.9</v>
      </c>
      <c r="D205" s="19"/>
      <c r="E205" s="19">
        <v>19096</v>
      </c>
      <c r="F205" s="19">
        <v>21492</v>
      </c>
      <c r="G205" s="19"/>
      <c r="H205" s="3">
        <v>24938</v>
      </c>
      <c r="I205" s="3">
        <v>24176</v>
      </c>
      <c r="J205" s="3">
        <v>20589</v>
      </c>
      <c r="K205" s="3">
        <v>21357</v>
      </c>
      <c r="L205" s="42">
        <v>28789.9443</v>
      </c>
      <c r="M205" s="42">
        <v>29266.1716</v>
      </c>
      <c r="N205" s="42">
        <v>41912.0326</v>
      </c>
      <c r="O205" s="42">
        <v>43350.3273</v>
      </c>
    </row>
    <row r="206" spans="1:15" ht="15">
      <c r="A206" s="5" t="s">
        <v>169</v>
      </c>
      <c r="B206" s="28">
        <v>8771.7</v>
      </c>
      <c r="C206" s="28">
        <v>12202</v>
      </c>
      <c r="D206" s="28"/>
      <c r="E206" s="28">
        <v>10572</v>
      </c>
      <c r="F206" s="28">
        <v>13755</v>
      </c>
      <c r="G206" s="28"/>
      <c r="H206" s="25">
        <v>14303</v>
      </c>
      <c r="I206" s="25">
        <v>15909</v>
      </c>
      <c r="J206" s="25">
        <v>15587</v>
      </c>
      <c r="K206" s="25">
        <v>14882</v>
      </c>
      <c r="L206" s="41">
        <v>21390.3708</v>
      </c>
      <c r="M206" s="41">
        <v>17689.2943</v>
      </c>
      <c r="N206" s="41">
        <v>28530.3257</v>
      </c>
      <c r="O206" s="41">
        <v>21163.4978</v>
      </c>
    </row>
    <row r="207" spans="1:15" s="4" customFormat="1" ht="15">
      <c r="A207" s="6"/>
      <c r="B207" s="19"/>
      <c r="C207" s="19"/>
      <c r="D207" s="19"/>
      <c r="E207" s="19"/>
      <c r="F207" s="19"/>
      <c r="G207" s="19"/>
      <c r="H207" s="3"/>
      <c r="I207" s="3"/>
      <c r="J207" s="3"/>
      <c r="K207" s="3"/>
      <c r="L207" s="3"/>
      <c r="M207" s="3"/>
      <c r="N207" s="3"/>
      <c r="O207" s="3"/>
    </row>
    <row r="208" spans="1:15" ht="15">
      <c r="A208" s="14" t="s">
        <v>170</v>
      </c>
      <c r="B208" s="28"/>
      <c r="C208" s="28"/>
      <c r="D208" s="28"/>
      <c r="E208" s="28"/>
      <c r="F208" s="28"/>
      <c r="G208" s="28"/>
      <c r="H208" s="25"/>
      <c r="I208" s="25"/>
      <c r="J208" s="25"/>
      <c r="K208" s="25"/>
      <c r="L208" s="25"/>
      <c r="M208" s="25"/>
      <c r="N208" s="25"/>
      <c r="O208" s="25"/>
    </row>
    <row r="209" spans="1:15" s="4" customFormat="1" ht="15">
      <c r="A209" s="14" t="s">
        <v>171</v>
      </c>
      <c r="B209" s="19"/>
      <c r="C209" s="19"/>
      <c r="D209" s="19"/>
      <c r="E209" s="19"/>
      <c r="F209" s="19"/>
      <c r="G209" s="19"/>
      <c r="H209" s="3"/>
      <c r="I209" s="3"/>
      <c r="J209" s="3"/>
      <c r="K209" s="3"/>
      <c r="L209" s="3"/>
      <c r="M209" s="3"/>
      <c r="N209" s="3"/>
      <c r="O209" s="3"/>
    </row>
    <row r="210" spans="1:15" ht="15">
      <c r="A210" s="14" t="s">
        <v>172</v>
      </c>
      <c r="B210" s="27">
        <f aca="true" t="shared" si="20" ref="B210:H210">+B212+B215</f>
        <v>1501530.5</v>
      </c>
      <c r="C210" s="27">
        <f t="shared" si="20"/>
        <v>416291.5</v>
      </c>
      <c r="D210" s="27">
        <f t="shared" si="20"/>
        <v>0</v>
      </c>
      <c r="E210" s="27">
        <f t="shared" si="20"/>
        <v>1826049</v>
      </c>
      <c r="F210" s="27">
        <f t="shared" si="20"/>
        <v>488731</v>
      </c>
      <c r="G210" s="27">
        <f t="shared" si="20"/>
        <v>0</v>
      </c>
      <c r="H210" s="27">
        <f t="shared" si="20"/>
        <v>2362111</v>
      </c>
      <c r="I210" s="27">
        <f>+I212+I215+1</f>
        <v>802202</v>
      </c>
      <c r="J210" s="27">
        <f>+J212+J215+1</f>
        <v>2184487</v>
      </c>
      <c r="K210" s="27">
        <f>+K212+K215</f>
        <v>684247</v>
      </c>
      <c r="L210" s="27">
        <f>+L212+L215</f>
        <v>2560211.8789999997</v>
      </c>
      <c r="M210" s="27">
        <f>+M212+M215</f>
        <v>869720.3978</v>
      </c>
      <c r="N210" s="27">
        <f>+N212+N215</f>
        <v>3373391.7389</v>
      </c>
      <c r="O210" s="27">
        <f>+O212+O215</f>
        <v>1074273.8761</v>
      </c>
    </row>
    <row r="211" spans="1:15" s="4" customFormat="1" ht="15">
      <c r="A211" s="5" t="s">
        <v>173</v>
      </c>
      <c r="B211" s="19"/>
      <c r="C211" s="19"/>
      <c r="D211" s="19"/>
      <c r="E211" s="19"/>
      <c r="F211" s="19"/>
      <c r="G211" s="19"/>
      <c r="H211" s="3"/>
      <c r="I211" s="3"/>
      <c r="J211" s="3"/>
      <c r="K211" s="3"/>
      <c r="L211" s="3"/>
      <c r="M211" s="3"/>
      <c r="N211" s="3"/>
      <c r="O211" s="3"/>
    </row>
    <row r="212" spans="1:15" ht="15">
      <c r="A212" s="5" t="s">
        <v>174</v>
      </c>
      <c r="B212" s="28">
        <v>842282.5</v>
      </c>
      <c r="C212" s="28">
        <v>230385.2</v>
      </c>
      <c r="D212" s="28"/>
      <c r="E212" s="28">
        <v>1018080</v>
      </c>
      <c r="F212" s="28">
        <v>273539</v>
      </c>
      <c r="G212" s="28"/>
      <c r="H212" s="25">
        <v>1211489</v>
      </c>
      <c r="I212" s="25">
        <v>364968</v>
      </c>
      <c r="J212" s="25">
        <v>1136828</v>
      </c>
      <c r="K212" s="25">
        <v>340996</v>
      </c>
      <c r="L212" s="41">
        <v>1321619.4095</v>
      </c>
      <c r="M212" s="41">
        <v>408045.9785</v>
      </c>
      <c r="N212" s="41">
        <v>1800016.4732</v>
      </c>
      <c r="O212" s="41">
        <v>520507.5291</v>
      </c>
    </row>
    <row r="213" spans="1:15" s="4" customFormat="1" ht="15">
      <c r="A213" s="5" t="s">
        <v>175</v>
      </c>
      <c r="B213" s="19"/>
      <c r="C213" s="19"/>
      <c r="D213" s="19"/>
      <c r="E213" s="19"/>
      <c r="F213" s="19"/>
      <c r="G213" s="19"/>
      <c r="H213" s="3"/>
      <c r="I213" s="3"/>
      <c r="J213" s="3"/>
      <c r="K213" s="3"/>
      <c r="L213" s="44"/>
      <c r="M213" s="44"/>
      <c r="N213" s="44"/>
      <c r="O213" s="44"/>
    </row>
    <row r="214" spans="1:15" ht="15">
      <c r="A214" s="5" t="s">
        <v>176</v>
      </c>
      <c r="B214" s="28"/>
      <c r="C214" s="28"/>
      <c r="D214" s="28"/>
      <c r="E214" s="28"/>
      <c r="F214" s="28"/>
      <c r="G214" s="28"/>
      <c r="H214" s="25"/>
      <c r="I214" s="25"/>
      <c r="J214" s="25"/>
      <c r="K214" s="25"/>
      <c r="L214" s="43"/>
      <c r="M214" s="43"/>
      <c r="N214" s="43"/>
      <c r="O214" s="43"/>
    </row>
    <row r="215" spans="1:15" s="4" customFormat="1" ht="15">
      <c r="A215" s="5" t="s">
        <v>177</v>
      </c>
      <c r="B215" s="19">
        <v>659248</v>
      </c>
      <c r="C215" s="19">
        <v>185906.3</v>
      </c>
      <c r="D215" s="19"/>
      <c r="E215" s="19">
        <v>807969</v>
      </c>
      <c r="F215" s="19">
        <v>215192</v>
      </c>
      <c r="G215" s="19"/>
      <c r="H215" s="3">
        <v>1150622</v>
      </c>
      <c r="I215" s="3">
        <v>437233</v>
      </c>
      <c r="J215" s="3">
        <v>1047658</v>
      </c>
      <c r="K215" s="3">
        <v>343251</v>
      </c>
      <c r="L215" s="42">
        <v>1238592.4695</v>
      </c>
      <c r="M215" s="42">
        <v>461674.4193</v>
      </c>
      <c r="N215" s="42">
        <v>1573375.2657</v>
      </c>
      <c r="O215" s="42">
        <v>553766.347</v>
      </c>
    </row>
    <row r="216" spans="1:15" ht="15">
      <c r="A216" s="6"/>
      <c r="B216" s="28"/>
      <c r="C216" s="28"/>
      <c r="D216" s="28"/>
      <c r="E216" s="28"/>
      <c r="F216" s="28"/>
      <c r="G216" s="28"/>
      <c r="H216" s="25"/>
      <c r="I216" s="25"/>
      <c r="J216" s="25"/>
      <c r="K216" s="25"/>
      <c r="L216" s="43"/>
      <c r="M216" s="43"/>
      <c r="N216" s="43"/>
      <c r="O216" s="43"/>
    </row>
    <row r="217" spans="1:15" s="4" customFormat="1" ht="15">
      <c r="A217" s="14" t="s">
        <v>178</v>
      </c>
      <c r="B217" s="20">
        <f>SUM(B219:B222)</f>
        <v>427573.1</v>
      </c>
      <c r="C217" s="20">
        <f>SUM(C219:C222)</f>
        <v>223982.30000000002</v>
      </c>
      <c r="D217" s="20">
        <f>SUM(D219:D222)</f>
        <v>0</v>
      </c>
      <c r="E217" s="20">
        <f>SUM(E219:E222)-1</f>
        <v>810353</v>
      </c>
      <c r="F217" s="20">
        <f>SUM(F219:F222)</f>
        <v>282818</v>
      </c>
      <c r="G217" s="20">
        <f>SUM(G219:G222)</f>
        <v>0</v>
      </c>
      <c r="H217" s="20">
        <f>SUM(H219:H222)</f>
        <v>609132</v>
      </c>
      <c r="I217" s="20">
        <f>SUM(I219:I222)+1</f>
        <v>512978</v>
      </c>
      <c r="J217" s="20">
        <f>SUM(J219:J222)</f>
        <v>555430</v>
      </c>
      <c r="K217" s="20">
        <f>SUM(K219:K222)+1</f>
        <v>466099.39999999997</v>
      </c>
      <c r="L217" s="20">
        <f>SUM(L219:L222)+1</f>
        <v>520248.0838</v>
      </c>
      <c r="M217" s="20">
        <f>SUM(M219:M222)+1</f>
        <v>731209.9649</v>
      </c>
      <c r="N217" s="20">
        <f>SUM(N219:N222)+1</f>
        <v>676018.1961</v>
      </c>
      <c r="O217" s="20">
        <f>SUM(O219:O222)+1</f>
        <v>1013115.2122000001</v>
      </c>
    </row>
    <row r="218" spans="1:15" ht="15">
      <c r="A218" s="5" t="s">
        <v>179</v>
      </c>
      <c r="B218" s="28"/>
      <c r="C218" s="28"/>
      <c r="D218" s="28"/>
      <c r="E218" s="28"/>
      <c r="F218" s="28"/>
      <c r="G218" s="28"/>
      <c r="H218" s="25"/>
      <c r="I218" s="25"/>
      <c r="J218" s="25"/>
      <c r="K218" s="25"/>
      <c r="L218" s="25"/>
      <c r="M218" s="25"/>
      <c r="N218" s="25"/>
      <c r="O218" s="25"/>
    </row>
    <row r="219" spans="1:15" s="4" customFormat="1" ht="15">
      <c r="A219" s="5" t="s">
        <v>180</v>
      </c>
      <c r="B219" s="19">
        <v>6081.3</v>
      </c>
      <c r="C219" s="19">
        <v>3473.4</v>
      </c>
      <c r="D219" s="19"/>
      <c r="E219" s="19">
        <v>6756</v>
      </c>
      <c r="F219" s="19">
        <v>3846</v>
      </c>
      <c r="G219" s="19"/>
      <c r="H219" s="3">
        <v>13590</v>
      </c>
      <c r="I219" s="3">
        <v>2851</v>
      </c>
      <c r="J219" s="3">
        <v>22263</v>
      </c>
      <c r="K219" s="3">
        <v>1749.8</v>
      </c>
      <c r="L219" s="42">
        <v>13032.1683</v>
      </c>
      <c r="M219" s="42">
        <v>4934.1432</v>
      </c>
      <c r="N219" s="42">
        <v>14816.8218</v>
      </c>
      <c r="O219" s="42">
        <v>5092.0468</v>
      </c>
    </row>
    <row r="220" spans="1:15" ht="15">
      <c r="A220" s="5" t="s">
        <v>181</v>
      </c>
      <c r="B220" s="28">
        <v>61549.4</v>
      </c>
      <c r="C220" s="28">
        <v>170405.7</v>
      </c>
      <c r="D220" s="28"/>
      <c r="E220" s="28">
        <v>94005</v>
      </c>
      <c r="F220" s="28">
        <v>180356</v>
      </c>
      <c r="G220" s="28"/>
      <c r="H220" s="25">
        <v>136952</v>
      </c>
      <c r="I220" s="25">
        <v>274971</v>
      </c>
      <c r="J220" s="25">
        <v>146433</v>
      </c>
      <c r="K220" s="25">
        <v>291475</v>
      </c>
      <c r="L220" s="41">
        <v>190297.7457</v>
      </c>
      <c r="M220" s="41">
        <v>424162.7748</v>
      </c>
      <c r="N220" s="41">
        <v>247350.5893</v>
      </c>
      <c r="O220" s="41">
        <v>525568.1801</v>
      </c>
    </row>
    <row r="221" spans="1:15" s="4" customFormat="1" ht="15">
      <c r="A221" s="5" t="s">
        <v>182</v>
      </c>
      <c r="B221" s="19">
        <v>238189.9</v>
      </c>
      <c r="C221" s="19">
        <v>3500.2</v>
      </c>
      <c r="D221" s="19"/>
      <c r="E221" s="19">
        <v>535700</v>
      </c>
      <c r="F221" s="19">
        <v>27750</v>
      </c>
      <c r="G221" s="19"/>
      <c r="H221" s="3">
        <v>246254</v>
      </c>
      <c r="I221" s="3">
        <v>66973</v>
      </c>
      <c r="J221" s="3">
        <v>235209</v>
      </c>
      <c r="K221" s="3">
        <v>48958.6</v>
      </c>
      <c r="L221" s="42">
        <v>156756.3408</v>
      </c>
      <c r="M221" s="42">
        <v>80696.4034</v>
      </c>
      <c r="N221" s="42">
        <v>198110.9831</v>
      </c>
      <c r="O221" s="42">
        <v>106975.6258</v>
      </c>
    </row>
    <row r="222" spans="1:15" ht="15">
      <c r="A222" s="5" t="s">
        <v>183</v>
      </c>
      <c r="B222" s="28">
        <v>121752.5</v>
      </c>
      <c r="C222" s="28">
        <v>46603</v>
      </c>
      <c r="D222" s="28"/>
      <c r="E222" s="28">
        <v>173893</v>
      </c>
      <c r="F222" s="28">
        <v>70866</v>
      </c>
      <c r="G222" s="28"/>
      <c r="H222" s="25">
        <v>212336</v>
      </c>
      <c r="I222" s="25">
        <v>168182</v>
      </c>
      <c r="J222" s="25">
        <v>151525</v>
      </c>
      <c r="K222" s="25">
        <v>123915</v>
      </c>
      <c r="L222" s="41">
        <v>160160.829</v>
      </c>
      <c r="M222" s="41">
        <v>221415.6435</v>
      </c>
      <c r="N222" s="41">
        <v>215738.8019</v>
      </c>
      <c r="O222" s="41">
        <v>375478.3595</v>
      </c>
    </row>
    <row r="223" spans="1:15" s="4" customFormat="1" ht="15">
      <c r="A223" s="6"/>
      <c r="B223" s="19"/>
      <c r="C223" s="19"/>
      <c r="D223" s="19"/>
      <c r="E223" s="19"/>
      <c r="F223" s="19"/>
      <c r="G223" s="19"/>
      <c r="H223" s="3"/>
      <c r="I223" s="3"/>
      <c r="J223" s="3"/>
      <c r="K223" s="3"/>
      <c r="L223" s="3"/>
      <c r="M223" s="3"/>
      <c r="N223" s="3"/>
      <c r="O223" s="3"/>
    </row>
    <row r="224" spans="1:15" ht="15">
      <c r="A224" s="14" t="s">
        <v>184</v>
      </c>
      <c r="B224" s="28"/>
      <c r="C224" s="28"/>
      <c r="D224" s="28"/>
      <c r="E224" s="28"/>
      <c r="F224" s="28"/>
      <c r="G224" s="28"/>
      <c r="H224" s="25"/>
      <c r="I224" s="25"/>
      <c r="J224" s="25"/>
      <c r="K224" s="25"/>
      <c r="L224" s="25"/>
      <c r="M224" s="25"/>
      <c r="N224" s="25"/>
      <c r="O224" s="25"/>
    </row>
    <row r="225" spans="1:15" s="4" customFormat="1" ht="15">
      <c r="A225" s="14" t="s">
        <v>185</v>
      </c>
      <c r="B225" s="19"/>
      <c r="C225" s="19"/>
      <c r="D225" s="19"/>
      <c r="E225" s="19"/>
      <c r="F225" s="19"/>
      <c r="G225" s="19"/>
      <c r="H225" s="3"/>
      <c r="I225" s="3"/>
      <c r="J225" s="3"/>
      <c r="K225" s="3"/>
      <c r="L225" s="3"/>
      <c r="M225" s="3"/>
      <c r="N225" s="3"/>
      <c r="O225" s="3"/>
    </row>
    <row r="226" spans="1:15" ht="15">
      <c r="A226" s="14" t="s">
        <v>186</v>
      </c>
      <c r="B226" s="27">
        <f>SUM(B228:B231)</f>
        <v>145476.8</v>
      </c>
      <c r="C226" s="27">
        <f>SUM(C228:C231)</f>
        <v>39363.1</v>
      </c>
      <c r="D226" s="27"/>
      <c r="E226" s="27">
        <f>SUM(E228:E231)</f>
        <v>175562</v>
      </c>
      <c r="F226" s="27">
        <f>SUM(F228:F231)</f>
        <v>40267</v>
      </c>
      <c r="G226" s="27"/>
      <c r="H226" s="27">
        <f aca="true" t="shared" si="21" ref="H226:O226">SUM(H228:H231)</f>
        <v>230123</v>
      </c>
      <c r="I226" s="27">
        <f t="shared" si="21"/>
        <v>56291</v>
      </c>
      <c r="J226" s="27">
        <f t="shared" si="21"/>
        <v>215468</v>
      </c>
      <c r="K226" s="27">
        <f t="shared" si="21"/>
        <v>60625.8</v>
      </c>
      <c r="L226" s="27">
        <f t="shared" si="21"/>
        <v>252231.6538</v>
      </c>
      <c r="M226" s="27">
        <f t="shared" si="21"/>
        <v>72006.70850000001</v>
      </c>
      <c r="N226" s="27">
        <f t="shared" si="21"/>
        <v>334026.04469999997</v>
      </c>
      <c r="O226" s="27">
        <f t="shared" si="21"/>
        <v>96554.86790000001</v>
      </c>
    </row>
    <row r="227" spans="1:15" s="4" customFormat="1" ht="15">
      <c r="A227" s="5" t="s">
        <v>187</v>
      </c>
      <c r="B227" s="3"/>
      <c r="C227" s="19"/>
      <c r="D227" s="19"/>
      <c r="E227" s="19"/>
      <c r="F227" s="19"/>
      <c r="G227" s="19"/>
      <c r="H227" s="3"/>
      <c r="I227" s="3"/>
      <c r="J227" s="3"/>
      <c r="K227" s="3"/>
      <c r="L227" s="3"/>
      <c r="M227" s="3"/>
      <c r="N227" s="3"/>
      <c r="O227" s="3"/>
    </row>
    <row r="228" spans="1:15" ht="15">
      <c r="A228" s="5" t="s">
        <v>188</v>
      </c>
      <c r="B228" s="28">
        <v>140831.3</v>
      </c>
      <c r="C228" s="28">
        <v>36848.6</v>
      </c>
      <c r="D228" s="28"/>
      <c r="E228" s="28">
        <v>170124</v>
      </c>
      <c r="F228" s="28">
        <v>37905</v>
      </c>
      <c r="G228" s="28"/>
      <c r="H228" s="25">
        <v>222424</v>
      </c>
      <c r="I228" s="25">
        <v>53457</v>
      </c>
      <c r="J228" s="25">
        <v>208347</v>
      </c>
      <c r="K228" s="25">
        <v>58291</v>
      </c>
      <c r="L228" s="41">
        <v>241091.1842</v>
      </c>
      <c r="M228" s="41">
        <v>68977.0668</v>
      </c>
      <c r="N228" s="41">
        <v>319075.3526</v>
      </c>
      <c r="O228" s="41">
        <v>92076.3141</v>
      </c>
    </row>
    <row r="229" spans="1:15" s="4" customFormat="1" ht="15">
      <c r="A229" s="5" t="s">
        <v>189</v>
      </c>
      <c r="B229" s="19">
        <v>4200.2</v>
      </c>
      <c r="C229" s="19">
        <v>2009.5</v>
      </c>
      <c r="D229" s="19"/>
      <c r="E229" s="19">
        <v>4923</v>
      </c>
      <c r="F229" s="19">
        <v>1904</v>
      </c>
      <c r="G229" s="19"/>
      <c r="H229" s="3">
        <v>6615</v>
      </c>
      <c r="I229" s="3">
        <v>2124</v>
      </c>
      <c r="J229" s="3">
        <v>6268</v>
      </c>
      <c r="K229" s="3">
        <v>1828.4</v>
      </c>
      <c r="L229" s="42">
        <v>9689.9338</v>
      </c>
      <c r="M229" s="42">
        <v>2335.944</v>
      </c>
      <c r="N229" s="42">
        <v>13407.0991</v>
      </c>
      <c r="O229" s="42">
        <v>3582.8711</v>
      </c>
    </row>
    <row r="230" spans="1:15" ht="15">
      <c r="A230" s="5" t="s">
        <v>190</v>
      </c>
      <c r="B230" s="28"/>
      <c r="C230" s="28"/>
      <c r="D230" s="28"/>
      <c r="E230" s="28"/>
      <c r="F230" s="28"/>
      <c r="G230" s="28"/>
      <c r="H230" s="25"/>
      <c r="I230" s="25"/>
      <c r="J230" s="25"/>
      <c r="K230" s="25"/>
      <c r="L230" s="43"/>
      <c r="M230" s="43"/>
      <c r="N230" s="43"/>
      <c r="O230" s="43"/>
    </row>
    <row r="231" spans="1:15" s="4" customFormat="1" ht="15">
      <c r="A231" s="5" t="s">
        <v>191</v>
      </c>
      <c r="B231" s="19">
        <v>445.3</v>
      </c>
      <c r="C231" s="19">
        <v>505</v>
      </c>
      <c r="D231" s="19"/>
      <c r="E231" s="19">
        <v>515</v>
      </c>
      <c r="F231" s="19">
        <v>458</v>
      </c>
      <c r="G231" s="19"/>
      <c r="H231" s="3">
        <v>1084</v>
      </c>
      <c r="I231" s="3">
        <v>710</v>
      </c>
      <c r="J231" s="3">
        <v>853</v>
      </c>
      <c r="K231" s="3">
        <v>506.4</v>
      </c>
      <c r="L231" s="42">
        <v>1450.5358</v>
      </c>
      <c r="M231" s="42">
        <v>693.6977</v>
      </c>
      <c r="N231" s="42">
        <v>1543.593</v>
      </c>
      <c r="O231" s="42">
        <v>895.6827</v>
      </c>
    </row>
    <row r="232" spans="1:15" ht="15">
      <c r="A232" s="6"/>
      <c r="B232" s="28"/>
      <c r="C232" s="28"/>
      <c r="D232" s="28"/>
      <c r="E232" s="28"/>
      <c r="F232" s="28"/>
      <c r="G232" s="28"/>
      <c r="H232" s="25"/>
      <c r="I232" s="25"/>
      <c r="J232" s="25"/>
      <c r="K232" s="25"/>
      <c r="L232" s="25"/>
      <c r="M232" s="25"/>
      <c r="N232" s="25"/>
      <c r="O232" s="25"/>
    </row>
    <row r="233" spans="1:15" s="4" customFormat="1" ht="15">
      <c r="A233" s="14" t="s">
        <v>217</v>
      </c>
      <c r="B233" s="19"/>
      <c r="C233" s="19"/>
      <c r="D233" s="19"/>
      <c r="E233" s="19"/>
      <c r="F233" s="19"/>
      <c r="G233" s="19"/>
      <c r="H233" s="3"/>
      <c r="I233" s="3"/>
      <c r="J233" s="3"/>
      <c r="K233" s="3"/>
      <c r="L233" s="3"/>
      <c r="M233" s="3"/>
      <c r="N233" s="3"/>
      <c r="O233" s="3"/>
    </row>
    <row r="234" spans="1:15" ht="15">
      <c r="A234" s="14" t="s">
        <v>218</v>
      </c>
      <c r="B234" s="27">
        <f>+B236</f>
        <v>145.7</v>
      </c>
      <c r="C234" s="27">
        <f>+C236</f>
        <v>162.9</v>
      </c>
      <c r="D234" s="27"/>
      <c r="E234" s="27">
        <v>243</v>
      </c>
      <c r="F234" s="27">
        <v>191</v>
      </c>
      <c r="G234" s="27"/>
      <c r="H234" s="31">
        <v>694</v>
      </c>
      <c r="I234" s="31">
        <v>639</v>
      </c>
      <c r="J234" s="31">
        <f aca="true" t="shared" si="22" ref="J234:O234">J236</f>
        <v>1151</v>
      </c>
      <c r="K234" s="31">
        <f t="shared" si="22"/>
        <v>677.3</v>
      </c>
      <c r="L234" s="31">
        <f t="shared" si="22"/>
        <v>230.7496</v>
      </c>
      <c r="M234" s="31">
        <f t="shared" si="22"/>
        <v>774.5288</v>
      </c>
      <c r="N234" s="31">
        <f t="shared" si="22"/>
        <v>1149.8062</v>
      </c>
      <c r="O234" s="31">
        <f t="shared" si="22"/>
        <v>1235.4187</v>
      </c>
    </row>
    <row r="235" spans="1:15" s="4" customFormat="1" ht="15">
      <c r="A235" s="5" t="s">
        <v>192</v>
      </c>
      <c r="B235" s="19"/>
      <c r="C235" s="19"/>
      <c r="D235" s="19"/>
      <c r="E235" s="19"/>
      <c r="F235" s="19"/>
      <c r="G235" s="19"/>
      <c r="H235" s="3"/>
      <c r="I235" s="3"/>
      <c r="J235" s="3"/>
      <c r="K235" s="3"/>
      <c r="L235" s="3"/>
      <c r="M235" s="3"/>
      <c r="N235" s="3"/>
      <c r="O235" s="3"/>
    </row>
    <row r="236" spans="1:15" ht="15">
      <c r="A236" s="5" t="s">
        <v>219</v>
      </c>
      <c r="B236" s="28">
        <v>145.7</v>
      </c>
      <c r="C236" s="28">
        <v>162.9</v>
      </c>
      <c r="D236" s="28"/>
      <c r="E236" s="28">
        <v>243</v>
      </c>
      <c r="F236" s="28">
        <v>191</v>
      </c>
      <c r="G236" s="28"/>
      <c r="H236" s="25">
        <v>694</v>
      </c>
      <c r="I236" s="25">
        <v>639</v>
      </c>
      <c r="J236" s="25">
        <v>1151</v>
      </c>
      <c r="K236" s="25">
        <v>677.3</v>
      </c>
      <c r="L236" s="41">
        <v>230.7496</v>
      </c>
      <c r="M236" s="41">
        <v>774.5288</v>
      </c>
      <c r="N236" s="41">
        <v>1149.8062</v>
      </c>
      <c r="O236" s="41">
        <v>1235.4187</v>
      </c>
    </row>
    <row r="237" spans="1:15" s="4" customFormat="1" ht="15">
      <c r="A237" s="37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3"/>
      <c r="M237" s="3"/>
      <c r="N237" s="3"/>
      <c r="O237" s="3"/>
    </row>
    <row r="238" spans="1:15" ht="15">
      <c r="A238" s="37"/>
      <c r="B238" s="32"/>
      <c r="C238" s="32"/>
      <c r="D238" s="32"/>
      <c r="E238" s="32"/>
      <c r="F238" s="32"/>
      <c r="G238" s="32"/>
      <c r="H238" s="30"/>
      <c r="I238" s="30"/>
      <c r="J238" s="30"/>
      <c r="K238" s="30"/>
      <c r="L238" s="30"/>
      <c r="M238" s="30"/>
      <c r="N238" s="30"/>
      <c r="O238" s="30"/>
    </row>
    <row r="239" spans="1:15" s="4" customFormat="1" ht="15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5">
      <c r="A240" s="14" t="s">
        <v>193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1:15" s="4" customFormat="1" ht="15">
      <c r="A241" s="14" t="s">
        <v>194</v>
      </c>
      <c r="B241" s="20">
        <f>SUM(B244:B247)</f>
        <v>33456.9</v>
      </c>
      <c r="C241" s="20">
        <f>SUM(C244:C247)</f>
        <v>33789.3</v>
      </c>
      <c r="D241" s="20">
        <f aca="true" t="shared" si="23" ref="D241:I241">SUM(D244:D247)</f>
        <v>0</v>
      </c>
      <c r="E241" s="20">
        <f>SUM(E244:E247)-1</f>
        <v>39556</v>
      </c>
      <c r="F241" s="20">
        <f t="shared" si="23"/>
        <v>36851</v>
      </c>
      <c r="G241" s="20">
        <f t="shared" si="23"/>
        <v>0</v>
      </c>
      <c r="H241" s="20">
        <f t="shared" si="23"/>
        <v>47492</v>
      </c>
      <c r="I241" s="20">
        <f t="shared" si="23"/>
        <v>42647</v>
      </c>
      <c r="J241" s="20">
        <f aca="true" t="shared" si="24" ref="J241:O241">SUM(J244:J247)</f>
        <v>47360.7</v>
      </c>
      <c r="K241" s="20">
        <f t="shared" si="24"/>
        <v>44456</v>
      </c>
      <c r="L241" s="20">
        <f t="shared" si="24"/>
        <v>67415.73999999999</v>
      </c>
      <c r="M241" s="20">
        <f t="shared" si="24"/>
        <v>59278.4591</v>
      </c>
      <c r="N241" s="20">
        <f t="shared" si="24"/>
        <v>90005.9538</v>
      </c>
      <c r="O241" s="20">
        <f t="shared" si="24"/>
        <v>72493.6717</v>
      </c>
    </row>
    <row r="242" spans="1:15" ht="15">
      <c r="A242" s="5" t="s">
        <v>195</v>
      </c>
      <c r="B242" s="28"/>
      <c r="C242" s="28"/>
      <c r="D242" s="28"/>
      <c r="E242" s="28"/>
      <c r="F242" s="28"/>
      <c r="G242" s="28"/>
      <c r="H242" s="25"/>
      <c r="I242" s="25"/>
      <c r="J242" s="25"/>
      <c r="K242" s="25"/>
      <c r="L242" s="25"/>
      <c r="M242" s="25"/>
      <c r="N242" s="25"/>
      <c r="O242" s="25"/>
    </row>
    <row r="243" spans="1:15" s="4" customFormat="1" ht="15">
      <c r="A243" s="5" t="s">
        <v>196</v>
      </c>
      <c r="B243" s="19"/>
      <c r="C243" s="19"/>
      <c r="D243" s="19"/>
      <c r="E243" s="19"/>
      <c r="F243" s="19"/>
      <c r="G243" s="19"/>
      <c r="H243" s="3"/>
      <c r="I243" s="3"/>
      <c r="J243" s="3"/>
      <c r="K243" s="3"/>
      <c r="L243" s="3"/>
      <c r="M243" s="3"/>
      <c r="N243" s="3"/>
      <c r="O243" s="3"/>
    </row>
    <row r="244" spans="1:15" ht="15">
      <c r="A244" s="5" t="s">
        <v>197</v>
      </c>
      <c r="B244" s="28">
        <v>18012.7</v>
      </c>
      <c r="C244" s="28">
        <v>19228</v>
      </c>
      <c r="D244" s="28"/>
      <c r="E244" s="28">
        <v>23569</v>
      </c>
      <c r="F244" s="28">
        <v>22198</v>
      </c>
      <c r="G244" s="28"/>
      <c r="H244" s="25">
        <v>27028</v>
      </c>
      <c r="I244" s="25">
        <v>25070</v>
      </c>
      <c r="J244" s="25">
        <v>26059</v>
      </c>
      <c r="K244" s="25">
        <v>25514</v>
      </c>
      <c r="L244" s="41">
        <v>38433.2354</v>
      </c>
      <c r="M244" s="41">
        <v>36659.0764</v>
      </c>
      <c r="N244" s="41">
        <v>52897.3006</v>
      </c>
      <c r="O244" s="41">
        <v>43457.6487</v>
      </c>
    </row>
    <row r="245" spans="1:15" s="4" customFormat="1" ht="15">
      <c r="A245" s="5" t="s">
        <v>198</v>
      </c>
      <c r="B245" s="19"/>
      <c r="C245" s="19"/>
      <c r="D245" s="19"/>
      <c r="E245" s="3"/>
      <c r="F245" s="19"/>
      <c r="G245" s="19"/>
      <c r="H245" s="3"/>
      <c r="I245" s="3"/>
      <c r="J245" s="3"/>
      <c r="K245" s="3"/>
      <c r="L245" s="44"/>
      <c r="M245" s="44"/>
      <c r="N245" s="44"/>
      <c r="O245" s="44"/>
    </row>
    <row r="246" spans="1:15" ht="15">
      <c r="A246" s="5" t="s">
        <v>199</v>
      </c>
      <c r="B246" s="28">
        <v>7116.2</v>
      </c>
      <c r="C246" s="28">
        <v>5729.2</v>
      </c>
      <c r="D246" s="28"/>
      <c r="E246" s="28">
        <v>7017</v>
      </c>
      <c r="F246" s="28">
        <v>5374</v>
      </c>
      <c r="G246" s="28"/>
      <c r="H246" s="25">
        <v>9880</v>
      </c>
      <c r="I246" s="25">
        <v>6419</v>
      </c>
      <c r="J246" s="25">
        <v>9899.7</v>
      </c>
      <c r="K246" s="25">
        <v>6335</v>
      </c>
      <c r="L246" s="41">
        <v>14975.6461</v>
      </c>
      <c r="M246" s="41">
        <v>7462.6696</v>
      </c>
      <c r="N246" s="41">
        <v>20310.0509</v>
      </c>
      <c r="O246" s="41">
        <v>10006.0596</v>
      </c>
    </row>
    <row r="247" spans="1:15" s="4" customFormat="1" ht="15">
      <c r="A247" s="5" t="s">
        <v>200</v>
      </c>
      <c r="B247" s="19">
        <v>8328</v>
      </c>
      <c r="C247" s="19">
        <v>8832.1</v>
      </c>
      <c r="D247" s="19"/>
      <c r="E247" s="19">
        <v>8971</v>
      </c>
      <c r="F247" s="19">
        <v>9279</v>
      </c>
      <c r="G247" s="19"/>
      <c r="H247" s="3">
        <v>10584</v>
      </c>
      <c r="I247" s="3">
        <v>11158</v>
      </c>
      <c r="J247" s="3">
        <v>11402</v>
      </c>
      <c r="K247" s="3">
        <v>12607</v>
      </c>
      <c r="L247" s="42">
        <v>14006.8585</v>
      </c>
      <c r="M247" s="42">
        <v>15156.7131</v>
      </c>
      <c r="N247" s="42">
        <v>16798.6023</v>
      </c>
      <c r="O247" s="42">
        <v>19029.9634</v>
      </c>
    </row>
    <row r="248" spans="1:15" ht="15">
      <c r="A248" s="6"/>
      <c r="B248" s="28"/>
      <c r="C248" s="28"/>
      <c r="D248" s="28"/>
      <c r="E248" s="28"/>
      <c r="F248" s="28"/>
      <c r="G248" s="28"/>
      <c r="H248" s="25"/>
      <c r="I248" s="25"/>
      <c r="J248" s="25"/>
      <c r="K248" s="25"/>
      <c r="L248" s="43"/>
      <c r="M248" s="43"/>
      <c r="N248" s="43"/>
      <c r="O248" s="43"/>
    </row>
    <row r="249" spans="1:15" s="4" customFormat="1" ht="15">
      <c r="A249" s="14" t="s">
        <v>201</v>
      </c>
      <c r="B249" s="19"/>
      <c r="C249" s="19"/>
      <c r="D249" s="19"/>
      <c r="E249" s="19"/>
      <c r="F249" s="19"/>
      <c r="G249" s="19"/>
      <c r="H249" s="3"/>
      <c r="I249" s="3"/>
      <c r="J249" s="3"/>
      <c r="K249" s="3"/>
      <c r="L249" s="3"/>
      <c r="M249" s="3"/>
      <c r="N249" s="3"/>
      <c r="O249" s="3"/>
    </row>
    <row r="250" spans="1:15" ht="15">
      <c r="A250" s="14" t="s">
        <v>202</v>
      </c>
      <c r="B250" s="27">
        <f>+B252</f>
        <v>1585.5</v>
      </c>
      <c r="C250" s="27">
        <f>+C252</f>
        <v>19517.1</v>
      </c>
      <c r="D250" s="27">
        <f aca="true" t="shared" si="25" ref="D250:I250">+D252</f>
        <v>0</v>
      </c>
      <c r="E250" s="27">
        <f t="shared" si="25"/>
        <v>2400</v>
      </c>
      <c r="F250" s="27">
        <f t="shared" si="25"/>
        <v>20182</v>
      </c>
      <c r="G250" s="27">
        <f t="shared" si="25"/>
        <v>0</v>
      </c>
      <c r="H250" s="27">
        <f t="shared" si="25"/>
        <v>1032</v>
      </c>
      <c r="I250" s="27">
        <f t="shared" si="25"/>
        <v>13583</v>
      </c>
      <c r="J250" s="27">
        <f aca="true" t="shared" si="26" ref="J250:O250">+J252</f>
        <v>1037</v>
      </c>
      <c r="K250" s="27">
        <f t="shared" si="26"/>
        <v>10302</v>
      </c>
      <c r="L250" s="27">
        <f t="shared" si="26"/>
        <v>1610.8128</v>
      </c>
      <c r="M250" s="27">
        <f t="shared" si="26"/>
        <v>11069.249</v>
      </c>
      <c r="N250" s="27">
        <f t="shared" si="26"/>
        <v>3098.4431</v>
      </c>
      <c r="O250" s="27">
        <f t="shared" si="26"/>
        <v>12654.494</v>
      </c>
    </row>
    <row r="251" spans="1:15" s="4" customFormat="1" ht="15">
      <c r="A251" s="5" t="s">
        <v>203</v>
      </c>
      <c r="B251" s="19"/>
      <c r="C251" s="19"/>
      <c r="D251" s="19"/>
      <c r="E251" s="19"/>
      <c r="F251" s="19"/>
      <c r="G251" s="19"/>
      <c r="H251" s="3"/>
      <c r="I251" s="3"/>
      <c r="J251" s="3"/>
      <c r="K251" s="3"/>
      <c r="L251" s="3"/>
      <c r="M251" s="3"/>
      <c r="N251" s="3"/>
      <c r="O251" s="3"/>
    </row>
    <row r="252" spans="1:15" ht="15">
      <c r="A252" s="5" t="s">
        <v>204</v>
      </c>
      <c r="B252" s="28">
        <v>1585.5</v>
      </c>
      <c r="C252" s="28">
        <v>19517.1</v>
      </c>
      <c r="D252" s="28"/>
      <c r="E252" s="28">
        <v>2400</v>
      </c>
      <c r="F252" s="28">
        <v>20182</v>
      </c>
      <c r="G252" s="28"/>
      <c r="H252" s="25">
        <v>1032</v>
      </c>
      <c r="I252" s="25">
        <v>13583</v>
      </c>
      <c r="J252" s="25">
        <v>1037</v>
      </c>
      <c r="K252" s="25">
        <v>10302</v>
      </c>
      <c r="L252" s="41">
        <v>1610.8128</v>
      </c>
      <c r="M252" s="41">
        <v>11069.249</v>
      </c>
      <c r="N252" s="41">
        <v>3098.4431</v>
      </c>
      <c r="O252" s="41">
        <v>12654.494</v>
      </c>
    </row>
    <row r="253" spans="1:15" s="4" customFormat="1" ht="15">
      <c r="A253" s="5"/>
      <c r="B253" s="19"/>
      <c r="C253" s="19"/>
      <c r="D253" s="19"/>
      <c r="E253" s="19"/>
      <c r="F253" s="19"/>
      <c r="G253" s="19"/>
      <c r="H253" s="3"/>
      <c r="I253" s="3"/>
      <c r="J253" s="3"/>
      <c r="K253" s="3"/>
      <c r="L253" s="3"/>
      <c r="M253" s="3"/>
      <c r="N253" s="3"/>
      <c r="O253" s="3"/>
    </row>
    <row r="254" spans="1:15" ht="15">
      <c r="A254" s="14" t="s">
        <v>223</v>
      </c>
      <c r="B254" s="28"/>
      <c r="C254" s="28"/>
      <c r="D254" s="28"/>
      <c r="E254" s="28"/>
      <c r="F254" s="28"/>
      <c r="G254" s="28"/>
      <c r="H254" s="25"/>
      <c r="I254" s="25"/>
      <c r="J254" s="25"/>
      <c r="K254" s="25"/>
      <c r="L254" s="25"/>
      <c r="M254" s="25"/>
      <c r="N254" s="25"/>
      <c r="O254" s="25"/>
    </row>
    <row r="255" spans="1:15" s="4" customFormat="1" ht="15">
      <c r="A255" s="14" t="s">
        <v>224</v>
      </c>
      <c r="B255" s="20">
        <f>+B256+B257</f>
        <v>108807.7</v>
      </c>
      <c r="C255" s="20">
        <f>+C256+C257</f>
        <v>67375</v>
      </c>
      <c r="D255" s="20">
        <f aca="true" t="shared" si="27" ref="D255:I255">+D256+D257</f>
        <v>0</v>
      </c>
      <c r="E255" s="20">
        <f>+E256+E257-1</f>
        <v>101165</v>
      </c>
      <c r="F255" s="20">
        <f t="shared" si="27"/>
        <v>66731</v>
      </c>
      <c r="G255" s="20">
        <f t="shared" si="27"/>
        <v>0</v>
      </c>
      <c r="H255" s="20">
        <f t="shared" si="27"/>
        <v>219254</v>
      </c>
      <c r="I255" s="20">
        <f t="shared" si="27"/>
        <v>221572</v>
      </c>
      <c r="J255" s="20">
        <f aca="true" t="shared" si="28" ref="J255:O255">+J256+J257</f>
        <v>294533</v>
      </c>
      <c r="K255" s="20">
        <f t="shared" si="28"/>
        <v>253012.2</v>
      </c>
      <c r="L255" s="20">
        <f t="shared" si="28"/>
        <v>407401.39180000004</v>
      </c>
      <c r="M255" s="20">
        <f t="shared" si="28"/>
        <v>542890.607</v>
      </c>
      <c r="N255" s="20">
        <f t="shared" si="28"/>
        <v>616858.5321</v>
      </c>
      <c r="O255" s="20">
        <f t="shared" si="28"/>
        <v>559257.3801000001</v>
      </c>
    </row>
    <row r="256" spans="1:15" ht="15">
      <c r="A256" s="5" t="s">
        <v>205</v>
      </c>
      <c r="B256" s="28">
        <v>81678.7</v>
      </c>
      <c r="C256" s="28">
        <v>6358.5</v>
      </c>
      <c r="D256" s="28"/>
      <c r="E256" s="28">
        <v>52545</v>
      </c>
      <c r="F256" s="28">
        <v>6150</v>
      </c>
      <c r="G256" s="28"/>
      <c r="H256" s="25">
        <v>147802</v>
      </c>
      <c r="I256" s="25">
        <v>6731</v>
      </c>
      <c r="J256" s="25">
        <v>224980</v>
      </c>
      <c r="K256" s="25">
        <v>5326.7</v>
      </c>
      <c r="L256" s="41">
        <v>281027.4405</v>
      </c>
      <c r="M256" s="41">
        <v>4348.841</v>
      </c>
      <c r="N256" s="41">
        <v>422767.0052</v>
      </c>
      <c r="O256" s="41">
        <v>5197.8235</v>
      </c>
    </row>
    <row r="257" spans="1:15" s="4" customFormat="1" ht="15">
      <c r="A257" s="5" t="s">
        <v>206</v>
      </c>
      <c r="B257" s="19">
        <v>27129</v>
      </c>
      <c r="C257" s="19">
        <v>61016.5</v>
      </c>
      <c r="D257" s="19"/>
      <c r="E257" s="19">
        <v>48621</v>
      </c>
      <c r="F257" s="19">
        <v>60581</v>
      </c>
      <c r="G257" s="19"/>
      <c r="H257" s="3">
        <v>71452</v>
      </c>
      <c r="I257" s="3">
        <v>214841</v>
      </c>
      <c r="J257" s="3">
        <v>69553</v>
      </c>
      <c r="K257" s="3">
        <v>247685.5</v>
      </c>
      <c r="L257" s="42">
        <v>126373.9513</v>
      </c>
      <c r="M257" s="42">
        <v>538541.766</v>
      </c>
      <c r="N257" s="42">
        <v>194091.5269</v>
      </c>
      <c r="O257" s="42">
        <v>554059.5566</v>
      </c>
    </row>
    <row r="258" spans="1:15" ht="15">
      <c r="A258" s="6"/>
      <c r="B258" s="28"/>
      <c r="C258" s="28"/>
      <c r="D258" s="28"/>
      <c r="E258" s="28"/>
      <c r="F258" s="28"/>
      <c r="G258" s="28"/>
      <c r="H258" s="25"/>
      <c r="I258" s="25"/>
      <c r="J258" s="25"/>
      <c r="K258" s="25"/>
      <c r="L258" s="25"/>
      <c r="M258" s="25"/>
      <c r="N258" s="25"/>
      <c r="O258" s="25"/>
    </row>
    <row r="259" spans="1:15" s="4" customFormat="1" ht="15">
      <c r="A259" s="14" t="s">
        <v>207</v>
      </c>
      <c r="B259" s="20">
        <f>+B15+B26+B50+B56+B74+B83+B103+B109+B120+B127+B135+B166+B178+B187+B193+B210+B217+B226+B234+B241+B250+B255</f>
        <v>8405063.3</v>
      </c>
      <c r="C259" s="20">
        <f>+C15+C26+C50+C56+C74+C83+C103+C109+C120+C127+C135+C166+C178+C187+C193+C210+C217+C226+C234+C241+C250+C255-1</f>
        <v>5717791.6</v>
      </c>
      <c r="D259" s="20">
        <f>+D15+D26+D50+D56+D74+D83+D103+D109+D120+D127+D135+D166+D178+D187+D193+D210+D217+D226+D234+D241+D250+D255</f>
        <v>0</v>
      </c>
      <c r="E259" s="20">
        <f>+E15+E26+E50+E56+E74+E83+E103+E109+E120+E127+E135+E166+E178+E187+E193+E210+E217+E226+E234+E241+E250+E255+1</f>
        <v>10123117</v>
      </c>
      <c r="F259" s="20">
        <f>+F15+F26+F50+F56+F74+F83+F103+F109+F120+F127+F135+F166+F178+F187+F193+F210+F217+F226+F234+F241+F250+F255+2</f>
        <v>6558635</v>
      </c>
      <c r="G259" s="20">
        <f>+G15+G26+G50+G56+G74+G83+G103+G109+G120+G127+G135+G166+G178+G187+G193+G210+G217+G226+G234+G241+G250+G255+2</f>
        <v>2</v>
      </c>
      <c r="H259" s="20">
        <f>+H15+H26+H50+H56+H74+H83+H103+H109+H120+H127+H135+H166+H178+H187+H193+H210+H217+H226+H234+H241+H250+H255-1</f>
        <v>13744356</v>
      </c>
      <c r="I259" s="20">
        <f>+I15+I26+I50+I56+I74+I83+I103+I109+I120+I127+I135+I166+I178+I187+I193+I210+I217+I226+I234+I241+I250+I255-3</f>
        <v>8407551</v>
      </c>
      <c r="J259" s="20">
        <f>+J15+J26+J50+J56+J74+J83+J103+J109+J120+J127+J135+J166+J178+J187+J193+J210+J217+J226+J234+J241+J250+J255-4</f>
        <v>13637355.7</v>
      </c>
      <c r="K259" s="20">
        <f>+K15+K26+K50+K56+K74+K83+K103+K109+K120+K127+K135+K166+K178+K187+K193+K210+K217+K226+K234+K241+K250+K255-1</f>
        <v>8455335.899999999</v>
      </c>
      <c r="L259" s="20">
        <f>+L15+L26+L50+L56+L74+L83+L103+L109+L120+L127+L135+L166+L178+L187+L193+L210+L217+L226+L234+L241+L250+L255-1</f>
        <v>16834667.557400003</v>
      </c>
      <c r="M259" s="20">
        <f>+M15+M26+M50+M56+M74+M83+M103+M109+M120+M127+M135+M166+M178+M187+M193+M210+M217+M226+M234+M241+M250+M255-1</f>
        <v>11429217.2179</v>
      </c>
      <c r="N259" s="20">
        <f>+N15+N26+N50+N56+N74+N83+N103+N109+N120+N127+N135+N166+N178+N187+N193+N210+N217+N226+N234+N241+N250+N255-1</f>
        <v>23454630.445</v>
      </c>
      <c r="O259" s="20">
        <f>+O15+O26+O50+O56+O74+O83+O103+O109+O120+O127+O135+O166+O178+O187+O193+O210+O217+O226+O234+O241+O250+O255-1</f>
        <v>14659591.945100002</v>
      </c>
    </row>
    <row r="260" spans="1:15" ht="15">
      <c r="A260" s="10"/>
      <c r="B260" s="33"/>
      <c r="C260" s="33"/>
      <c r="D260" s="33"/>
      <c r="E260" s="33"/>
      <c r="F260" s="33"/>
      <c r="G260" s="33"/>
      <c r="H260" s="33"/>
      <c r="I260" s="33"/>
      <c r="J260" s="34"/>
      <c r="K260" s="34"/>
      <c r="L260" s="25"/>
      <c r="M260" s="25"/>
      <c r="N260" s="25"/>
      <c r="O260" s="25"/>
    </row>
    <row r="261" spans="1:15" ht="15">
      <c r="A261" s="53" t="s">
        <v>215</v>
      </c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46"/>
      <c r="M261" s="47"/>
      <c r="N261" s="47"/>
      <c r="O261" s="47"/>
    </row>
    <row r="262" spans="1:15" ht="15">
      <c r="A262" s="38" t="s">
        <v>208</v>
      </c>
      <c r="B262" s="25"/>
      <c r="C262" s="25"/>
      <c r="D262" s="25"/>
      <c r="E262" s="25"/>
      <c r="F262" s="25"/>
      <c r="G262" s="25"/>
      <c r="H262" s="25"/>
      <c r="I262" s="25"/>
      <c r="J262" s="35"/>
      <c r="K262" s="35"/>
      <c r="L262" s="25"/>
      <c r="M262" s="25"/>
      <c r="N262" s="25"/>
      <c r="O262" s="25"/>
    </row>
    <row r="263" spans="1:15" ht="1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26"/>
      <c r="M263" s="26"/>
      <c r="N263" s="26"/>
      <c r="O263" s="26"/>
    </row>
  </sheetData>
  <sheetProtection/>
  <mergeCells count="17">
    <mergeCell ref="A2:O2"/>
    <mergeCell ref="A4:O4"/>
    <mergeCell ref="A5:O5"/>
    <mergeCell ref="L6:M6"/>
    <mergeCell ref="L7:M7"/>
    <mergeCell ref="N6:O6"/>
    <mergeCell ref="N7:O7"/>
    <mergeCell ref="B7:C7"/>
    <mergeCell ref="H7:I7"/>
    <mergeCell ref="B6:C6"/>
    <mergeCell ref="H6:I6"/>
    <mergeCell ref="A263:K263"/>
    <mergeCell ref="J6:K6"/>
    <mergeCell ref="J7:K7"/>
    <mergeCell ref="E6:F6"/>
    <mergeCell ref="E7:F7"/>
    <mergeCell ref="A261:K261"/>
  </mergeCells>
  <printOptions/>
  <pageMargins left="0.76" right="0.236220472440945" top="0.65" bottom="0.25" header="0.38" footer="0"/>
  <pageSetup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 B Chaturvedi</cp:lastModifiedBy>
  <cp:lastPrinted>2012-12-14T07:16:01Z</cp:lastPrinted>
  <dcterms:created xsi:type="dcterms:W3CDTF">2000-10-13T00:58:09Z</dcterms:created>
  <dcterms:modified xsi:type="dcterms:W3CDTF">2012-12-24T06:45:12Z</dcterms:modified>
  <cp:category/>
  <cp:version/>
  <cp:contentType/>
  <cp:contentStatus/>
</cp:coreProperties>
</file>