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40" activeTab="0"/>
  </bookViews>
  <sheets>
    <sheet name="All India" sheetId="1" r:id="rId1"/>
    <sheet name="State-wise" sheetId="2" r:id="rId2"/>
  </sheets>
  <definedNames>
    <definedName name="_xlnm.Print_Area" localSheetId="0">'All India'!$A$1:$G$24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<sst xmlns="http://schemas.openxmlformats.org/spreadsheetml/2006/main" count="212" uniqueCount="60">
  <si>
    <t>MOTOR VEHICLES</t>
  </si>
  <si>
    <t xml:space="preserve"> Year/State/</t>
  </si>
  <si>
    <t xml:space="preserve"> Union Territory</t>
  </si>
  <si>
    <t xml:space="preserve">          1</t>
  </si>
  <si>
    <t xml:space="preserve"> Andhra Pradesh </t>
  </si>
  <si>
    <t xml:space="preserve"> Arunachal Pradesh</t>
  </si>
  <si>
    <t xml:space="preserve"> Assam</t>
  </si>
  <si>
    <t xml:space="preserve"> Bihar</t>
  </si>
  <si>
    <t xml:space="preserve"> Goa </t>
  </si>
  <si>
    <t xml:space="preserve"> Haryana </t>
  </si>
  <si>
    <t xml:space="preserve"> Himachal Pradesh</t>
  </si>
  <si>
    <t xml:space="preserve"> Jammu &amp; Kashmir </t>
  </si>
  <si>
    <t xml:space="preserve"> Kerala</t>
  </si>
  <si>
    <t xml:space="preserve"> Manipur</t>
  </si>
  <si>
    <t xml:space="preserve"> Mizoram </t>
  </si>
  <si>
    <t xml:space="preserve"> Meghalaya </t>
  </si>
  <si>
    <t xml:space="preserve"> Nagaland </t>
  </si>
  <si>
    <t xml:space="preserve"> Orissa</t>
  </si>
  <si>
    <t xml:space="preserve"> Rajasthan</t>
  </si>
  <si>
    <t xml:space="preserve"> Sikkim</t>
  </si>
  <si>
    <t xml:space="preserve"> Tripura </t>
  </si>
  <si>
    <t xml:space="preserve"> Uttar Pradesh</t>
  </si>
  <si>
    <t>Union Territory:</t>
  </si>
  <si>
    <t xml:space="preserve"> A.&amp; N. Islands</t>
  </si>
  <si>
    <t xml:space="preserve"> Delhi </t>
  </si>
  <si>
    <t xml:space="preserve"> Gujarat </t>
  </si>
  <si>
    <t xml:space="preserve"> Karnataka </t>
  </si>
  <si>
    <t xml:space="preserve"> Maharashtra</t>
  </si>
  <si>
    <t xml:space="preserve"> Punjab </t>
  </si>
  <si>
    <t xml:space="preserve"> Tamil Nadu</t>
  </si>
  <si>
    <t xml:space="preserve"> West Bengal </t>
  </si>
  <si>
    <t xml:space="preserve"> Chandigarh </t>
  </si>
  <si>
    <t>99749*</t>
  </si>
  <si>
    <t>103707*</t>
  </si>
  <si>
    <t xml:space="preserve"> Madhya Pradesh </t>
  </si>
  <si>
    <t xml:space="preserve">State: </t>
  </si>
  <si>
    <t xml:space="preserve">*:-Figures include Private Operating vehicles. </t>
  </si>
  <si>
    <t xml:space="preserve"> Source:  Central Institute of Road Transport, Pune</t>
  </si>
  <si>
    <t>Table 20.3-WORKING OF STATE TRANSPORT UNDERTAKINGS</t>
  </si>
  <si>
    <r>
      <t>(As on 31</t>
    </r>
    <r>
      <rPr>
        <b/>
        <vertAlign val="superscript"/>
        <sz val="11"/>
        <rFont val="Times New Roman"/>
        <family val="1"/>
      </rPr>
      <t>st</t>
    </r>
    <r>
      <rPr>
        <b/>
        <sz val="11"/>
        <rFont val="Times New Roman"/>
        <family val="1"/>
      </rPr>
      <t xml:space="preserve"> March)</t>
    </r>
  </si>
  <si>
    <t xml:space="preserve"> Avg.  Fleet </t>
  </si>
  <si>
    <t>Held</t>
  </si>
  <si>
    <t xml:space="preserve">  (Number)</t>
  </si>
  <si>
    <t>Avg.  Fleet</t>
  </si>
  <si>
    <t xml:space="preserve">   Operated</t>
  </si>
  <si>
    <t>(Number)</t>
  </si>
  <si>
    <t xml:space="preserve"> Passenger KMS</t>
  </si>
  <si>
    <r>
      <t xml:space="preserve"> Performed(Lakhs)</t>
    </r>
    <r>
      <rPr>
        <b/>
        <i/>
        <sz val="10"/>
        <rFont val="Times New Roman"/>
        <family val="1"/>
      </rPr>
      <t>#</t>
    </r>
  </si>
  <si>
    <t xml:space="preserve">   Total Revenue</t>
  </si>
  <si>
    <t>(Rs. Lakhs)#</t>
  </si>
  <si>
    <t xml:space="preserve">  Total Cost</t>
  </si>
  <si>
    <t xml:space="preserve">     Net Profit/Loss</t>
  </si>
  <si>
    <t>#:-Figurres denoted in million from year 2001 to 2005</t>
  </si>
  <si>
    <t>…</t>
  </si>
  <si>
    <t>… :-Not reported</t>
  </si>
  <si>
    <t xml:space="preserve">            7</t>
  </si>
  <si>
    <t xml:space="preserve">    2</t>
  </si>
  <si>
    <t xml:space="preserve">   Operated (Number)</t>
  </si>
  <si>
    <t>Held (Number)</t>
  </si>
  <si>
    <t xml:space="preserve"> State/UT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</si>
</sst>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"/>
  </numFmts>
  <fonts count="45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Courier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NumberFormat="1" applyFont="1" applyAlignment="1" applyProtection="1">
      <alignment horizontal="right"/>
      <protection/>
    </xf>
    <xf numFmtId="0" fontId="2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right"/>
      <protection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 horizontal="right"/>
      <protection/>
    </xf>
    <xf numFmtId="0" fontId="6" fillId="33" borderId="0" xfId="0" applyFont="1" applyFill="1" applyAlignment="1">
      <alignment/>
    </xf>
    <xf numFmtId="0" fontId="5" fillId="33" borderId="0" xfId="0" applyFont="1" applyFill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fill"/>
      <protection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7" fontId="3" fillId="33" borderId="10" xfId="0" applyNumberFormat="1" applyFont="1" applyFill="1" applyBorder="1" applyAlignment="1" applyProtection="1" quotePrefix="1">
      <alignment horizontal="center"/>
      <protection/>
    </xf>
    <xf numFmtId="0" fontId="2" fillId="34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2" fillId="33" borderId="0" xfId="0" applyFont="1" applyFill="1" applyBorder="1" applyAlignment="1" applyProtection="1">
      <alignment horizontal="fill"/>
      <protection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right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right"/>
      <protection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33" borderId="16" xfId="0" applyFont="1" applyFill="1" applyBorder="1" applyAlignment="1" applyProtection="1">
      <alignment horizontal="left"/>
      <protection/>
    </xf>
    <xf numFmtId="37" fontId="3" fillId="33" borderId="17" xfId="0" applyNumberFormat="1" applyFont="1" applyFill="1" applyBorder="1" applyAlignment="1" applyProtection="1" quotePrefix="1">
      <alignment/>
      <protection/>
    </xf>
    <xf numFmtId="0" fontId="2" fillId="33" borderId="14" xfId="0" applyFont="1" applyFill="1" applyBorder="1" applyAlignment="1" applyProtection="1">
      <alignment horizontal="left"/>
      <protection/>
    </xf>
    <xf numFmtId="1" fontId="2" fillId="34" borderId="0" xfId="0" applyNumberFormat="1" applyFont="1" applyFill="1" applyBorder="1" applyAlignment="1" applyProtection="1">
      <alignment horizontal="center"/>
      <protection/>
    </xf>
    <xf numFmtId="0" fontId="2" fillId="34" borderId="0" xfId="0" applyNumberFormat="1" applyFont="1" applyFill="1" applyBorder="1" applyAlignment="1" applyProtection="1">
      <alignment horizontal="center"/>
      <protection/>
    </xf>
    <xf numFmtId="0" fontId="2" fillId="34" borderId="15" xfId="0" applyNumberFormat="1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5" borderId="0" xfId="0" applyNumberFormat="1" applyFont="1" applyFill="1" applyBorder="1" applyAlignment="1" applyProtection="1">
      <alignment horizontal="center"/>
      <protection/>
    </xf>
    <xf numFmtId="1" fontId="2" fillId="35" borderId="0" xfId="0" applyNumberFormat="1" applyFont="1" applyFill="1" applyBorder="1" applyAlignment="1" applyProtection="1">
      <alignment horizontal="center"/>
      <protection/>
    </xf>
    <xf numFmtId="0" fontId="2" fillId="35" borderId="15" xfId="0" applyNumberFormat="1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0" fontId="2" fillId="34" borderId="15" xfId="0" applyNumberFormat="1" applyFont="1" applyFill="1" applyBorder="1" applyAlignment="1">
      <alignment horizontal="center"/>
    </xf>
    <xf numFmtId="0" fontId="2" fillId="35" borderId="0" xfId="0" applyNumberFormat="1" applyFont="1" applyFill="1" applyBorder="1" applyAlignment="1">
      <alignment horizontal="center"/>
    </xf>
    <xf numFmtId="0" fontId="2" fillId="35" borderId="15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left"/>
    </xf>
    <xf numFmtId="0" fontId="2" fillId="34" borderId="19" xfId="0" applyNumberFormat="1" applyFont="1" applyFill="1" applyBorder="1" applyAlignment="1">
      <alignment horizontal="right"/>
    </xf>
    <xf numFmtId="0" fontId="2" fillId="34" borderId="2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16" xfId="0" applyFont="1" applyFill="1" applyBorder="1" applyAlignment="1" applyProtection="1">
      <alignment horizontal="fill"/>
      <protection/>
    </xf>
    <xf numFmtId="0" fontId="0" fillId="33" borderId="17" xfId="0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4" xfId="0" applyFont="1" applyFill="1" applyBorder="1" applyAlignment="1" applyProtection="1">
      <alignment/>
      <protection/>
    </xf>
    <xf numFmtId="0" fontId="0" fillId="34" borderId="15" xfId="0" applyFill="1" applyBorder="1" applyAlignment="1">
      <alignment/>
    </xf>
    <xf numFmtId="0" fontId="2" fillId="35" borderId="0" xfId="0" applyNumberFormat="1" applyFont="1" applyFill="1" applyBorder="1" applyAlignment="1" applyProtection="1">
      <alignment horizontal="right"/>
      <protection/>
    </xf>
    <xf numFmtId="0" fontId="2" fillId="35" borderId="15" xfId="0" applyNumberFormat="1" applyFont="1" applyFill="1" applyBorder="1" applyAlignment="1" applyProtection="1">
      <alignment horizontal="right"/>
      <protection/>
    </xf>
    <xf numFmtId="0" fontId="2" fillId="34" borderId="15" xfId="0" applyNumberFormat="1" applyFont="1" applyFill="1" applyBorder="1" applyAlignment="1" applyProtection="1">
      <alignment horizontal="right"/>
      <protection/>
    </xf>
    <xf numFmtId="0" fontId="0" fillId="35" borderId="0" xfId="0" applyFill="1" applyBorder="1" applyAlignment="1">
      <alignment/>
    </xf>
    <xf numFmtId="0" fontId="9" fillId="33" borderId="14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4" borderId="21" xfId="0" applyFill="1" applyBorder="1" applyAlignment="1">
      <alignment/>
    </xf>
    <xf numFmtId="0" fontId="2" fillId="34" borderId="14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right"/>
    </xf>
    <xf numFmtId="37" fontId="2" fillId="34" borderId="0" xfId="0" applyNumberFormat="1" applyFont="1" applyFill="1" applyBorder="1" applyAlignment="1" applyProtection="1">
      <alignment/>
      <protection/>
    </xf>
    <xf numFmtId="37" fontId="3" fillId="33" borderId="10" xfId="0" applyNumberFormat="1" applyFont="1" applyFill="1" applyBorder="1" applyAlignment="1" applyProtection="1" quotePrefix="1">
      <alignment horizontal="right"/>
      <protection/>
    </xf>
    <xf numFmtId="37" fontId="3" fillId="33" borderId="17" xfId="0" applyNumberFormat="1" applyFont="1" applyFill="1" applyBorder="1" applyAlignment="1" applyProtection="1" quotePrefix="1">
      <alignment horizontal="right"/>
      <protection/>
    </xf>
    <xf numFmtId="0" fontId="2" fillId="36" borderId="11" xfId="0" applyFont="1" applyFill="1" applyBorder="1" applyAlignment="1" applyProtection="1">
      <alignment horizontal="left"/>
      <protection/>
    </xf>
    <xf numFmtId="0" fontId="2" fillId="36" borderId="12" xfId="0" applyFont="1" applyFill="1" applyBorder="1" applyAlignment="1">
      <alignment horizontal="left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2" fillId="36" borderId="14" xfId="0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>
      <alignment horizontal="left"/>
    </xf>
    <xf numFmtId="0" fontId="0" fillId="36" borderId="0" xfId="0" applyFill="1" applyBorder="1" applyAlignment="1">
      <alignment/>
    </xf>
    <xf numFmtId="0" fontId="0" fillId="36" borderId="15" xfId="0" applyFill="1" applyBorder="1" applyAlignment="1">
      <alignment/>
    </xf>
    <xf numFmtId="37" fontId="2" fillId="36" borderId="0" xfId="0" applyNumberFormat="1" applyFont="1" applyFill="1" applyBorder="1" applyAlignment="1" applyProtection="1">
      <alignment/>
      <protection/>
    </xf>
    <xf numFmtId="0" fontId="10" fillId="36" borderId="18" xfId="0" applyFont="1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/>
    </xf>
    <xf numFmtId="0" fontId="5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34" borderId="22" xfId="0" applyFont="1" applyFill="1" applyBorder="1" applyAlignment="1" applyProtection="1">
      <alignment horizontal="left"/>
      <protection/>
    </xf>
    <xf numFmtId="0" fontId="3" fillId="34" borderId="23" xfId="0" applyFont="1" applyFill="1" applyBorder="1" applyAlignment="1">
      <alignment horizontal="left"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/>
    </xf>
    <xf numFmtId="0" fontId="3" fillId="33" borderId="21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2" fillId="34" borderId="18" xfId="0" applyFont="1" applyFill="1" applyBorder="1" applyAlignment="1" applyProtection="1">
      <alignment horizontal="left"/>
      <protection/>
    </xf>
    <xf numFmtId="37" fontId="2" fillId="34" borderId="19" xfId="0" applyNumberFormat="1" applyFont="1" applyFill="1" applyBorder="1" applyAlignment="1" applyProtection="1">
      <alignment/>
      <protection/>
    </xf>
    <xf numFmtId="0" fontId="0" fillId="34" borderId="20" xfId="0" applyFill="1" applyBorder="1" applyAlignment="1">
      <alignment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zoomScalePageLayoutView="0" workbookViewId="0" topLeftCell="A1">
      <selection activeCell="G27" sqref="G27"/>
    </sheetView>
  </sheetViews>
  <sheetFormatPr defaultColWidth="9.00390625" defaultRowHeight="12.75"/>
  <cols>
    <col min="1" max="1" width="15.625" style="0" customWidth="1"/>
    <col min="2" max="2" width="11.625" style="0" customWidth="1"/>
    <col min="3" max="3" width="11.25390625" style="0" customWidth="1"/>
    <col min="4" max="4" width="15.75390625" style="0" customWidth="1"/>
    <col min="5" max="5" width="14.00390625" style="0" customWidth="1"/>
    <col min="6" max="6" width="15.00390625" style="0" customWidth="1"/>
    <col min="7" max="7" width="18.50390625" style="0" customWidth="1"/>
    <col min="8" max="8" width="15.625" style="0" customWidth="1"/>
    <col min="19" max="19" width="11.25390625" style="0" customWidth="1"/>
  </cols>
  <sheetData>
    <row r="1" spans="1:7" ht="12.75">
      <c r="A1" s="12"/>
      <c r="B1" s="12"/>
      <c r="C1" s="12"/>
      <c r="D1" s="12"/>
      <c r="E1" s="12"/>
      <c r="F1" s="12"/>
      <c r="G1" s="13"/>
    </row>
    <row r="2" spans="1:7" ht="15.75">
      <c r="A2" s="93" t="s">
        <v>0</v>
      </c>
      <c r="B2" s="94"/>
      <c r="C2" s="94"/>
      <c r="D2" s="94"/>
      <c r="E2" s="94"/>
      <c r="F2" s="94"/>
      <c r="G2" s="94"/>
    </row>
    <row r="3" spans="1:7" ht="12.75">
      <c r="A3" s="12"/>
      <c r="B3" s="12"/>
      <c r="C3" s="12"/>
      <c r="D3" s="12"/>
      <c r="E3" s="12"/>
      <c r="F3" s="12"/>
      <c r="G3" s="12"/>
    </row>
    <row r="4" spans="1:7" ht="14.25">
      <c r="A4" s="95" t="s">
        <v>38</v>
      </c>
      <c r="B4" s="96"/>
      <c r="C4" s="96"/>
      <c r="D4" s="96"/>
      <c r="E4" s="96"/>
      <c r="F4" s="96"/>
      <c r="G4" s="96"/>
    </row>
    <row r="5" spans="1:7" ht="17.25">
      <c r="A5" s="14"/>
      <c r="B5" s="14"/>
      <c r="C5" s="14"/>
      <c r="D5" s="14"/>
      <c r="E5" s="14"/>
      <c r="F5" s="14"/>
      <c r="G5" s="15" t="s">
        <v>39</v>
      </c>
    </row>
    <row r="6" spans="1:7" ht="13.5" thickBot="1">
      <c r="A6" s="22"/>
      <c r="B6" s="22"/>
      <c r="C6" s="22"/>
      <c r="D6" s="22"/>
      <c r="E6" s="22"/>
      <c r="F6" s="22"/>
      <c r="G6" s="22"/>
    </row>
    <row r="7" spans="1:7" ht="12.75">
      <c r="A7" s="23"/>
      <c r="B7" s="24" t="s">
        <v>40</v>
      </c>
      <c r="C7" s="24" t="s">
        <v>43</v>
      </c>
      <c r="D7" s="25" t="s">
        <v>46</v>
      </c>
      <c r="E7" s="24" t="s">
        <v>48</v>
      </c>
      <c r="F7" s="24" t="s">
        <v>50</v>
      </c>
      <c r="G7" s="26" t="s">
        <v>51</v>
      </c>
    </row>
    <row r="8" spans="1:7" ht="13.5">
      <c r="A8" s="27" t="s">
        <v>1</v>
      </c>
      <c r="B8" s="28" t="s">
        <v>41</v>
      </c>
      <c r="C8" s="28" t="s">
        <v>44</v>
      </c>
      <c r="D8" s="29" t="s">
        <v>47</v>
      </c>
      <c r="E8" s="28" t="s">
        <v>49</v>
      </c>
      <c r="F8" s="28" t="s">
        <v>49</v>
      </c>
      <c r="G8" s="30" t="s">
        <v>49</v>
      </c>
    </row>
    <row r="9" spans="1:7" ht="12.75">
      <c r="A9" s="27" t="s">
        <v>2</v>
      </c>
      <c r="B9" s="28" t="s">
        <v>42</v>
      </c>
      <c r="C9" s="28" t="s">
        <v>45</v>
      </c>
      <c r="D9" s="29"/>
      <c r="E9" s="29"/>
      <c r="F9" s="29"/>
      <c r="G9" s="31"/>
    </row>
    <row r="10" spans="1:7" ht="12.75">
      <c r="A10" s="32"/>
      <c r="B10" s="17"/>
      <c r="C10" s="17"/>
      <c r="D10" s="17"/>
      <c r="E10" s="17"/>
      <c r="F10" s="17"/>
      <c r="G10" s="33"/>
    </row>
    <row r="11" spans="1:7" ht="12.75">
      <c r="A11" s="34" t="s">
        <v>3</v>
      </c>
      <c r="B11" s="19" t="s">
        <v>56</v>
      </c>
      <c r="C11" s="19">
        <v>3</v>
      </c>
      <c r="D11" s="19">
        <v>4</v>
      </c>
      <c r="E11" s="19">
        <v>5</v>
      </c>
      <c r="F11" s="19">
        <v>6</v>
      </c>
      <c r="G11" s="35" t="s">
        <v>55</v>
      </c>
    </row>
    <row r="12" spans="1:7" ht="12.75">
      <c r="A12" s="36"/>
      <c r="B12" s="20"/>
      <c r="C12" s="20"/>
      <c r="D12" s="37"/>
      <c r="E12" s="38"/>
      <c r="F12" s="38"/>
      <c r="G12" s="39"/>
    </row>
    <row r="13" spans="1:7" ht="12.75">
      <c r="A13" s="40">
        <v>2001</v>
      </c>
      <c r="B13" s="41">
        <v>114970</v>
      </c>
      <c r="C13" s="41">
        <v>104629</v>
      </c>
      <c r="D13" s="42">
        <v>455305</v>
      </c>
      <c r="E13" s="41">
        <v>15326</v>
      </c>
      <c r="F13" s="41">
        <v>17272</v>
      </c>
      <c r="G13" s="43">
        <v>-1946</v>
      </c>
    </row>
    <row r="14" spans="1:7" ht="12.75">
      <c r="A14" s="44">
        <v>2002</v>
      </c>
      <c r="B14" s="45">
        <v>114689</v>
      </c>
      <c r="C14" s="45">
        <v>103328</v>
      </c>
      <c r="D14" s="45">
        <v>441456</v>
      </c>
      <c r="E14" s="45">
        <v>16041</v>
      </c>
      <c r="F14" s="45">
        <v>18233</v>
      </c>
      <c r="G14" s="46">
        <v>-2192</v>
      </c>
    </row>
    <row r="15" spans="1:7" ht="12.75">
      <c r="A15" s="44">
        <v>2003</v>
      </c>
      <c r="B15" s="47">
        <v>114875</v>
      </c>
      <c r="C15" s="47" t="s">
        <v>32</v>
      </c>
      <c r="D15" s="47">
        <v>428034</v>
      </c>
      <c r="E15" s="47">
        <v>16618</v>
      </c>
      <c r="F15" s="47">
        <v>18143</v>
      </c>
      <c r="G15" s="48">
        <v>-1525</v>
      </c>
    </row>
    <row r="16" spans="1:7" ht="12.75">
      <c r="A16" s="44">
        <v>2004</v>
      </c>
      <c r="B16" s="45">
        <v>111369</v>
      </c>
      <c r="C16" s="45" t="s">
        <v>33</v>
      </c>
      <c r="D16" s="45">
        <v>448883</v>
      </c>
      <c r="E16" s="45">
        <v>18112</v>
      </c>
      <c r="F16" s="45">
        <v>19582</v>
      </c>
      <c r="G16" s="46">
        <v>-1470</v>
      </c>
    </row>
    <row r="17" spans="1:7" ht="12.75">
      <c r="A17" s="44">
        <v>2005</v>
      </c>
      <c r="B17" s="47">
        <v>102526</v>
      </c>
      <c r="C17" s="47">
        <v>95111</v>
      </c>
      <c r="D17" s="47">
        <v>425490</v>
      </c>
      <c r="E17" s="47">
        <v>14346</v>
      </c>
      <c r="F17" s="47">
        <v>12078</v>
      </c>
      <c r="G17" s="48">
        <v>2268</v>
      </c>
    </row>
    <row r="18" spans="1:7" ht="12.75">
      <c r="A18" s="44">
        <v>2006</v>
      </c>
      <c r="B18" s="45">
        <v>101273</v>
      </c>
      <c r="C18" s="45">
        <v>93610</v>
      </c>
      <c r="D18" s="45">
        <v>4224832</v>
      </c>
      <c r="E18" s="45">
        <v>1853414</v>
      </c>
      <c r="F18" s="45">
        <v>2068090</v>
      </c>
      <c r="G18" s="46">
        <v>-214677</v>
      </c>
    </row>
    <row r="19" spans="1:7" ht="12.75">
      <c r="A19" s="44">
        <v>2007</v>
      </c>
      <c r="B19" s="47">
        <v>102267</v>
      </c>
      <c r="C19" s="47">
        <v>94265</v>
      </c>
      <c r="D19" s="47">
        <v>4447387</v>
      </c>
      <c r="E19" s="47">
        <v>2038979</v>
      </c>
      <c r="F19" s="47">
        <v>2252484</v>
      </c>
      <c r="G19" s="48">
        <v>-213504</v>
      </c>
    </row>
    <row r="20" spans="1:7" ht="12.75">
      <c r="A20" s="44">
        <v>2008</v>
      </c>
      <c r="B20" s="45">
        <v>113649</v>
      </c>
      <c r="C20" s="45">
        <v>104991</v>
      </c>
      <c r="D20" s="45">
        <v>7342683</v>
      </c>
      <c r="E20" s="45">
        <v>2361937</v>
      </c>
      <c r="F20" s="45">
        <v>2560021</v>
      </c>
      <c r="G20" s="46">
        <v>-198084</v>
      </c>
    </row>
    <row r="21" spans="1:7" ht="12.75">
      <c r="A21" s="44">
        <v>2009</v>
      </c>
      <c r="B21" s="47">
        <v>117593</v>
      </c>
      <c r="C21" s="47">
        <v>108553</v>
      </c>
      <c r="D21" s="47">
        <v>7564642</v>
      </c>
      <c r="E21" s="47">
        <v>2558154</v>
      </c>
      <c r="F21" s="47">
        <v>2871881</v>
      </c>
      <c r="G21" s="48">
        <v>-313727</v>
      </c>
    </row>
    <row r="22" spans="1:7" ht="12.75">
      <c r="A22" s="44">
        <v>2010</v>
      </c>
      <c r="B22" s="49">
        <v>118768</v>
      </c>
      <c r="C22" s="49">
        <v>109785</v>
      </c>
      <c r="D22" s="49">
        <v>5336611</v>
      </c>
      <c r="E22" s="45">
        <v>2634191</v>
      </c>
      <c r="F22" s="45">
        <v>3107901</v>
      </c>
      <c r="G22" s="46">
        <v>-473710</v>
      </c>
    </row>
    <row r="23" spans="1:7" ht="12.75">
      <c r="A23" s="44">
        <v>2011</v>
      </c>
      <c r="B23" s="50">
        <v>122355</v>
      </c>
      <c r="C23" s="50">
        <v>112010</v>
      </c>
      <c r="D23" s="50">
        <v>5425163</v>
      </c>
      <c r="E23" s="47">
        <v>3030987</v>
      </c>
      <c r="F23" s="47">
        <v>3580214</v>
      </c>
      <c r="G23" s="48">
        <v>-549228</v>
      </c>
    </row>
    <row r="24" spans="1:7" ht="13.5" thickBot="1">
      <c r="A24" s="51"/>
      <c r="B24" s="52"/>
      <c r="C24" s="52"/>
      <c r="D24" s="52"/>
      <c r="E24" s="52"/>
      <c r="F24" s="52"/>
      <c r="G24" s="53"/>
    </row>
    <row r="25" spans="1:7" ht="12.75">
      <c r="A25" s="80" t="s">
        <v>36</v>
      </c>
      <c r="B25" s="81"/>
      <c r="C25" s="81"/>
      <c r="D25" s="82"/>
      <c r="E25" s="82"/>
      <c r="F25" s="82"/>
      <c r="G25" s="83"/>
    </row>
    <row r="26" spans="1:7" ht="12.75">
      <c r="A26" s="84" t="s">
        <v>52</v>
      </c>
      <c r="B26" s="85"/>
      <c r="C26" s="85"/>
      <c r="D26" s="86"/>
      <c r="E26" s="86"/>
      <c r="F26" s="86"/>
      <c r="G26" s="87"/>
    </row>
    <row r="27" spans="1:7" ht="12.75">
      <c r="A27" s="84" t="s">
        <v>54</v>
      </c>
      <c r="B27" s="88"/>
      <c r="C27" s="88"/>
      <c r="D27" s="86"/>
      <c r="E27" s="86"/>
      <c r="F27" s="86"/>
      <c r="G27" s="87"/>
    </row>
    <row r="28" spans="1:7" ht="13.5" thickBot="1">
      <c r="A28" s="89" t="s">
        <v>37</v>
      </c>
      <c r="B28" s="90"/>
      <c r="C28" s="90"/>
      <c r="D28" s="90"/>
      <c r="E28" s="90"/>
      <c r="F28" s="90"/>
      <c r="G28" s="91"/>
    </row>
    <row r="29" spans="1:7" ht="12">
      <c r="A29" s="21"/>
      <c r="B29" s="21"/>
      <c r="C29" s="21"/>
      <c r="D29" s="21"/>
      <c r="E29" s="21"/>
      <c r="F29" s="21"/>
      <c r="G29" s="21"/>
    </row>
    <row r="30" spans="1:7" ht="12">
      <c r="A30" s="21"/>
      <c r="B30" s="21"/>
      <c r="C30" s="21"/>
      <c r="D30" s="21"/>
      <c r="E30" s="21"/>
      <c r="F30" s="21"/>
      <c r="G30" s="21"/>
    </row>
    <row r="31" spans="1:7" ht="12">
      <c r="A31" s="21"/>
      <c r="B31" s="21"/>
      <c r="C31" s="21"/>
      <c r="D31" s="21"/>
      <c r="E31" s="21"/>
      <c r="F31" s="21"/>
      <c r="G31" s="21"/>
    </row>
    <row r="32" spans="1:7" ht="12">
      <c r="A32" s="21"/>
      <c r="B32" s="21"/>
      <c r="C32" s="21"/>
      <c r="D32" s="21"/>
      <c r="E32" s="21"/>
      <c r="F32" s="21"/>
      <c r="G32" s="21"/>
    </row>
    <row r="33" spans="1:7" ht="12">
      <c r="A33" s="21"/>
      <c r="B33" s="21"/>
      <c r="C33" s="21"/>
      <c r="D33" s="21"/>
      <c r="E33" s="21"/>
      <c r="F33" s="21"/>
      <c r="G33" s="21"/>
    </row>
    <row r="34" spans="1:7" ht="12">
      <c r="A34" s="21"/>
      <c r="B34" s="21"/>
      <c r="C34" s="21"/>
      <c r="D34" s="21"/>
      <c r="E34" s="21"/>
      <c r="F34" s="21"/>
      <c r="G34" s="21"/>
    </row>
    <row r="35" spans="1:7" ht="12">
      <c r="A35" s="21"/>
      <c r="B35" s="21"/>
      <c r="C35" s="21"/>
      <c r="D35" s="21"/>
      <c r="E35" s="21"/>
      <c r="F35" s="21"/>
      <c r="G35" s="21"/>
    </row>
    <row r="36" spans="1:7" ht="12">
      <c r="A36" s="21"/>
      <c r="B36" s="21"/>
      <c r="C36" s="21"/>
      <c r="D36" s="21"/>
      <c r="E36" s="21"/>
      <c r="F36" s="21"/>
      <c r="G36" s="21"/>
    </row>
    <row r="37" spans="1:7" ht="12">
      <c r="A37" s="21"/>
      <c r="B37" s="21"/>
      <c r="C37" s="21"/>
      <c r="D37" s="21"/>
      <c r="E37" s="21"/>
      <c r="F37" s="21"/>
      <c r="G37" s="21"/>
    </row>
    <row r="38" spans="1:7" ht="12">
      <c r="A38" s="21"/>
      <c r="B38" s="21"/>
      <c r="C38" s="21"/>
      <c r="D38" s="21"/>
      <c r="E38" s="21"/>
      <c r="F38" s="21"/>
      <c r="G38" s="21"/>
    </row>
    <row r="39" spans="1:7" ht="12">
      <c r="A39" s="21"/>
      <c r="B39" s="21"/>
      <c r="C39" s="21"/>
      <c r="D39" s="21"/>
      <c r="E39" s="21"/>
      <c r="F39" s="21"/>
      <c r="G39" s="21"/>
    </row>
    <row r="40" spans="1:7" ht="12">
      <c r="A40" s="21"/>
      <c r="B40" s="21"/>
      <c r="C40" s="21"/>
      <c r="D40" s="21"/>
      <c r="E40" s="21"/>
      <c r="F40" s="21"/>
      <c r="G40" s="21"/>
    </row>
    <row r="41" spans="1:7" ht="12">
      <c r="A41" s="21"/>
      <c r="B41" s="21"/>
      <c r="C41" s="21"/>
      <c r="D41" s="21"/>
      <c r="E41" s="21"/>
      <c r="F41" s="21"/>
      <c r="G41" s="21"/>
    </row>
    <row r="42" spans="1:7" ht="12">
      <c r="A42" s="21"/>
      <c r="B42" s="21"/>
      <c r="C42" s="21"/>
      <c r="D42" s="21"/>
      <c r="E42" s="21"/>
      <c r="F42" s="21"/>
      <c r="G42" s="21"/>
    </row>
    <row r="43" spans="1:21" ht="12">
      <c r="A43" s="54"/>
      <c r="B43" s="54"/>
      <c r="C43" s="54"/>
      <c r="D43" s="54"/>
      <c r="E43" s="54"/>
      <c r="F43" s="54"/>
      <c r="G43" s="54"/>
      <c r="U43" s="21"/>
    </row>
    <row r="44" spans="1:7" ht="12">
      <c r="A44" s="21"/>
      <c r="B44" s="21"/>
      <c r="C44" s="21"/>
      <c r="D44" s="21"/>
      <c r="E44" s="21"/>
      <c r="F44" s="21"/>
      <c r="G44" s="21"/>
    </row>
    <row r="45" spans="1:7" ht="12">
      <c r="A45" s="21"/>
      <c r="B45" s="21"/>
      <c r="C45" s="21"/>
      <c r="D45" s="21"/>
      <c r="E45" s="21"/>
      <c r="F45" s="21"/>
      <c r="G45" s="21"/>
    </row>
    <row r="46" spans="1:7" ht="12">
      <c r="A46" s="21"/>
      <c r="B46" s="21"/>
      <c r="C46" s="21"/>
      <c r="D46" s="21"/>
      <c r="E46" s="21"/>
      <c r="F46" s="21"/>
      <c r="G46" s="21"/>
    </row>
    <row r="47" spans="1:7" ht="12">
      <c r="A47" s="21"/>
      <c r="B47" s="21"/>
      <c r="C47" s="21"/>
      <c r="D47" s="21"/>
      <c r="E47" s="21"/>
      <c r="F47" s="21"/>
      <c r="G47" s="21"/>
    </row>
    <row r="48" spans="1:7" ht="12">
      <c r="A48" s="21"/>
      <c r="B48" s="21"/>
      <c r="C48" s="21"/>
      <c r="D48" s="21"/>
      <c r="E48" s="21"/>
      <c r="F48" s="21"/>
      <c r="G48" s="21"/>
    </row>
    <row r="49" spans="1:7" ht="12">
      <c r="A49" s="21"/>
      <c r="B49" s="21"/>
      <c r="C49" s="21"/>
      <c r="D49" s="21"/>
      <c r="E49" s="21"/>
      <c r="F49" s="21"/>
      <c r="G49" s="21"/>
    </row>
    <row r="50" spans="1:7" ht="12">
      <c r="A50" s="21"/>
      <c r="B50" s="21"/>
      <c r="C50" s="21"/>
      <c r="D50" s="21"/>
      <c r="E50" s="21"/>
      <c r="F50" s="21"/>
      <c r="G50" s="21"/>
    </row>
    <row r="51" spans="8:19" ht="14.25">
      <c r="H51" s="8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8:19" ht="12.75">
      <c r="H52" s="5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8:19" ht="12.75">
      <c r="H53" s="4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8:19" ht="12.75">
      <c r="H54" s="4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8:19" ht="12.75">
      <c r="H55" s="4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8:19" ht="12.75">
      <c r="H56" s="4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8:19" ht="12.75">
      <c r="H57" s="4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8:19" ht="12.75">
      <c r="H58" s="4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8:19" ht="12.75">
      <c r="H59" s="4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8:19" ht="12.75">
      <c r="H60" s="4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8:19" ht="12.75">
      <c r="H61" s="4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8:19" ht="12.75">
      <c r="H62" s="4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8:19" ht="12.75">
      <c r="H63" s="4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8:19" ht="12.75">
      <c r="H64" s="4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8:19" ht="12.75">
      <c r="H65" s="4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8:19" ht="12.75">
      <c r="H66" s="4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8:19" ht="12.75">
      <c r="H67" s="4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8:19" ht="12.75">
      <c r="H68" s="4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8:19" ht="12.75">
      <c r="H69" s="4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8:19" ht="12.75">
      <c r="H70" s="4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8:19" ht="12.75">
      <c r="H71" s="4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8:19" ht="12.75">
      <c r="H72" s="4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8:19" ht="12.75">
      <c r="H73" s="4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8:19" ht="12.75">
      <c r="H74" s="4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8:19" ht="12.75">
      <c r="H75" s="4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8:19" ht="12.75">
      <c r="H76" s="4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8:19" ht="12.75">
      <c r="H77" s="4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8:19" ht="12.75">
      <c r="H78" s="4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8:19" ht="12.75">
      <c r="H79" s="5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8:19" ht="12.75">
      <c r="H80" s="4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8:19" ht="12.75">
      <c r="H81" s="4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8:19" ht="12.75"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spans="8:19" ht="12.75">
      <c r="H83" s="10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spans="8:19" ht="12.75">
      <c r="H84" s="97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</row>
    <row r="85" spans="8:19" ht="12.75">
      <c r="H85" s="4"/>
      <c r="I85" s="1"/>
      <c r="J85" s="1"/>
      <c r="K85" s="1"/>
      <c r="L85" s="1"/>
      <c r="M85" s="1"/>
      <c r="N85" s="1"/>
      <c r="O85" s="1"/>
      <c r="P85" s="1"/>
      <c r="Q85" s="1"/>
      <c r="R85" s="1"/>
      <c r="S85" s="9"/>
    </row>
    <row r="86" spans="8:19" ht="12.75">
      <c r="H86" s="4"/>
      <c r="I86" s="1"/>
      <c r="J86" s="1"/>
      <c r="K86" s="1"/>
      <c r="L86" s="1"/>
      <c r="M86" s="1"/>
      <c r="N86" s="1"/>
      <c r="O86" s="1"/>
      <c r="P86" s="1"/>
      <c r="Q86" s="1"/>
      <c r="R86" s="1"/>
      <c r="S86" s="9"/>
    </row>
    <row r="87" spans="8:19" ht="12.75"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8:19" ht="12.75"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8:19" ht="12.75">
      <c r="H89" s="4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</row>
    <row r="90" spans="8:19" ht="12.75"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</sheetData>
  <sheetProtection/>
  <mergeCells count="3">
    <mergeCell ref="A2:G2"/>
    <mergeCell ref="A4:G4"/>
    <mergeCell ref="H84:S84"/>
  </mergeCells>
  <printOptions/>
  <pageMargins left="0.7" right="0.7" top="0.75" bottom="0.75" header="0.3" footer="0.3"/>
  <pageSetup horizontalDpi="600" verticalDpi="600" orientation="portrait" scale="40" r:id="rId1"/>
  <colBreaks count="1" manualBreakCount="1">
    <brk id="7" max="65535" man="1"/>
  </colBreaks>
  <ignoredErrors>
    <ignoredError sqref="A11:B11 G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O9" sqref="O9"/>
    </sheetView>
  </sheetViews>
  <sheetFormatPr defaultColWidth="9.00390625" defaultRowHeight="12.75"/>
  <cols>
    <col min="1" max="1" width="17.125" style="0" customWidth="1"/>
  </cols>
  <sheetData>
    <row r="1" spans="1:13" ht="12.75">
      <c r="A1" s="23"/>
      <c r="B1" s="55"/>
      <c r="C1" s="55"/>
      <c r="D1" s="55"/>
      <c r="E1" s="55"/>
      <c r="F1" s="55"/>
      <c r="G1" s="55"/>
      <c r="H1" s="55"/>
      <c r="I1" s="55"/>
      <c r="J1" s="55"/>
      <c r="K1" s="55"/>
      <c r="L1" s="25"/>
      <c r="M1" s="56"/>
    </row>
    <row r="2" spans="1:13" ht="15.75">
      <c r="A2" s="103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57"/>
    </row>
    <row r="3" spans="1:13" ht="12.7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7"/>
    </row>
    <row r="4" spans="1:13" ht="14.25">
      <c r="A4" s="105" t="s">
        <v>38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57"/>
    </row>
    <row r="5" spans="1:13" ht="17.25">
      <c r="A5" s="60"/>
      <c r="B5" s="61"/>
      <c r="C5" s="61"/>
      <c r="D5" s="61"/>
      <c r="E5" s="61"/>
      <c r="F5" s="61"/>
      <c r="G5" s="61"/>
      <c r="H5" s="61"/>
      <c r="I5" s="61"/>
      <c r="J5" s="61"/>
      <c r="K5" s="112" t="s">
        <v>39</v>
      </c>
      <c r="L5" s="112"/>
      <c r="M5" s="113"/>
    </row>
    <row r="6" spans="1:13" ht="12.75">
      <c r="A6" s="62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63"/>
    </row>
    <row r="7" spans="1:13" ht="12.75">
      <c r="A7" s="58"/>
      <c r="B7" s="102" t="s">
        <v>40</v>
      </c>
      <c r="C7" s="102"/>
      <c r="D7" s="102" t="s">
        <v>43</v>
      </c>
      <c r="E7" s="102"/>
      <c r="F7" s="102" t="s">
        <v>46</v>
      </c>
      <c r="G7" s="102"/>
      <c r="H7" s="102" t="s">
        <v>48</v>
      </c>
      <c r="I7" s="102"/>
      <c r="J7" s="102" t="s">
        <v>50</v>
      </c>
      <c r="K7" s="102"/>
      <c r="L7" s="102" t="s">
        <v>51</v>
      </c>
      <c r="M7" s="107"/>
    </row>
    <row r="8" spans="1:13" ht="13.5">
      <c r="A8" s="27" t="s">
        <v>59</v>
      </c>
      <c r="B8" s="101" t="s">
        <v>58</v>
      </c>
      <c r="C8" s="101"/>
      <c r="D8" s="101" t="s">
        <v>57</v>
      </c>
      <c r="E8" s="101"/>
      <c r="F8" s="101" t="s">
        <v>47</v>
      </c>
      <c r="G8" s="101"/>
      <c r="H8" s="101" t="s">
        <v>49</v>
      </c>
      <c r="I8" s="101"/>
      <c r="J8" s="101" t="s">
        <v>49</v>
      </c>
      <c r="K8" s="101"/>
      <c r="L8" s="101" t="s">
        <v>49</v>
      </c>
      <c r="M8" s="108"/>
    </row>
    <row r="9" spans="1:13" ht="12.75">
      <c r="A9" s="27"/>
      <c r="B9" s="92"/>
      <c r="C9" s="92"/>
      <c r="D9" s="92"/>
      <c r="E9" s="92"/>
      <c r="F9" s="29"/>
      <c r="G9" s="29"/>
      <c r="H9" s="29"/>
      <c r="I9" s="29"/>
      <c r="J9" s="29"/>
      <c r="K9" s="29"/>
      <c r="L9" s="29"/>
      <c r="M9" s="57"/>
    </row>
    <row r="10" spans="1:13" ht="12.75">
      <c r="A10" s="32"/>
      <c r="B10" s="18">
        <v>2010</v>
      </c>
      <c r="C10" s="18">
        <v>2011</v>
      </c>
      <c r="D10" s="18">
        <v>2010</v>
      </c>
      <c r="E10" s="18">
        <v>2011</v>
      </c>
      <c r="F10" s="18">
        <v>2010</v>
      </c>
      <c r="G10" s="18">
        <v>2011</v>
      </c>
      <c r="H10" s="18">
        <v>2010</v>
      </c>
      <c r="I10" s="18">
        <v>2011</v>
      </c>
      <c r="J10" s="18">
        <v>2010</v>
      </c>
      <c r="K10" s="18">
        <v>2011</v>
      </c>
      <c r="L10" s="18">
        <v>2010</v>
      </c>
      <c r="M10" s="64">
        <v>2011</v>
      </c>
    </row>
    <row r="11" spans="1:13" ht="12.75">
      <c r="A11" s="34" t="s">
        <v>3</v>
      </c>
      <c r="B11" s="78" t="s">
        <v>56</v>
      </c>
      <c r="C11" s="78">
        <v>3</v>
      </c>
      <c r="D11" s="78">
        <v>4</v>
      </c>
      <c r="E11" s="78">
        <v>5</v>
      </c>
      <c r="F11" s="78">
        <v>6</v>
      </c>
      <c r="G11" s="78">
        <v>7</v>
      </c>
      <c r="H11" s="78">
        <v>8</v>
      </c>
      <c r="I11" s="78">
        <v>9</v>
      </c>
      <c r="J11" s="78">
        <v>10</v>
      </c>
      <c r="K11" s="78">
        <v>11</v>
      </c>
      <c r="L11" s="78">
        <v>12</v>
      </c>
      <c r="M11" s="79">
        <v>13</v>
      </c>
    </row>
    <row r="12" spans="1:13" ht="12.75">
      <c r="A12" s="65" t="s">
        <v>35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66"/>
    </row>
    <row r="13" spans="1:13" ht="12.75">
      <c r="A13" s="65" t="s">
        <v>4</v>
      </c>
      <c r="B13" s="67">
        <v>21255</v>
      </c>
      <c r="C13" s="67">
        <v>21802</v>
      </c>
      <c r="D13" s="67">
        <v>21179</v>
      </c>
      <c r="E13" s="67">
        <v>21701</v>
      </c>
      <c r="F13" s="67">
        <v>974778</v>
      </c>
      <c r="G13" s="67">
        <v>973944</v>
      </c>
      <c r="H13" s="67">
        <v>439003</v>
      </c>
      <c r="I13" s="67">
        <v>521486</v>
      </c>
      <c r="J13" s="67">
        <v>481462</v>
      </c>
      <c r="K13" s="67">
        <v>548367</v>
      </c>
      <c r="L13" s="67">
        <f>H13-J13</f>
        <v>-42459</v>
      </c>
      <c r="M13" s="68">
        <f>I13-K13</f>
        <v>-26881</v>
      </c>
    </row>
    <row r="14" spans="1:13" ht="12.75">
      <c r="A14" s="65" t="s">
        <v>5</v>
      </c>
      <c r="B14" s="20" t="s">
        <v>53</v>
      </c>
      <c r="C14" s="20" t="s">
        <v>53</v>
      </c>
      <c r="D14" s="20" t="s">
        <v>53</v>
      </c>
      <c r="E14" s="20" t="s">
        <v>53</v>
      </c>
      <c r="F14" s="20" t="s">
        <v>53</v>
      </c>
      <c r="G14" s="20" t="s">
        <v>53</v>
      </c>
      <c r="H14" s="20" t="s">
        <v>53</v>
      </c>
      <c r="I14" s="20" t="s">
        <v>53</v>
      </c>
      <c r="J14" s="20" t="s">
        <v>53</v>
      </c>
      <c r="K14" s="20" t="s">
        <v>53</v>
      </c>
      <c r="L14" s="20" t="s">
        <v>53</v>
      </c>
      <c r="M14" s="69" t="s">
        <v>53</v>
      </c>
    </row>
    <row r="15" spans="1:13" ht="12.75">
      <c r="A15" s="65" t="s">
        <v>6</v>
      </c>
      <c r="B15" s="67" t="s">
        <v>53</v>
      </c>
      <c r="C15" s="67" t="s">
        <v>53</v>
      </c>
      <c r="D15" s="67" t="s">
        <v>53</v>
      </c>
      <c r="E15" s="67" t="s">
        <v>53</v>
      </c>
      <c r="F15" s="67" t="s">
        <v>53</v>
      </c>
      <c r="G15" s="67" t="s">
        <v>53</v>
      </c>
      <c r="H15" s="67" t="s">
        <v>53</v>
      </c>
      <c r="I15" s="67" t="s">
        <v>53</v>
      </c>
      <c r="J15" s="67" t="s">
        <v>53</v>
      </c>
      <c r="K15" s="67" t="s">
        <v>53</v>
      </c>
      <c r="L15" s="67" t="s">
        <v>53</v>
      </c>
      <c r="M15" s="68" t="s">
        <v>53</v>
      </c>
    </row>
    <row r="16" spans="1:13" ht="12.75">
      <c r="A16" s="65" t="s">
        <v>7</v>
      </c>
      <c r="B16" s="20">
        <v>424</v>
      </c>
      <c r="C16" s="20">
        <v>424</v>
      </c>
      <c r="D16" s="20">
        <v>158</v>
      </c>
      <c r="E16" s="20">
        <v>182</v>
      </c>
      <c r="F16" s="20">
        <v>3825</v>
      </c>
      <c r="G16" s="20">
        <v>4317</v>
      </c>
      <c r="H16" s="20">
        <v>2147</v>
      </c>
      <c r="I16" s="20">
        <v>2141</v>
      </c>
      <c r="J16" s="20">
        <v>5056</v>
      </c>
      <c r="K16" s="20">
        <v>3865</v>
      </c>
      <c r="L16" s="20">
        <f>H16-J16</f>
        <v>-2909</v>
      </c>
      <c r="M16" s="69">
        <f>I16-K16</f>
        <v>-1724</v>
      </c>
    </row>
    <row r="17" spans="1:13" ht="12.75">
      <c r="A17" s="65" t="s">
        <v>8</v>
      </c>
      <c r="B17" s="67" t="s">
        <v>53</v>
      </c>
      <c r="C17" s="67" t="s">
        <v>53</v>
      </c>
      <c r="D17" s="67" t="s">
        <v>53</v>
      </c>
      <c r="E17" s="67" t="s">
        <v>53</v>
      </c>
      <c r="F17" s="67" t="s">
        <v>53</v>
      </c>
      <c r="G17" s="67" t="s">
        <v>53</v>
      </c>
      <c r="H17" s="67" t="s">
        <v>53</v>
      </c>
      <c r="I17" s="67" t="s">
        <v>53</v>
      </c>
      <c r="J17" s="67" t="s">
        <v>53</v>
      </c>
      <c r="K17" s="67" t="s">
        <v>53</v>
      </c>
      <c r="L17" s="67" t="s">
        <v>53</v>
      </c>
      <c r="M17" s="68" t="s">
        <v>53</v>
      </c>
    </row>
    <row r="18" spans="1:13" ht="12.75">
      <c r="A18" s="65" t="s">
        <v>25</v>
      </c>
      <c r="B18" s="20">
        <f>966+7643</f>
        <v>8609</v>
      </c>
      <c r="C18" s="20">
        <f>942+7692</f>
        <v>8634</v>
      </c>
      <c r="D18" s="20">
        <f>750+6514</f>
        <v>7264</v>
      </c>
      <c r="E18" s="20">
        <f>674+6327</f>
        <v>7001</v>
      </c>
      <c r="F18" s="20">
        <f>21150+330395</f>
        <v>351545</v>
      </c>
      <c r="G18" s="20">
        <f>21021+325907</f>
        <v>346928</v>
      </c>
      <c r="H18" s="20">
        <f>11770+175223</f>
        <v>186993</v>
      </c>
      <c r="I18" s="20">
        <f>10891+196804</f>
        <v>207695</v>
      </c>
      <c r="J18" s="20">
        <f>23685+199618</f>
        <v>223303</v>
      </c>
      <c r="K18" s="20">
        <f>24809+212854</f>
        <v>237663</v>
      </c>
      <c r="L18" s="20">
        <f>H18-J18</f>
        <v>-36310</v>
      </c>
      <c r="M18" s="69">
        <f>I18-K18</f>
        <v>-29968</v>
      </c>
    </row>
    <row r="19" spans="1:13" ht="12.75">
      <c r="A19" s="65" t="s">
        <v>9</v>
      </c>
      <c r="B19" s="67">
        <v>3203</v>
      </c>
      <c r="C19" s="67">
        <v>3249</v>
      </c>
      <c r="D19" s="67">
        <v>3049</v>
      </c>
      <c r="E19" s="67">
        <v>3079</v>
      </c>
      <c r="F19" s="67">
        <v>143689</v>
      </c>
      <c r="G19" s="67">
        <v>134796</v>
      </c>
      <c r="H19" s="67">
        <v>78622</v>
      </c>
      <c r="I19" s="67">
        <v>85971</v>
      </c>
      <c r="J19" s="67">
        <v>102637</v>
      </c>
      <c r="K19" s="67">
        <v>113704</v>
      </c>
      <c r="L19" s="67">
        <f>H19-J19</f>
        <v>-24015</v>
      </c>
      <c r="M19" s="68">
        <f>I19-K19</f>
        <v>-27733</v>
      </c>
    </row>
    <row r="20" spans="1:13" ht="12.75">
      <c r="A20" s="65" t="s">
        <v>10</v>
      </c>
      <c r="B20" s="20" t="s">
        <v>53</v>
      </c>
      <c r="C20" s="20" t="s">
        <v>53</v>
      </c>
      <c r="D20" s="20" t="s">
        <v>53</v>
      </c>
      <c r="E20" s="20" t="s">
        <v>53</v>
      </c>
      <c r="F20" s="20" t="s">
        <v>53</v>
      </c>
      <c r="G20" s="20" t="s">
        <v>53</v>
      </c>
      <c r="H20" s="20" t="s">
        <v>53</v>
      </c>
      <c r="I20" s="20" t="s">
        <v>53</v>
      </c>
      <c r="J20" s="20" t="s">
        <v>53</v>
      </c>
      <c r="K20" s="20" t="s">
        <v>53</v>
      </c>
      <c r="L20" s="20" t="s">
        <v>53</v>
      </c>
      <c r="M20" s="69" t="s">
        <v>53</v>
      </c>
    </row>
    <row r="21" spans="1:13" ht="12.75">
      <c r="A21" s="65" t="s">
        <v>11</v>
      </c>
      <c r="B21" s="67" t="s">
        <v>53</v>
      </c>
      <c r="C21" s="67" t="s">
        <v>53</v>
      </c>
      <c r="D21" s="67" t="s">
        <v>53</v>
      </c>
      <c r="E21" s="67" t="s">
        <v>53</v>
      </c>
      <c r="F21" s="67" t="s">
        <v>53</v>
      </c>
      <c r="G21" s="67" t="s">
        <v>53</v>
      </c>
      <c r="H21" s="67" t="s">
        <v>53</v>
      </c>
      <c r="I21" s="67" t="s">
        <v>53</v>
      </c>
      <c r="J21" s="67" t="s">
        <v>53</v>
      </c>
      <c r="K21" s="67" t="s">
        <v>53</v>
      </c>
      <c r="L21" s="67" t="s">
        <v>53</v>
      </c>
      <c r="M21" s="68" t="s">
        <v>53</v>
      </c>
    </row>
    <row r="22" spans="1:13" ht="12.75">
      <c r="A22" s="65" t="s">
        <v>26</v>
      </c>
      <c r="B22" s="20">
        <f>5715+7002+3686+4675</f>
        <v>21078</v>
      </c>
      <c r="C22" s="20">
        <f>6110+7160+3773+4259</f>
        <v>21302</v>
      </c>
      <c r="D22" s="20">
        <f>5357+6331+3408+4274</f>
        <v>19370</v>
      </c>
      <c r="E22" s="20">
        <f>5641+6574+3441+3917</f>
        <v>19573</v>
      </c>
      <c r="F22" s="20">
        <f>182917+304596+131253+168302</f>
        <v>787068</v>
      </c>
      <c r="G22" s="20">
        <f>197604+329638+137650+167753</f>
        <v>832645</v>
      </c>
      <c r="H22" s="20">
        <f>174636+74478+96147+113171</f>
        <v>458432</v>
      </c>
      <c r="I22" s="20">
        <f>132935+207868+86420+103024</f>
        <v>530247</v>
      </c>
      <c r="J22" s="20">
        <f>106659+169751+79337+101928</f>
        <v>457675</v>
      </c>
      <c r="K22" s="20">
        <v>522521</v>
      </c>
      <c r="L22" s="20">
        <f>H22-J22</f>
        <v>757</v>
      </c>
      <c r="M22" s="69">
        <f>I22-K22</f>
        <v>7726</v>
      </c>
    </row>
    <row r="23" spans="1:13" ht="12.75">
      <c r="A23" s="65" t="s">
        <v>12</v>
      </c>
      <c r="B23" s="67" t="s">
        <v>53</v>
      </c>
      <c r="C23" s="67" t="s">
        <v>53</v>
      </c>
      <c r="D23" s="67" t="s">
        <v>53</v>
      </c>
      <c r="E23" s="67" t="s">
        <v>53</v>
      </c>
      <c r="F23" s="67" t="s">
        <v>53</v>
      </c>
      <c r="G23" s="67" t="s">
        <v>53</v>
      </c>
      <c r="H23" s="67" t="s">
        <v>53</v>
      </c>
      <c r="I23" s="67" t="s">
        <v>53</v>
      </c>
      <c r="J23" s="67" t="s">
        <v>53</v>
      </c>
      <c r="K23" s="67" t="s">
        <v>53</v>
      </c>
      <c r="L23" s="67" t="s">
        <v>53</v>
      </c>
      <c r="M23" s="68" t="s">
        <v>53</v>
      </c>
    </row>
    <row r="24" spans="1:13" ht="12.75">
      <c r="A24" s="65" t="s">
        <v>34</v>
      </c>
      <c r="B24" s="20" t="s">
        <v>53</v>
      </c>
      <c r="C24" s="20" t="s">
        <v>53</v>
      </c>
      <c r="D24" s="20" t="s">
        <v>53</v>
      </c>
      <c r="E24" s="20" t="s">
        <v>53</v>
      </c>
      <c r="F24" s="20" t="s">
        <v>53</v>
      </c>
      <c r="G24" s="20" t="s">
        <v>53</v>
      </c>
      <c r="H24" s="20" t="s">
        <v>53</v>
      </c>
      <c r="I24" s="20" t="s">
        <v>53</v>
      </c>
      <c r="J24" s="20" t="s">
        <v>53</v>
      </c>
      <c r="K24" s="20" t="s">
        <v>53</v>
      </c>
      <c r="L24" s="20" t="s">
        <v>53</v>
      </c>
      <c r="M24" s="69" t="s">
        <v>53</v>
      </c>
    </row>
    <row r="25" spans="1:13" ht="12.75">
      <c r="A25" s="65" t="s">
        <v>27</v>
      </c>
      <c r="B25" s="67">
        <f>4078+135+15955+289+1614+311</f>
        <v>22382</v>
      </c>
      <c r="C25" s="67">
        <f>4652+135+376+1549+335+16214</f>
        <v>23261</v>
      </c>
      <c r="D25" s="67">
        <f>3645+126+15039+198+1319+157</f>
        <v>20484</v>
      </c>
      <c r="E25" s="67">
        <f>4082+125+15359+210+1224+205</f>
        <v>21205</v>
      </c>
      <c r="F25" s="67">
        <f>127566+3822+533655+223+36117+1364</f>
        <v>702747</v>
      </c>
      <c r="G25" s="67">
        <f>123071+3019+543987+232+36395+1961</f>
        <v>708665</v>
      </c>
      <c r="H25" s="67">
        <f>91928+3040+434164+6276+1213</f>
        <v>536621</v>
      </c>
      <c r="I25" s="67">
        <f>111278+3188+493901+7377+1598</f>
        <v>617342</v>
      </c>
      <c r="J25" s="67">
        <f>143163+3362+420642+7036+1389</f>
        <v>575592</v>
      </c>
      <c r="K25" s="67">
        <f>149416+3423+488878+8149+1816</f>
        <v>651682</v>
      </c>
      <c r="L25" s="67">
        <f>H25-J25</f>
        <v>-38971</v>
      </c>
      <c r="M25" s="68">
        <f>I25-K25</f>
        <v>-34340</v>
      </c>
    </row>
    <row r="26" spans="1:13" ht="12.75">
      <c r="A26" s="65" t="s">
        <v>13</v>
      </c>
      <c r="B26" s="20" t="s">
        <v>53</v>
      </c>
      <c r="C26" s="20" t="s">
        <v>53</v>
      </c>
      <c r="D26" s="20" t="s">
        <v>53</v>
      </c>
      <c r="E26" s="20" t="s">
        <v>53</v>
      </c>
      <c r="F26" s="20" t="s">
        <v>53</v>
      </c>
      <c r="G26" s="20" t="s">
        <v>53</v>
      </c>
      <c r="H26" s="20" t="s">
        <v>53</v>
      </c>
      <c r="I26" s="20" t="s">
        <v>53</v>
      </c>
      <c r="J26" s="20" t="s">
        <v>53</v>
      </c>
      <c r="K26" s="20" t="s">
        <v>53</v>
      </c>
      <c r="L26" s="20" t="s">
        <v>53</v>
      </c>
      <c r="M26" s="69" t="s">
        <v>53</v>
      </c>
    </row>
    <row r="27" spans="1:13" ht="12.75">
      <c r="A27" s="65" t="s">
        <v>14</v>
      </c>
      <c r="B27" s="67">
        <v>54</v>
      </c>
      <c r="C27" s="67">
        <v>53</v>
      </c>
      <c r="D27" s="67">
        <v>32</v>
      </c>
      <c r="E27" s="67">
        <v>28</v>
      </c>
      <c r="F27" s="67">
        <v>156</v>
      </c>
      <c r="G27" s="67">
        <v>204</v>
      </c>
      <c r="H27" s="67">
        <v>197</v>
      </c>
      <c r="I27" s="67">
        <v>231</v>
      </c>
      <c r="J27" s="67">
        <v>1425</v>
      </c>
      <c r="K27" s="67">
        <v>1502</v>
      </c>
      <c r="L27" s="67">
        <f aca="true" t="shared" si="0" ref="L27:M32">H27-J27</f>
        <v>-1228</v>
      </c>
      <c r="M27" s="68">
        <f t="shared" si="0"/>
        <v>-1271</v>
      </c>
    </row>
    <row r="28" spans="1:13" ht="12.75">
      <c r="A28" s="65" t="s">
        <v>15</v>
      </c>
      <c r="B28" s="20">
        <v>62</v>
      </c>
      <c r="C28" s="20">
        <v>50</v>
      </c>
      <c r="D28" s="20">
        <v>36</v>
      </c>
      <c r="E28" s="20">
        <v>32</v>
      </c>
      <c r="F28" s="20">
        <v>543</v>
      </c>
      <c r="G28" s="20">
        <v>514</v>
      </c>
      <c r="H28" s="20">
        <v>790</v>
      </c>
      <c r="I28" s="20">
        <v>822</v>
      </c>
      <c r="J28" s="20">
        <v>970</v>
      </c>
      <c r="K28" s="20">
        <v>1162</v>
      </c>
      <c r="L28" s="20">
        <f t="shared" si="0"/>
        <v>-180</v>
      </c>
      <c r="M28" s="69">
        <f t="shared" si="0"/>
        <v>-340</v>
      </c>
    </row>
    <row r="29" spans="1:13" ht="12.75">
      <c r="A29" s="65" t="s">
        <v>16</v>
      </c>
      <c r="B29" s="67">
        <v>216</v>
      </c>
      <c r="C29" s="67">
        <v>203</v>
      </c>
      <c r="D29" s="67">
        <v>136</v>
      </c>
      <c r="E29" s="67">
        <v>130</v>
      </c>
      <c r="F29" s="67">
        <v>1538</v>
      </c>
      <c r="G29" s="67">
        <v>1715</v>
      </c>
      <c r="H29" s="67">
        <v>1066</v>
      </c>
      <c r="I29" s="67">
        <v>1150</v>
      </c>
      <c r="J29" s="67">
        <v>2680</v>
      </c>
      <c r="K29" s="67">
        <v>3001</v>
      </c>
      <c r="L29" s="67">
        <f t="shared" si="0"/>
        <v>-1614</v>
      </c>
      <c r="M29" s="68">
        <f t="shared" si="0"/>
        <v>-1851</v>
      </c>
    </row>
    <row r="30" spans="1:13" ht="12.75">
      <c r="A30" s="65" t="s">
        <v>17</v>
      </c>
      <c r="B30" s="20">
        <v>321</v>
      </c>
      <c r="C30" s="20">
        <v>333</v>
      </c>
      <c r="D30" s="20">
        <v>275</v>
      </c>
      <c r="E30" s="20">
        <v>283</v>
      </c>
      <c r="F30" s="20">
        <v>10821</v>
      </c>
      <c r="G30" s="20">
        <v>10588</v>
      </c>
      <c r="H30" s="20">
        <v>6053</v>
      </c>
      <c r="I30" s="20">
        <v>6554</v>
      </c>
      <c r="J30" s="20">
        <v>5177</v>
      </c>
      <c r="K30" s="20">
        <v>5837</v>
      </c>
      <c r="L30" s="20">
        <f t="shared" si="0"/>
        <v>876</v>
      </c>
      <c r="M30" s="69">
        <f t="shared" si="0"/>
        <v>717</v>
      </c>
    </row>
    <row r="31" spans="1:13" ht="12.75">
      <c r="A31" s="65" t="s">
        <v>28</v>
      </c>
      <c r="B31" s="67">
        <f>952+717</f>
        <v>1669</v>
      </c>
      <c r="C31" s="67">
        <f>1136+630</f>
        <v>1766</v>
      </c>
      <c r="D31" s="67">
        <f>646+909</f>
        <v>1555</v>
      </c>
      <c r="E31" s="67">
        <f>1091+574</f>
        <v>1665</v>
      </c>
      <c r="F31" s="67">
        <f>3690+586</f>
        <v>4276</v>
      </c>
      <c r="G31" s="67">
        <f>4559+941</f>
        <v>5500</v>
      </c>
      <c r="H31" s="67">
        <f>5786+27284</f>
        <v>33070</v>
      </c>
      <c r="I31" s="67">
        <f>8239+33700</f>
        <v>41939</v>
      </c>
      <c r="J31" s="67">
        <f>27495+13048</f>
        <v>40543</v>
      </c>
      <c r="K31" s="67">
        <f>31817+15650</f>
        <v>47467</v>
      </c>
      <c r="L31" s="67">
        <f t="shared" si="0"/>
        <v>-7473</v>
      </c>
      <c r="M31" s="68">
        <f t="shared" si="0"/>
        <v>-5528</v>
      </c>
    </row>
    <row r="32" spans="1:13" ht="12.75">
      <c r="A32" s="65" t="s">
        <v>18</v>
      </c>
      <c r="B32" s="20">
        <v>4602</v>
      </c>
      <c r="C32" s="20">
        <v>4476</v>
      </c>
      <c r="D32" s="20">
        <v>4346</v>
      </c>
      <c r="E32" s="20">
        <v>4163</v>
      </c>
      <c r="F32" s="20">
        <v>223273</v>
      </c>
      <c r="G32" s="20">
        <v>222004</v>
      </c>
      <c r="H32" s="20">
        <v>115306</v>
      </c>
      <c r="I32" s="20">
        <v>123584</v>
      </c>
      <c r="J32" s="20">
        <v>123308</v>
      </c>
      <c r="K32" s="20">
        <v>142841</v>
      </c>
      <c r="L32" s="20">
        <f t="shared" si="0"/>
        <v>-8002</v>
      </c>
      <c r="M32" s="69">
        <f t="shared" si="0"/>
        <v>-19257</v>
      </c>
    </row>
    <row r="33" spans="1:13" ht="12.75">
      <c r="A33" s="65" t="s">
        <v>19</v>
      </c>
      <c r="B33" s="67" t="s">
        <v>53</v>
      </c>
      <c r="C33" s="67" t="s">
        <v>53</v>
      </c>
      <c r="D33" s="67" t="s">
        <v>53</v>
      </c>
      <c r="E33" s="67" t="s">
        <v>53</v>
      </c>
      <c r="F33" s="67" t="s">
        <v>53</v>
      </c>
      <c r="G33" s="67" t="s">
        <v>53</v>
      </c>
      <c r="H33" s="67" t="s">
        <v>53</v>
      </c>
      <c r="I33" s="67" t="s">
        <v>53</v>
      </c>
      <c r="J33" s="67" t="s">
        <v>53</v>
      </c>
      <c r="K33" s="67" t="s">
        <v>53</v>
      </c>
      <c r="L33" s="67" t="s">
        <v>53</v>
      </c>
      <c r="M33" s="68" t="s">
        <v>53</v>
      </c>
    </row>
    <row r="34" spans="1:13" ht="12.75">
      <c r="A34" s="65" t="s">
        <v>29</v>
      </c>
      <c r="B34" s="20">
        <f>2909+3541+4053+2055+3237+1005+3262</f>
        <v>20062</v>
      </c>
      <c r="C34" s="20">
        <f>3014+3596+3460+2056+3316+1000+3414</f>
        <v>19856</v>
      </c>
      <c r="D34" s="20">
        <f>2821+3286+3895+1958+3108+921+2958</f>
        <v>18947</v>
      </c>
      <c r="E34" s="20">
        <f>2928+3352+3312+1973+3188+919+3007</f>
        <v>18679</v>
      </c>
      <c r="F34" s="20">
        <f>235602+289783+367047+171109+306638+194688+66960</f>
        <v>1631827</v>
      </c>
      <c r="G34" s="20">
        <f>249006+303226+306149+178818+322239+67286+217963</f>
        <v>1644687</v>
      </c>
      <c r="H34" s="20">
        <f>72276+92913+89751+54147+93277+80926+34317</f>
        <v>517607</v>
      </c>
      <c r="I34" s="20">
        <f>78752+97531+97071+56608+99202+34414+91325</f>
        <v>554903</v>
      </c>
      <c r="J34" s="20">
        <f>86741+101156+100339+61131+99712+91489+42200</f>
        <v>582768</v>
      </c>
      <c r="K34" s="20">
        <f>105118+119679+118260+71367+116468+114309+47788</f>
        <v>692989</v>
      </c>
      <c r="L34" s="20">
        <f>H34-J34</f>
        <v>-65161</v>
      </c>
      <c r="M34" s="69">
        <f>I34-K34</f>
        <v>-138086</v>
      </c>
    </row>
    <row r="35" spans="1:13" ht="12.75">
      <c r="A35" s="65" t="s">
        <v>20</v>
      </c>
      <c r="B35" s="67" t="s">
        <v>53</v>
      </c>
      <c r="C35" s="67" t="s">
        <v>53</v>
      </c>
      <c r="D35" s="67" t="s">
        <v>53</v>
      </c>
      <c r="E35" s="67" t="s">
        <v>53</v>
      </c>
      <c r="F35" s="67" t="s">
        <v>53</v>
      </c>
      <c r="G35" s="67" t="s">
        <v>53</v>
      </c>
      <c r="H35" s="67" t="s">
        <v>53</v>
      </c>
      <c r="I35" s="67" t="s">
        <v>53</v>
      </c>
      <c r="J35" s="67" t="s">
        <v>53</v>
      </c>
      <c r="K35" s="67" t="s">
        <v>53</v>
      </c>
      <c r="L35" s="67" t="s">
        <v>53</v>
      </c>
      <c r="M35" s="68" t="s">
        <v>53</v>
      </c>
    </row>
    <row r="36" spans="1:13" ht="12.75">
      <c r="A36" s="65" t="s">
        <v>21</v>
      </c>
      <c r="B36" s="20">
        <v>8349</v>
      </c>
      <c r="C36" s="20">
        <v>8557</v>
      </c>
      <c r="D36" s="20">
        <v>8020</v>
      </c>
      <c r="E36" s="20">
        <v>8196</v>
      </c>
      <c r="F36" s="20">
        <v>337434</v>
      </c>
      <c r="G36" s="20">
        <v>339453</v>
      </c>
      <c r="H36" s="20">
        <v>165702</v>
      </c>
      <c r="I36" s="20">
        <v>202800</v>
      </c>
      <c r="J36" s="20">
        <v>170899</v>
      </c>
      <c r="K36" s="20">
        <v>207648</v>
      </c>
      <c r="L36" s="20">
        <f>H36-J36</f>
        <v>-5197</v>
      </c>
      <c r="M36" s="69">
        <f>I36-K36</f>
        <v>-4848</v>
      </c>
    </row>
    <row r="37" spans="1:13" ht="12.75">
      <c r="A37" s="65" t="s">
        <v>30</v>
      </c>
      <c r="B37" s="67">
        <f>977+802+453</f>
        <v>2232</v>
      </c>
      <c r="C37" s="67">
        <f>408+783+956</f>
        <v>2147</v>
      </c>
      <c r="D37" s="67">
        <f>549+544+344</f>
        <v>1437</v>
      </c>
      <c r="E37" s="67">
        <f>501+468+350</f>
        <v>1319</v>
      </c>
      <c r="F37" s="67">
        <f>19128+14670+15317</f>
        <v>49115</v>
      </c>
      <c r="G37" s="67">
        <f>14917+13951+12108</f>
        <v>40976</v>
      </c>
      <c r="H37" s="67">
        <f>7533+6832+11813</f>
        <v>26178</v>
      </c>
      <c r="I37" s="67">
        <f>6541+6525+13453</f>
        <v>26519</v>
      </c>
      <c r="J37" s="67">
        <f>22460+17034+13575</f>
        <v>53069</v>
      </c>
      <c r="K37" s="67">
        <f>25143+20430+14377</f>
        <v>59950</v>
      </c>
      <c r="L37" s="67">
        <f>H37-J37</f>
        <v>-26891</v>
      </c>
      <c r="M37" s="68">
        <f>I37-K37</f>
        <v>-33431</v>
      </c>
    </row>
    <row r="38" spans="1:13" ht="12.75">
      <c r="A38" s="65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69"/>
    </row>
    <row r="39" spans="1:13" ht="12.75">
      <c r="A39" s="65" t="s">
        <v>22</v>
      </c>
      <c r="B39" s="67"/>
      <c r="C39" s="70"/>
      <c r="D39" s="67"/>
      <c r="E39" s="70"/>
      <c r="F39" s="67"/>
      <c r="G39" s="67"/>
      <c r="H39" s="67"/>
      <c r="I39" s="67"/>
      <c r="J39" s="67"/>
      <c r="K39" s="67"/>
      <c r="L39" s="67"/>
      <c r="M39" s="68"/>
    </row>
    <row r="40" spans="1:13" ht="12.75">
      <c r="A40" s="65" t="s">
        <v>23</v>
      </c>
      <c r="B40" s="20" t="s">
        <v>53</v>
      </c>
      <c r="C40" s="20" t="s">
        <v>53</v>
      </c>
      <c r="D40" s="20" t="s">
        <v>53</v>
      </c>
      <c r="E40" s="20" t="s">
        <v>53</v>
      </c>
      <c r="F40" s="20" t="s">
        <v>53</v>
      </c>
      <c r="G40" s="20" t="s">
        <v>53</v>
      </c>
      <c r="H40" s="20" t="s">
        <v>53</v>
      </c>
      <c r="I40" s="20" t="s">
        <v>53</v>
      </c>
      <c r="J40" s="20" t="s">
        <v>53</v>
      </c>
      <c r="K40" s="20" t="s">
        <v>53</v>
      </c>
      <c r="L40" s="20" t="s">
        <v>53</v>
      </c>
      <c r="M40" s="69" t="s">
        <v>53</v>
      </c>
    </row>
    <row r="41" spans="1:13" ht="12.75">
      <c r="A41" s="65" t="s">
        <v>31</v>
      </c>
      <c r="B41" s="67">
        <v>409</v>
      </c>
      <c r="C41" s="67">
        <v>471</v>
      </c>
      <c r="D41" s="67">
        <v>386</v>
      </c>
      <c r="E41" s="67">
        <v>444</v>
      </c>
      <c r="F41" s="67">
        <v>18819</v>
      </c>
      <c r="G41" s="67">
        <v>20216</v>
      </c>
      <c r="H41" s="67">
        <v>9826</v>
      </c>
      <c r="I41" s="67">
        <v>11148</v>
      </c>
      <c r="J41" s="67">
        <v>13738</v>
      </c>
      <c r="K41" s="67">
        <v>14906</v>
      </c>
      <c r="L41" s="67">
        <f>H41-J41</f>
        <v>-3912</v>
      </c>
      <c r="M41" s="68">
        <f>I41-K41</f>
        <v>-3758</v>
      </c>
    </row>
    <row r="42" spans="1:13" ht="12.75">
      <c r="A42" s="65" t="s">
        <v>24</v>
      </c>
      <c r="B42" s="20">
        <v>3841</v>
      </c>
      <c r="C42" s="20">
        <v>5771</v>
      </c>
      <c r="D42" s="20">
        <v>3111</v>
      </c>
      <c r="E42" s="20">
        <v>4330</v>
      </c>
      <c r="F42" s="20">
        <v>95069</v>
      </c>
      <c r="G42" s="20">
        <v>138011</v>
      </c>
      <c r="H42" s="20">
        <v>56576</v>
      </c>
      <c r="I42" s="20">
        <v>96454</v>
      </c>
      <c r="J42" s="20">
        <v>267599</v>
      </c>
      <c r="K42" s="20">
        <v>325108</v>
      </c>
      <c r="L42" s="20">
        <f>H42-J42</f>
        <v>-211023</v>
      </c>
      <c r="M42" s="69">
        <f>I42-K42</f>
        <v>-228654</v>
      </c>
    </row>
    <row r="43" spans="1:13" ht="12">
      <c r="A43" s="71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2"/>
    </row>
    <row r="44" spans="1:13" ht="12.75">
      <c r="A44" s="99" t="s">
        <v>37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73"/>
    </row>
    <row r="45" spans="1:13" ht="12.75">
      <c r="A45" s="74" t="s">
        <v>36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6"/>
      <c r="M45" s="66"/>
    </row>
    <row r="46" spans="1:13" ht="12.75">
      <c r="A46" s="74" t="s">
        <v>52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6"/>
      <c r="M46" s="66"/>
    </row>
    <row r="47" spans="1:13" ht="12.75">
      <c r="A47" s="74" t="s">
        <v>54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66"/>
    </row>
    <row r="48" spans="1:13" ht="13.5" thickBot="1">
      <c r="A48" s="109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1"/>
    </row>
  </sheetData>
  <sheetProtection/>
  <mergeCells count="16">
    <mergeCell ref="A2:L2"/>
    <mergeCell ref="A4:L4"/>
    <mergeCell ref="L7:M7"/>
    <mergeCell ref="L8:M8"/>
    <mergeCell ref="J7:K7"/>
    <mergeCell ref="J8:K8"/>
    <mergeCell ref="H7:I7"/>
    <mergeCell ref="K5:M5"/>
    <mergeCell ref="A44:L44"/>
    <mergeCell ref="H8:I8"/>
    <mergeCell ref="F7:G7"/>
    <mergeCell ref="F8:G8"/>
    <mergeCell ref="D7:E7"/>
    <mergeCell ref="D8:E8"/>
    <mergeCell ref="B7:C7"/>
    <mergeCell ref="B8:C8"/>
  </mergeCells>
  <printOptions/>
  <pageMargins left="0.7" right="0.7" top="0.75" bottom="0.75" header="0.3" footer="0.3"/>
  <pageSetup horizontalDpi="600" verticalDpi="600" orientation="portrait" r:id="rId1"/>
  <ignoredErrors>
    <ignoredError sqref="B11:M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abc</cp:lastModifiedBy>
  <cp:lastPrinted>2012-10-26T06:27:05Z</cp:lastPrinted>
  <dcterms:created xsi:type="dcterms:W3CDTF">2001-02-13T14:58:03Z</dcterms:created>
  <dcterms:modified xsi:type="dcterms:W3CDTF">2012-12-20T07:06:33Z</dcterms:modified>
  <cp:category/>
  <cp:version/>
  <cp:contentType/>
  <cp:contentStatus/>
</cp:coreProperties>
</file>