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9465" tabRatio="599" activeTab="0"/>
  </bookViews>
  <sheets>
    <sheet name="All India (2)" sheetId="1" r:id="rId1"/>
    <sheet name="All India" sheetId="2" r:id="rId2"/>
    <sheet name="Sheet1" sheetId="3" r:id="rId3"/>
  </sheets>
  <definedNames>
    <definedName name="_xlnm.Print_Area" localSheetId="1">'All India'!$A$1:$DA$54</definedName>
    <definedName name="_xlnm.Print_Area" localSheetId="0">'All India (2)'!$A$1:$DA$34</definedName>
    <definedName name="_xlnm.Print_Titles" localSheetId="1">'All India'!$A:$A</definedName>
    <definedName name="_xlnm.Print_Titles" localSheetId="0">'All India (2)'!$A:$A</definedName>
  </definedNames>
  <calcPr fullCalcOnLoad="1"/>
</workbook>
</file>

<file path=xl/sharedStrings.xml><?xml version="1.0" encoding="utf-8"?>
<sst xmlns="http://schemas.openxmlformats.org/spreadsheetml/2006/main" count="597" uniqueCount="101">
  <si>
    <t xml:space="preserve">    Property</t>
  </si>
  <si>
    <t xml:space="preserve">    Service-Entertainment Tax </t>
  </si>
  <si>
    <t xml:space="preserve">    Octroi</t>
  </si>
  <si>
    <t xml:space="preserve">    Trades &amp; callings</t>
  </si>
  <si>
    <t xml:space="preserve">    Animal &amp; Vehicles</t>
  </si>
  <si>
    <t xml:space="preserve">    Miscellaneous</t>
  </si>
  <si>
    <t xml:space="preserve"> II.Non-tax revenue</t>
  </si>
  <si>
    <t>III.Ordinary grants</t>
  </si>
  <si>
    <t>Total ordinary income (I+II+III)</t>
  </si>
  <si>
    <t xml:space="preserve"> </t>
  </si>
  <si>
    <t>B. EXPENDITURE</t>
  </si>
  <si>
    <t>I.Ordinary Expenditure</t>
  </si>
  <si>
    <t xml:space="preserve">   General administration &amp; </t>
  </si>
  <si>
    <t xml:space="preserve">    collection  of revenue</t>
  </si>
  <si>
    <t xml:space="preserve">   Public health</t>
  </si>
  <si>
    <t xml:space="preserve">   Safety &amp; convenience</t>
  </si>
  <si>
    <t xml:space="preserve">   Education</t>
  </si>
  <si>
    <t xml:space="preserve">   Public works roadwash</t>
  </si>
  <si>
    <t xml:space="preserve">   Miscellaneous</t>
  </si>
  <si>
    <t>II.Repayment of loans</t>
  </si>
  <si>
    <t>Total revenue expenditure (I+II)</t>
  </si>
  <si>
    <t>Total wages and salaries</t>
  </si>
  <si>
    <t xml:space="preserve"> paid to all employees</t>
  </si>
  <si>
    <t>State/Local Body</t>
  </si>
  <si>
    <t>Source of income/</t>
  </si>
  <si>
    <t>Head of expenditure</t>
  </si>
  <si>
    <t>Delhi</t>
  </si>
  <si>
    <t>NDMC</t>
  </si>
  <si>
    <t>Bangalore</t>
  </si>
  <si>
    <t>Mysore</t>
  </si>
  <si>
    <t>Kerala</t>
  </si>
  <si>
    <t>Maharashtra</t>
  </si>
  <si>
    <t>Kolhapur</t>
  </si>
  <si>
    <t>Nashik</t>
  </si>
  <si>
    <t>Thane</t>
  </si>
  <si>
    <t>Jabalpur</t>
  </si>
  <si>
    <t>Punjab</t>
  </si>
  <si>
    <t>Amritsar</t>
  </si>
  <si>
    <t>Ludhiana</t>
  </si>
  <si>
    <t>Kozhikode
(Calicut)</t>
  </si>
  <si>
    <t>Amrawati</t>
  </si>
  <si>
    <t>Total Expenditure</t>
  </si>
  <si>
    <t>Chennai</t>
  </si>
  <si>
    <t>Agra</t>
  </si>
  <si>
    <t>Uttar Pradesh</t>
  </si>
  <si>
    <t>A. INCOME</t>
  </si>
  <si>
    <t>I. Tax Revenue</t>
  </si>
  <si>
    <t>-</t>
  </si>
  <si>
    <t>Gujarat</t>
  </si>
  <si>
    <t>Baroda</t>
  </si>
  <si>
    <t xml:space="preserve">    Professional Tax</t>
  </si>
  <si>
    <t>Jalandhar</t>
  </si>
  <si>
    <t>Pimpri 
Chinchwad</t>
  </si>
  <si>
    <t>Orissa</t>
  </si>
  <si>
    <t>Rajasthan</t>
  </si>
  <si>
    <t>Belgaum</t>
  </si>
  <si>
    <t>Haryana</t>
  </si>
  <si>
    <t>Ambala</t>
  </si>
  <si>
    <t xml:space="preserve">    Terminal</t>
  </si>
  <si>
    <t xml:space="preserve">   Water Supply &amp; Drainage</t>
  </si>
  <si>
    <t>Gwalior</t>
  </si>
  <si>
    <t>Jodhpur</t>
  </si>
  <si>
    <r>
      <t xml:space="preserve"> 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>'000)</t>
    </r>
  </si>
  <si>
    <t>2009-10</t>
  </si>
  <si>
    <t>2010-11</t>
  </si>
  <si>
    <t>2011-12</t>
  </si>
  <si>
    <t>Pune</t>
  </si>
  <si>
    <t>Bhuvaneshwar</t>
  </si>
  <si>
    <t>Tamil Nadu</t>
  </si>
  <si>
    <t>2007-08</t>
  </si>
  <si>
    <t>2008-09</t>
  </si>
  <si>
    <t>2012-13</t>
  </si>
  <si>
    <t>Uttarakhand</t>
  </si>
  <si>
    <t>Dheradun</t>
  </si>
  <si>
    <t>Maharastra</t>
  </si>
  <si>
    <t>Solapur</t>
  </si>
  <si>
    <t>Rajkot</t>
  </si>
  <si>
    <t>Bhopal</t>
  </si>
  <si>
    <t>Madhya Pradesh</t>
  </si>
  <si>
    <t>Himachal pradesh</t>
  </si>
  <si>
    <t>Shimla</t>
  </si>
  <si>
    <t>LOCAL BODIES</t>
  </si>
  <si>
    <t xml:space="preserve">Table 42.2 BUDGETARY INCOME AND EXPENDITURE OF CORPORATIONS </t>
  </si>
  <si>
    <t>Karnataka</t>
  </si>
  <si>
    <t>Lucknow</t>
  </si>
  <si>
    <t>Ahemadabad</t>
  </si>
  <si>
    <t>BrihanMumbai</t>
  </si>
  <si>
    <t>2011 12</t>
  </si>
  <si>
    <t>2012 13(RE)</t>
  </si>
  <si>
    <t>2009 10</t>
  </si>
  <si>
    <t>2007 08</t>
  </si>
  <si>
    <t>2008 09</t>
  </si>
  <si>
    <t>2010 11</t>
  </si>
  <si>
    <t>2012 13</t>
  </si>
  <si>
    <t>2009 10(A)</t>
  </si>
  <si>
    <t>2010 11(RE)</t>
  </si>
  <si>
    <t>2011 12(BE)</t>
  </si>
  <si>
    <t>2012 13RE</t>
  </si>
  <si>
    <t xml:space="preserve">  </t>
  </si>
  <si>
    <t xml:space="preserve">    Service Entertainment Tax </t>
  </si>
  <si>
    <t xml:space="preserve"> Total wages and salaries paid to all employees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</si>
</sst>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Rupee Foradian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55" applyFont="1" applyFill="1" applyBorder="1" applyAlignment="1" applyProtection="1">
      <alignment horizontal="left"/>
      <protection/>
    </xf>
    <xf numFmtId="0" fontId="5" fillId="33" borderId="10" xfId="55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10" xfId="55" applyFont="1" applyFill="1" applyBorder="1" applyAlignment="1">
      <alignment/>
      <protection/>
    </xf>
    <xf numFmtId="0" fontId="3" fillId="33" borderId="10" xfId="55" applyFont="1" applyFill="1" applyBorder="1" applyAlignment="1" applyProtection="1">
      <alignment horizontal="center"/>
      <protection/>
    </xf>
    <xf numFmtId="0" fontId="0" fillId="33" borderId="11" xfId="0" applyFill="1" applyBorder="1" applyAlignment="1">
      <alignment/>
    </xf>
    <xf numFmtId="0" fontId="5" fillId="33" borderId="0" xfId="55" applyFont="1" applyFill="1" applyBorder="1" applyAlignment="1" applyProtection="1">
      <alignment horizontal="left"/>
      <protection/>
    </xf>
    <xf numFmtId="0" fontId="5" fillId="33" borderId="0" xfId="55" applyFont="1" applyFill="1" applyBorder="1">
      <alignment/>
      <protection/>
    </xf>
    <xf numFmtId="0" fontId="3" fillId="33" borderId="0" xfId="55" applyFont="1" applyFill="1" applyBorder="1" applyAlignment="1" applyProtection="1">
      <alignment horizontal="right"/>
      <protection/>
    </xf>
    <xf numFmtId="0" fontId="5" fillId="33" borderId="12" xfId="55" applyFont="1" applyFill="1" applyBorder="1">
      <alignment/>
      <protection/>
    </xf>
    <xf numFmtId="0" fontId="5" fillId="33" borderId="12" xfId="55" applyFont="1" applyFill="1" applyBorder="1" applyAlignment="1" applyProtection="1">
      <alignment horizontal="left"/>
      <protection/>
    </xf>
    <xf numFmtId="0" fontId="3" fillId="33" borderId="13" xfId="55" applyFont="1" applyFill="1" applyBorder="1" applyAlignment="1" applyProtection="1">
      <alignment horizontal="left"/>
      <protection/>
    </xf>
    <xf numFmtId="0" fontId="5" fillId="33" borderId="14" xfId="55" applyFont="1" applyFill="1" applyBorder="1" applyAlignment="1">
      <alignment/>
      <protection/>
    </xf>
    <xf numFmtId="0" fontId="5" fillId="33" borderId="15" xfId="55" applyFont="1" applyFill="1" applyBorder="1" applyAlignment="1">
      <alignment/>
      <protection/>
    </xf>
    <xf numFmtId="0" fontId="3" fillId="33" borderId="0" xfId="55" applyFont="1" applyFill="1" applyBorder="1" applyAlignment="1" applyProtection="1">
      <alignment horizontal="left"/>
      <protection/>
    </xf>
    <xf numFmtId="0" fontId="5" fillId="33" borderId="0" xfId="55" applyFont="1" applyFill="1" applyBorder="1" applyAlignment="1">
      <alignment/>
      <protection/>
    </xf>
    <xf numFmtId="0" fontId="3" fillId="33" borderId="16" xfId="55" applyFont="1" applyFill="1" applyBorder="1" applyAlignment="1" applyProtection="1">
      <alignment horizontal="left"/>
      <protection/>
    </xf>
    <xf numFmtId="164" fontId="3" fillId="33" borderId="17" xfId="55" applyNumberFormat="1" applyFont="1" applyFill="1" applyBorder="1" applyAlignment="1" applyProtection="1">
      <alignment/>
      <protection/>
    </xf>
    <xf numFmtId="0" fontId="3" fillId="33" borderId="12" xfId="55" applyFont="1" applyFill="1" applyBorder="1" applyAlignment="1" applyProtection="1">
      <alignment horizontal="left"/>
      <protection/>
    </xf>
    <xf numFmtId="164" fontId="3" fillId="33" borderId="18" xfId="55" applyNumberFormat="1" applyFont="1" applyFill="1" applyBorder="1" applyAlignment="1" applyProtection="1">
      <alignment horizontal="center" vertical="top"/>
      <protection/>
    </xf>
    <xf numFmtId="0" fontId="3" fillId="33" borderId="17" xfId="55" applyFont="1" applyFill="1" applyBorder="1">
      <alignment/>
      <protection/>
    </xf>
    <xf numFmtId="0" fontId="3" fillId="33" borderId="12" xfId="55" applyFont="1" applyFill="1" applyBorder="1">
      <alignment/>
      <protection/>
    </xf>
    <xf numFmtId="0" fontId="3" fillId="33" borderId="19" xfId="55" applyFont="1" applyFill="1" applyBorder="1" applyAlignment="1" applyProtection="1">
      <alignment horizontal="center"/>
      <protection/>
    </xf>
    <xf numFmtId="0" fontId="3" fillId="33" borderId="20" xfId="55" applyFont="1" applyFill="1" applyBorder="1" applyAlignment="1" applyProtection="1">
      <alignment horizontal="center"/>
      <protection/>
    </xf>
    <xf numFmtId="0" fontId="3" fillId="33" borderId="21" xfId="55" applyFont="1" applyFill="1" applyBorder="1" applyAlignment="1" applyProtection="1">
      <alignment horizontal="center"/>
      <protection/>
    </xf>
    <xf numFmtId="164" fontId="3" fillId="33" borderId="20" xfId="55" applyNumberFormat="1" applyFont="1" applyFill="1" applyBorder="1" applyAlignment="1" applyProtection="1">
      <alignment horizontal="center"/>
      <protection/>
    </xf>
    <xf numFmtId="164" fontId="3" fillId="33" borderId="21" xfId="55" applyNumberFormat="1" applyFont="1" applyFill="1" applyBorder="1" applyAlignment="1" applyProtection="1">
      <alignment horizontal="center"/>
      <protection/>
    </xf>
    <xf numFmtId="0" fontId="3" fillId="34" borderId="0" xfId="55" applyFont="1" applyFill="1" applyBorder="1" applyAlignment="1" applyProtection="1">
      <alignment horizontal="center"/>
      <protection/>
    </xf>
    <xf numFmtId="164" fontId="3" fillId="34" borderId="0" xfId="55" applyNumberFormat="1" applyFont="1" applyFill="1" applyBorder="1" applyAlignment="1" applyProtection="1">
      <alignment horizontal="center"/>
      <protection/>
    </xf>
    <xf numFmtId="1" fontId="3" fillId="34" borderId="0" xfId="55" applyNumberFormat="1" applyFont="1" applyFill="1" applyBorder="1" applyAlignment="1" applyProtection="1">
      <alignment horizontal="right"/>
      <protection/>
    </xf>
    <xf numFmtId="1" fontId="3" fillId="34" borderId="0" xfId="55" applyNumberFormat="1" applyFont="1" applyFill="1" applyBorder="1" applyAlignment="1">
      <alignment horizontal="right"/>
      <protection/>
    </xf>
    <xf numFmtId="1" fontId="5" fillId="34" borderId="0" xfId="55" applyNumberFormat="1" applyFont="1" applyFill="1" applyBorder="1" applyAlignment="1" applyProtection="1">
      <alignment horizontal="right"/>
      <protection/>
    </xf>
    <xf numFmtId="1" fontId="5" fillId="34" borderId="0" xfId="55" applyNumberFormat="1" applyFont="1" applyFill="1" applyBorder="1" applyAlignment="1">
      <alignment horizontal="right"/>
      <protection/>
    </xf>
    <xf numFmtId="1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" fontId="5" fillId="34" borderId="0" xfId="0" applyNumberFormat="1" applyFont="1" applyFill="1" applyBorder="1" applyAlignment="1">
      <alignment horizontal="right"/>
    </xf>
    <xf numFmtId="1" fontId="5" fillId="34" borderId="0" xfId="0" applyNumberFormat="1" applyFont="1" applyFill="1" applyBorder="1" applyAlignment="1" applyProtection="1">
      <alignment horizontal="right"/>
      <protection/>
    </xf>
    <xf numFmtId="1" fontId="3" fillId="34" borderId="0" xfId="0" applyNumberFormat="1" applyFont="1" applyFill="1" applyBorder="1" applyAlignment="1">
      <alignment horizontal="right"/>
    </xf>
    <xf numFmtId="1" fontId="3" fillId="34" borderId="0" xfId="0" applyNumberFormat="1" applyFont="1" applyFill="1" applyBorder="1" applyAlignment="1">
      <alignment/>
    </xf>
    <xf numFmtId="1" fontId="5" fillId="34" borderId="0" xfId="55" applyNumberFormat="1" applyFont="1" applyFill="1" applyBorder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1" fontId="3" fillId="34" borderId="0" xfId="55" applyNumberFormat="1" applyFont="1" applyFill="1" applyBorder="1">
      <alignment/>
      <protection/>
    </xf>
    <xf numFmtId="0" fontId="5" fillId="34" borderId="0" xfId="0" applyFont="1" applyFill="1" applyBorder="1" applyAlignment="1">
      <alignment horizontal="right"/>
    </xf>
    <xf numFmtId="1" fontId="5" fillId="35" borderId="0" xfId="55" applyNumberFormat="1" applyFont="1" applyFill="1" applyBorder="1" applyAlignment="1" applyProtection="1">
      <alignment horizontal="right"/>
      <protection/>
    </xf>
    <xf numFmtId="0" fontId="3" fillId="35" borderId="0" xfId="55" applyFont="1" applyFill="1" applyBorder="1" applyAlignment="1" applyProtection="1">
      <alignment horizontal="center"/>
      <protection/>
    </xf>
    <xf numFmtId="0" fontId="0" fillId="35" borderId="0" xfId="0" applyFill="1" applyAlignment="1">
      <alignment horizontal="center"/>
    </xf>
    <xf numFmtId="1" fontId="5" fillId="35" borderId="0" xfId="55" applyNumberFormat="1" applyFont="1" applyFill="1" applyBorder="1" applyAlignment="1">
      <alignment horizontal="right"/>
      <protection/>
    </xf>
    <xf numFmtId="1" fontId="5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Alignment="1">
      <alignment/>
    </xf>
    <xf numFmtId="1" fontId="5" fillId="35" borderId="0" xfId="0" applyNumberFormat="1" applyFont="1" applyFill="1" applyBorder="1" applyAlignment="1">
      <alignment horizontal="right"/>
    </xf>
    <xf numFmtId="1" fontId="5" fillId="35" borderId="0" xfId="0" applyNumberFormat="1" applyFont="1" applyFill="1" applyBorder="1" applyAlignment="1" applyProtection="1">
      <alignment horizontal="right"/>
      <protection/>
    </xf>
    <xf numFmtId="1" fontId="3" fillId="35" borderId="0" xfId="55" applyNumberFormat="1" applyFont="1" applyFill="1" applyBorder="1" applyAlignment="1" applyProtection="1">
      <alignment horizontal="right"/>
      <protection/>
    </xf>
    <xf numFmtId="1" fontId="3" fillId="35" borderId="0" xfId="55" applyNumberFormat="1" applyFont="1" applyFill="1" applyBorder="1" applyAlignment="1">
      <alignment horizontal="right"/>
      <protection/>
    </xf>
    <xf numFmtId="1" fontId="3" fillId="35" borderId="0" xfId="55" applyNumberFormat="1" applyFont="1" applyFill="1" applyBorder="1" applyProtection="1">
      <alignment/>
      <protection/>
    </xf>
    <xf numFmtId="1" fontId="5" fillId="35" borderId="0" xfId="55" applyNumberFormat="1" applyFont="1" applyFill="1" applyBorder="1">
      <alignment/>
      <protection/>
    </xf>
    <xf numFmtId="1" fontId="5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1" fontId="3" fillId="35" borderId="0" xfId="55" applyNumberFormat="1" applyFont="1" applyFill="1" applyBorder="1">
      <alignment/>
      <protection/>
    </xf>
    <xf numFmtId="0" fontId="6" fillId="35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164" fontId="3" fillId="33" borderId="17" xfId="55" applyNumberFormat="1" applyFont="1" applyFill="1" applyBorder="1" applyAlignment="1" applyProtection="1">
      <alignment horizontal="center"/>
      <protection/>
    </xf>
    <xf numFmtId="164" fontId="3" fillId="33" borderId="12" xfId="55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5" xfId="55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>
      <alignment horizontal="center" vertical="top"/>
    </xf>
    <xf numFmtId="0" fontId="3" fillId="33" borderId="23" xfId="55" applyFont="1" applyFill="1" applyBorder="1">
      <alignment/>
      <protection/>
    </xf>
    <xf numFmtId="0" fontId="3" fillId="33" borderId="17" xfId="55" applyFont="1" applyFill="1" applyBorder="1" applyAlignment="1">
      <alignment horizontal="right"/>
      <protection/>
    </xf>
    <xf numFmtId="0" fontId="3" fillId="33" borderId="12" xfId="55" applyFont="1" applyFill="1" applyBorder="1" applyAlignment="1">
      <alignment horizontal="right"/>
      <protection/>
    </xf>
    <xf numFmtId="0" fontId="3" fillId="33" borderId="23" xfId="55" applyFont="1" applyFill="1" applyBorder="1" applyAlignment="1">
      <alignment horizontal="right"/>
      <protection/>
    </xf>
    <xf numFmtId="0" fontId="5" fillId="33" borderId="22" xfId="0" applyFont="1" applyFill="1" applyBorder="1" applyAlignment="1">
      <alignment/>
    </xf>
    <xf numFmtId="0" fontId="3" fillId="33" borderId="24" xfId="55" applyFont="1" applyFill="1" applyBorder="1" applyAlignment="1" applyProtection="1">
      <alignment horizontal="center"/>
      <protection/>
    </xf>
    <xf numFmtId="0" fontId="3" fillId="34" borderId="25" xfId="55" applyFont="1" applyFill="1" applyBorder="1" applyAlignment="1" applyProtection="1">
      <alignment horizontal="center"/>
      <protection/>
    </xf>
    <xf numFmtId="0" fontId="3" fillId="35" borderId="25" xfId="55" applyFont="1" applyFill="1" applyBorder="1" applyAlignment="1" applyProtection="1">
      <alignment horizontal="center"/>
      <protection/>
    </xf>
    <xf numFmtId="1" fontId="3" fillId="34" borderId="25" xfId="55" applyNumberFormat="1" applyFont="1" applyFill="1" applyBorder="1" applyAlignment="1">
      <alignment horizontal="right"/>
      <protection/>
    </xf>
    <xf numFmtId="1" fontId="5" fillId="35" borderId="25" xfId="55" applyNumberFormat="1" applyFont="1" applyFill="1" applyBorder="1" applyAlignment="1">
      <alignment horizontal="right"/>
      <protection/>
    </xf>
    <xf numFmtId="1" fontId="5" fillId="34" borderId="25" xfId="55" applyNumberFormat="1" applyFont="1" applyFill="1" applyBorder="1" applyAlignment="1">
      <alignment horizontal="right"/>
      <protection/>
    </xf>
    <xf numFmtId="1" fontId="3" fillId="35" borderId="25" xfId="55" applyNumberFormat="1" applyFont="1" applyFill="1" applyBorder="1" applyAlignment="1">
      <alignment horizontal="right"/>
      <protection/>
    </xf>
    <xf numFmtId="0" fontId="5" fillId="35" borderId="25" xfId="0" applyFont="1" applyFill="1" applyBorder="1" applyAlignment="1">
      <alignment/>
    </xf>
    <xf numFmtId="1" fontId="3" fillId="35" borderId="25" xfId="55" applyNumberFormat="1" applyFont="1" applyFill="1" applyBorder="1" applyAlignment="1" applyProtection="1">
      <alignment horizontal="right"/>
      <protection/>
    </xf>
    <xf numFmtId="0" fontId="5" fillId="34" borderId="25" xfId="0" applyFont="1" applyFill="1" applyBorder="1" applyAlignment="1">
      <alignment horizontal="right"/>
    </xf>
    <xf numFmtId="0" fontId="5" fillId="35" borderId="25" xfId="0" applyFont="1" applyFill="1" applyBorder="1" applyAlignment="1">
      <alignment horizontal="right"/>
    </xf>
    <xf numFmtId="0" fontId="3" fillId="34" borderId="25" xfId="0" applyFont="1" applyFill="1" applyBorder="1" applyAlignment="1">
      <alignment horizontal="right"/>
    </xf>
    <xf numFmtId="0" fontId="3" fillId="35" borderId="25" xfId="0" applyFont="1" applyFill="1" applyBorder="1" applyAlignment="1">
      <alignment horizontal="right"/>
    </xf>
    <xf numFmtId="1" fontId="3" fillId="34" borderId="25" xfId="55" applyNumberFormat="1" applyFont="1" applyFill="1" applyBorder="1" applyAlignment="1" applyProtection="1">
      <alignment horizontal="right"/>
      <protection/>
    </xf>
    <xf numFmtId="0" fontId="5" fillId="34" borderId="23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164" fontId="3" fillId="33" borderId="12" xfId="55" applyNumberFormat="1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5" borderId="18" xfId="55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>
      <alignment/>
    </xf>
    <xf numFmtId="1" fontId="3" fillId="34" borderId="25" xfId="0" applyNumberFormat="1" applyFont="1" applyFill="1" applyBorder="1" applyAlignment="1">
      <alignment horizontal="right"/>
    </xf>
    <xf numFmtId="1" fontId="5" fillId="35" borderId="18" xfId="55" applyNumberFormat="1" applyFont="1" applyFill="1" applyBorder="1" applyAlignment="1">
      <alignment horizontal="right"/>
      <protection/>
    </xf>
    <xf numFmtId="1" fontId="5" fillId="34" borderId="18" xfId="55" applyNumberFormat="1" applyFont="1" applyFill="1" applyBorder="1" applyAlignment="1">
      <alignment horizontal="right"/>
      <protection/>
    </xf>
    <xf numFmtId="0" fontId="5" fillId="35" borderId="18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1" fontId="3" fillId="34" borderId="18" xfId="55" applyNumberFormat="1" applyFont="1" applyFill="1" applyBorder="1" applyAlignment="1">
      <alignment horizontal="right"/>
      <protection/>
    </xf>
    <xf numFmtId="0" fontId="3" fillId="34" borderId="18" xfId="55" applyFont="1" applyFill="1" applyBorder="1" applyAlignment="1" applyProtection="1">
      <alignment horizontal="center"/>
      <protection/>
    </xf>
    <xf numFmtId="1" fontId="3" fillId="35" borderId="18" xfId="55" applyNumberFormat="1" applyFont="1" applyFill="1" applyBorder="1" applyProtection="1">
      <alignment/>
      <protection/>
    </xf>
    <xf numFmtId="0" fontId="5" fillId="34" borderId="18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18" xfId="0" applyFont="1" applyFill="1" applyBorder="1" applyAlignment="1">
      <alignment horizontal="right"/>
    </xf>
    <xf numFmtId="0" fontId="3" fillId="35" borderId="25" xfId="0" applyFont="1" applyFill="1" applyBorder="1" applyAlignment="1">
      <alignment/>
    </xf>
    <xf numFmtId="1" fontId="3" fillId="34" borderId="18" xfId="55" applyNumberFormat="1" applyFont="1" applyFill="1" applyBorder="1">
      <alignment/>
      <protection/>
    </xf>
    <xf numFmtId="1" fontId="5" fillId="35" borderId="18" xfId="55" applyNumberFormat="1" applyFont="1" applyFill="1" applyBorder="1">
      <alignment/>
      <protection/>
    </xf>
    <xf numFmtId="0" fontId="3" fillId="35" borderId="18" xfId="0" applyFont="1" applyFill="1" applyBorder="1" applyAlignment="1">
      <alignment horizontal="right"/>
    </xf>
    <xf numFmtId="0" fontId="5" fillId="34" borderId="1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21" xfId="0" applyFont="1" applyFill="1" applyBorder="1" applyAlignment="1">
      <alignment horizontal="right"/>
    </xf>
    <xf numFmtId="0" fontId="5" fillId="33" borderId="24" xfId="0" applyFont="1" applyFill="1" applyBorder="1" applyAlignment="1">
      <alignment horizontal="right"/>
    </xf>
    <xf numFmtId="0" fontId="5" fillId="34" borderId="18" xfId="0" applyFont="1" applyFill="1" applyBorder="1" applyAlignment="1">
      <alignment horizontal="right"/>
    </xf>
    <xf numFmtId="1" fontId="5" fillId="35" borderId="18" xfId="0" applyNumberFormat="1" applyFont="1" applyFill="1" applyBorder="1" applyAlignment="1">
      <alignment horizontal="right"/>
    </xf>
    <xf numFmtId="1" fontId="5" fillId="35" borderId="25" xfId="0" applyNumberFormat="1" applyFont="1" applyFill="1" applyBorder="1" applyAlignment="1">
      <alignment horizontal="right"/>
    </xf>
    <xf numFmtId="1" fontId="5" fillId="34" borderId="18" xfId="0" applyNumberFormat="1" applyFont="1" applyFill="1" applyBorder="1" applyAlignment="1">
      <alignment horizontal="right"/>
    </xf>
    <xf numFmtId="1" fontId="3" fillId="34" borderId="18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/>
    </xf>
    <xf numFmtId="1" fontId="3" fillId="35" borderId="25" xfId="55" applyNumberFormat="1" applyFont="1" applyFill="1" applyBorder="1" applyProtection="1">
      <alignment/>
      <protection/>
    </xf>
    <xf numFmtId="1" fontId="5" fillId="34" borderId="25" xfId="55" applyNumberFormat="1" applyFont="1" applyFill="1" applyBorder="1">
      <alignment/>
      <protection/>
    </xf>
    <xf numFmtId="1" fontId="5" fillId="35" borderId="25" xfId="55" applyNumberFormat="1" applyFont="1" applyFill="1" applyBorder="1">
      <alignment/>
      <protection/>
    </xf>
    <xf numFmtId="1" fontId="3" fillId="34" borderId="25" xfId="55" applyNumberFormat="1" applyFont="1" applyFill="1" applyBorder="1">
      <alignment/>
      <protection/>
    </xf>
    <xf numFmtId="1" fontId="3" fillId="35" borderId="25" xfId="55" applyNumberFormat="1" applyFont="1" applyFill="1" applyBorder="1">
      <alignment/>
      <protection/>
    </xf>
    <xf numFmtId="0" fontId="3" fillId="33" borderId="14" xfId="0" applyFont="1" applyFill="1" applyBorder="1" applyAlignment="1">
      <alignment horizontal="left" vertical="top"/>
    </xf>
    <xf numFmtId="1" fontId="3" fillId="35" borderId="18" xfId="55" applyNumberFormat="1" applyFont="1" applyFill="1" applyBorder="1" applyAlignment="1">
      <alignment horizontal="right"/>
      <protection/>
    </xf>
    <xf numFmtId="1" fontId="3" fillId="35" borderId="18" xfId="55" applyNumberFormat="1" applyFont="1" applyFill="1" applyBorder="1" applyAlignment="1" applyProtection="1">
      <alignment horizontal="right"/>
      <protection/>
    </xf>
    <xf numFmtId="1" fontId="3" fillId="34" borderId="18" xfId="55" applyNumberFormat="1" applyFont="1" applyFill="1" applyBorder="1" applyAlignment="1" applyProtection="1">
      <alignment horizontal="right"/>
      <protection/>
    </xf>
    <xf numFmtId="1" fontId="5" fillId="35" borderId="18" xfId="55" applyNumberFormat="1" applyFont="1" applyFill="1" applyBorder="1" applyAlignment="1" applyProtection="1">
      <alignment horizontal="right"/>
      <protection/>
    </xf>
    <xf numFmtId="1" fontId="3" fillId="35" borderId="18" xfId="0" applyNumberFormat="1" applyFont="1" applyFill="1" applyBorder="1" applyAlignment="1">
      <alignment horizontal="right"/>
    </xf>
    <xf numFmtId="1" fontId="3" fillId="35" borderId="0" xfId="0" applyNumberFormat="1" applyFont="1" applyFill="1" applyBorder="1" applyAlignment="1">
      <alignment horizontal="right"/>
    </xf>
    <xf numFmtId="1" fontId="5" fillId="34" borderId="18" xfId="55" applyNumberFormat="1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1" fontId="5" fillId="35" borderId="25" xfId="0" applyNumberFormat="1" applyFont="1" applyFill="1" applyBorder="1" applyAlignment="1">
      <alignment/>
    </xf>
    <xf numFmtId="1" fontId="5" fillId="34" borderId="18" xfId="55" applyNumberFormat="1" applyFont="1" applyFill="1" applyBorder="1">
      <alignment/>
      <protection/>
    </xf>
    <xf numFmtId="0" fontId="5" fillId="34" borderId="25" xfId="0" applyNumberFormat="1" applyFont="1" applyFill="1" applyBorder="1" applyAlignment="1" applyProtection="1">
      <alignment/>
      <protection/>
    </xf>
    <xf numFmtId="0" fontId="5" fillId="35" borderId="25" xfId="0" applyNumberFormat="1" applyFont="1" applyFill="1" applyBorder="1" applyAlignment="1" applyProtection="1">
      <alignment/>
      <protection/>
    </xf>
    <xf numFmtId="1" fontId="3" fillId="35" borderId="18" xfId="55" applyNumberFormat="1" applyFont="1" applyFill="1" applyBorder="1">
      <alignment/>
      <protection/>
    </xf>
    <xf numFmtId="0" fontId="3" fillId="34" borderId="14" xfId="55" applyFont="1" applyFill="1" applyBorder="1" applyAlignment="1" applyProtection="1">
      <alignment horizontal="center"/>
      <protection/>
    </xf>
    <xf numFmtId="164" fontId="3" fillId="34" borderId="18" xfId="55" applyNumberFormat="1" applyFont="1" applyFill="1" applyBorder="1" applyAlignment="1" applyProtection="1">
      <alignment horizontal="center"/>
      <protection/>
    </xf>
    <xf numFmtId="164" fontId="3" fillId="34" borderId="14" xfId="55" applyNumberFormat="1" applyFont="1" applyFill="1" applyBorder="1" applyAlignment="1" applyProtection="1">
      <alignment horizontal="center"/>
      <protection/>
    </xf>
    <xf numFmtId="1" fontId="5" fillId="34" borderId="18" xfId="0" applyNumberFormat="1" applyFont="1" applyFill="1" applyBorder="1" applyAlignment="1">
      <alignment/>
    </xf>
    <xf numFmtId="1" fontId="5" fillId="35" borderId="18" xfId="0" applyNumberFormat="1" applyFont="1" applyFill="1" applyBorder="1" applyAlignment="1" applyProtection="1">
      <alignment/>
      <protection/>
    </xf>
    <xf numFmtId="1" fontId="5" fillId="34" borderId="18" xfId="0" applyNumberFormat="1" applyFont="1" applyFill="1" applyBorder="1" applyAlignment="1" applyProtection="1">
      <alignment/>
      <protection/>
    </xf>
    <xf numFmtId="1" fontId="5" fillId="35" borderId="18" xfId="0" applyNumberFormat="1" applyFont="1" applyFill="1" applyBorder="1" applyAlignment="1">
      <alignment/>
    </xf>
    <xf numFmtId="1" fontId="3" fillId="34" borderId="18" xfId="0" applyNumberFormat="1" applyFont="1" applyFill="1" applyBorder="1" applyAlignment="1">
      <alignment/>
    </xf>
    <xf numFmtId="1" fontId="3" fillId="35" borderId="18" xfId="0" applyNumberFormat="1" applyFont="1" applyFill="1" applyBorder="1" applyAlignment="1">
      <alignment/>
    </xf>
    <xf numFmtId="164" fontId="3" fillId="33" borderId="14" xfId="55" applyNumberFormat="1" applyFont="1" applyFill="1" applyBorder="1" applyAlignment="1" applyProtection="1">
      <alignment horizontal="center" vertical="top"/>
      <protection/>
    </xf>
    <xf numFmtId="164" fontId="3" fillId="33" borderId="24" xfId="55" applyNumberFormat="1" applyFont="1" applyFill="1" applyBorder="1" applyAlignment="1" applyProtection="1">
      <alignment horizontal="center"/>
      <protection/>
    </xf>
    <xf numFmtId="164" fontId="3" fillId="34" borderId="25" xfId="55" applyNumberFormat="1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/>
    </xf>
    <xf numFmtId="1" fontId="3" fillId="34" borderId="25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36" borderId="15" xfId="0" applyFont="1" applyFill="1" applyBorder="1" applyAlignment="1">
      <alignment horizontal="center"/>
    </xf>
    <xf numFmtId="0" fontId="5" fillId="36" borderId="15" xfId="0" applyFont="1" applyFill="1" applyBorder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right"/>
    </xf>
    <xf numFmtId="0" fontId="3" fillId="36" borderId="14" xfId="0" applyFont="1" applyFill="1" applyBorder="1" applyAlignment="1">
      <alignment horizontal="right"/>
    </xf>
    <xf numFmtId="0" fontId="3" fillId="36" borderId="22" xfId="0" applyFont="1" applyFill="1" applyBorder="1" applyAlignment="1">
      <alignment horizontal="right"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0" fillId="36" borderId="27" xfId="0" applyFill="1" applyBorder="1" applyAlignment="1">
      <alignment/>
    </xf>
    <xf numFmtId="0" fontId="3" fillId="33" borderId="12" xfId="55" applyFont="1" applyFill="1" applyBorder="1" applyAlignment="1" applyProtection="1">
      <alignment horizontal="right"/>
      <protection/>
    </xf>
    <xf numFmtId="0" fontId="5" fillId="36" borderId="28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64" fontId="3" fillId="33" borderId="17" xfId="55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/>
    </xf>
    <xf numFmtId="1" fontId="5" fillId="34" borderId="25" xfId="0" applyNumberFormat="1" applyFont="1" applyFill="1" applyBorder="1" applyAlignment="1">
      <alignment/>
    </xf>
    <xf numFmtId="1" fontId="5" fillId="34" borderId="17" xfId="0" applyNumberFormat="1" applyFont="1" applyFill="1" applyBorder="1" applyAlignment="1">
      <alignment/>
    </xf>
    <xf numFmtId="1" fontId="3" fillId="34" borderId="18" xfId="55" applyNumberFormat="1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>
      <alignment horizontal="right"/>
    </xf>
    <xf numFmtId="1" fontId="3" fillId="35" borderId="25" xfId="0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164" fontId="3" fillId="33" borderId="18" xfId="55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left"/>
    </xf>
    <xf numFmtId="1" fontId="0" fillId="0" borderId="0" xfId="0" applyNumberFormat="1" applyFill="1" applyAlignment="1">
      <alignment/>
    </xf>
    <xf numFmtId="0" fontId="3" fillId="33" borderId="14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164" fontId="3" fillId="33" borderId="18" xfId="55" applyNumberFormat="1" applyFont="1" applyFill="1" applyBorder="1" applyAlignment="1" applyProtection="1">
      <alignment horizontal="center"/>
      <protection/>
    </xf>
    <xf numFmtId="164" fontId="3" fillId="33" borderId="14" xfId="55" applyNumberFormat="1" applyFont="1" applyFill="1" applyBorder="1" applyAlignment="1" applyProtection="1">
      <alignment horizontal="center" vertical="top"/>
      <protection/>
    </xf>
    <xf numFmtId="0" fontId="3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1" fontId="3" fillId="34" borderId="0" xfId="55" applyNumberFormat="1" applyFont="1" applyFill="1" applyBorder="1" applyAlignment="1" applyProtection="1">
      <alignment horizontal="center"/>
      <protection/>
    </xf>
    <xf numFmtId="1" fontId="5" fillId="36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36" borderId="18" xfId="0" applyFont="1" applyFill="1" applyBorder="1" applyAlignment="1">
      <alignment horizontal="right"/>
    </xf>
    <xf numFmtId="0" fontId="3" fillId="36" borderId="25" xfId="0" applyFont="1" applyFill="1" applyBorder="1" applyAlignment="1">
      <alignment horizontal="right"/>
    </xf>
    <xf numFmtId="1" fontId="3" fillId="35" borderId="17" xfId="55" applyNumberFormat="1" applyFont="1" applyFill="1" applyBorder="1" applyAlignment="1">
      <alignment horizontal="right"/>
      <protection/>
    </xf>
    <xf numFmtId="1" fontId="3" fillId="35" borderId="12" xfId="55" applyNumberFormat="1" applyFont="1" applyFill="1" applyBorder="1" applyAlignment="1">
      <alignment horizontal="right"/>
      <protection/>
    </xf>
    <xf numFmtId="0" fontId="3" fillId="35" borderId="17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0" fontId="3" fillId="35" borderId="23" xfId="0" applyFont="1" applyFill="1" applyBorder="1" applyAlignment="1">
      <alignment horizontal="right"/>
    </xf>
    <xf numFmtId="1" fontId="3" fillId="35" borderId="12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1" fontId="3" fillId="35" borderId="23" xfId="55" applyNumberFormat="1" applyFont="1" applyFill="1" applyBorder="1" applyAlignment="1">
      <alignment horizontal="right"/>
      <protection/>
    </xf>
    <xf numFmtId="1" fontId="3" fillId="35" borderId="12" xfId="0" applyNumberFormat="1" applyFont="1" applyFill="1" applyBorder="1" applyAlignment="1">
      <alignment/>
    </xf>
    <xf numFmtId="1" fontId="3" fillId="35" borderId="23" xfId="0" applyNumberFormat="1" applyFont="1" applyFill="1" applyBorder="1" applyAlignment="1">
      <alignment horizontal="right"/>
    </xf>
    <xf numFmtId="0" fontId="3" fillId="35" borderId="17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5" fillId="33" borderId="30" xfId="55" applyFont="1" applyFill="1" applyBorder="1" applyAlignment="1" applyProtection="1">
      <alignment horizontal="center" wrapText="1"/>
      <protection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164" fontId="3" fillId="33" borderId="18" xfId="55" applyNumberFormat="1" applyFont="1" applyFill="1" applyBorder="1" applyAlignment="1" applyProtection="1">
      <alignment horizontal="center"/>
      <protection/>
    </xf>
    <xf numFmtId="164" fontId="3" fillId="33" borderId="25" xfId="55" applyNumberFormat="1" applyFont="1" applyFill="1" applyBorder="1" applyAlignment="1" applyProtection="1">
      <alignment horizontal="center"/>
      <protection/>
    </xf>
    <xf numFmtId="164" fontId="3" fillId="33" borderId="0" xfId="55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164" fontId="3" fillId="33" borderId="14" xfId="55" applyNumberFormat="1" applyFont="1" applyFill="1" applyBorder="1" applyAlignment="1" applyProtection="1">
      <alignment horizontal="center" vertical="top"/>
      <protection/>
    </xf>
    <xf numFmtId="164" fontId="3" fillId="33" borderId="22" xfId="55" applyNumberFormat="1" applyFont="1" applyFill="1" applyBorder="1" applyAlignment="1" applyProtection="1">
      <alignment horizontal="center" vertical="top"/>
      <protection/>
    </xf>
    <xf numFmtId="164" fontId="3" fillId="33" borderId="15" xfId="55" applyNumberFormat="1" applyFont="1" applyFill="1" applyBorder="1" applyAlignment="1" applyProtection="1">
      <alignment horizontal="center" vertical="top"/>
      <protection/>
    </xf>
    <xf numFmtId="0" fontId="3" fillId="33" borderId="14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34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0" sqref="A10"/>
      <selection pane="topRight" activeCell="DC24" sqref="DC24"/>
    </sheetView>
  </sheetViews>
  <sheetFormatPr defaultColWidth="9.140625" defaultRowHeight="12.75"/>
  <cols>
    <col min="1" max="1" width="28.57421875" style="0" customWidth="1"/>
    <col min="2" max="105" width="11.421875" style="0" customWidth="1"/>
  </cols>
  <sheetData>
    <row r="1" spans="1:10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143"/>
      <c r="CC1" s="143"/>
      <c r="CD1" s="7"/>
      <c r="CE1" s="143"/>
      <c r="CF1" s="143"/>
      <c r="CG1" s="143"/>
      <c r="CH1" s="142"/>
      <c r="CI1" s="142"/>
      <c r="CJ1" s="7"/>
      <c r="CK1" s="142"/>
      <c r="CL1" s="142"/>
      <c r="CM1" s="7"/>
      <c r="CN1" s="142"/>
      <c r="CO1" s="142"/>
      <c r="CP1" s="142"/>
      <c r="CQ1" s="142"/>
      <c r="CR1" s="142"/>
      <c r="CS1" s="7"/>
      <c r="CT1" s="143"/>
      <c r="CU1" s="143"/>
      <c r="CV1" s="143"/>
      <c r="CW1" s="143"/>
      <c r="CX1" s="143"/>
      <c r="CY1" s="143"/>
      <c r="CZ1" s="143"/>
      <c r="DA1" s="143"/>
    </row>
    <row r="2" spans="1:105" ht="15.75">
      <c r="A2" s="68"/>
      <c r="B2" s="68" t="s">
        <v>81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 t="s">
        <v>81</v>
      </c>
      <c r="P2" s="214"/>
      <c r="Q2" s="214"/>
      <c r="R2" s="214"/>
      <c r="S2" s="214"/>
      <c r="T2" s="214"/>
      <c r="U2" s="214"/>
      <c r="V2" s="68"/>
      <c r="W2" s="214"/>
      <c r="X2" s="214"/>
      <c r="Y2" s="68"/>
      <c r="Z2" s="223" t="s">
        <v>81</v>
      </c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68" t="s">
        <v>81</v>
      </c>
      <c r="AM2" s="214"/>
      <c r="AN2" s="214"/>
      <c r="AO2" s="214"/>
      <c r="AP2" s="214"/>
      <c r="AQ2" s="214"/>
      <c r="AR2" s="214"/>
      <c r="AS2" s="214"/>
      <c r="AT2" s="214"/>
      <c r="AU2" s="68"/>
      <c r="AV2" s="214"/>
      <c r="AW2" s="214"/>
      <c r="AX2" s="214"/>
      <c r="AY2" s="214"/>
      <c r="AZ2" s="214"/>
      <c r="BA2" s="68" t="s">
        <v>81</v>
      </c>
      <c r="BB2" s="214"/>
      <c r="BC2" s="214"/>
      <c r="BD2" s="214"/>
      <c r="BE2" s="68"/>
      <c r="BF2" s="214"/>
      <c r="BG2" s="214"/>
      <c r="BH2" s="214"/>
      <c r="BI2" s="214"/>
      <c r="BJ2" s="214"/>
      <c r="BK2" s="68" t="s">
        <v>81</v>
      </c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 t="s">
        <v>81</v>
      </c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 t="s">
        <v>81</v>
      </c>
      <c r="CK2" s="68"/>
      <c r="CL2" s="68"/>
      <c r="CM2" s="68"/>
      <c r="CN2" s="68"/>
      <c r="CO2" s="68"/>
      <c r="CP2" s="68"/>
      <c r="CQ2" s="68"/>
      <c r="CR2" s="68"/>
      <c r="CS2" s="68" t="s">
        <v>81</v>
      </c>
      <c r="CT2" s="68"/>
      <c r="CU2" s="68"/>
      <c r="CV2" s="68"/>
      <c r="CW2" s="68"/>
      <c r="CX2" s="68"/>
      <c r="CY2" s="68"/>
      <c r="CZ2" s="68"/>
      <c r="DA2" s="68"/>
    </row>
    <row r="3" spans="1:105" ht="24" customHeight="1">
      <c r="A3" s="214"/>
      <c r="B3" s="68" t="s">
        <v>82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223" t="s">
        <v>82</v>
      </c>
      <c r="P3" s="68"/>
      <c r="Q3" s="68"/>
      <c r="R3" s="68"/>
      <c r="S3" s="68"/>
      <c r="T3" s="68"/>
      <c r="U3" s="68"/>
      <c r="V3" s="68"/>
      <c r="W3" s="68"/>
      <c r="X3" s="68"/>
      <c r="Y3" s="214"/>
      <c r="Z3" s="223" t="s">
        <v>82</v>
      </c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223" t="s">
        <v>82</v>
      </c>
      <c r="AM3" s="68"/>
      <c r="AN3" s="68"/>
      <c r="AO3" s="68"/>
      <c r="AP3" s="68"/>
      <c r="AQ3" s="68"/>
      <c r="AR3" s="68"/>
      <c r="AS3" s="68"/>
      <c r="AT3" s="68"/>
      <c r="AU3" s="214"/>
      <c r="AV3" s="68"/>
      <c r="AW3" s="68"/>
      <c r="AX3" s="68"/>
      <c r="AY3" s="68"/>
      <c r="AZ3" s="68"/>
      <c r="BA3" s="68" t="s">
        <v>82</v>
      </c>
      <c r="BB3" s="68"/>
      <c r="BC3" s="68"/>
      <c r="BD3" s="68"/>
      <c r="BE3" s="68"/>
      <c r="BF3" s="68"/>
      <c r="BG3" s="68"/>
      <c r="BH3" s="68"/>
      <c r="BI3" s="68"/>
      <c r="BJ3" s="68"/>
      <c r="BK3" s="68" t="s">
        <v>82</v>
      </c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 t="s">
        <v>82</v>
      </c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 t="s">
        <v>82</v>
      </c>
      <c r="CK3" s="68"/>
      <c r="CL3" s="68"/>
      <c r="CM3" s="68"/>
      <c r="CN3" s="68"/>
      <c r="CO3" s="68"/>
      <c r="CP3" s="68"/>
      <c r="CQ3" s="68"/>
      <c r="CR3" s="68"/>
      <c r="CS3" s="68" t="s">
        <v>82</v>
      </c>
      <c r="CT3" s="68"/>
      <c r="CU3" s="68"/>
      <c r="CV3" s="68"/>
      <c r="CW3" s="68"/>
      <c r="CX3" s="68"/>
      <c r="CY3" s="68"/>
      <c r="CZ3" s="68"/>
      <c r="DA3" s="68"/>
    </row>
    <row r="4" spans="1:105" ht="12.75">
      <c r="A4" s="8" t="s">
        <v>9</v>
      </c>
      <c r="B4" s="8" t="s">
        <v>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 t="s">
        <v>9</v>
      </c>
      <c r="P4" s="9"/>
      <c r="Q4" s="9"/>
      <c r="R4" s="9"/>
      <c r="S4" s="9"/>
      <c r="T4" s="9"/>
      <c r="U4" s="10"/>
      <c r="V4" s="8"/>
      <c r="W4" s="9"/>
      <c r="X4" s="9"/>
      <c r="Y4" s="8"/>
      <c r="Z4" s="8" t="s">
        <v>9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8" t="s">
        <v>9</v>
      </c>
      <c r="AM4" s="9"/>
      <c r="AN4" s="9"/>
      <c r="AO4" s="9"/>
      <c r="AP4" s="9"/>
      <c r="AQ4" s="9"/>
      <c r="AR4" s="9"/>
      <c r="AS4" s="10"/>
      <c r="AT4" s="10"/>
      <c r="AU4" s="8"/>
      <c r="AV4" s="10"/>
      <c r="AW4" s="10"/>
      <c r="AX4" s="8"/>
      <c r="AY4" s="8"/>
      <c r="AZ4" s="8"/>
      <c r="BA4" s="8" t="s">
        <v>9</v>
      </c>
      <c r="BB4" s="9"/>
      <c r="BC4" s="9"/>
      <c r="BD4" s="9"/>
      <c r="BE4" s="9"/>
      <c r="BF4" s="9"/>
      <c r="BG4" s="9"/>
      <c r="BH4" s="9"/>
      <c r="BI4" s="9"/>
      <c r="BJ4" s="9"/>
      <c r="BK4" s="8" t="s">
        <v>9</v>
      </c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8" t="s">
        <v>9</v>
      </c>
      <c r="BY4" s="9"/>
      <c r="BZ4" s="9"/>
      <c r="CA4" s="143"/>
      <c r="CB4" s="143"/>
      <c r="CC4" s="143"/>
      <c r="CD4" s="8"/>
      <c r="CE4" s="143"/>
      <c r="CF4" s="143"/>
      <c r="CG4" s="143"/>
      <c r="CH4" s="142"/>
      <c r="CI4" s="142"/>
      <c r="CJ4" s="8" t="s">
        <v>9</v>
      </c>
      <c r="CK4" s="142"/>
      <c r="CL4" s="142"/>
      <c r="CM4" s="8"/>
      <c r="CN4" s="142"/>
      <c r="CO4" s="142"/>
      <c r="CP4" s="142"/>
      <c r="CQ4" s="142"/>
      <c r="CR4" s="142"/>
      <c r="CS4" s="8" t="s">
        <v>9</v>
      </c>
      <c r="CT4" s="143"/>
      <c r="CU4" s="143"/>
      <c r="CV4" s="143"/>
      <c r="CW4" s="143"/>
      <c r="CX4" s="143"/>
      <c r="CY4" s="143"/>
      <c r="CZ4" s="143"/>
      <c r="DA4" s="143"/>
    </row>
    <row r="5" spans="1:105" ht="12.75">
      <c r="A5" s="11"/>
      <c r="B5" s="11"/>
      <c r="C5" s="10" t="s">
        <v>62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0" t="s">
        <v>62</v>
      </c>
      <c r="O5" s="11"/>
      <c r="P5" s="11"/>
      <c r="Q5" s="11"/>
      <c r="R5" s="11"/>
      <c r="S5" s="11"/>
      <c r="T5" s="11"/>
      <c r="U5" s="11"/>
      <c r="V5" s="12"/>
      <c r="W5" s="11"/>
      <c r="X5" s="11"/>
      <c r="Y5" s="10" t="s">
        <v>62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 t="s">
        <v>62</v>
      </c>
      <c r="AL5" s="11"/>
      <c r="AM5" s="11"/>
      <c r="AN5" s="11"/>
      <c r="AO5" s="11"/>
      <c r="AP5" s="11"/>
      <c r="AQ5" s="11"/>
      <c r="AR5" s="9"/>
      <c r="AS5" s="11"/>
      <c r="AT5" s="11"/>
      <c r="AU5" s="11"/>
      <c r="AV5" s="11"/>
      <c r="AW5" s="11"/>
      <c r="AX5" s="12"/>
      <c r="AY5" s="12"/>
      <c r="AZ5" s="11"/>
      <c r="BA5" s="11"/>
      <c r="BB5" s="11"/>
      <c r="BC5" s="11"/>
      <c r="BD5" s="10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209"/>
      <c r="BQ5" s="11"/>
      <c r="BR5" s="11"/>
      <c r="BS5" s="11"/>
      <c r="BT5" s="11"/>
      <c r="BU5" s="11"/>
      <c r="BV5" s="11"/>
      <c r="BW5" s="9"/>
      <c r="BX5" s="11"/>
      <c r="BY5" s="11"/>
      <c r="BZ5" s="10"/>
      <c r="CA5" s="11"/>
      <c r="CB5" s="143"/>
      <c r="CC5" s="143"/>
      <c r="CD5" s="11"/>
      <c r="CE5" s="143"/>
      <c r="CF5" s="144"/>
      <c r="CG5" s="143"/>
      <c r="CH5" s="144"/>
      <c r="CI5" s="144"/>
      <c r="CJ5" s="11"/>
      <c r="CK5" s="144"/>
      <c r="CL5" s="144"/>
      <c r="CM5" s="11"/>
      <c r="CN5" s="144"/>
      <c r="CO5" s="144"/>
      <c r="CP5" s="144"/>
      <c r="CQ5" s="144"/>
      <c r="CR5" s="209"/>
      <c r="CS5" s="11"/>
      <c r="CT5" s="143"/>
      <c r="CU5" s="143"/>
      <c r="CV5" s="143"/>
      <c r="CW5" s="143"/>
      <c r="CX5" s="143"/>
      <c r="CY5" s="143"/>
      <c r="CZ5" s="143"/>
      <c r="DA5" s="143"/>
    </row>
    <row r="6" spans="1:105" ht="12.75" customHeight="1">
      <c r="A6" s="13" t="s">
        <v>23</v>
      </c>
      <c r="B6" s="14"/>
      <c r="C6" s="15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73"/>
      <c r="P6" s="74"/>
      <c r="Q6" s="74"/>
      <c r="R6" s="74"/>
      <c r="S6" s="74"/>
      <c r="T6" s="74"/>
      <c r="U6" s="14"/>
      <c r="V6" s="14"/>
      <c r="W6" s="15"/>
      <c r="X6" s="15"/>
      <c r="Y6" s="14"/>
      <c r="Z6" s="73"/>
      <c r="AA6" s="74"/>
      <c r="AB6" s="74"/>
      <c r="AC6" s="74"/>
      <c r="AD6" s="74"/>
      <c r="AE6" s="74"/>
      <c r="AF6" s="92"/>
      <c r="AG6" s="16"/>
      <c r="AH6" s="15"/>
      <c r="AI6" s="15"/>
      <c r="AJ6" s="15"/>
      <c r="AK6" s="15"/>
      <c r="AL6" s="15"/>
      <c r="AM6" s="15"/>
      <c r="AN6" s="15"/>
      <c r="AO6" s="15"/>
      <c r="AP6" s="17"/>
      <c r="AQ6" s="17"/>
      <c r="AR6" s="72"/>
      <c r="AS6" s="70"/>
      <c r="AT6" s="70"/>
      <c r="AU6" s="70"/>
      <c r="AV6" s="70"/>
      <c r="AW6" s="70"/>
      <c r="AX6" s="70"/>
      <c r="AY6" s="70"/>
      <c r="AZ6" s="70"/>
      <c r="BA6" s="72"/>
      <c r="BB6" s="72"/>
      <c r="BC6" s="72"/>
      <c r="BD6" s="72"/>
      <c r="BE6" s="72"/>
      <c r="BF6" s="72"/>
      <c r="BG6" s="72"/>
      <c r="BH6" s="72"/>
      <c r="BI6" s="70"/>
      <c r="BJ6" s="70"/>
      <c r="BK6" s="71"/>
      <c r="BL6" s="70"/>
      <c r="BM6" s="92"/>
      <c r="BN6" s="16"/>
      <c r="BO6" s="70"/>
      <c r="BP6" s="70"/>
      <c r="BQ6" s="72"/>
      <c r="BR6" s="70"/>
      <c r="BS6" s="70"/>
      <c r="BT6" s="92"/>
      <c r="BU6" s="16"/>
      <c r="BV6" s="70"/>
      <c r="BW6" s="98"/>
      <c r="BX6" s="71"/>
      <c r="BY6" s="72"/>
      <c r="BZ6" s="98"/>
      <c r="CA6" s="71"/>
      <c r="CB6" s="72"/>
      <c r="CC6" s="98"/>
      <c r="CD6" s="90"/>
      <c r="CE6" s="90"/>
      <c r="CF6" s="141"/>
      <c r="CG6" s="74"/>
      <c r="CH6" s="141"/>
      <c r="CI6" s="141"/>
      <c r="CJ6" s="73"/>
      <c r="CK6" s="74"/>
      <c r="CL6" s="191"/>
      <c r="CM6" s="190"/>
      <c r="CN6" s="141"/>
      <c r="CO6" s="141"/>
      <c r="CP6" s="141"/>
      <c r="CQ6" s="141"/>
      <c r="CR6" s="141"/>
      <c r="CS6" s="73"/>
      <c r="CT6" s="74"/>
      <c r="CU6" s="74"/>
      <c r="CV6" s="74"/>
      <c r="CW6" s="74"/>
      <c r="CX6" s="74"/>
      <c r="CY6" s="145"/>
      <c r="CZ6" s="145"/>
      <c r="DA6" s="145"/>
    </row>
    <row r="7" spans="1:105" ht="12.75">
      <c r="A7" s="2"/>
      <c r="B7" s="253" t="s">
        <v>26</v>
      </c>
      <c r="C7" s="254"/>
      <c r="D7" s="253" t="s">
        <v>48</v>
      </c>
      <c r="E7" s="255"/>
      <c r="F7" s="255"/>
      <c r="G7" s="255"/>
      <c r="H7" s="255"/>
      <c r="I7" s="255"/>
      <c r="J7" s="255"/>
      <c r="K7" s="255"/>
      <c r="L7" s="255"/>
      <c r="M7" s="255"/>
      <c r="N7" s="254"/>
      <c r="O7" s="250" t="s">
        <v>79</v>
      </c>
      <c r="P7" s="251"/>
      <c r="Q7" s="251"/>
      <c r="R7" s="251"/>
      <c r="S7" s="251"/>
      <c r="T7" s="252"/>
      <c r="U7" s="228" t="s">
        <v>56</v>
      </c>
      <c r="V7" s="250" t="s">
        <v>83</v>
      </c>
      <c r="W7" s="251"/>
      <c r="X7" s="251"/>
      <c r="Y7" s="228" t="s">
        <v>30</v>
      </c>
      <c r="Z7" s="250" t="s">
        <v>74</v>
      </c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 t="s">
        <v>31</v>
      </c>
      <c r="AM7" s="251"/>
      <c r="AN7" s="251"/>
      <c r="AO7" s="251"/>
      <c r="AP7" s="251"/>
      <c r="AQ7" s="251"/>
      <c r="AR7" s="251"/>
      <c r="AS7" s="251"/>
      <c r="AT7" s="251"/>
      <c r="AU7" s="251" t="s">
        <v>31</v>
      </c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2"/>
      <c r="BK7" s="250" t="s">
        <v>78</v>
      </c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2"/>
      <c r="BX7" s="250" t="s">
        <v>53</v>
      </c>
      <c r="BY7" s="251"/>
      <c r="BZ7" s="252"/>
      <c r="CA7" s="91" t="s">
        <v>36</v>
      </c>
      <c r="CB7" s="89"/>
      <c r="CC7" s="116"/>
      <c r="CD7" s="251" t="s">
        <v>54</v>
      </c>
      <c r="CE7" s="256"/>
      <c r="CF7" s="256"/>
      <c r="CG7" s="256"/>
      <c r="CH7" s="256"/>
      <c r="CI7" s="252"/>
      <c r="CJ7" s="250" t="s">
        <v>68</v>
      </c>
      <c r="CK7" s="251"/>
      <c r="CL7" s="252"/>
      <c r="CM7" s="250" t="s">
        <v>72</v>
      </c>
      <c r="CN7" s="251"/>
      <c r="CO7" s="251"/>
      <c r="CP7" s="251"/>
      <c r="CQ7" s="251"/>
      <c r="CR7" s="252"/>
      <c r="CS7" s="91" t="s">
        <v>44</v>
      </c>
      <c r="CT7" s="89"/>
      <c r="CU7" s="89"/>
      <c r="CV7" s="89"/>
      <c r="CW7" s="89"/>
      <c r="CX7" s="89"/>
      <c r="CY7" s="89"/>
      <c r="CZ7" s="89"/>
      <c r="DA7" s="89"/>
    </row>
    <row r="8" spans="1:105" ht="12.75" customHeight="1">
      <c r="A8" s="18"/>
      <c r="B8" s="213"/>
      <c r="C8" s="115"/>
      <c r="D8" s="213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75"/>
      <c r="P8" s="76"/>
      <c r="Q8" s="76"/>
      <c r="R8" s="76"/>
      <c r="S8" s="76"/>
      <c r="T8" s="89"/>
      <c r="U8" s="213"/>
      <c r="V8" s="75"/>
      <c r="W8" s="76"/>
      <c r="X8" s="76"/>
      <c r="Y8" s="19"/>
      <c r="Z8" s="75"/>
      <c r="AA8" s="76"/>
      <c r="AB8" s="76"/>
      <c r="AC8" s="76"/>
      <c r="AD8" s="76"/>
      <c r="AE8" s="89"/>
      <c r="AF8" s="20"/>
      <c r="AG8" s="20"/>
      <c r="AH8" s="263"/>
      <c r="AI8" s="263"/>
      <c r="AJ8" s="263"/>
      <c r="AK8" s="263"/>
      <c r="AL8" s="263"/>
      <c r="AM8" s="263"/>
      <c r="AN8" s="263"/>
      <c r="AO8" s="263"/>
      <c r="AP8" s="230"/>
      <c r="AQ8" s="230"/>
      <c r="AR8" s="76"/>
      <c r="AS8" s="76"/>
      <c r="AT8" s="76"/>
      <c r="AU8" s="76"/>
      <c r="AV8" s="76"/>
      <c r="AW8" s="76"/>
      <c r="AX8" s="76"/>
      <c r="AY8" s="230"/>
      <c r="AZ8" s="230"/>
      <c r="BA8" s="76"/>
      <c r="BB8" s="76"/>
      <c r="BC8" s="76"/>
      <c r="BD8" s="76"/>
      <c r="BE8" s="76"/>
      <c r="BF8" s="76"/>
      <c r="BG8" s="76"/>
      <c r="BH8" s="76"/>
      <c r="BI8" s="230"/>
      <c r="BJ8" s="230"/>
      <c r="BK8" s="75"/>
      <c r="BL8" s="76"/>
      <c r="BM8" s="20"/>
      <c r="BN8" s="20"/>
      <c r="BO8" s="76"/>
      <c r="BP8" s="76"/>
      <c r="BQ8" s="76"/>
      <c r="BR8" s="76"/>
      <c r="BS8" s="76"/>
      <c r="BT8" s="20"/>
      <c r="BU8" s="20"/>
      <c r="BV8" s="76"/>
      <c r="BW8" s="76"/>
      <c r="BX8" s="75"/>
      <c r="BY8" s="76"/>
      <c r="BZ8" s="189"/>
      <c r="CA8" s="75"/>
      <c r="CB8" s="263"/>
      <c r="CC8" s="264"/>
      <c r="CD8" s="230"/>
      <c r="CE8" s="230"/>
      <c r="CF8" s="76"/>
      <c r="CG8" s="76"/>
      <c r="CH8" s="76"/>
      <c r="CI8" s="76"/>
      <c r="CJ8" s="75"/>
      <c r="CK8" s="76"/>
      <c r="CL8" s="189"/>
      <c r="CM8" s="75"/>
      <c r="CN8" s="76"/>
      <c r="CO8" s="76"/>
      <c r="CP8" s="76"/>
      <c r="CQ8" s="76"/>
      <c r="CR8" s="76"/>
      <c r="CS8" s="75"/>
      <c r="CT8" s="76"/>
      <c r="CU8" s="76"/>
      <c r="CV8" s="76"/>
      <c r="CW8" s="76"/>
      <c r="CX8" s="76"/>
      <c r="CY8" s="142"/>
      <c r="CZ8" s="143"/>
      <c r="DA8" s="143"/>
    </row>
    <row r="9" spans="1:105" ht="27.75" customHeight="1">
      <c r="A9" s="2" t="s">
        <v>24</v>
      </c>
      <c r="B9" s="257" t="s">
        <v>27</v>
      </c>
      <c r="C9" s="258"/>
      <c r="D9" s="21" t="s">
        <v>85</v>
      </c>
      <c r="E9" s="257" t="s">
        <v>49</v>
      </c>
      <c r="F9" s="259"/>
      <c r="G9" s="259"/>
      <c r="H9" s="259"/>
      <c r="I9" s="259"/>
      <c r="J9" s="258"/>
      <c r="K9" s="257" t="s">
        <v>76</v>
      </c>
      <c r="L9" s="259"/>
      <c r="M9" s="259"/>
      <c r="N9" s="258"/>
      <c r="O9" s="260" t="s">
        <v>80</v>
      </c>
      <c r="P9" s="261"/>
      <c r="Q9" s="261"/>
      <c r="R9" s="261"/>
      <c r="S9" s="261"/>
      <c r="T9" s="262"/>
      <c r="U9" s="21" t="s">
        <v>57</v>
      </c>
      <c r="V9" s="229" t="s">
        <v>55</v>
      </c>
      <c r="W9" s="225" t="s">
        <v>28</v>
      </c>
      <c r="X9" s="225" t="s">
        <v>29</v>
      </c>
      <c r="Y9" s="186" t="s">
        <v>39</v>
      </c>
      <c r="Z9" s="225" t="s">
        <v>40</v>
      </c>
      <c r="AA9" s="78"/>
      <c r="AB9" s="70"/>
      <c r="AC9" s="70"/>
      <c r="AD9" s="70"/>
      <c r="AE9" s="98"/>
      <c r="AF9" s="159" t="s">
        <v>86</v>
      </c>
      <c r="AG9" s="226"/>
      <c r="AH9" s="226"/>
      <c r="AI9" s="226"/>
      <c r="AJ9" s="226"/>
      <c r="AK9" s="227"/>
      <c r="AL9" s="260" t="s">
        <v>32</v>
      </c>
      <c r="AM9" s="261"/>
      <c r="AN9" s="261"/>
      <c r="AO9" s="261"/>
      <c r="AP9" s="261"/>
      <c r="AQ9" s="262"/>
      <c r="AR9" s="225" t="s">
        <v>33</v>
      </c>
      <c r="AS9" s="260" t="s">
        <v>66</v>
      </c>
      <c r="AT9" s="262"/>
      <c r="AU9" s="261" t="s">
        <v>75</v>
      </c>
      <c r="AV9" s="261"/>
      <c r="AW9" s="261"/>
      <c r="AX9" s="261"/>
      <c r="AY9" s="261"/>
      <c r="AZ9" s="262"/>
      <c r="BA9" s="260" t="s">
        <v>34</v>
      </c>
      <c r="BB9" s="261"/>
      <c r="BC9" s="261"/>
      <c r="BD9" s="262"/>
      <c r="BE9" s="225"/>
      <c r="BF9" s="226"/>
      <c r="BG9" s="226"/>
      <c r="BH9" s="167" t="s">
        <v>52</v>
      </c>
      <c r="BI9" s="167"/>
      <c r="BJ9" s="168"/>
      <c r="BK9" s="186"/>
      <c r="BL9" s="167"/>
      <c r="BM9" s="226" t="s">
        <v>77</v>
      </c>
      <c r="BN9" s="226"/>
      <c r="BO9" s="226"/>
      <c r="BP9" s="187"/>
      <c r="BQ9" s="77" t="s">
        <v>60</v>
      </c>
      <c r="BR9" s="186"/>
      <c r="BS9" s="167"/>
      <c r="BT9" s="226" t="s">
        <v>35</v>
      </c>
      <c r="BU9" s="226"/>
      <c r="BV9" s="226"/>
      <c r="BW9" s="227"/>
      <c r="BX9" s="260" t="s">
        <v>67</v>
      </c>
      <c r="BY9" s="261"/>
      <c r="BZ9" s="262"/>
      <c r="CA9" s="186" t="s">
        <v>37</v>
      </c>
      <c r="CB9" s="186" t="s">
        <v>51</v>
      </c>
      <c r="CC9" s="225" t="s">
        <v>38</v>
      </c>
      <c r="CD9" s="225"/>
      <c r="CE9" s="226"/>
      <c r="CF9" s="78" t="s">
        <v>61</v>
      </c>
      <c r="CG9" s="226"/>
      <c r="CH9" s="226"/>
      <c r="CI9" s="227"/>
      <c r="CJ9" s="225" t="s">
        <v>42</v>
      </c>
      <c r="CK9" s="226"/>
      <c r="CL9" s="227"/>
      <c r="CM9" s="78" t="s">
        <v>73</v>
      </c>
      <c r="CN9" s="78"/>
      <c r="CO9" s="78"/>
      <c r="CP9" s="78"/>
      <c r="CQ9" s="78"/>
      <c r="CR9" s="78"/>
      <c r="CS9" s="260" t="s">
        <v>43</v>
      </c>
      <c r="CT9" s="261"/>
      <c r="CU9" s="261"/>
      <c r="CV9" s="261"/>
      <c r="CW9" s="261"/>
      <c r="CX9" s="262"/>
      <c r="CY9" s="261" t="s">
        <v>84</v>
      </c>
      <c r="CZ9" s="261"/>
      <c r="DA9" s="262"/>
    </row>
    <row r="10" spans="1:105" ht="12.75">
      <c r="A10" s="18" t="s">
        <v>25</v>
      </c>
      <c r="B10" s="22" t="s">
        <v>87</v>
      </c>
      <c r="C10" s="23" t="s">
        <v>88</v>
      </c>
      <c r="D10" s="22" t="s">
        <v>89</v>
      </c>
      <c r="E10" s="95" t="s">
        <v>90</v>
      </c>
      <c r="F10" s="96" t="s">
        <v>91</v>
      </c>
      <c r="G10" s="96" t="s">
        <v>89</v>
      </c>
      <c r="H10" s="96" t="s">
        <v>92</v>
      </c>
      <c r="I10" s="96" t="s">
        <v>87</v>
      </c>
      <c r="J10" s="97" t="s">
        <v>93</v>
      </c>
      <c r="K10" s="96" t="s">
        <v>89</v>
      </c>
      <c r="L10" s="96" t="s">
        <v>92</v>
      </c>
      <c r="M10" s="96" t="s">
        <v>87</v>
      </c>
      <c r="N10" s="97" t="s">
        <v>93</v>
      </c>
      <c r="O10" s="95" t="s">
        <v>90</v>
      </c>
      <c r="P10" s="96" t="s">
        <v>91</v>
      </c>
      <c r="Q10" s="96" t="s">
        <v>89</v>
      </c>
      <c r="R10" s="96" t="s">
        <v>92</v>
      </c>
      <c r="S10" s="96" t="s">
        <v>87</v>
      </c>
      <c r="T10" s="97" t="s">
        <v>93</v>
      </c>
      <c r="U10" s="22" t="s">
        <v>89</v>
      </c>
      <c r="V10" s="22" t="s">
        <v>89</v>
      </c>
      <c r="W10" s="22" t="s">
        <v>89</v>
      </c>
      <c r="X10" s="22" t="s">
        <v>89</v>
      </c>
      <c r="Y10" s="22" t="s">
        <v>89</v>
      </c>
      <c r="Z10" s="95" t="s">
        <v>90</v>
      </c>
      <c r="AA10" s="96" t="s">
        <v>91</v>
      </c>
      <c r="AB10" s="96" t="s">
        <v>89</v>
      </c>
      <c r="AC10" s="96" t="s">
        <v>92</v>
      </c>
      <c r="AD10" s="96" t="s">
        <v>87</v>
      </c>
      <c r="AE10" s="97" t="s">
        <v>93</v>
      </c>
      <c r="AF10" s="95" t="s">
        <v>90</v>
      </c>
      <c r="AG10" s="96" t="s">
        <v>91</v>
      </c>
      <c r="AH10" s="96" t="s">
        <v>89</v>
      </c>
      <c r="AI10" s="96" t="s">
        <v>92</v>
      </c>
      <c r="AJ10" s="96" t="s">
        <v>87</v>
      </c>
      <c r="AK10" s="97" t="s">
        <v>93</v>
      </c>
      <c r="AL10" s="23" t="s">
        <v>90</v>
      </c>
      <c r="AM10" s="23" t="s">
        <v>91</v>
      </c>
      <c r="AN10" s="23" t="s">
        <v>89</v>
      </c>
      <c r="AO10" s="23" t="s">
        <v>92</v>
      </c>
      <c r="AP10" s="23" t="s">
        <v>87</v>
      </c>
      <c r="AQ10" s="94" t="s">
        <v>93</v>
      </c>
      <c r="AR10" s="23" t="s">
        <v>89</v>
      </c>
      <c r="AS10" s="22" t="s">
        <v>89</v>
      </c>
      <c r="AT10" s="94" t="s">
        <v>92</v>
      </c>
      <c r="AU10" s="96" t="s">
        <v>90</v>
      </c>
      <c r="AV10" s="96" t="s">
        <v>91</v>
      </c>
      <c r="AW10" s="96" t="s">
        <v>89</v>
      </c>
      <c r="AX10" s="96" t="s">
        <v>92</v>
      </c>
      <c r="AY10" s="96" t="s">
        <v>87</v>
      </c>
      <c r="AZ10" s="97" t="s">
        <v>93</v>
      </c>
      <c r="BA10" s="96" t="s">
        <v>89</v>
      </c>
      <c r="BB10" s="96" t="s">
        <v>92</v>
      </c>
      <c r="BC10" s="96" t="s">
        <v>87</v>
      </c>
      <c r="BD10" s="97" t="s">
        <v>93</v>
      </c>
      <c r="BE10" s="95" t="s">
        <v>90</v>
      </c>
      <c r="BF10" s="96" t="s">
        <v>91</v>
      </c>
      <c r="BG10" s="96" t="s">
        <v>89</v>
      </c>
      <c r="BH10" s="96" t="s">
        <v>92</v>
      </c>
      <c r="BI10" s="96" t="s">
        <v>87</v>
      </c>
      <c r="BJ10" s="97" t="s">
        <v>93</v>
      </c>
      <c r="BK10" s="95" t="s">
        <v>90</v>
      </c>
      <c r="BL10" s="96" t="s">
        <v>91</v>
      </c>
      <c r="BM10" s="96" t="s">
        <v>89</v>
      </c>
      <c r="BN10" s="96" t="s">
        <v>92</v>
      </c>
      <c r="BO10" s="96" t="s">
        <v>87</v>
      </c>
      <c r="BP10" s="97" t="s">
        <v>93</v>
      </c>
      <c r="BQ10" s="23" t="s">
        <v>89</v>
      </c>
      <c r="BR10" s="95" t="s">
        <v>90</v>
      </c>
      <c r="BS10" s="96" t="s">
        <v>91</v>
      </c>
      <c r="BT10" s="96" t="s">
        <v>89</v>
      </c>
      <c r="BU10" s="96" t="s">
        <v>92</v>
      </c>
      <c r="BV10" s="96" t="s">
        <v>87</v>
      </c>
      <c r="BW10" s="97" t="s">
        <v>93</v>
      </c>
      <c r="BX10" s="23" t="s">
        <v>89</v>
      </c>
      <c r="BY10" s="23" t="s">
        <v>92</v>
      </c>
      <c r="BZ10" s="23" t="s">
        <v>87</v>
      </c>
      <c r="CA10" s="22" t="s">
        <v>89</v>
      </c>
      <c r="CB10" s="22" t="s">
        <v>89</v>
      </c>
      <c r="CC10" s="22" t="s">
        <v>89</v>
      </c>
      <c r="CD10" s="22" t="s">
        <v>90</v>
      </c>
      <c r="CE10" s="23" t="s">
        <v>91</v>
      </c>
      <c r="CF10" s="23" t="s">
        <v>89</v>
      </c>
      <c r="CG10" s="23" t="s">
        <v>92</v>
      </c>
      <c r="CH10" s="23" t="s">
        <v>87</v>
      </c>
      <c r="CI10" s="94" t="s">
        <v>93</v>
      </c>
      <c r="CJ10" s="22" t="s">
        <v>94</v>
      </c>
      <c r="CK10" s="23" t="s">
        <v>95</v>
      </c>
      <c r="CL10" s="94" t="s">
        <v>96</v>
      </c>
      <c r="CM10" s="23" t="s">
        <v>90</v>
      </c>
      <c r="CN10" s="23" t="s">
        <v>91</v>
      </c>
      <c r="CO10" s="23" t="s">
        <v>89</v>
      </c>
      <c r="CP10" s="23" t="s">
        <v>92</v>
      </c>
      <c r="CQ10" s="23" t="s">
        <v>87</v>
      </c>
      <c r="CR10" s="23" t="s">
        <v>93</v>
      </c>
      <c r="CS10" s="22" t="s">
        <v>90</v>
      </c>
      <c r="CT10" s="23" t="s">
        <v>91</v>
      </c>
      <c r="CU10" s="23" t="s">
        <v>89</v>
      </c>
      <c r="CV10" s="23" t="s">
        <v>92</v>
      </c>
      <c r="CW10" s="23" t="s">
        <v>87</v>
      </c>
      <c r="CX10" s="94" t="s">
        <v>93</v>
      </c>
      <c r="CY10" s="23" t="s">
        <v>92</v>
      </c>
      <c r="CZ10" s="23" t="s">
        <v>87</v>
      </c>
      <c r="DA10" s="94" t="s">
        <v>97</v>
      </c>
    </row>
    <row r="11" spans="1:105" s="1" customFormat="1" ht="12.75">
      <c r="A11" s="24">
        <v>1</v>
      </c>
      <c r="B11" s="27">
        <v>2</v>
      </c>
      <c r="C11" s="28">
        <v>3</v>
      </c>
      <c r="D11" s="27">
        <v>4</v>
      </c>
      <c r="E11" s="27">
        <v>5</v>
      </c>
      <c r="F11" s="28">
        <v>6</v>
      </c>
      <c r="G11" s="28">
        <v>7</v>
      </c>
      <c r="H11" s="28">
        <v>8</v>
      </c>
      <c r="I11" s="28">
        <v>9</v>
      </c>
      <c r="J11" s="184">
        <v>10</v>
      </c>
      <c r="K11" s="28">
        <v>11</v>
      </c>
      <c r="L11" s="28">
        <v>12</v>
      </c>
      <c r="M11" s="28">
        <v>13</v>
      </c>
      <c r="N11" s="184">
        <v>14</v>
      </c>
      <c r="O11" s="25">
        <v>15</v>
      </c>
      <c r="P11" s="26">
        <v>16</v>
      </c>
      <c r="Q11" s="79">
        <v>17</v>
      </c>
      <c r="R11" s="79">
        <v>18</v>
      </c>
      <c r="S11" s="79">
        <v>19</v>
      </c>
      <c r="T11" s="79">
        <v>20</v>
      </c>
      <c r="U11" s="27">
        <v>21</v>
      </c>
      <c r="V11" s="27">
        <v>22</v>
      </c>
      <c r="W11" s="27">
        <v>23</v>
      </c>
      <c r="X11" s="25">
        <v>24</v>
      </c>
      <c r="Y11" s="25">
        <v>25</v>
      </c>
      <c r="Z11" s="25">
        <v>26</v>
      </c>
      <c r="AA11" s="26">
        <v>27</v>
      </c>
      <c r="AB11" s="79">
        <v>28</v>
      </c>
      <c r="AC11" s="79">
        <v>29</v>
      </c>
      <c r="AD11" s="79">
        <v>30</v>
      </c>
      <c r="AE11" s="79">
        <v>31</v>
      </c>
      <c r="AF11" s="80">
        <v>32</v>
      </c>
      <c r="AG11" s="79">
        <v>33</v>
      </c>
      <c r="AH11" s="79">
        <v>34</v>
      </c>
      <c r="AI11" s="79">
        <v>35</v>
      </c>
      <c r="AJ11" s="79">
        <v>36</v>
      </c>
      <c r="AK11" s="231">
        <v>37</v>
      </c>
      <c r="AL11" s="79">
        <v>38</v>
      </c>
      <c r="AM11" s="79">
        <v>39</v>
      </c>
      <c r="AN11" s="79">
        <v>40</v>
      </c>
      <c r="AO11" s="26">
        <v>41</v>
      </c>
      <c r="AP11" s="26">
        <v>42</v>
      </c>
      <c r="AQ11" s="99">
        <v>43</v>
      </c>
      <c r="AR11" s="79">
        <v>44</v>
      </c>
      <c r="AS11" s="80">
        <v>45</v>
      </c>
      <c r="AT11" s="153">
        <v>46</v>
      </c>
      <c r="AU11" s="146">
        <v>47</v>
      </c>
      <c r="AV11" s="146">
        <v>48</v>
      </c>
      <c r="AW11" s="146">
        <v>49</v>
      </c>
      <c r="AX11" s="146">
        <v>50</v>
      </c>
      <c r="AY11" s="146">
        <v>51</v>
      </c>
      <c r="AZ11" s="147">
        <v>52</v>
      </c>
      <c r="BA11" s="79">
        <v>53</v>
      </c>
      <c r="BB11" s="79">
        <v>54</v>
      </c>
      <c r="BC11" s="79">
        <v>55</v>
      </c>
      <c r="BD11" s="153">
        <v>56</v>
      </c>
      <c r="BE11" s="80">
        <v>57</v>
      </c>
      <c r="BF11" s="79">
        <v>58</v>
      </c>
      <c r="BG11" s="79">
        <v>59</v>
      </c>
      <c r="BH11" s="79">
        <v>60</v>
      </c>
      <c r="BI11" s="79">
        <v>61</v>
      </c>
      <c r="BJ11" s="153">
        <v>62</v>
      </c>
      <c r="BK11" s="80">
        <v>63</v>
      </c>
      <c r="BL11" s="79">
        <v>64</v>
      </c>
      <c r="BM11" s="79">
        <v>65</v>
      </c>
      <c r="BN11" s="79">
        <v>66</v>
      </c>
      <c r="BO11" s="79">
        <v>67</v>
      </c>
      <c r="BP11" s="153">
        <v>68</v>
      </c>
      <c r="BQ11" s="79">
        <v>69</v>
      </c>
      <c r="BR11" s="80">
        <v>70</v>
      </c>
      <c r="BS11" s="79">
        <v>71</v>
      </c>
      <c r="BT11" s="79">
        <v>72</v>
      </c>
      <c r="BU11" s="79">
        <v>73</v>
      </c>
      <c r="BV11" s="79">
        <v>74</v>
      </c>
      <c r="BW11" s="153">
        <v>75</v>
      </c>
      <c r="BX11" s="79">
        <v>76</v>
      </c>
      <c r="BY11" s="79">
        <v>77</v>
      </c>
      <c r="BZ11" s="79">
        <v>78</v>
      </c>
      <c r="CA11" s="80">
        <v>89</v>
      </c>
      <c r="CB11" s="80">
        <v>80</v>
      </c>
      <c r="CC11" s="80">
        <v>81</v>
      </c>
      <c r="CD11" s="80">
        <v>82</v>
      </c>
      <c r="CE11" s="79">
        <v>83</v>
      </c>
      <c r="CF11" s="79">
        <v>84</v>
      </c>
      <c r="CG11" s="79">
        <v>85</v>
      </c>
      <c r="CH11" s="79">
        <v>86</v>
      </c>
      <c r="CI11" s="153">
        <v>87</v>
      </c>
      <c r="CJ11" s="80">
        <v>88</v>
      </c>
      <c r="CK11" s="79">
        <v>89</v>
      </c>
      <c r="CL11" s="153">
        <v>90</v>
      </c>
      <c r="CM11" s="79">
        <v>91</v>
      </c>
      <c r="CN11" s="79">
        <v>92</v>
      </c>
      <c r="CO11" s="79">
        <v>93</v>
      </c>
      <c r="CP11" s="79">
        <v>94</v>
      </c>
      <c r="CQ11" s="79">
        <v>95</v>
      </c>
      <c r="CR11" s="79">
        <v>96</v>
      </c>
      <c r="CS11" s="80">
        <v>97</v>
      </c>
      <c r="CT11" s="79">
        <v>98</v>
      </c>
      <c r="CU11" s="79">
        <v>99</v>
      </c>
      <c r="CV11" s="79">
        <v>100</v>
      </c>
      <c r="CW11" s="79">
        <v>101</v>
      </c>
      <c r="CX11" s="153">
        <v>102</v>
      </c>
      <c r="CY11" s="79">
        <v>103</v>
      </c>
      <c r="CZ11" s="79">
        <v>104</v>
      </c>
      <c r="DA11" s="153">
        <v>105</v>
      </c>
    </row>
    <row r="12" spans="1:105" s="1" customFormat="1" ht="12.75">
      <c r="A12" s="6"/>
      <c r="B12" s="175"/>
      <c r="C12" s="30"/>
      <c r="D12" s="175"/>
      <c r="E12" s="175"/>
      <c r="F12" s="30"/>
      <c r="G12" s="30"/>
      <c r="H12" s="30"/>
      <c r="I12" s="30"/>
      <c r="J12" s="185"/>
      <c r="K12" s="30"/>
      <c r="L12" s="30"/>
      <c r="M12" s="30"/>
      <c r="N12" s="185"/>
      <c r="O12" s="131"/>
      <c r="P12" s="29"/>
      <c r="Q12" s="29"/>
      <c r="R12" s="29"/>
      <c r="S12" s="29"/>
      <c r="T12" s="29"/>
      <c r="U12" s="175"/>
      <c r="V12" s="176"/>
      <c r="W12" s="175"/>
      <c r="X12" s="131"/>
      <c r="Y12" s="174"/>
      <c r="Z12" s="131"/>
      <c r="AA12" s="29"/>
      <c r="AB12" s="29"/>
      <c r="AC12" s="29"/>
      <c r="AD12" s="29"/>
      <c r="AE12" s="29"/>
      <c r="AF12" s="120"/>
      <c r="AG12" s="81"/>
      <c r="AH12" s="81"/>
      <c r="AI12" s="81"/>
      <c r="AJ12" s="81"/>
      <c r="AK12" s="121"/>
      <c r="AL12" s="29"/>
      <c r="AM12" s="29"/>
      <c r="AN12" s="29"/>
      <c r="AO12" s="29"/>
      <c r="AP12" s="29"/>
      <c r="AQ12" s="100"/>
      <c r="AR12" s="81"/>
      <c r="AS12" s="120"/>
      <c r="AT12" s="121"/>
      <c r="AU12" s="44"/>
      <c r="AV12" s="44"/>
      <c r="AW12" s="44"/>
      <c r="AX12" s="44"/>
      <c r="AY12" s="44"/>
      <c r="AZ12" s="108"/>
      <c r="BA12" s="81"/>
      <c r="BB12" s="81"/>
      <c r="BC12" s="81"/>
      <c r="BD12" s="121"/>
      <c r="BE12" s="120"/>
      <c r="BF12" s="81"/>
      <c r="BG12" s="81"/>
      <c r="BH12" s="81"/>
      <c r="BI12" s="81"/>
      <c r="BJ12" s="121"/>
      <c r="BK12" s="120"/>
      <c r="BL12" s="81"/>
      <c r="BM12" s="81"/>
      <c r="BN12" s="81"/>
      <c r="BO12" s="81"/>
      <c r="BP12" s="121"/>
      <c r="BQ12" s="81"/>
      <c r="BR12" s="120"/>
      <c r="BS12" s="81"/>
      <c r="BT12" s="81"/>
      <c r="BU12" s="81"/>
      <c r="BV12" s="81"/>
      <c r="BW12" s="121"/>
      <c r="BX12" s="81"/>
      <c r="BY12" s="81"/>
      <c r="BZ12" s="81"/>
      <c r="CA12" s="131"/>
      <c r="CB12" s="120"/>
      <c r="CC12" s="120"/>
      <c r="CD12" s="120"/>
      <c r="CE12" s="81"/>
      <c r="CF12" s="81"/>
      <c r="CG12" s="81"/>
      <c r="CH12" s="81"/>
      <c r="CI12" s="121"/>
      <c r="CJ12" s="120"/>
      <c r="CK12" s="81"/>
      <c r="CL12" s="121"/>
      <c r="CM12" s="81"/>
      <c r="CN12" s="81"/>
      <c r="CO12" s="81"/>
      <c r="CP12" s="81"/>
      <c r="CQ12" s="81"/>
      <c r="CR12" s="81"/>
      <c r="CS12" s="120"/>
      <c r="CT12" s="81"/>
      <c r="CU12" s="81"/>
      <c r="CV12" s="81"/>
      <c r="CW12" s="81"/>
      <c r="CX12" s="121"/>
      <c r="CY12" s="81"/>
      <c r="CZ12" s="81"/>
      <c r="DA12" s="121"/>
    </row>
    <row r="13" spans="1:219" s="47" customFormat="1" ht="13.5" customHeight="1">
      <c r="A13" s="6" t="s">
        <v>45</v>
      </c>
      <c r="B13" s="122"/>
      <c r="C13" s="46"/>
      <c r="D13" s="122"/>
      <c r="E13" s="122"/>
      <c r="F13" s="46"/>
      <c r="G13" s="46"/>
      <c r="H13" s="46"/>
      <c r="I13" s="46"/>
      <c r="J13" s="101"/>
      <c r="K13" s="46"/>
      <c r="L13" s="46"/>
      <c r="M13" s="46"/>
      <c r="N13" s="101"/>
      <c r="O13" s="122"/>
      <c r="P13" s="46"/>
      <c r="Q13" s="46"/>
      <c r="R13" s="46"/>
      <c r="S13" s="46"/>
      <c r="T13" s="46"/>
      <c r="U13" s="122"/>
      <c r="V13" s="122"/>
      <c r="W13" s="122"/>
      <c r="X13" s="122"/>
      <c r="Y13" s="122"/>
      <c r="Z13" s="122"/>
      <c r="AA13" s="46"/>
      <c r="AB13" s="46"/>
      <c r="AC13" s="46"/>
      <c r="AD13" s="46"/>
      <c r="AE13" s="46"/>
      <c r="AF13" s="122"/>
      <c r="AG13" s="46"/>
      <c r="AH13" s="46"/>
      <c r="AI13" s="46"/>
      <c r="AJ13" s="46"/>
      <c r="AK13" s="101"/>
      <c r="AL13" s="46"/>
      <c r="AM13" s="46"/>
      <c r="AN13" s="46"/>
      <c r="AO13" s="46"/>
      <c r="AP13" s="46"/>
      <c r="AQ13" s="101"/>
      <c r="AR13" s="46"/>
      <c r="AS13" s="122"/>
      <c r="AT13" s="101"/>
      <c r="AU13" s="82"/>
      <c r="AV13" s="82"/>
      <c r="AW13" s="82"/>
      <c r="AX13" s="82"/>
      <c r="AY13" s="82"/>
      <c r="AZ13" s="109"/>
      <c r="BA13" s="46"/>
      <c r="BB13" s="46"/>
      <c r="BC13" s="46"/>
      <c r="BD13" s="101"/>
      <c r="BE13" s="122"/>
      <c r="BF13" s="46"/>
      <c r="BG13" s="46"/>
      <c r="BH13" s="46"/>
      <c r="BI13" s="46"/>
      <c r="BJ13" s="101"/>
      <c r="BK13" s="122"/>
      <c r="BL13" s="46"/>
      <c r="BM13" s="46"/>
      <c r="BN13" s="46"/>
      <c r="BO13" s="46"/>
      <c r="BP13" s="101"/>
      <c r="BQ13" s="46"/>
      <c r="BR13" s="122"/>
      <c r="BS13" s="46"/>
      <c r="BT13" s="46"/>
      <c r="BU13" s="46"/>
      <c r="BV13" s="46"/>
      <c r="BW13" s="101"/>
      <c r="BX13" s="46"/>
      <c r="BY13" s="46"/>
      <c r="BZ13" s="46"/>
      <c r="CA13" s="122"/>
      <c r="CB13" s="122"/>
      <c r="CC13" s="122"/>
      <c r="CD13" s="122"/>
      <c r="CE13" s="46"/>
      <c r="CF13" s="46"/>
      <c r="CG13" s="46"/>
      <c r="CH13" s="46"/>
      <c r="CI13" s="101"/>
      <c r="CJ13" s="122"/>
      <c r="CK13" s="46"/>
      <c r="CL13" s="101"/>
      <c r="CM13" s="46"/>
      <c r="CN13" s="46"/>
      <c r="CO13" s="46"/>
      <c r="CP13" s="46"/>
      <c r="CQ13" s="46"/>
      <c r="CR13" s="46"/>
      <c r="CS13" s="122"/>
      <c r="CT13" s="46"/>
      <c r="CU13" s="46"/>
      <c r="CV13" s="46"/>
      <c r="CW13" s="46"/>
      <c r="CX13" s="101"/>
      <c r="CY13" s="46"/>
      <c r="CZ13" s="46"/>
      <c r="DA13" s="101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</row>
    <row r="14" spans="1:219" s="1" customFormat="1" ht="18" customHeight="1">
      <c r="A14" s="2" t="s">
        <v>46</v>
      </c>
      <c r="B14" s="162">
        <v>3117822</v>
      </c>
      <c r="C14" s="31">
        <v>3360000</v>
      </c>
      <c r="D14" s="162">
        <v>117868</v>
      </c>
      <c r="E14" s="130">
        <v>2604669</v>
      </c>
      <c r="F14" s="32">
        <v>1573973</v>
      </c>
      <c r="G14" s="32">
        <v>1613489</v>
      </c>
      <c r="H14" s="31">
        <v>1642115</v>
      </c>
      <c r="I14" s="32">
        <v>1867166</v>
      </c>
      <c r="J14" s="102">
        <v>2191697</v>
      </c>
      <c r="K14" s="32">
        <v>1032694</v>
      </c>
      <c r="L14" s="31">
        <v>1170835</v>
      </c>
      <c r="M14" s="32">
        <v>1129133</v>
      </c>
      <c r="N14" s="102">
        <v>1479055</v>
      </c>
      <c r="O14" s="130">
        <v>100566</v>
      </c>
      <c r="P14" s="32">
        <v>103568</v>
      </c>
      <c r="Q14" s="39">
        <v>104180</v>
      </c>
      <c r="R14" s="39">
        <v>113598</v>
      </c>
      <c r="S14" s="39">
        <v>128497</v>
      </c>
      <c r="T14" s="39">
        <v>153896</v>
      </c>
      <c r="U14" s="162">
        <v>44427.1385</v>
      </c>
      <c r="V14" s="162">
        <v>218223</v>
      </c>
      <c r="W14" s="162">
        <v>8062963</v>
      </c>
      <c r="X14" s="162">
        <v>697062</v>
      </c>
      <c r="Y14" s="162">
        <v>203330</v>
      </c>
      <c r="Z14" s="130">
        <v>637500</v>
      </c>
      <c r="AA14" s="32">
        <v>700300</v>
      </c>
      <c r="AB14" s="39">
        <v>743100</v>
      </c>
      <c r="AC14" s="39">
        <v>832000</v>
      </c>
      <c r="AD14" s="39">
        <v>895400</v>
      </c>
      <c r="AE14" s="39">
        <v>1040300</v>
      </c>
      <c r="AF14" s="123">
        <v>64296744</v>
      </c>
      <c r="AG14" s="83">
        <v>74071076</v>
      </c>
      <c r="AH14" s="39">
        <v>85550031</v>
      </c>
      <c r="AI14" s="39">
        <v>87925919</v>
      </c>
      <c r="AJ14" s="39">
        <v>95146087</v>
      </c>
      <c r="AK14" s="124">
        <v>99606818</v>
      </c>
      <c r="AL14" s="81">
        <v>927839</v>
      </c>
      <c r="AM14" s="81">
        <v>963674</v>
      </c>
      <c r="AN14" s="81">
        <v>1111238</v>
      </c>
      <c r="AO14" s="32">
        <v>1404155</v>
      </c>
      <c r="AP14" s="32">
        <v>1264722</v>
      </c>
      <c r="AQ14" s="102">
        <v>1484025</v>
      </c>
      <c r="AR14" s="32">
        <v>4790393</v>
      </c>
      <c r="AS14" s="130">
        <v>9831700</v>
      </c>
      <c r="AT14" s="102">
        <v>13703000</v>
      </c>
      <c r="AU14" s="39">
        <v>1588192.354</v>
      </c>
      <c r="AV14" s="39">
        <v>1421591.9470000002</v>
      </c>
      <c r="AW14" s="39">
        <v>1615799.151</v>
      </c>
      <c r="AX14" s="39">
        <v>1969156.643</v>
      </c>
      <c r="AY14" s="39">
        <v>1558239.0669999998</v>
      </c>
      <c r="AZ14" s="124">
        <v>1785170.402</v>
      </c>
      <c r="BA14" s="32">
        <v>5291609</v>
      </c>
      <c r="BB14" s="32">
        <v>6198764</v>
      </c>
      <c r="BC14" s="32">
        <v>7136545</v>
      </c>
      <c r="BD14" s="102">
        <v>7331292</v>
      </c>
      <c r="BE14" s="130">
        <v>8143841</v>
      </c>
      <c r="BF14" s="32">
        <v>7789835</v>
      </c>
      <c r="BG14" s="32">
        <v>7425513</v>
      </c>
      <c r="BH14" s="32">
        <v>9845167</v>
      </c>
      <c r="BI14" s="32">
        <v>13106787</v>
      </c>
      <c r="BJ14" s="102">
        <v>12741802</v>
      </c>
      <c r="BK14" s="130">
        <v>356674</v>
      </c>
      <c r="BL14" s="32">
        <v>429235</v>
      </c>
      <c r="BM14" s="32">
        <v>421204</v>
      </c>
      <c r="BN14" s="32">
        <v>486054</v>
      </c>
      <c r="BO14" s="32">
        <v>624829</v>
      </c>
      <c r="BP14" s="102">
        <v>673803</v>
      </c>
      <c r="BQ14" s="32">
        <v>981663.52</v>
      </c>
      <c r="BR14" s="130">
        <v>879236</v>
      </c>
      <c r="BS14" s="32">
        <v>820960</v>
      </c>
      <c r="BT14" s="32">
        <v>1172528</v>
      </c>
      <c r="BU14" s="32">
        <v>2050133</v>
      </c>
      <c r="BV14" s="32">
        <v>2082937</v>
      </c>
      <c r="BW14" s="102">
        <v>3105410</v>
      </c>
      <c r="BX14" s="32">
        <f>300401+450200+52700+252605+7850+61200</f>
        <v>1124956</v>
      </c>
      <c r="BY14" s="32">
        <f>212580+450200+17362+107764+7550+15100</f>
        <v>810556</v>
      </c>
      <c r="BZ14" s="32">
        <f>480080+500100+20700+399721+7150+15200</f>
        <v>1422951</v>
      </c>
      <c r="CA14" s="130">
        <v>709071</v>
      </c>
      <c r="CB14" s="130">
        <v>1336581</v>
      </c>
      <c r="CC14" s="130">
        <v>2738062</v>
      </c>
      <c r="CD14" s="130">
        <v>430737</v>
      </c>
      <c r="CE14" s="32">
        <v>476018</v>
      </c>
      <c r="CF14" s="32">
        <v>525095</v>
      </c>
      <c r="CG14" s="32">
        <v>669670</v>
      </c>
      <c r="CH14" s="32">
        <v>688957</v>
      </c>
      <c r="CI14" s="102">
        <v>793487</v>
      </c>
      <c r="CJ14" s="130">
        <v>4913900</v>
      </c>
      <c r="CK14" s="32">
        <v>5505600</v>
      </c>
      <c r="CL14" s="102">
        <v>5605600</v>
      </c>
      <c r="CM14" s="32">
        <v>35483</v>
      </c>
      <c r="CN14" s="32">
        <v>35205</v>
      </c>
      <c r="CO14" s="32">
        <v>38313</v>
      </c>
      <c r="CP14" s="32">
        <v>46206</v>
      </c>
      <c r="CQ14" s="32">
        <v>56738</v>
      </c>
      <c r="CR14" s="32">
        <v>62012</v>
      </c>
      <c r="CS14" s="130">
        <v>364686</v>
      </c>
      <c r="CT14" s="32">
        <v>185968</v>
      </c>
      <c r="CU14" s="32">
        <v>203806</v>
      </c>
      <c r="CV14" s="32">
        <v>269012</v>
      </c>
      <c r="CW14" s="32">
        <v>264907</v>
      </c>
      <c r="CX14" s="102">
        <v>320200</v>
      </c>
      <c r="CY14" s="32">
        <v>574617</v>
      </c>
      <c r="CZ14" s="32">
        <v>893402</v>
      </c>
      <c r="DA14" s="102">
        <v>1593000</v>
      </c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</row>
    <row r="15" spans="1:219" s="51" customFormat="1" ht="16.5" customHeight="1">
      <c r="A15" s="3"/>
      <c r="B15" s="163"/>
      <c r="C15" s="45"/>
      <c r="D15" s="163"/>
      <c r="E15" s="180"/>
      <c r="F15" s="49"/>
      <c r="G15" s="49"/>
      <c r="H15" s="45"/>
      <c r="I15" s="49"/>
      <c r="J15" s="169"/>
      <c r="K15" s="49"/>
      <c r="L15" s="45"/>
      <c r="M15" s="49"/>
      <c r="N15" s="169"/>
      <c r="O15" s="125"/>
      <c r="P15" s="48"/>
      <c r="Q15" s="52"/>
      <c r="R15" s="52"/>
      <c r="S15" s="52"/>
      <c r="T15" s="52"/>
      <c r="U15" s="180"/>
      <c r="V15" s="163"/>
      <c r="W15" s="163"/>
      <c r="X15" s="163"/>
      <c r="Y15" s="163"/>
      <c r="Z15" s="125"/>
      <c r="AA15" s="48"/>
      <c r="AB15" s="52"/>
      <c r="AC15" s="52"/>
      <c r="AD15" s="52"/>
      <c r="AE15" s="52"/>
      <c r="AF15" s="180"/>
      <c r="AG15" s="49"/>
      <c r="AH15" s="49"/>
      <c r="AI15" s="49"/>
      <c r="AJ15" s="49"/>
      <c r="AK15" s="169"/>
      <c r="AL15" s="50"/>
      <c r="AM15" s="50"/>
      <c r="AN15" s="50"/>
      <c r="AO15" s="48"/>
      <c r="AP15" s="48"/>
      <c r="AQ15" s="103"/>
      <c r="AR15" s="49"/>
      <c r="AS15" s="127"/>
      <c r="AT15" s="106"/>
      <c r="AU15" s="52"/>
      <c r="AV15" s="52"/>
      <c r="AW15" s="52"/>
      <c r="AX15" s="52"/>
      <c r="AY15" s="52"/>
      <c r="AZ15" s="150"/>
      <c r="BA15" s="49"/>
      <c r="BB15" s="49"/>
      <c r="BC15" s="49"/>
      <c r="BD15" s="169"/>
      <c r="BE15" s="180"/>
      <c r="BF15" s="49"/>
      <c r="BG15" s="49"/>
      <c r="BH15" s="49"/>
      <c r="BI15" s="49"/>
      <c r="BJ15" s="169"/>
      <c r="BK15" s="180"/>
      <c r="BL15" s="49"/>
      <c r="BM15" s="49"/>
      <c r="BN15" s="49"/>
      <c r="BO15" s="49"/>
      <c r="BP15" s="169"/>
      <c r="BQ15" s="49"/>
      <c r="BR15" s="180"/>
      <c r="BS15" s="49"/>
      <c r="BT15" s="49"/>
      <c r="BU15" s="49"/>
      <c r="BV15" s="49"/>
      <c r="BW15" s="169"/>
      <c r="BX15" s="49"/>
      <c r="BY15" s="49"/>
      <c r="BZ15" s="49"/>
      <c r="CA15" s="180"/>
      <c r="CB15" s="180"/>
      <c r="CC15" s="180"/>
      <c r="CD15" s="180"/>
      <c r="CE15" s="49"/>
      <c r="CF15" s="49"/>
      <c r="CG15" s="49"/>
      <c r="CH15" s="49"/>
      <c r="CI15" s="169"/>
      <c r="CJ15" s="180"/>
      <c r="CK15" s="49"/>
      <c r="CL15" s="169"/>
      <c r="CM15" s="49"/>
      <c r="CN15" s="49"/>
      <c r="CO15" s="49"/>
      <c r="CP15" s="49"/>
      <c r="CQ15" s="49"/>
      <c r="CR15" s="49"/>
      <c r="CS15" s="180"/>
      <c r="CT15" s="49"/>
      <c r="CU15" s="49"/>
      <c r="CV15" s="49"/>
      <c r="CW15" s="49"/>
      <c r="CX15" s="169"/>
      <c r="CY15" s="50"/>
      <c r="CZ15" s="49"/>
      <c r="DA15" s="169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</row>
    <row r="16" spans="1:219" ht="16.5" customHeight="1">
      <c r="A16" s="2" t="s">
        <v>6</v>
      </c>
      <c r="B16" s="162">
        <v>15681602</v>
      </c>
      <c r="C16" s="31">
        <v>18067477</v>
      </c>
      <c r="D16" s="162">
        <v>13258</v>
      </c>
      <c r="E16" s="152">
        <v>338155</v>
      </c>
      <c r="F16" s="39">
        <v>537228</v>
      </c>
      <c r="G16" s="39">
        <v>656134</v>
      </c>
      <c r="H16" s="31">
        <v>553471</v>
      </c>
      <c r="I16" s="39">
        <v>644174</v>
      </c>
      <c r="J16" s="124">
        <v>1574564</v>
      </c>
      <c r="K16" s="39">
        <v>211915</v>
      </c>
      <c r="L16" s="31">
        <v>312322</v>
      </c>
      <c r="M16" s="39">
        <v>481967</v>
      </c>
      <c r="N16" s="124">
        <v>609613</v>
      </c>
      <c r="O16" s="130">
        <v>179541</v>
      </c>
      <c r="P16" s="32">
        <v>249075</v>
      </c>
      <c r="Q16" s="39">
        <v>238460</v>
      </c>
      <c r="R16" s="39">
        <v>286528</v>
      </c>
      <c r="S16" s="39">
        <v>398759</v>
      </c>
      <c r="T16" s="39">
        <v>336371</v>
      </c>
      <c r="U16" s="181">
        <v>27336.87378</v>
      </c>
      <c r="V16" s="162">
        <v>1360</v>
      </c>
      <c r="W16" s="162">
        <v>1212800</v>
      </c>
      <c r="X16" s="162">
        <v>69400</v>
      </c>
      <c r="Y16" s="162">
        <v>142955</v>
      </c>
      <c r="Z16" s="130">
        <v>23400</v>
      </c>
      <c r="AA16" s="32">
        <v>37700</v>
      </c>
      <c r="AB16" s="39">
        <v>9900</v>
      </c>
      <c r="AC16" s="39">
        <v>24400</v>
      </c>
      <c r="AD16" s="39">
        <v>76100</v>
      </c>
      <c r="AE16" s="39">
        <v>42300</v>
      </c>
      <c r="AF16" s="123">
        <v>39494830</v>
      </c>
      <c r="AG16" s="83">
        <v>43874564</v>
      </c>
      <c r="AH16" s="83">
        <v>46756455</v>
      </c>
      <c r="AI16" s="83">
        <v>48818752</v>
      </c>
      <c r="AJ16" s="83">
        <v>56942270</v>
      </c>
      <c r="AK16" s="128">
        <v>78024952</v>
      </c>
      <c r="AL16" s="83">
        <v>306546</v>
      </c>
      <c r="AM16" s="83">
        <v>319110</v>
      </c>
      <c r="AN16" s="83">
        <v>309873</v>
      </c>
      <c r="AO16" s="32">
        <v>557719</v>
      </c>
      <c r="AP16" s="32">
        <v>483146</v>
      </c>
      <c r="AQ16" s="102">
        <v>598274</v>
      </c>
      <c r="AR16" s="32">
        <v>626770</v>
      </c>
      <c r="AS16" s="130">
        <v>4345300</v>
      </c>
      <c r="AT16" s="102">
        <v>8329900</v>
      </c>
      <c r="AU16" s="44"/>
      <c r="AV16" s="44"/>
      <c r="AW16" s="44"/>
      <c r="AX16" s="44"/>
      <c r="AY16" s="44"/>
      <c r="AZ16" s="108"/>
      <c r="BA16" s="32">
        <v>2160186</v>
      </c>
      <c r="BB16" s="32">
        <v>3122312</v>
      </c>
      <c r="BC16" s="32">
        <v>3650752</v>
      </c>
      <c r="BD16" s="102">
        <v>3607293</v>
      </c>
      <c r="BE16" s="130">
        <v>2193733</v>
      </c>
      <c r="BF16" s="32">
        <v>2123520</v>
      </c>
      <c r="BG16" s="32">
        <v>2134731</v>
      </c>
      <c r="BH16" s="32">
        <v>2362188</v>
      </c>
      <c r="BI16" s="32">
        <v>3060896</v>
      </c>
      <c r="BJ16" s="102">
        <v>4141063</v>
      </c>
      <c r="BK16" s="152">
        <v>307630</v>
      </c>
      <c r="BL16" s="39">
        <v>421396</v>
      </c>
      <c r="BM16" s="32">
        <v>415978</v>
      </c>
      <c r="BN16" s="39">
        <v>655283</v>
      </c>
      <c r="BO16" s="39">
        <v>892274</v>
      </c>
      <c r="BP16" s="124">
        <v>1049789</v>
      </c>
      <c r="BQ16" s="32">
        <v>216360</v>
      </c>
      <c r="BR16" s="152">
        <v>88548</v>
      </c>
      <c r="BS16" s="39">
        <v>143017</v>
      </c>
      <c r="BT16" s="32">
        <v>222123</v>
      </c>
      <c r="BU16" s="39">
        <v>307700</v>
      </c>
      <c r="BV16" s="39">
        <v>280100</v>
      </c>
      <c r="BW16" s="124">
        <v>453800</v>
      </c>
      <c r="BX16" s="32">
        <f>10000+8200+56500+1400+41500+13650</f>
        <v>131250</v>
      </c>
      <c r="BY16" s="32">
        <f>16000+9200+73212+1400+200+9550</f>
        <v>109562</v>
      </c>
      <c r="BZ16" s="32">
        <f>20000+3000+90500+43000+70620</f>
        <v>227120</v>
      </c>
      <c r="CA16" s="130">
        <v>81486</v>
      </c>
      <c r="CB16" s="130">
        <v>255046</v>
      </c>
      <c r="CC16" s="123">
        <v>773497</v>
      </c>
      <c r="CD16" s="152">
        <v>268938</v>
      </c>
      <c r="CE16" s="39">
        <v>233514</v>
      </c>
      <c r="CF16" s="83">
        <v>401178</v>
      </c>
      <c r="CG16" s="39">
        <v>428441</v>
      </c>
      <c r="CH16" s="39">
        <v>349387</v>
      </c>
      <c r="CI16" s="124">
        <v>531426</v>
      </c>
      <c r="CJ16" s="123">
        <f>2992000+87700+368300+35200+12800+1700+612300</f>
        <v>4110000</v>
      </c>
      <c r="CK16" s="83">
        <f>3180000+134700+604800+53300+70000+2500+717100</f>
        <v>4762400</v>
      </c>
      <c r="CL16" s="128">
        <f>3100000+151300+667300+56200+70000+2600+901000</f>
        <v>4948400</v>
      </c>
      <c r="CM16" s="83">
        <v>17646</v>
      </c>
      <c r="CN16" s="83">
        <v>20679</v>
      </c>
      <c r="CO16" s="39">
        <v>25714</v>
      </c>
      <c r="CP16" s="39">
        <v>41604</v>
      </c>
      <c r="CQ16" s="39">
        <v>44957</v>
      </c>
      <c r="CR16" s="39">
        <v>44115</v>
      </c>
      <c r="CS16" s="123">
        <v>93716</v>
      </c>
      <c r="CT16" s="83">
        <v>138222</v>
      </c>
      <c r="CU16" s="39">
        <v>130046</v>
      </c>
      <c r="CV16" s="39">
        <v>175784</v>
      </c>
      <c r="CW16" s="39">
        <v>144326</v>
      </c>
      <c r="CX16" s="124">
        <v>177852</v>
      </c>
      <c r="CY16" s="40">
        <f>3633+166497+91156</f>
        <v>261286</v>
      </c>
      <c r="CZ16" s="40">
        <f>223517+38145+1103+2920</f>
        <v>265685</v>
      </c>
      <c r="DA16" s="188">
        <f>1114800+10000+2100+100000+10000</f>
        <v>1236900</v>
      </c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</row>
    <row r="17" spans="1:219" s="51" customFormat="1" ht="16.5" customHeight="1">
      <c r="A17" s="2"/>
      <c r="B17" s="161"/>
      <c r="C17" s="54"/>
      <c r="D17" s="161"/>
      <c r="E17" s="127"/>
      <c r="F17" s="50"/>
      <c r="G17" s="50"/>
      <c r="H17" s="54"/>
      <c r="I17" s="50"/>
      <c r="J17" s="106"/>
      <c r="K17" s="50"/>
      <c r="L17" s="54"/>
      <c r="M17" s="50"/>
      <c r="N17" s="106"/>
      <c r="O17" s="160"/>
      <c r="P17" s="55"/>
      <c r="Q17" s="52"/>
      <c r="R17" s="52"/>
      <c r="S17" s="52"/>
      <c r="T17" s="52"/>
      <c r="U17" s="182"/>
      <c r="V17" s="127"/>
      <c r="W17" s="161"/>
      <c r="X17" s="161"/>
      <c r="Y17" s="161"/>
      <c r="Z17" s="160"/>
      <c r="AA17" s="55"/>
      <c r="AB17" s="52"/>
      <c r="AC17" s="52"/>
      <c r="AD17" s="52"/>
      <c r="AE17" s="52"/>
      <c r="AF17" s="129"/>
      <c r="AG17" s="84"/>
      <c r="AH17" s="50"/>
      <c r="AI17" s="50"/>
      <c r="AJ17" s="50"/>
      <c r="AK17" s="106"/>
      <c r="AL17" s="50"/>
      <c r="AM17" s="50"/>
      <c r="AN17" s="50"/>
      <c r="AO17" s="55"/>
      <c r="AP17" s="55"/>
      <c r="AQ17" s="105"/>
      <c r="AR17" s="50"/>
      <c r="AS17" s="127"/>
      <c r="AT17" s="106"/>
      <c r="AU17" s="82"/>
      <c r="AV17" s="82"/>
      <c r="AW17" s="82"/>
      <c r="AX17" s="82"/>
      <c r="AY17" s="82"/>
      <c r="AZ17" s="109"/>
      <c r="BA17" s="50"/>
      <c r="BB17" s="50"/>
      <c r="BC17" s="50"/>
      <c r="BD17" s="106"/>
      <c r="BE17" s="127"/>
      <c r="BF17" s="50"/>
      <c r="BG17" s="50"/>
      <c r="BH17" s="50"/>
      <c r="BI17" s="50"/>
      <c r="BJ17" s="106"/>
      <c r="BK17" s="127"/>
      <c r="BL17" s="50"/>
      <c r="BM17" s="50"/>
      <c r="BN17" s="50"/>
      <c r="BO17" s="50"/>
      <c r="BP17" s="106"/>
      <c r="BQ17" s="50"/>
      <c r="BR17" s="180"/>
      <c r="BS17" s="49"/>
      <c r="BT17" s="49"/>
      <c r="BU17" s="49"/>
      <c r="BV17" s="49"/>
      <c r="BW17" s="169"/>
      <c r="BX17" s="50"/>
      <c r="BY17" s="50"/>
      <c r="BZ17" s="50"/>
      <c r="CA17" s="129"/>
      <c r="CB17" s="129"/>
      <c r="CC17" s="129"/>
      <c r="CD17" s="127"/>
      <c r="CE17" s="50"/>
      <c r="CF17" s="84"/>
      <c r="CG17" s="50"/>
      <c r="CH17" s="50"/>
      <c r="CI17" s="106"/>
      <c r="CJ17" s="129"/>
      <c r="CK17" s="84"/>
      <c r="CL17" s="136"/>
      <c r="CM17" s="84"/>
      <c r="CN17" s="84"/>
      <c r="CO17" s="50"/>
      <c r="CP17" s="50"/>
      <c r="CQ17" s="50"/>
      <c r="CR17" s="50"/>
      <c r="CS17" s="129"/>
      <c r="CT17" s="84"/>
      <c r="CU17" s="50"/>
      <c r="CV17" s="50"/>
      <c r="CW17" s="50"/>
      <c r="CX17" s="106"/>
      <c r="CY17" s="50"/>
      <c r="CZ17" s="50"/>
      <c r="DA17" s="10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</row>
    <row r="18" spans="1:219" ht="16.5" customHeight="1">
      <c r="A18" s="2" t="s">
        <v>7</v>
      </c>
      <c r="B18" s="162">
        <v>646687</v>
      </c>
      <c r="C18" s="31">
        <v>718100</v>
      </c>
      <c r="D18" s="162">
        <v>512711</v>
      </c>
      <c r="E18" s="152">
        <v>1358934</v>
      </c>
      <c r="F18" s="39">
        <v>2838458</v>
      </c>
      <c r="G18" s="39">
        <v>3349908</v>
      </c>
      <c r="H18" s="31">
        <v>3212761</v>
      </c>
      <c r="I18" s="39">
        <v>3129359</v>
      </c>
      <c r="J18" s="124">
        <v>2916253</v>
      </c>
      <c r="K18" s="39">
        <v>1200498</v>
      </c>
      <c r="L18" s="31">
        <v>1388948</v>
      </c>
      <c r="M18" s="39">
        <v>1162503</v>
      </c>
      <c r="N18" s="124">
        <v>1404294</v>
      </c>
      <c r="O18" s="130">
        <f>13561+1237+711</f>
        <v>15509</v>
      </c>
      <c r="P18" s="32">
        <f>21887+1508+1091</f>
        <v>24486</v>
      </c>
      <c r="Q18" s="39">
        <f>10780+1478+765</f>
        <v>13023</v>
      </c>
      <c r="R18" s="39">
        <f>10601+1845+756</f>
        <v>13202</v>
      </c>
      <c r="S18" s="39">
        <f>14819+2280+928</f>
        <v>18027</v>
      </c>
      <c r="T18" s="39">
        <f>7927+4456+1004</f>
        <v>13387</v>
      </c>
      <c r="U18" s="181">
        <v>13832.277</v>
      </c>
      <c r="V18" s="162">
        <v>565603</v>
      </c>
      <c r="W18" s="162">
        <v>4665700</v>
      </c>
      <c r="X18" s="162">
        <v>2638838</v>
      </c>
      <c r="Y18" s="162">
        <v>228261</v>
      </c>
      <c r="Z18" s="130">
        <v>203300</v>
      </c>
      <c r="AA18" s="32">
        <v>194200</v>
      </c>
      <c r="AB18" s="39">
        <v>815000</v>
      </c>
      <c r="AC18" s="39">
        <v>389100</v>
      </c>
      <c r="AD18" s="39">
        <v>446000</v>
      </c>
      <c r="AE18" s="39">
        <v>1048700</v>
      </c>
      <c r="AF18" s="123">
        <v>182226</v>
      </c>
      <c r="AG18" s="83">
        <v>157160</v>
      </c>
      <c r="AH18" s="39">
        <v>639814</v>
      </c>
      <c r="AI18" s="39">
        <v>838329</v>
      </c>
      <c r="AJ18" s="39">
        <v>828443</v>
      </c>
      <c r="AK18" s="124">
        <v>27330</v>
      </c>
      <c r="AL18" s="83">
        <v>59484</v>
      </c>
      <c r="AM18" s="83">
        <v>37530</v>
      </c>
      <c r="AN18" s="83">
        <v>90523</v>
      </c>
      <c r="AO18" s="32">
        <v>33215</v>
      </c>
      <c r="AP18" s="32">
        <v>206449</v>
      </c>
      <c r="AQ18" s="102">
        <v>267505</v>
      </c>
      <c r="AR18" s="32">
        <v>135367</v>
      </c>
      <c r="AS18" s="130">
        <v>4489400</v>
      </c>
      <c r="AT18" s="102">
        <v>1319300</v>
      </c>
      <c r="AU18" s="39">
        <v>26256.551</v>
      </c>
      <c r="AV18" s="39">
        <v>22956.849</v>
      </c>
      <c r="AW18" s="39">
        <v>9481.547</v>
      </c>
      <c r="AX18" s="39">
        <v>34658.914</v>
      </c>
      <c r="AY18" s="39">
        <v>17180.171</v>
      </c>
      <c r="AZ18" s="124">
        <v>23462.101</v>
      </c>
      <c r="BA18" s="32">
        <v>88324</v>
      </c>
      <c r="BB18" s="32">
        <v>45231</v>
      </c>
      <c r="BC18" s="32">
        <v>129397</v>
      </c>
      <c r="BD18" s="102">
        <v>35173</v>
      </c>
      <c r="BE18" s="130">
        <v>89483</v>
      </c>
      <c r="BF18" s="32">
        <v>270296</v>
      </c>
      <c r="BG18" s="32">
        <v>205279</v>
      </c>
      <c r="BH18" s="32">
        <v>134553</v>
      </c>
      <c r="BI18" s="32">
        <v>163123</v>
      </c>
      <c r="BJ18" s="102">
        <v>124564</v>
      </c>
      <c r="BK18" s="152">
        <v>904062</v>
      </c>
      <c r="BL18" s="39">
        <v>1087029</v>
      </c>
      <c r="BM18" s="32">
        <v>1372537</v>
      </c>
      <c r="BN18" s="39">
        <v>1671788</v>
      </c>
      <c r="BO18" s="39">
        <v>1746742</v>
      </c>
      <c r="BP18" s="124">
        <v>1998043</v>
      </c>
      <c r="BQ18" s="32">
        <v>316811</v>
      </c>
      <c r="BR18" s="152">
        <v>261311</v>
      </c>
      <c r="BS18" s="39">
        <v>317692</v>
      </c>
      <c r="BT18" s="32">
        <v>422663</v>
      </c>
      <c r="BU18" s="39">
        <v>366500</v>
      </c>
      <c r="BV18" s="39">
        <v>387900</v>
      </c>
      <c r="BW18" s="124">
        <v>453700</v>
      </c>
      <c r="BX18" s="32">
        <f>1701900+200000+41000+65320</f>
        <v>2008220</v>
      </c>
      <c r="BY18" s="32">
        <f>2645980+20500+75380</f>
        <v>2741860</v>
      </c>
      <c r="BZ18" s="32">
        <f>2063600+50000+75000</f>
        <v>2188600</v>
      </c>
      <c r="CA18" s="135"/>
      <c r="CB18" s="135">
        <v>124651</v>
      </c>
      <c r="CC18" s="123">
        <v>0</v>
      </c>
      <c r="CD18" s="152">
        <v>23057</v>
      </c>
      <c r="CE18" s="39">
        <v>337596</v>
      </c>
      <c r="CF18" s="83">
        <v>94671</v>
      </c>
      <c r="CG18" s="39">
        <v>118337</v>
      </c>
      <c r="CH18" s="39">
        <v>265092</v>
      </c>
      <c r="CI18" s="124">
        <v>485961</v>
      </c>
      <c r="CJ18" s="123">
        <v>376500</v>
      </c>
      <c r="CK18" s="83">
        <v>682800</v>
      </c>
      <c r="CL18" s="128">
        <v>632700</v>
      </c>
      <c r="CM18" s="83">
        <v>214858</v>
      </c>
      <c r="CN18" s="83">
        <v>308044</v>
      </c>
      <c r="CO18" s="39">
        <v>223033</v>
      </c>
      <c r="CP18" s="39">
        <v>419292</v>
      </c>
      <c r="CQ18" s="39">
        <v>381774</v>
      </c>
      <c r="CR18" s="39">
        <v>383542</v>
      </c>
      <c r="CS18" s="123">
        <v>1011993</v>
      </c>
      <c r="CT18" s="83">
        <v>892400</v>
      </c>
      <c r="CU18" s="39">
        <v>1303331</v>
      </c>
      <c r="CV18" s="39">
        <v>1431243</v>
      </c>
      <c r="CW18" s="39">
        <v>2377117</v>
      </c>
      <c r="CX18" s="124">
        <v>2024173</v>
      </c>
      <c r="CY18" s="40">
        <f>744+1375062</f>
        <v>1375806</v>
      </c>
      <c r="CZ18" s="40">
        <v>1613346</v>
      </c>
      <c r="DA18" s="188">
        <v>2010000</v>
      </c>
      <c r="DB18" s="66"/>
      <c r="DC18" s="224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</row>
    <row r="19" spans="1:219" s="51" customFormat="1" ht="16.5" customHeight="1">
      <c r="A19" s="2"/>
      <c r="B19" s="161"/>
      <c r="C19" s="54"/>
      <c r="D19" s="161"/>
      <c r="E19" s="127"/>
      <c r="F19" s="50"/>
      <c r="G19" s="50"/>
      <c r="H19" s="54"/>
      <c r="I19" s="50"/>
      <c r="J19" s="106"/>
      <c r="K19" s="50"/>
      <c r="L19" s="54"/>
      <c r="M19" s="50"/>
      <c r="N19" s="106"/>
      <c r="O19" s="160"/>
      <c r="P19" s="55"/>
      <c r="Q19" s="52"/>
      <c r="R19" s="52"/>
      <c r="S19" s="52"/>
      <c r="T19" s="52"/>
      <c r="U19" s="161"/>
      <c r="V19" s="161"/>
      <c r="W19" s="161"/>
      <c r="X19" s="161"/>
      <c r="Y19" s="161"/>
      <c r="Z19" s="160"/>
      <c r="AA19" s="55"/>
      <c r="AB19" s="52"/>
      <c r="AC19" s="52"/>
      <c r="AD19" s="52"/>
      <c r="AE19" s="52"/>
      <c r="AF19" s="127"/>
      <c r="AG19" s="50"/>
      <c r="AH19" s="50"/>
      <c r="AI19" s="50"/>
      <c r="AJ19" s="50"/>
      <c r="AK19" s="106"/>
      <c r="AL19" s="50"/>
      <c r="AM19" s="50"/>
      <c r="AN19" s="50"/>
      <c r="AO19" s="55"/>
      <c r="AP19" s="55"/>
      <c r="AQ19" s="105"/>
      <c r="AR19" s="50"/>
      <c r="AS19" s="127"/>
      <c r="AT19" s="106"/>
      <c r="AU19" s="82"/>
      <c r="AV19" s="82"/>
      <c r="AW19" s="82"/>
      <c r="AX19" s="82"/>
      <c r="AY19" s="82"/>
      <c r="AZ19" s="109"/>
      <c r="BA19" s="50"/>
      <c r="BB19" s="50"/>
      <c r="BC19" s="50"/>
      <c r="BD19" s="106"/>
      <c r="BE19" s="127"/>
      <c r="BF19" s="50"/>
      <c r="BG19" s="50"/>
      <c r="BH19" s="50"/>
      <c r="BI19" s="50"/>
      <c r="BJ19" s="106"/>
      <c r="BK19" s="127"/>
      <c r="BL19" s="50"/>
      <c r="BM19" s="50"/>
      <c r="BN19" s="50"/>
      <c r="BO19" s="50"/>
      <c r="BP19" s="106"/>
      <c r="BQ19" s="50"/>
      <c r="BR19" s="180"/>
      <c r="BS19" s="49"/>
      <c r="BT19" s="49"/>
      <c r="BU19" s="49"/>
      <c r="BV19" s="49"/>
      <c r="BW19" s="169"/>
      <c r="BX19" s="50"/>
      <c r="BY19" s="50"/>
      <c r="BZ19" s="50"/>
      <c r="CA19" s="127"/>
      <c r="CB19" s="127"/>
      <c r="CC19" s="127"/>
      <c r="CD19" s="127"/>
      <c r="CE19" s="50"/>
      <c r="CF19" s="50"/>
      <c r="CG19" s="50"/>
      <c r="CH19" s="50"/>
      <c r="CI19" s="106"/>
      <c r="CJ19" s="127"/>
      <c r="CK19" s="50"/>
      <c r="CL19" s="106"/>
      <c r="CM19" s="50"/>
      <c r="CN19" s="50"/>
      <c r="CO19" s="50"/>
      <c r="CP19" s="50"/>
      <c r="CQ19" s="50"/>
      <c r="CR19" s="50"/>
      <c r="CS19" s="127"/>
      <c r="CT19" s="50"/>
      <c r="CU19" s="50"/>
      <c r="CV19" s="50"/>
      <c r="CW19" s="50"/>
      <c r="CX19" s="106"/>
      <c r="CY19" s="50"/>
      <c r="CZ19" s="50"/>
      <c r="DA19" s="106"/>
      <c r="DB19" s="66"/>
      <c r="DC19" s="224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</row>
    <row r="20" spans="1:219" ht="16.5" customHeight="1">
      <c r="A20" s="2" t="s">
        <v>8</v>
      </c>
      <c r="B20" s="162">
        <v>19446111</v>
      </c>
      <c r="C20" s="31">
        <v>22145577</v>
      </c>
      <c r="D20" s="162">
        <f>D18+D16+D14</f>
        <v>643837</v>
      </c>
      <c r="E20" s="152">
        <v>4301758</v>
      </c>
      <c r="F20" s="39">
        <v>4949659</v>
      </c>
      <c r="G20" s="39">
        <v>5619531</v>
      </c>
      <c r="H20" s="31">
        <v>5408347</v>
      </c>
      <c r="I20" s="39">
        <v>5640699</v>
      </c>
      <c r="J20" s="124">
        <v>6682514</v>
      </c>
      <c r="K20" s="39">
        <v>2445107</v>
      </c>
      <c r="L20" s="31">
        <v>2872105</v>
      </c>
      <c r="M20" s="39">
        <v>2773603</v>
      </c>
      <c r="N20" s="124">
        <v>3492962</v>
      </c>
      <c r="O20" s="130">
        <v>295616</v>
      </c>
      <c r="P20" s="32">
        <v>377129</v>
      </c>
      <c r="Q20" s="39">
        <v>355663</v>
      </c>
      <c r="R20" s="39">
        <v>413328</v>
      </c>
      <c r="S20" s="39">
        <v>545283</v>
      </c>
      <c r="T20" s="39">
        <v>503654</v>
      </c>
      <c r="U20" s="162">
        <f>U18+U16+U14</f>
        <v>85596.28928</v>
      </c>
      <c r="V20" s="162">
        <f>V18+V16+V14</f>
        <v>785186</v>
      </c>
      <c r="W20" s="162">
        <f>W18+W16+W14</f>
        <v>13941463</v>
      </c>
      <c r="X20" s="162">
        <f>X18+X16+X14</f>
        <v>3405300</v>
      </c>
      <c r="Y20" s="162">
        <f>Y18+Y16+Y14</f>
        <v>574546</v>
      </c>
      <c r="Z20" s="130">
        <v>864200</v>
      </c>
      <c r="AA20" s="32">
        <v>932200</v>
      </c>
      <c r="AB20" s="39">
        <v>1568000</v>
      </c>
      <c r="AC20" s="39">
        <v>1245500</v>
      </c>
      <c r="AD20" s="39">
        <v>1417500</v>
      </c>
      <c r="AE20" s="39">
        <v>2131300</v>
      </c>
      <c r="AF20" s="130">
        <v>103973800</v>
      </c>
      <c r="AG20" s="32">
        <v>118102800</v>
      </c>
      <c r="AH20" s="39">
        <v>132946300</v>
      </c>
      <c r="AI20" s="39">
        <v>137583000</v>
      </c>
      <c r="AJ20" s="39">
        <v>152916800</v>
      </c>
      <c r="AK20" s="124">
        <v>177659100</v>
      </c>
      <c r="AL20" s="83">
        <v>1293869</v>
      </c>
      <c r="AM20" s="83">
        <v>1320314</v>
      </c>
      <c r="AN20" s="83">
        <v>1511634</v>
      </c>
      <c r="AO20" s="32">
        <v>1995089</v>
      </c>
      <c r="AP20" s="32">
        <v>1954317</v>
      </c>
      <c r="AQ20" s="102">
        <v>2349804</v>
      </c>
      <c r="AR20" s="32">
        <f>AR18+AR16+AR14</f>
        <v>5552530</v>
      </c>
      <c r="AS20" s="130">
        <f>AS14+AS16+AS18</f>
        <v>18666400</v>
      </c>
      <c r="AT20" s="102">
        <f>AT14+AT16+AT18</f>
        <v>23352200</v>
      </c>
      <c r="AU20" s="39">
        <v>1614448.905</v>
      </c>
      <c r="AV20" s="39">
        <v>1444548.796</v>
      </c>
      <c r="AW20" s="39">
        <v>1625280.698</v>
      </c>
      <c r="AX20" s="39">
        <v>2003815.557</v>
      </c>
      <c r="AY20" s="39">
        <v>1575419.238</v>
      </c>
      <c r="AZ20" s="124">
        <v>1808632.503</v>
      </c>
      <c r="BA20" s="32">
        <f>BA18+BA16+BA14</f>
        <v>7540119</v>
      </c>
      <c r="BB20" s="32">
        <v>9366307</v>
      </c>
      <c r="BC20" s="32">
        <v>10916694</v>
      </c>
      <c r="BD20" s="102">
        <v>10973757</v>
      </c>
      <c r="BE20" s="130">
        <v>10427057</v>
      </c>
      <c r="BF20" s="32">
        <v>10183651</v>
      </c>
      <c r="BG20" s="32">
        <v>9765524</v>
      </c>
      <c r="BH20" s="32">
        <v>12341908</v>
      </c>
      <c r="BI20" s="32">
        <v>16330806</v>
      </c>
      <c r="BJ20" s="102">
        <v>17007429</v>
      </c>
      <c r="BK20" s="152">
        <v>1568366</v>
      </c>
      <c r="BL20" s="39">
        <v>1937660</v>
      </c>
      <c r="BM20" s="32">
        <v>2209719</v>
      </c>
      <c r="BN20" s="39">
        <v>2813125</v>
      </c>
      <c r="BO20" s="39">
        <v>3263845</v>
      </c>
      <c r="BP20" s="124">
        <v>3721635</v>
      </c>
      <c r="BQ20" s="32">
        <f>BQ18+BQ16+BQ14</f>
        <v>1514834.52</v>
      </c>
      <c r="BR20" s="152">
        <v>1229095</v>
      </c>
      <c r="BS20" s="39">
        <v>1281669</v>
      </c>
      <c r="BT20" s="32">
        <v>1817314</v>
      </c>
      <c r="BU20" s="39">
        <v>2724333</v>
      </c>
      <c r="BV20" s="39">
        <v>2750937</v>
      </c>
      <c r="BW20" s="124">
        <v>4012910</v>
      </c>
      <c r="BX20" s="32">
        <f>BX18+BX16+BX14</f>
        <v>3264426</v>
      </c>
      <c r="BY20" s="32">
        <f>BY14+BY16+BY18</f>
        <v>3661978</v>
      </c>
      <c r="BZ20" s="32">
        <f>BZ14+BZ16+BZ18</f>
        <v>3838671</v>
      </c>
      <c r="CA20" s="130">
        <v>790557</v>
      </c>
      <c r="CB20" s="130">
        <f>CB18+CB16+CB14</f>
        <v>1716278</v>
      </c>
      <c r="CC20" s="130">
        <f>CC18+CC16+CC14</f>
        <v>3511559</v>
      </c>
      <c r="CD20" s="152">
        <v>722732</v>
      </c>
      <c r="CE20" s="39">
        <v>1047128</v>
      </c>
      <c r="CF20" s="32">
        <v>1020944</v>
      </c>
      <c r="CG20" s="39">
        <v>1216448</v>
      </c>
      <c r="CH20" s="39">
        <v>130436</v>
      </c>
      <c r="CI20" s="124">
        <v>1810874</v>
      </c>
      <c r="CJ20" s="130">
        <f>CJ18+CJ16+CJ14</f>
        <v>9400400</v>
      </c>
      <c r="CK20" s="32">
        <f>CK14+CK16+CK18</f>
        <v>10950800</v>
      </c>
      <c r="CL20" s="102">
        <f>CL14+CL16+CL18</f>
        <v>11186700</v>
      </c>
      <c r="CM20" s="32">
        <v>267988</v>
      </c>
      <c r="CN20" s="32">
        <v>363926</v>
      </c>
      <c r="CO20" s="39">
        <v>287061</v>
      </c>
      <c r="CP20" s="39">
        <v>507103</v>
      </c>
      <c r="CQ20" s="39">
        <v>483470</v>
      </c>
      <c r="CR20" s="39">
        <v>489668</v>
      </c>
      <c r="CS20" s="130">
        <v>1470395</v>
      </c>
      <c r="CT20" s="32">
        <v>1216590</v>
      </c>
      <c r="CU20" s="39">
        <v>1637183</v>
      </c>
      <c r="CV20" s="39">
        <v>1876039</v>
      </c>
      <c r="CW20" s="39">
        <v>2786350</v>
      </c>
      <c r="CX20" s="124">
        <v>2522225</v>
      </c>
      <c r="CY20" s="39">
        <v>2211709</v>
      </c>
      <c r="CZ20" s="39">
        <v>2772433</v>
      </c>
      <c r="DA20" s="124">
        <v>4839900</v>
      </c>
      <c r="DB20" s="66"/>
      <c r="DC20" s="66"/>
      <c r="DD20" s="66"/>
      <c r="DE20" s="66"/>
      <c r="DF20" s="224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</row>
    <row r="21" spans="1:219" s="51" customFormat="1" ht="16.5" customHeight="1">
      <c r="A21" s="3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66"/>
      <c r="DC21" s="66"/>
      <c r="DD21" s="66"/>
      <c r="DE21" s="66"/>
      <c r="DF21" s="224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</row>
    <row r="22" spans="1:219" ht="16.5" customHeight="1">
      <c r="A22" s="6" t="s">
        <v>10</v>
      </c>
      <c r="B22" s="131"/>
      <c r="C22" s="29"/>
      <c r="D22" s="131"/>
      <c r="E22" s="131"/>
      <c r="F22" s="29"/>
      <c r="G22" s="29"/>
      <c r="H22" s="29"/>
      <c r="I22" s="29"/>
      <c r="J22" s="100"/>
      <c r="K22" s="29"/>
      <c r="L22" s="29"/>
      <c r="M22" s="29"/>
      <c r="N22" s="100"/>
      <c r="O22" s="162"/>
      <c r="P22" s="31"/>
      <c r="Q22" s="31"/>
      <c r="R22" s="31"/>
      <c r="S22" s="31"/>
      <c r="T22" s="31"/>
      <c r="U22" s="131"/>
      <c r="V22" s="131"/>
      <c r="W22" s="131"/>
      <c r="X22" s="131"/>
      <c r="Y22" s="131"/>
      <c r="Z22" s="162"/>
      <c r="AA22" s="31"/>
      <c r="AB22" s="31"/>
      <c r="AC22" s="31"/>
      <c r="AD22" s="31"/>
      <c r="AE22" s="31"/>
      <c r="AF22" s="131"/>
      <c r="AG22" s="29"/>
      <c r="AH22" s="29"/>
      <c r="AI22" s="29"/>
      <c r="AJ22" s="29"/>
      <c r="AK22" s="100"/>
      <c r="AL22" s="29"/>
      <c r="AM22" s="29"/>
      <c r="AN22" s="29"/>
      <c r="AO22" s="29"/>
      <c r="AP22" s="29"/>
      <c r="AQ22" s="100"/>
      <c r="AR22" s="29"/>
      <c r="AS22" s="131"/>
      <c r="AT22" s="100"/>
      <c r="AU22" s="44"/>
      <c r="AV22" s="44"/>
      <c r="AW22" s="44"/>
      <c r="AX22" s="44"/>
      <c r="AY22" s="44"/>
      <c r="AZ22" s="108"/>
      <c r="BA22" s="29"/>
      <c r="BB22" s="29"/>
      <c r="BC22" s="29"/>
      <c r="BD22" s="100"/>
      <c r="BE22" s="131"/>
      <c r="BF22" s="29"/>
      <c r="BG22" s="29"/>
      <c r="BH22" s="29"/>
      <c r="BI22" s="29"/>
      <c r="BJ22" s="100"/>
      <c r="BK22" s="131"/>
      <c r="BL22" s="29"/>
      <c r="BM22" s="29"/>
      <c r="BN22" s="29"/>
      <c r="BO22" s="29"/>
      <c r="BP22" s="100"/>
      <c r="BQ22" s="29"/>
      <c r="BR22" s="131"/>
      <c r="BS22" s="29"/>
      <c r="BT22" s="29"/>
      <c r="BU22" s="29"/>
      <c r="BV22" s="29"/>
      <c r="BW22" s="100"/>
      <c r="BX22" s="29"/>
      <c r="BY22" s="29"/>
      <c r="BZ22" s="29"/>
      <c r="CA22" s="131"/>
      <c r="CB22" s="131"/>
      <c r="CC22" s="131"/>
      <c r="CD22" s="131"/>
      <c r="CE22" s="29"/>
      <c r="CF22" s="232"/>
      <c r="CG22" s="29"/>
      <c r="CH22" s="29"/>
      <c r="CI22" s="100"/>
      <c r="CJ22" s="131"/>
      <c r="CK22" s="29"/>
      <c r="CL22" s="100"/>
      <c r="CM22" s="29"/>
      <c r="CN22" s="29"/>
      <c r="CO22" s="29"/>
      <c r="CP22" s="29"/>
      <c r="CQ22" s="29"/>
      <c r="CR22" s="29"/>
      <c r="CS22" s="131"/>
      <c r="CT22" s="29"/>
      <c r="CU22" s="29"/>
      <c r="CV22" s="29"/>
      <c r="CW22" s="29"/>
      <c r="CX22" s="100"/>
      <c r="CY22" s="29"/>
      <c r="CZ22" s="29"/>
      <c r="DA22" s="100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</row>
    <row r="23" spans="1:219" s="51" customFormat="1" ht="12.75">
      <c r="A23" s="2" t="s">
        <v>11</v>
      </c>
      <c r="B23" s="161">
        <v>11743304</v>
      </c>
      <c r="C23" s="54">
        <v>10475458</v>
      </c>
      <c r="D23" s="161">
        <v>908321</v>
      </c>
      <c r="E23" s="161">
        <v>2808190</v>
      </c>
      <c r="F23" s="54">
        <v>2950936</v>
      </c>
      <c r="G23" s="54">
        <v>4069409</v>
      </c>
      <c r="H23" s="54">
        <v>4481119</v>
      </c>
      <c r="I23" s="54">
        <v>4701249</v>
      </c>
      <c r="J23" s="107">
        <v>4951766</v>
      </c>
      <c r="K23" s="54">
        <v>1078298</v>
      </c>
      <c r="L23" s="54">
        <v>1307176</v>
      </c>
      <c r="M23" s="54">
        <v>1464270</v>
      </c>
      <c r="N23" s="107">
        <v>1737455</v>
      </c>
      <c r="O23" s="161">
        <v>371647</v>
      </c>
      <c r="P23" s="54">
        <v>393715</v>
      </c>
      <c r="Q23" s="165">
        <v>472404</v>
      </c>
      <c r="R23" s="165">
        <v>431145</v>
      </c>
      <c r="S23" s="165">
        <v>487073</v>
      </c>
      <c r="T23" s="165">
        <v>493995</v>
      </c>
      <c r="U23" s="161">
        <v>33255.909</v>
      </c>
      <c r="V23" s="161">
        <v>768013.363</v>
      </c>
      <c r="W23" s="161">
        <v>35325524</v>
      </c>
      <c r="X23" s="161">
        <v>954390</v>
      </c>
      <c r="Y23" s="161">
        <v>411636</v>
      </c>
      <c r="Z23" s="161">
        <v>305800</v>
      </c>
      <c r="AA23" s="54">
        <v>334400</v>
      </c>
      <c r="AB23" s="165">
        <v>351500</v>
      </c>
      <c r="AC23" s="165">
        <v>399900</v>
      </c>
      <c r="AD23" s="165">
        <v>335800</v>
      </c>
      <c r="AE23" s="165">
        <v>590900</v>
      </c>
      <c r="AF23" s="132">
        <v>46337921</v>
      </c>
      <c r="AG23" s="56">
        <v>69407905</v>
      </c>
      <c r="AH23" s="54">
        <v>66123957</v>
      </c>
      <c r="AI23" s="54">
        <v>75020756</v>
      </c>
      <c r="AJ23" s="54">
        <v>75496042</v>
      </c>
      <c r="AK23" s="107">
        <v>96115201</v>
      </c>
      <c r="AL23" s="84">
        <v>697309</v>
      </c>
      <c r="AM23" s="84">
        <v>667822</v>
      </c>
      <c r="AN23" s="84">
        <v>768415</v>
      </c>
      <c r="AO23" s="54">
        <v>905908</v>
      </c>
      <c r="AP23" s="54">
        <v>889603</v>
      </c>
      <c r="AQ23" s="107">
        <v>1060190</v>
      </c>
      <c r="AR23" s="56" t="e">
        <f>SUM(#REF!)</f>
        <v>#REF!</v>
      </c>
      <c r="AS23" s="132">
        <v>17884400</v>
      </c>
      <c r="AT23" s="154">
        <v>12046000</v>
      </c>
      <c r="AU23" s="165">
        <v>1210837.592</v>
      </c>
      <c r="AV23" s="165">
        <v>1038731.78</v>
      </c>
      <c r="AW23" s="165">
        <v>1197624.0659999999</v>
      </c>
      <c r="AX23" s="165">
        <v>1513417.527</v>
      </c>
      <c r="AY23" s="165">
        <v>1007000.046</v>
      </c>
      <c r="AZ23" s="220">
        <v>1160982.54</v>
      </c>
      <c r="BA23" s="56">
        <v>4726324</v>
      </c>
      <c r="BB23" s="56">
        <v>4920154</v>
      </c>
      <c r="BC23" s="56">
        <v>6431221</v>
      </c>
      <c r="BD23" s="154">
        <v>7126919</v>
      </c>
      <c r="BE23" s="132">
        <v>8809790</v>
      </c>
      <c r="BF23" s="56">
        <v>8982651</v>
      </c>
      <c r="BG23" s="56">
        <v>7823897</v>
      </c>
      <c r="BH23" s="56">
        <v>9118369</v>
      </c>
      <c r="BI23" s="56">
        <v>9502360</v>
      </c>
      <c r="BJ23" s="154">
        <v>12527411</v>
      </c>
      <c r="BK23" s="161">
        <v>832331</v>
      </c>
      <c r="BL23" s="54">
        <v>1433749</v>
      </c>
      <c r="BM23" s="56">
        <v>1459081</v>
      </c>
      <c r="BN23" s="54">
        <v>1881797</v>
      </c>
      <c r="BO23" s="54">
        <v>2155195</v>
      </c>
      <c r="BP23" s="107">
        <v>2208614</v>
      </c>
      <c r="BQ23" s="56" t="e">
        <f>SUM(#REF!)</f>
        <v>#REF!</v>
      </c>
      <c r="BR23" s="161">
        <v>897691</v>
      </c>
      <c r="BS23" s="54">
        <v>950475</v>
      </c>
      <c r="BT23" s="56">
        <v>1014407</v>
      </c>
      <c r="BU23" s="54">
        <v>1572467</v>
      </c>
      <c r="BV23" s="54">
        <v>2255203</v>
      </c>
      <c r="BW23" s="107">
        <v>3146977</v>
      </c>
      <c r="BX23" s="56">
        <v>3303130</v>
      </c>
      <c r="BY23" s="56">
        <v>3823377</v>
      </c>
      <c r="BZ23" s="56">
        <v>3672561</v>
      </c>
      <c r="CA23" s="132" t="e">
        <f>SUM(#REF!)</f>
        <v>#REF!</v>
      </c>
      <c r="CB23" s="132" t="e">
        <f>SUM(#REF!)</f>
        <v>#REF!</v>
      </c>
      <c r="CC23" s="132" t="e">
        <f>SUM(#REF!)</f>
        <v>#REF!</v>
      </c>
      <c r="CD23" s="161">
        <v>250769</v>
      </c>
      <c r="CE23" s="54">
        <v>410322</v>
      </c>
      <c r="CF23" s="56">
        <v>393454</v>
      </c>
      <c r="CG23" s="54">
        <v>388853</v>
      </c>
      <c r="CH23" s="54">
        <v>756524</v>
      </c>
      <c r="CI23" s="107">
        <v>917886</v>
      </c>
      <c r="CJ23" s="132">
        <f>8221900-170725</f>
        <v>8051175</v>
      </c>
      <c r="CK23" s="56">
        <f>10720300-1475500</f>
        <v>9244800</v>
      </c>
      <c r="CL23" s="154">
        <f>11163600-755600</f>
        <v>10408000</v>
      </c>
      <c r="CM23" s="56">
        <v>70589</v>
      </c>
      <c r="CN23" s="56">
        <v>99451</v>
      </c>
      <c r="CO23" s="54">
        <v>119506</v>
      </c>
      <c r="CP23" s="54">
        <v>165627</v>
      </c>
      <c r="CQ23" s="54">
        <v>238300</v>
      </c>
      <c r="CR23" s="54">
        <v>334780</v>
      </c>
      <c r="CS23" s="132">
        <v>444636</v>
      </c>
      <c r="CT23" s="56">
        <v>886128</v>
      </c>
      <c r="CU23" s="54">
        <v>1061950</v>
      </c>
      <c r="CV23" s="54">
        <v>1028210</v>
      </c>
      <c r="CW23" s="54">
        <v>1975536</v>
      </c>
      <c r="CX23" s="107">
        <v>1058746</v>
      </c>
      <c r="CY23" s="56">
        <v>2204282</v>
      </c>
      <c r="CZ23" s="56">
        <v>2301913</v>
      </c>
      <c r="DA23" s="154">
        <v>4035105</v>
      </c>
      <c r="DB23" s="66"/>
      <c r="DC23" s="66"/>
      <c r="DD23" s="66"/>
      <c r="DE23" s="224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</row>
    <row r="24" spans="1:219" s="51" customFormat="1" ht="16.5" customHeight="1">
      <c r="A24" s="3"/>
      <c r="B24" s="125"/>
      <c r="C24" s="48"/>
      <c r="D24" s="125"/>
      <c r="E24" s="125"/>
      <c r="F24" s="48"/>
      <c r="G24" s="48"/>
      <c r="H24" s="48"/>
      <c r="I24" s="48"/>
      <c r="J24" s="103"/>
      <c r="K24" s="48"/>
      <c r="L24" s="48"/>
      <c r="M24" s="48"/>
      <c r="N24" s="103"/>
      <c r="O24" s="125"/>
      <c r="P24" s="48"/>
      <c r="Q24" s="52"/>
      <c r="R24" s="52"/>
      <c r="S24" s="52"/>
      <c r="T24" s="52"/>
      <c r="U24" s="127"/>
      <c r="V24" s="125"/>
      <c r="W24" s="125"/>
      <c r="X24" s="125"/>
      <c r="Y24" s="125"/>
      <c r="Z24" s="125"/>
      <c r="AA24" s="48"/>
      <c r="AB24" s="52"/>
      <c r="AC24" s="52"/>
      <c r="AD24" s="52"/>
      <c r="AE24" s="52"/>
      <c r="AF24" s="125"/>
      <c r="AG24" s="48"/>
      <c r="AH24" s="48"/>
      <c r="AI24" s="48"/>
      <c r="AJ24" s="48"/>
      <c r="AK24" s="103"/>
      <c r="AL24" s="50"/>
      <c r="AM24" s="50"/>
      <c r="AN24" s="50"/>
      <c r="AO24" s="48"/>
      <c r="AP24" s="48"/>
      <c r="AQ24" s="103"/>
      <c r="AR24" s="57"/>
      <c r="AS24" s="138"/>
      <c r="AT24" s="156"/>
      <c r="AU24" s="82"/>
      <c r="AV24" s="82"/>
      <c r="AW24" s="82"/>
      <c r="AX24" s="82"/>
      <c r="AY24" s="82"/>
      <c r="AZ24" s="109"/>
      <c r="BA24" s="57"/>
      <c r="BB24" s="57"/>
      <c r="BC24" s="57"/>
      <c r="BD24" s="156"/>
      <c r="BE24" s="138"/>
      <c r="BF24" s="57"/>
      <c r="BG24" s="57"/>
      <c r="BH24" s="57"/>
      <c r="BI24" s="57"/>
      <c r="BJ24" s="156"/>
      <c r="BK24" s="125"/>
      <c r="BL24" s="48"/>
      <c r="BM24" s="48"/>
      <c r="BN24" s="48"/>
      <c r="BO24" s="48"/>
      <c r="BP24" s="103"/>
      <c r="BQ24" s="57"/>
      <c r="BR24" s="125"/>
      <c r="BS24" s="48"/>
      <c r="BT24" s="48"/>
      <c r="BU24" s="48"/>
      <c r="BV24" s="48"/>
      <c r="BW24" s="103"/>
      <c r="BX24" s="48"/>
      <c r="BY24" s="48"/>
      <c r="BZ24" s="48"/>
      <c r="CA24" s="125"/>
      <c r="CB24" s="125"/>
      <c r="CC24" s="125"/>
      <c r="CD24" s="125"/>
      <c r="CE24" s="48"/>
      <c r="CF24" s="48"/>
      <c r="CG24" s="48"/>
      <c r="CH24" s="48"/>
      <c r="CI24" s="103"/>
      <c r="CJ24" s="125"/>
      <c r="CK24" s="48"/>
      <c r="CL24" s="103"/>
      <c r="CM24" s="48"/>
      <c r="CN24" s="48"/>
      <c r="CO24" s="48"/>
      <c r="CP24" s="48"/>
      <c r="CQ24" s="48"/>
      <c r="CR24" s="48"/>
      <c r="CS24" s="125"/>
      <c r="CT24" s="48"/>
      <c r="CU24" s="48"/>
      <c r="CV24" s="48"/>
      <c r="CW24" s="48"/>
      <c r="CX24" s="103"/>
      <c r="CY24" s="48"/>
      <c r="CZ24" s="48"/>
      <c r="DA24" s="103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</row>
    <row r="25" spans="1:219" ht="16.5" customHeight="1">
      <c r="A25" s="2" t="s">
        <v>19</v>
      </c>
      <c r="B25" s="130"/>
      <c r="C25" s="32"/>
      <c r="D25" s="130">
        <v>1554</v>
      </c>
      <c r="E25" s="135">
        <v>61898</v>
      </c>
      <c r="F25" s="85">
        <v>9736</v>
      </c>
      <c r="G25" s="85">
        <v>28714</v>
      </c>
      <c r="H25" s="32">
        <v>19054</v>
      </c>
      <c r="I25" s="85">
        <v>329152</v>
      </c>
      <c r="J25" s="110">
        <v>196464</v>
      </c>
      <c r="K25" s="85">
        <v>51984</v>
      </c>
      <c r="L25" s="32">
        <v>57756</v>
      </c>
      <c r="M25" s="85">
        <v>52100</v>
      </c>
      <c r="N25" s="110">
        <v>59200</v>
      </c>
      <c r="O25" s="152"/>
      <c r="P25" s="39"/>
      <c r="Q25" s="37"/>
      <c r="R25" s="37"/>
      <c r="S25" s="37"/>
      <c r="T25" s="37"/>
      <c r="U25" s="130"/>
      <c r="V25" s="130"/>
      <c r="W25" s="130"/>
      <c r="X25" s="130">
        <v>700</v>
      </c>
      <c r="Y25" s="130">
        <v>6729</v>
      </c>
      <c r="Z25" s="152"/>
      <c r="AA25" s="39"/>
      <c r="AB25" s="37"/>
      <c r="AC25" s="37"/>
      <c r="AD25" s="37"/>
      <c r="AE25" s="37"/>
      <c r="AF25" s="135">
        <v>3677300</v>
      </c>
      <c r="AG25" s="85">
        <v>4718800</v>
      </c>
      <c r="AH25" s="85">
        <v>4721500</v>
      </c>
      <c r="AI25" s="85">
        <v>3363200</v>
      </c>
      <c r="AJ25" s="85">
        <v>2940000</v>
      </c>
      <c r="AK25" s="110">
        <v>1007500</v>
      </c>
      <c r="AL25" s="83">
        <v>30025</v>
      </c>
      <c r="AM25" s="83">
        <v>5025</v>
      </c>
      <c r="AN25" s="83">
        <v>28525</v>
      </c>
      <c r="AO25" s="85">
        <v>10025</v>
      </c>
      <c r="AP25" s="85">
        <v>10025</v>
      </c>
      <c r="AQ25" s="110">
        <v>25</v>
      </c>
      <c r="AR25" s="43">
        <v>845</v>
      </c>
      <c r="AS25" s="137">
        <v>163600</v>
      </c>
      <c r="AT25" s="157">
        <v>386800</v>
      </c>
      <c r="AU25" s="39">
        <v>19400.5</v>
      </c>
      <c r="AV25" s="39">
        <v>15298</v>
      </c>
      <c r="AW25" s="39">
        <v>9521.915</v>
      </c>
      <c r="AX25" s="39">
        <v>6931</v>
      </c>
      <c r="AY25" s="39">
        <v>480</v>
      </c>
      <c r="AZ25" s="124"/>
      <c r="BA25" s="43">
        <v>81525</v>
      </c>
      <c r="BB25" s="43">
        <v>38622</v>
      </c>
      <c r="BC25" s="43">
        <v>72465</v>
      </c>
      <c r="BD25" s="157">
        <v>171050</v>
      </c>
      <c r="BE25" s="137"/>
      <c r="BF25" s="43" t="s">
        <v>9</v>
      </c>
      <c r="BG25" s="43"/>
      <c r="BH25" s="32"/>
      <c r="BI25" s="32"/>
      <c r="BJ25" s="102"/>
      <c r="BK25" s="135">
        <v>100974</v>
      </c>
      <c r="BL25" s="85">
        <v>179202</v>
      </c>
      <c r="BM25" s="32">
        <v>102299</v>
      </c>
      <c r="BN25" s="85">
        <v>235866</v>
      </c>
      <c r="BO25" s="85">
        <v>186706</v>
      </c>
      <c r="BP25" s="110">
        <v>334348</v>
      </c>
      <c r="BQ25" s="32">
        <v>7000</v>
      </c>
      <c r="BR25" s="135">
        <v>15885</v>
      </c>
      <c r="BS25" s="85">
        <v>16051</v>
      </c>
      <c r="BT25" s="32">
        <v>13662</v>
      </c>
      <c r="BU25" s="85">
        <v>55300</v>
      </c>
      <c r="BV25" s="85">
        <v>88200</v>
      </c>
      <c r="BW25" s="110">
        <v>114200</v>
      </c>
      <c r="BX25" s="32"/>
      <c r="BY25" s="32"/>
      <c r="BZ25" s="32"/>
      <c r="CA25" s="130"/>
      <c r="CB25" s="130"/>
      <c r="CC25" s="130">
        <v>168915</v>
      </c>
      <c r="CD25" s="135">
        <v>8347</v>
      </c>
      <c r="CE25" s="85">
        <v>23418</v>
      </c>
      <c r="CF25" s="32">
        <v>14365</v>
      </c>
      <c r="CG25" s="85">
        <v>43041</v>
      </c>
      <c r="CH25" s="85">
        <v>6272</v>
      </c>
      <c r="CI25" s="110">
        <v>4907</v>
      </c>
      <c r="CJ25" s="130">
        <f>57800+99700+12225+1000</f>
        <v>170725</v>
      </c>
      <c r="CK25" s="32">
        <f>55500+100000+1300000+20000</f>
        <v>1475500</v>
      </c>
      <c r="CL25" s="102">
        <f>20000+500000+100000+135600</f>
        <v>755600</v>
      </c>
      <c r="CM25" s="85"/>
      <c r="CN25" s="85"/>
      <c r="CO25" s="85"/>
      <c r="CP25" s="85"/>
      <c r="CQ25" s="85"/>
      <c r="CR25" s="85"/>
      <c r="CS25" s="135"/>
      <c r="CT25" s="85"/>
      <c r="CU25" s="85"/>
      <c r="CV25" s="85"/>
      <c r="CW25" s="85"/>
      <c r="CX25" s="110"/>
      <c r="CY25" s="85"/>
      <c r="CZ25" s="85"/>
      <c r="DA25" s="110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</row>
    <row r="26" spans="1:219" s="51" customFormat="1" ht="13.5" customHeight="1">
      <c r="A26" s="2"/>
      <c r="B26" s="160"/>
      <c r="C26" s="55"/>
      <c r="D26" s="160"/>
      <c r="E26" s="129"/>
      <c r="F26" s="84"/>
      <c r="G26" s="84"/>
      <c r="H26" s="55"/>
      <c r="I26" s="84"/>
      <c r="J26" s="136"/>
      <c r="K26" s="215"/>
      <c r="L26" s="55"/>
      <c r="M26" s="84"/>
      <c r="N26" s="136"/>
      <c r="O26" s="164"/>
      <c r="P26" s="165"/>
      <c r="Q26" s="52"/>
      <c r="R26" s="52"/>
      <c r="S26" s="52"/>
      <c r="T26" s="52"/>
      <c r="U26" s="160"/>
      <c r="V26" s="160"/>
      <c r="W26" s="160"/>
      <c r="X26" s="160"/>
      <c r="Y26" s="160"/>
      <c r="Z26" s="164"/>
      <c r="AA26" s="165"/>
      <c r="AB26" s="52"/>
      <c r="AC26" s="52"/>
      <c r="AD26" s="52"/>
      <c r="AE26" s="52"/>
      <c r="AF26" s="129"/>
      <c r="AG26" s="84"/>
      <c r="AH26" s="84"/>
      <c r="AI26" s="84"/>
      <c r="AJ26" s="84"/>
      <c r="AK26" s="136"/>
      <c r="AL26" s="50"/>
      <c r="AM26" s="50"/>
      <c r="AN26" s="50"/>
      <c r="AO26" s="86"/>
      <c r="AP26" s="86"/>
      <c r="AQ26" s="111"/>
      <c r="AR26" s="60"/>
      <c r="AS26" s="173"/>
      <c r="AT26" s="158"/>
      <c r="AU26" s="82"/>
      <c r="AV26" s="82"/>
      <c r="AW26" s="82"/>
      <c r="AX26" s="82"/>
      <c r="AY26" s="82"/>
      <c r="AZ26" s="109"/>
      <c r="BA26" s="60"/>
      <c r="BB26" s="60"/>
      <c r="BC26" s="60"/>
      <c r="BD26" s="158"/>
      <c r="BE26" s="173"/>
      <c r="BF26" s="60"/>
      <c r="BG26" s="60"/>
      <c r="BH26" s="60"/>
      <c r="BI26" s="60"/>
      <c r="BJ26" s="158"/>
      <c r="BK26" s="129"/>
      <c r="BL26" s="84"/>
      <c r="BM26" s="60"/>
      <c r="BN26" s="84"/>
      <c r="BO26" s="84"/>
      <c r="BP26" s="136"/>
      <c r="BQ26" s="60"/>
      <c r="BR26" s="129"/>
      <c r="BS26" s="84"/>
      <c r="BT26" s="60"/>
      <c r="BU26" s="84"/>
      <c r="BV26" s="84"/>
      <c r="BW26" s="136"/>
      <c r="BX26" s="60"/>
      <c r="BY26" s="60"/>
      <c r="BZ26" s="60"/>
      <c r="CA26" s="173"/>
      <c r="CB26" s="173"/>
      <c r="CC26" s="173"/>
      <c r="CD26" s="129"/>
      <c r="CE26" s="84"/>
      <c r="CF26" s="60"/>
      <c r="CG26" s="84"/>
      <c r="CH26" s="84"/>
      <c r="CI26" s="136"/>
      <c r="CJ26" s="173"/>
      <c r="CK26" s="60"/>
      <c r="CL26" s="158"/>
      <c r="CM26" s="84"/>
      <c r="CN26" s="84"/>
      <c r="CO26" s="84"/>
      <c r="CP26" s="84"/>
      <c r="CQ26" s="84"/>
      <c r="CR26" s="84"/>
      <c r="CS26" s="129"/>
      <c r="CT26" s="84"/>
      <c r="CU26" s="84"/>
      <c r="CV26" s="84"/>
      <c r="CW26" s="84"/>
      <c r="CX26" s="136"/>
      <c r="CY26" s="84"/>
      <c r="CZ26" s="84"/>
      <c r="DA26" s="13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</row>
    <row r="27" spans="1:219" ht="16.5" customHeight="1">
      <c r="A27" s="2" t="s">
        <v>20</v>
      </c>
      <c r="B27" s="130">
        <v>11743304</v>
      </c>
      <c r="C27" s="32">
        <v>10475458</v>
      </c>
      <c r="D27" s="130">
        <v>909875</v>
      </c>
      <c r="E27" s="130">
        <v>2870088</v>
      </c>
      <c r="F27" s="32">
        <v>2960672</v>
      </c>
      <c r="G27" s="32">
        <v>4098123</v>
      </c>
      <c r="H27" s="32">
        <v>4500173</v>
      </c>
      <c r="I27" s="32">
        <v>5030401</v>
      </c>
      <c r="J27" s="102">
        <v>5148230</v>
      </c>
      <c r="K27" s="32">
        <v>1130282</v>
      </c>
      <c r="L27" s="32">
        <v>1364932</v>
      </c>
      <c r="M27" s="32">
        <v>1516370</v>
      </c>
      <c r="N27" s="102">
        <v>1796655</v>
      </c>
      <c r="O27" s="162">
        <v>371647</v>
      </c>
      <c r="P27" s="31">
        <v>393715</v>
      </c>
      <c r="Q27" s="39">
        <v>472404</v>
      </c>
      <c r="R27" s="39">
        <v>431145</v>
      </c>
      <c r="S27" s="39">
        <v>487073</v>
      </c>
      <c r="T27" s="39">
        <v>493995</v>
      </c>
      <c r="U27" s="130">
        <v>33256</v>
      </c>
      <c r="V27" s="130">
        <v>768013</v>
      </c>
      <c r="W27" s="130">
        <v>35325524</v>
      </c>
      <c r="X27" s="130">
        <v>955090</v>
      </c>
      <c r="Y27" s="130">
        <v>418365</v>
      </c>
      <c r="Z27" s="162">
        <v>305800</v>
      </c>
      <c r="AA27" s="31">
        <v>334400</v>
      </c>
      <c r="AB27" s="39">
        <v>351500</v>
      </c>
      <c r="AC27" s="39">
        <v>399900</v>
      </c>
      <c r="AD27" s="39">
        <v>335800</v>
      </c>
      <c r="AE27" s="39">
        <v>590900</v>
      </c>
      <c r="AF27" s="137">
        <v>50015221</v>
      </c>
      <c r="AG27" s="43">
        <v>74126705</v>
      </c>
      <c r="AH27" s="32">
        <v>70845457</v>
      </c>
      <c r="AI27" s="32">
        <v>78383956</v>
      </c>
      <c r="AJ27" s="32">
        <v>78436042</v>
      </c>
      <c r="AK27" s="102">
        <v>97122701</v>
      </c>
      <c r="AL27" s="83">
        <v>727334</v>
      </c>
      <c r="AM27" s="83">
        <v>672847</v>
      </c>
      <c r="AN27" s="83">
        <v>796940</v>
      </c>
      <c r="AO27" s="31">
        <v>915933</v>
      </c>
      <c r="AP27" s="31">
        <v>899628</v>
      </c>
      <c r="AQ27" s="112">
        <v>1060215</v>
      </c>
      <c r="AR27" s="43">
        <v>5881225</v>
      </c>
      <c r="AS27" s="137">
        <f>AS25+AS23</f>
        <v>18048000</v>
      </c>
      <c r="AT27" s="157">
        <v>12432800</v>
      </c>
      <c r="AU27" s="39">
        <v>1230238.092</v>
      </c>
      <c r="AV27" s="39">
        <v>1054029.78</v>
      </c>
      <c r="AW27" s="39">
        <v>1207145.981</v>
      </c>
      <c r="AX27" s="39">
        <v>1520348.527</v>
      </c>
      <c r="AY27" s="39">
        <v>1007480.046</v>
      </c>
      <c r="AZ27" s="124">
        <v>1160982.54</v>
      </c>
      <c r="BA27" s="43">
        <v>4807849</v>
      </c>
      <c r="BB27" s="43">
        <v>4958776</v>
      </c>
      <c r="BC27" s="43">
        <v>6503685</v>
      </c>
      <c r="BD27" s="157">
        <v>7297969</v>
      </c>
      <c r="BE27" s="137">
        <v>8809790</v>
      </c>
      <c r="BF27" s="43">
        <v>8982651</v>
      </c>
      <c r="BG27" s="43">
        <v>7823897</v>
      </c>
      <c r="BH27" s="43">
        <v>9118369</v>
      </c>
      <c r="BI27" s="43">
        <v>9502360</v>
      </c>
      <c r="BJ27" s="157">
        <v>12527411</v>
      </c>
      <c r="BK27" s="130">
        <v>933305</v>
      </c>
      <c r="BL27" s="32">
        <v>1612951</v>
      </c>
      <c r="BM27" s="43">
        <v>1561380</v>
      </c>
      <c r="BN27" s="32">
        <v>2117663</v>
      </c>
      <c r="BO27" s="32">
        <v>2341901</v>
      </c>
      <c r="BP27" s="102">
        <v>2542962</v>
      </c>
      <c r="BQ27" s="43">
        <v>918693</v>
      </c>
      <c r="BR27" s="130">
        <v>913576</v>
      </c>
      <c r="BS27" s="32">
        <v>966526</v>
      </c>
      <c r="BT27" s="43">
        <v>1028069</v>
      </c>
      <c r="BU27" s="32">
        <v>1627767</v>
      </c>
      <c r="BV27" s="32">
        <v>2343403</v>
      </c>
      <c r="BW27" s="102">
        <v>3261177</v>
      </c>
      <c r="BX27" s="43">
        <f>BX25+BX23</f>
        <v>3303130</v>
      </c>
      <c r="BY27" s="43">
        <v>3823377</v>
      </c>
      <c r="BZ27" s="43">
        <v>3672561</v>
      </c>
      <c r="CA27" s="137">
        <v>137716</v>
      </c>
      <c r="CB27" s="137">
        <v>1241344</v>
      </c>
      <c r="CC27" s="137" t="e">
        <f>CC25+CC23</f>
        <v>#REF!</v>
      </c>
      <c r="CD27" s="130">
        <v>259116</v>
      </c>
      <c r="CE27" s="32">
        <v>433739.99999999994</v>
      </c>
      <c r="CF27" s="43">
        <v>407819</v>
      </c>
      <c r="CG27" s="32">
        <v>431893.99999999994</v>
      </c>
      <c r="CH27" s="32">
        <v>762796</v>
      </c>
      <c r="CI27" s="102">
        <v>929793</v>
      </c>
      <c r="CJ27" s="137">
        <f>CJ25+CJ23</f>
        <v>8221900</v>
      </c>
      <c r="CK27" s="43">
        <f>CK23+CK25</f>
        <v>10720300</v>
      </c>
      <c r="CL27" s="157">
        <f>CL25+CL23</f>
        <v>11163600</v>
      </c>
      <c r="CM27" s="43">
        <v>70588</v>
      </c>
      <c r="CN27" s="43">
        <v>99451</v>
      </c>
      <c r="CO27" s="32">
        <v>119507</v>
      </c>
      <c r="CP27" s="32">
        <v>165626</v>
      </c>
      <c r="CQ27" s="32">
        <v>238299</v>
      </c>
      <c r="CR27" s="32">
        <v>334779</v>
      </c>
      <c r="CS27" s="137">
        <v>444636</v>
      </c>
      <c r="CT27" s="43">
        <v>886128</v>
      </c>
      <c r="CU27" s="32">
        <v>1061950</v>
      </c>
      <c r="CV27" s="32">
        <v>1028210</v>
      </c>
      <c r="CW27" s="32">
        <v>1975536</v>
      </c>
      <c r="CX27" s="102">
        <v>1058746</v>
      </c>
      <c r="CY27" s="43">
        <v>2204282</v>
      </c>
      <c r="CZ27" s="43">
        <v>2301913</v>
      </c>
      <c r="DA27" s="157">
        <v>4035105</v>
      </c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</row>
    <row r="28" spans="1:219" s="51" customFormat="1" ht="13.5" customHeight="1">
      <c r="A28" s="249" t="s">
        <v>100</v>
      </c>
      <c r="B28" s="125"/>
      <c r="C28" s="48"/>
      <c r="D28" s="125"/>
      <c r="E28" s="125"/>
      <c r="F28" s="48"/>
      <c r="G28" s="48"/>
      <c r="H28" s="48"/>
      <c r="I28" s="48"/>
      <c r="J28" s="103"/>
      <c r="K28" s="48"/>
      <c r="L28" s="48"/>
      <c r="M28" s="48"/>
      <c r="N28" s="103"/>
      <c r="O28" s="125"/>
      <c r="P28" s="48"/>
      <c r="Q28" s="52"/>
      <c r="R28" s="52"/>
      <c r="S28" s="52"/>
      <c r="T28" s="52"/>
      <c r="U28" s="125"/>
      <c r="V28" s="125"/>
      <c r="W28" s="125"/>
      <c r="X28" s="125"/>
      <c r="Y28" s="125"/>
      <c r="Z28" s="125"/>
      <c r="AA28" s="48"/>
      <c r="AB28" s="52"/>
      <c r="AC28" s="52"/>
      <c r="AD28" s="52"/>
      <c r="AE28" s="52"/>
      <c r="AF28" s="138"/>
      <c r="AG28" s="57"/>
      <c r="AH28" s="48"/>
      <c r="AI28" s="48"/>
      <c r="AJ28" s="48"/>
      <c r="AK28" s="106"/>
      <c r="AL28" s="50"/>
      <c r="AM28" s="50"/>
      <c r="AN28" s="50"/>
      <c r="AO28" s="48"/>
      <c r="AP28" s="48"/>
      <c r="AQ28" s="103"/>
      <c r="AR28" s="57"/>
      <c r="AS28" s="138"/>
      <c r="AT28" s="156"/>
      <c r="AU28" s="52"/>
      <c r="AV28" s="52"/>
      <c r="AW28" s="52"/>
      <c r="AX28" s="52"/>
      <c r="AY28" s="52"/>
      <c r="AZ28" s="150"/>
      <c r="BA28" s="57"/>
      <c r="BB28" s="57"/>
      <c r="BC28" s="57"/>
      <c r="BD28" s="156"/>
      <c r="BE28" s="138"/>
      <c r="BF28" s="57"/>
      <c r="BG28" s="57"/>
      <c r="BH28" s="57"/>
      <c r="BI28" s="57"/>
      <c r="BJ28" s="156"/>
      <c r="BK28" s="125"/>
      <c r="BL28" s="48"/>
      <c r="BM28" s="57"/>
      <c r="BN28" s="48"/>
      <c r="BO28" s="48"/>
      <c r="BP28" s="103"/>
      <c r="BQ28" s="57"/>
      <c r="BR28" s="125"/>
      <c r="BS28" s="48"/>
      <c r="BT28" s="57"/>
      <c r="BU28" s="48"/>
      <c r="BV28" s="48"/>
      <c r="BW28" s="103"/>
      <c r="BX28" s="57"/>
      <c r="BY28" s="57"/>
      <c r="BZ28" s="57"/>
      <c r="CA28" s="138"/>
      <c r="CB28" s="138"/>
      <c r="CC28" s="138"/>
      <c r="CD28" s="125"/>
      <c r="CE28" s="48"/>
      <c r="CF28" s="57"/>
      <c r="CG28" s="48"/>
      <c r="CH28" s="48"/>
      <c r="CI28" s="103"/>
      <c r="CJ28" s="138"/>
      <c r="CK28" s="57"/>
      <c r="CL28" s="156"/>
      <c r="CM28" s="57"/>
      <c r="CN28" s="57"/>
      <c r="CO28" s="48"/>
      <c r="CP28" s="48"/>
      <c r="CQ28" s="48"/>
      <c r="CR28" s="50"/>
      <c r="CS28" s="138"/>
      <c r="CT28" s="57"/>
      <c r="CU28" s="48"/>
      <c r="CV28" s="48"/>
      <c r="CW28" s="48"/>
      <c r="CX28" s="106"/>
      <c r="CY28" s="48"/>
      <c r="CZ28" s="57"/>
      <c r="DA28" s="15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</row>
    <row r="29" spans="1:219" ht="12.75">
      <c r="A29" s="249"/>
      <c r="B29" s="148">
        <v>7613722</v>
      </c>
      <c r="C29" s="44">
        <v>8905026</v>
      </c>
      <c r="D29" s="151">
        <v>561400</v>
      </c>
      <c r="E29" s="177">
        <v>1488867</v>
      </c>
      <c r="F29" s="35">
        <v>1484013</v>
      </c>
      <c r="G29" s="35">
        <v>2311164</v>
      </c>
      <c r="H29" s="37">
        <v>2600192</v>
      </c>
      <c r="I29" s="35">
        <v>2874084</v>
      </c>
      <c r="J29" s="216">
        <v>3177957</v>
      </c>
      <c r="K29" s="35">
        <v>1041797</v>
      </c>
      <c r="L29" s="44">
        <v>1319497</v>
      </c>
      <c r="M29" s="36">
        <v>1381115</v>
      </c>
      <c r="N29" s="134">
        <v>1599469</v>
      </c>
      <c r="O29" s="126">
        <v>159988</v>
      </c>
      <c r="P29" s="34">
        <v>212933</v>
      </c>
      <c r="Q29" s="37">
        <v>251312</v>
      </c>
      <c r="R29" s="37">
        <v>278145</v>
      </c>
      <c r="S29" s="37">
        <v>334239</v>
      </c>
      <c r="T29" s="37">
        <v>374842</v>
      </c>
      <c r="U29" s="151">
        <v>56653</v>
      </c>
      <c r="V29" s="151">
        <v>187782</v>
      </c>
      <c r="W29" s="151"/>
      <c r="X29" s="151">
        <v>318970</v>
      </c>
      <c r="Y29" s="151">
        <v>161443</v>
      </c>
      <c r="Z29" s="126">
        <v>368100</v>
      </c>
      <c r="AA29" s="34">
        <v>394100</v>
      </c>
      <c r="AB29" s="37">
        <v>443200</v>
      </c>
      <c r="AC29" s="37">
        <v>557900</v>
      </c>
      <c r="AD29" s="37">
        <v>671700</v>
      </c>
      <c r="AE29" s="37">
        <v>699100</v>
      </c>
      <c r="AF29" s="133">
        <v>31805579</v>
      </c>
      <c r="AG29" s="36">
        <v>33308795</v>
      </c>
      <c r="AH29" s="36">
        <v>44346943</v>
      </c>
      <c r="AI29" s="36">
        <v>48282644</v>
      </c>
      <c r="AJ29" s="36">
        <v>50724358</v>
      </c>
      <c r="AK29" s="134">
        <v>70036599</v>
      </c>
      <c r="AL29" s="36">
        <v>479442</v>
      </c>
      <c r="AM29" s="36">
        <v>530146</v>
      </c>
      <c r="AN29" s="36">
        <v>534110</v>
      </c>
      <c r="AO29" s="34">
        <v>693588</v>
      </c>
      <c r="AP29" s="34">
        <v>826268</v>
      </c>
      <c r="AQ29" s="104">
        <v>901306</v>
      </c>
      <c r="AR29" s="234">
        <v>1431015</v>
      </c>
      <c r="AS29" s="177">
        <v>3860500</v>
      </c>
      <c r="AT29" s="134">
        <v>5981500</v>
      </c>
      <c r="AU29" s="37">
        <v>384210.813</v>
      </c>
      <c r="AV29" s="44">
        <v>390519.016</v>
      </c>
      <c r="AW29" s="44">
        <v>418134.717</v>
      </c>
      <c r="AX29" s="44">
        <v>483467.03</v>
      </c>
      <c r="AY29" s="44">
        <v>567939.192</v>
      </c>
      <c r="AZ29" s="108">
        <v>647649.963</v>
      </c>
      <c r="BA29" s="35">
        <v>2673807</v>
      </c>
      <c r="BB29" s="35">
        <v>2525584</v>
      </c>
      <c r="BC29" s="35">
        <v>3514557</v>
      </c>
      <c r="BD29" s="35">
        <v>4189184</v>
      </c>
      <c r="BE29" s="133">
        <v>1720108</v>
      </c>
      <c r="BF29" s="36">
        <v>1991473</v>
      </c>
      <c r="BG29" s="36">
        <v>2141943</v>
      </c>
      <c r="BH29" s="36">
        <v>3092699</v>
      </c>
      <c r="BI29" s="36">
        <v>3546887</v>
      </c>
      <c r="BJ29" s="134">
        <v>3678220</v>
      </c>
      <c r="BK29" s="133">
        <v>541957</v>
      </c>
      <c r="BL29" s="36">
        <v>683400</v>
      </c>
      <c r="BM29" s="36">
        <v>783014</v>
      </c>
      <c r="BN29" s="36">
        <v>1146529</v>
      </c>
      <c r="BO29" s="36">
        <v>1211723</v>
      </c>
      <c r="BP29" s="134">
        <v>1528300</v>
      </c>
      <c r="BQ29" s="36">
        <v>377844</v>
      </c>
      <c r="BR29" s="133">
        <v>456568</v>
      </c>
      <c r="BS29" s="36">
        <v>502946</v>
      </c>
      <c r="BT29" s="36">
        <v>603428</v>
      </c>
      <c r="BU29" s="36">
        <v>736800</v>
      </c>
      <c r="BV29" s="36">
        <v>857500</v>
      </c>
      <c r="BW29" s="134">
        <v>918900</v>
      </c>
      <c r="BX29" s="36"/>
      <c r="BY29" s="36"/>
      <c r="BZ29" s="36"/>
      <c r="CA29" s="133">
        <v>786047</v>
      </c>
      <c r="CB29" s="133">
        <v>609994</v>
      </c>
      <c r="CC29" s="133">
        <v>1415582</v>
      </c>
      <c r="CD29" s="133">
        <v>344856</v>
      </c>
      <c r="CE29" s="36">
        <v>484093.99999999994</v>
      </c>
      <c r="CF29" s="36">
        <v>532425</v>
      </c>
      <c r="CG29" s="36">
        <v>541988</v>
      </c>
      <c r="CH29" s="36">
        <v>539104</v>
      </c>
      <c r="CI29" s="134">
        <v>634002</v>
      </c>
      <c r="CJ29" s="133"/>
      <c r="CK29" s="36"/>
      <c r="CL29" s="134"/>
      <c r="CM29" s="36">
        <v>146636</v>
      </c>
      <c r="CN29" s="36">
        <v>137008</v>
      </c>
      <c r="CO29" s="36">
        <v>189019</v>
      </c>
      <c r="CP29" s="36">
        <v>271719</v>
      </c>
      <c r="CQ29" s="36">
        <v>245722</v>
      </c>
      <c r="CR29" s="36">
        <v>272544</v>
      </c>
      <c r="CS29" s="133">
        <v>468657</v>
      </c>
      <c r="CT29" s="36">
        <v>525666</v>
      </c>
      <c r="CU29" s="36">
        <v>832091</v>
      </c>
      <c r="CV29" s="36">
        <v>822614</v>
      </c>
      <c r="CW29" s="36">
        <v>899464</v>
      </c>
      <c r="CX29" s="134">
        <v>953096</v>
      </c>
      <c r="CY29" s="36"/>
      <c r="CZ29" s="36"/>
      <c r="DA29" s="134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</row>
    <row r="30" spans="1:219" s="61" customFormat="1" ht="12.75">
      <c r="A30" s="2" t="s">
        <v>41</v>
      </c>
      <c r="B30" s="237">
        <v>19357026</v>
      </c>
      <c r="C30" s="238">
        <v>19380484</v>
      </c>
      <c r="D30" s="237">
        <v>1471275</v>
      </c>
      <c r="E30" s="239">
        <v>4358955</v>
      </c>
      <c r="F30" s="240">
        <v>4444685</v>
      </c>
      <c r="G30" s="240">
        <v>6409287</v>
      </c>
      <c r="H30" s="238">
        <v>7100365</v>
      </c>
      <c r="I30" s="240">
        <v>7904485</v>
      </c>
      <c r="J30" s="241">
        <v>8326187</v>
      </c>
      <c r="K30" s="240">
        <v>2172079</v>
      </c>
      <c r="L30" s="238">
        <v>2684429</v>
      </c>
      <c r="M30" s="240">
        <v>2897485</v>
      </c>
      <c r="N30" s="241">
        <v>3396124</v>
      </c>
      <c r="O30" s="237">
        <v>531635</v>
      </c>
      <c r="P30" s="238">
        <v>606648</v>
      </c>
      <c r="Q30" s="242">
        <v>723716</v>
      </c>
      <c r="R30" s="242">
        <v>709290</v>
      </c>
      <c r="S30" s="242">
        <v>821312</v>
      </c>
      <c r="T30" s="242">
        <v>868837</v>
      </c>
      <c r="U30" s="237">
        <v>89909</v>
      </c>
      <c r="V30" s="237">
        <v>955795</v>
      </c>
      <c r="W30" s="237">
        <v>35325524</v>
      </c>
      <c r="X30" s="237">
        <v>1274060</v>
      </c>
      <c r="Y30" s="237">
        <v>579808</v>
      </c>
      <c r="Z30" s="237">
        <v>673900</v>
      </c>
      <c r="AA30" s="238">
        <v>728500</v>
      </c>
      <c r="AB30" s="242">
        <v>794700</v>
      </c>
      <c r="AC30" s="242">
        <v>957800</v>
      </c>
      <c r="AD30" s="242">
        <v>1007500</v>
      </c>
      <c r="AE30" s="242">
        <v>1290000</v>
      </c>
      <c r="AF30" s="239">
        <v>81820800</v>
      </c>
      <c r="AG30" s="240">
        <v>107435500</v>
      </c>
      <c r="AH30" s="240">
        <v>115192400</v>
      </c>
      <c r="AI30" s="240">
        <v>126666600</v>
      </c>
      <c r="AJ30" s="240">
        <v>129160400</v>
      </c>
      <c r="AK30" s="241">
        <v>167159300</v>
      </c>
      <c r="AL30" s="243">
        <v>1206776</v>
      </c>
      <c r="AM30" s="243">
        <v>1202992</v>
      </c>
      <c r="AN30" s="243">
        <v>1331050</v>
      </c>
      <c r="AO30" s="238">
        <v>1609521</v>
      </c>
      <c r="AP30" s="238">
        <v>1725896</v>
      </c>
      <c r="AQ30" s="244">
        <v>1961520</v>
      </c>
      <c r="AR30" s="245">
        <f>AR27+AR28</f>
        <v>5881225</v>
      </c>
      <c r="AS30" s="237">
        <v>21908500</v>
      </c>
      <c r="AT30" s="244">
        <v>18414300</v>
      </c>
      <c r="AU30" s="242">
        <v>1614448.905</v>
      </c>
      <c r="AV30" s="242">
        <v>1444548.796</v>
      </c>
      <c r="AW30" s="242">
        <v>1625280.698</v>
      </c>
      <c r="AX30" s="242">
        <v>2003815.557</v>
      </c>
      <c r="AY30" s="242">
        <v>1575419.238</v>
      </c>
      <c r="AZ30" s="246">
        <v>1808632.503</v>
      </c>
      <c r="BA30" s="238">
        <v>7481656</v>
      </c>
      <c r="BB30" s="238">
        <v>7484360</v>
      </c>
      <c r="BC30" s="238">
        <v>10018242</v>
      </c>
      <c r="BD30" s="244">
        <v>11487153</v>
      </c>
      <c r="BE30" s="237">
        <v>10529898</v>
      </c>
      <c r="BF30" s="238">
        <v>10974124</v>
      </c>
      <c r="BG30" s="238">
        <v>9965840</v>
      </c>
      <c r="BH30" s="238">
        <v>12211068</v>
      </c>
      <c r="BI30" s="238">
        <v>13049247</v>
      </c>
      <c r="BJ30" s="244">
        <v>16205631</v>
      </c>
      <c r="BK30" s="239">
        <v>1475262</v>
      </c>
      <c r="BL30" s="240">
        <v>2296351</v>
      </c>
      <c r="BM30" s="238">
        <v>2344394</v>
      </c>
      <c r="BN30" s="240">
        <v>3264192</v>
      </c>
      <c r="BO30" s="240">
        <v>3553624</v>
      </c>
      <c r="BP30" s="241">
        <v>4071262</v>
      </c>
      <c r="BQ30" s="238">
        <v>1296537.871</v>
      </c>
      <c r="BR30" s="239">
        <v>1370144</v>
      </c>
      <c r="BS30" s="240">
        <v>1469472</v>
      </c>
      <c r="BT30" s="238">
        <v>1631497</v>
      </c>
      <c r="BU30" s="240">
        <v>2364567</v>
      </c>
      <c r="BV30" s="240">
        <v>3200903</v>
      </c>
      <c r="BW30" s="241">
        <v>4180077</v>
      </c>
      <c r="BX30" s="238">
        <v>3303130</v>
      </c>
      <c r="BY30" s="238">
        <v>3823377</v>
      </c>
      <c r="BZ30" s="238">
        <v>3672561</v>
      </c>
      <c r="CA30" s="239">
        <v>923763</v>
      </c>
      <c r="CB30" s="239">
        <v>1851338</v>
      </c>
      <c r="CC30" s="239">
        <v>4995887</v>
      </c>
      <c r="CD30" s="239">
        <v>603972</v>
      </c>
      <c r="CE30" s="240">
        <v>917834</v>
      </c>
      <c r="CF30" s="240">
        <v>940244</v>
      </c>
      <c r="CG30" s="240">
        <v>973882</v>
      </c>
      <c r="CH30" s="240">
        <v>1301900</v>
      </c>
      <c r="CI30" s="241">
        <v>1556795</v>
      </c>
      <c r="CJ30" s="247">
        <v>8221900</v>
      </c>
      <c r="CK30" s="243">
        <v>10720300</v>
      </c>
      <c r="CL30" s="248">
        <v>11163600</v>
      </c>
      <c r="CM30" s="240">
        <v>217224</v>
      </c>
      <c r="CN30" s="240">
        <v>236460</v>
      </c>
      <c r="CO30" s="240">
        <v>308525</v>
      </c>
      <c r="CP30" s="240">
        <v>437345</v>
      </c>
      <c r="CQ30" s="240">
        <v>484021</v>
      </c>
      <c r="CR30" s="240">
        <v>607324</v>
      </c>
      <c r="CS30" s="239">
        <v>913293</v>
      </c>
      <c r="CT30" s="240">
        <v>1411794</v>
      </c>
      <c r="CU30" s="240">
        <v>1894041</v>
      </c>
      <c r="CV30" s="240">
        <v>1850824</v>
      </c>
      <c r="CW30" s="240">
        <v>2875000</v>
      </c>
      <c r="CX30" s="241">
        <v>2011842</v>
      </c>
      <c r="CY30" s="240">
        <v>2204282</v>
      </c>
      <c r="CZ30" s="240">
        <v>2301913</v>
      </c>
      <c r="DA30" s="241">
        <v>4035105</v>
      </c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</row>
    <row r="31" spans="1:219" ht="12.75">
      <c r="A31" s="192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221"/>
      <c r="P31" s="221"/>
      <c r="Q31" s="221"/>
      <c r="R31" s="221"/>
      <c r="S31" s="221"/>
      <c r="T31" s="221"/>
      <c r="U31" s="196"/>
      <c r="V31" s="196"/>
      <c r="W31" s="196"/>
      <c r="X31" s="196"/>
      <c r="Y31" s="196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195"/>
      <c r="AV31" s="195"/>
      <c r="AW31" s="195"/>
      <c r="AX31" s="195"/>
      <c r="AY31" s="195"/>
      <c r="AZ31" s="195"/>
      <c r="BA31" s="221"/>
      <c r="BB31" s="196"/>
      <c r="BC31" s="196"/>
      <c r="BD31" s="196"/>
      <c r="BE31" s="196"/>
      <c r="BF31" s="196"/>
      <c r="BG31" s="196"/>
      <c r="BH31" s="192"/>
      <c r="BI31" s="219"/>
      <c r="BJ31" s="219"/>
      <c r="BK31" s="235"/>
      <c r="BL31" s="219"/>
      <c r="BM31" s="219"/>
      <c r="BN31" s="219"/>
      <c r="BO31" s="219"/>
      <c r="BP31" s="236"/>
      <c r="BQ31" s="219"/>
      <c r="BR31" s="235"/>
      <c r="BS31" s="219"/>
      <c r="BT31" s="219"/>
      <c r="BU31" s="219"/>
      <c r="BV31" s="219"/>
      <c r="BW31" s="236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195"/>
      <c r="CZ31" s="195"/>
      <c r="DA31" s="195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</row>
    <row r="32" spans="1:219" ht="12.75">
      <c r="A32" s="202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33">
        <f>AR27+AR28</f>
        <v>5881225</v>
      </c>
      <c r="AS32" s="203"/>
      <c r="AT32" s="203"/>
      <c r="AU32" s="195"/>
      <c r="AV32" s="195"/>
      <c r="AW32" s="195"/>
      <c r="AX32" s="195"/>
      <c r="AY32" s="195"/>
      <c r="AZ32" s="195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4"/>
      <c r="BL32" s="203"/>
      <c r="BM32" s="203"/>
      <c r="BN32" s="203"/>
      <c r="BO32" s="203"/>
      <c r="BP32" s="205"/>
      <c r="BQ32" s="203"/>
      <c r="BR32" s="204"/>
      <c r="BS32" s="203"/>
      <c r="BT32" s="203"/>
      <c r="BU32" s="203"/>
      <c r="BV32" s="203"/>
      <c r="BW32" s="205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195"/>
      <c r="CZ32" s="195"/>
      <c r="DA32" s="195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</row>
    <row r="33" spans="1:105" ht="14.25" customHeight="1">
      <c r="A33" s="202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1"/>
      <c r="AV33" s="201"/>
      <c r="AW33" s="201"/>
      <c r="AX33" s="201"/>
      <c r="AY33" s="201"/>
      <c r="AZ33" s="201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4"/>
      <c r="BL33" s="203"/>
      <c r="BM33" s="203"/>
      <c r="BN33" s="203"/>
      <c r="BO33" s="203"/>
      <c r="BP33" s="205"/>
      <c r="BQ33" s="203"/>
      <c r="BR33" s="204"/>
      <c r="BS33" s="203"/>
      <c r="BT33" s="203"/>
      <c r="BU33" s="203"/>
      <c r="BV33" s="203"/>
      <c r="BW33" s="205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195"/>
      <c r="CZ33" s="195"/>
      <c r="DA33" s="195"/>
    </row>
    <row r="34" spans="1:105" ht="14.25" customHeight="1" thickBot="1">
      <c r="A34" s="20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8"/>
      <c r="AV34" s="208"/>
      <c r="AW34" s="208"/>
      <c r="AX34" s="208"/>
      <c r="AY34" s="208"/>
      <c r="AZ34" s="208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10"/>
      <c r="BL34" s="207"/>
      <c r="BM34" s="207"/>
      <c r="BN34" s="207"/>
      <c r="BO34" s="207"/>
      <c r="BP34" s="211"/>
      <c r="BQ34" s="207"/>
      <c r="BR34" s="210"/>
      <c r="BS34" s="207"/>
      <c r="BT34" s="207"/>
      <c r="BU34" s="207"/>
      <c r="BV34" s="207"/>
      <c r="BW34" s="211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</sheetData>
  <sheetProtection/>
  <mergeCells count="26">
    <mergeCell ref="AH8:AO8"/>
    <mergeCell ref="CB8:CC8"/>
    <mergeCell ref="AS9:AT9"/>
    <mergeCell ref="AU9:AZ9"/>
    <mergeCell ref="BA9:BD9"/>
    <mergeCell ref="O9:T9"/>
    <mergeCell ref="AL9:AQ9"/>
    <mergeCell ref="BX9:BZ9"/>
    <mergeCell ref="CS9:CX9"/>
    <mergeCell ref="CY9:DA9"/>
    <mergeCell ref="A28:A29"/>
    <mergeCell ref="CM7:CR7"/>
    <mergeCell ref="B7:C7"/>
    <mergeCell ref="D7:N7"/>
    <mergeCell ref="O7:T7"/>
    <mergeCell ref="V7:X7"/>
    <mergeCell ref="Z7:AK7"/>
    <mergeCell ref="AL7:AT7"/>
    <mergeCell ref="AU7:BJ7"/>
    <mergeCell ref="BK7:BW7"/>
    <mergeCell ref="BX7:BZ7"/>
    <mergeCell ref="CD7:CI7"/>
    <mergeCell ref="CJ7:CL7"/>
    <mergeCell ref="B9:C9"/>
    <mergeCell ref="E9:J9"/>
    <mergeCell ref="K9:N9"/>
  </mergeCells>
  <printOptions/>
  <pageMargins left="0.5511811023622047" right="0.3937007874015748" top="0.6299212598425197" bottom="0.7086614173228347" header="0.5118110236220472" footer="0.5118110236220472"/>
  <pageSetup fitToWidth="12" horizontalDpi="600" verticalDpi="600" orientation="landscape" scale="62" r:id="rId1"/>
  <colBreaks count="8" manualBreakCount="8">
    <brk id="14" min="3" max="53" man="1"/>
    <brk id="25" min="3" max="53" man="1"/>
    <brk id="37" min="3" max="53" man="1"/>
    <brk id="52" min="3" max="53" man="1"/>
    <brk id="62" min="3" max="53" man="1"/>
    <brk id="75" min="3" max="53" man="1"/>
    <brk id="87" max="53" man="1"/>
    <brk id="96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K54"/>
  <sheetViews>
    <sheetView zoomScaleSheetLayoutView="100" zoomScalePageLayoutView="0" workbookViewId="0" topLeftCell="A4">
      <pane xSplit="1" topLeftCell="B1" activePane="topRight" state="frozen"/>
      <selection pane="topLeft" activeCell="A10" sqref="A10"/>
      <selection pane="topRight" activeCell="AX63" sqref="AX63"/>
    </sheetView>
  </sheetViews>
  <sheetFormatPr defaultColWidth="9.140625" defaultRowHeight="12.75"/>
  <cols>
    <col min="1" max="1" width="28.57421875" style="0" customWidth="1"/>
    <col min="2" max="105" width="11.421875" style="0" customWidth="1"/>
  </cols>
  <sheetData>
    <row r="1" spans="1:10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143"/>
      <c r="CC1" s="143"/>
      <c r="CD1" s="7"/>
      <c r="CE1" s="143"/>
      <c r="CF1" s="143"/>
      <c r="CG1" s="143"/>
      <c r="CH1" s="142"/>
      <c r="CI1" s="142"/>
      <c r="CJ1" s="7"/>
      <c r="CK1" s="142"/>
      <c r="CL1" s="142"/>
      <c r="CM1" s="7"/>
      <c r="CN1" s="142"/>
      <c r="CO1" s="142"/>
      <c r="CP1" s="142"/>
      <c r="CQ1" s="142"/>
      <c r="CR1" s="142"/>
      <c r="CS1" s="7"/>
      <c r="CT1" s="143"/>
      <c r="CU1" s="143"/>
      <c r="CV1" s="143"/>
      <c r="CW1" s="143"/>
      <c r="CX1" s="143"/>
      <c r="CY1" s="143"/>
      <c r="CZ1" s="143"/>
      <c r="DA1" s="143"/>
    </row>
    <row r="2" spans="1:105" ht="15.75">
      <c r="A2" s="68"/>
      <c r="B2" s="68" t="s">
        <v>81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 t="s">
        <v>81</v>
      </c>
      <c r="P2" s="69"/>
      <c r="Q2" s="69"/>
      <c r="R2" s="69"/>
      <c r="S2" s="69"/>
      <c r="T2" s="69"/>
      <c r="U2" s="69"/>
      <c r="V2" s="68"/>
      <c r="W2" s="69"/>
      <c r="X2" s="69"/>
      <c r="Y2" s="68"/>
      <c r="Z2" s="223" t="s">
        <v>81</v>
      </c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8" t="s">
        <v>81</v>
      </c>
      <c r="AM2" s="69"/>
      <c r="AN2" s="69"/>
      <c r="AO2" s="69"/>
      <c r="AP2" s="69"/>
      <c r="AQ2" s="69"/>
      <c r="AR2" s="69"/>
      <c r="AS2" s="69"/>
      <c r="AT2" s="69"/>
      <c r="AU2" s="68"/>
      <c r="AV2" s="69"/>
      <c r="AW2" s="69"/>
      <c r="AX2" s="69"/>
      <c r="AY2" s="69"/>
      <c r="AZ2" s="69"/>
      <c r="BA2" s="68" t="s">
        <v>81</v>
      </c>
      <c r="BB2" s="69"/>
      <c r="BC2" s="69"/>
      <c r="BD2" s="69"/>
      <c r="BE2" s="68"/>
      <c r="BF2" s="69"/>
      <c r="BG2" s="69"/>
      <c r="BH2" s="69"/>
      <c r="BI2" s="69"/>
      <c r="BJ2" s="69"/>
      <c r="BK2" s="68" t="s">
        <v>81</v>
      </c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 t="s">
        <v>81</v>
      </c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 t="s">
        <v>81</v>
      </c>
      <c r="CK2" s="68"/>
      <c r="CL2" s="68"/>
      <c r="CM2" s="68"/>
      <c r="CN2" s="68"/>
      <c r="CO2" s="68"/>
      <c r="CP2" s="68"/>
      <c r="CQ2" s="68"/>
      <c r="CR2" s="68"/>
      <c r="CS2" s="68" t="s">
        <v>81</v>
      </c>
      <c r="CT2" s="68"/>
      <c r="CU2" s="68"/>
      <c r="CV2" s="68"/>
      <c r="CW2" s="68"/>
      <c r="CX2" s="68"/>
      <c r="CY2" s="68"/>
      <c r="CZ2" s="68"/>
      <c r="DA2" s="68"/>
    </row>
    <row r="3" spans="1:105" ht="24" customHeight="1">
      <c r="A3" s="212"/>
      <c r="B3" s="68" t="s">
        <v>82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223" t="s">
        <v>82</v>
      </c>
      <c r="P3" s="68"/>
      <c r="Q3" s="68"/>
      <c r="R3" s="68"/>
      <c r="S3" s="68"/>
      <c r="T3" s="68"/>
      <c r="U3" s="68"/>
      <c r="V3" s="68"/>
      <c r="W3" s="68"/>
      <c r="X3" s="68"/>
      <c r="Y3" s="214"/>
      <c r="Z3" s="223" t="s">
        <v>82</v>
      </c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223" t="s">
        <v>82</v>
      </c>
      <c r="AM3" s="68"/>
      <c r="AN3" s="68"/>
      <c r="AO3" s="68"/>
      <c r="AP3" s="68"/>
      <c r="AQ3" s="68"/>
      <c r="AR3" s="68"/>
      <c r="AS3" s="68"/>
      <c r="AT3" s="68"/>
      <c r="AU3" s="214"/>
      <c r="AV3" s="68"/>
      <c r="AW3" s="68"/>
      <c r="AX3" s="68"/>
      <c r="AY3" s="68"/>
      <c r="AZ3" s="68"/>
      <c r="BA3" s="68" t="s">
        <v>82</v>
      </c>
      <c r="BB3" s="68"/>
      <c r="BC3" s="68"/>
      <c r="BD3" s="68"/>
      <c r="BE3" s="68"/>
      <c r="BF3" s="68"/>
      <c r="BG3" s="68"/>
      <c r="BH3" s="68"/>
      <c r="BI3" s="68"/>
      <c r="BJ3" s="68"/>
      <c r="BK3" s="68" t="s">
        <v>82</v>
      </c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 t="s">
        <v>82</v>
      </c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 t="s">
        <v>82</v>
      </c>
      <c r="CK3" s="68"/>
      <c r="CL3" s="68"/>
      <c r="CM3" s="68"/>
      <c r="CN3" s="68"/>
      <c r="CO3" s="68"/>
      <c r="CP3" s="68"/>
      <c r="CQ3" s="68"/>
      <c r="CR3" s="68"/>
      <c r="CS3" s="68" t="s">
        <v>82</v>
      </c>
      <c r="CT3" s="68"/>
      <c r="CU3" s="68"/>
      <c r="CV3" s="68"/>
      <c r="CW3" s="68"/>
      <c r="CX3" s="68"/>
      <c r="CY3" s="68"/>
      <c r="CZ3" s="68"/>
      <c r="DA3" s="68"/>
    </row>
    <row r="4" spans="1:105" ht="12.75">
      <c r="A4" s="8" t="s">
        <v>9</v>
      </c>
      <c r="B4" s="8" t="s">
        <v>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 t="s">
        <v>9</v>
      </c>
      <c r="P4" s="9"/>
      <c r="Q4" s="9"/>
      <c r="R4" s="9"/>
      <c r="S4" s="9"/>
      <c r="T4" s="9"/>
      <c r="U4" s="10"/>
      <c r="V4" s="8"/>
      <c r="W4" s="9"/>
      <c r="X4" s="9"/>
      <c r="Y4" s="8"/>
      <c r="Z4" s="8" t="s">
        <v>9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8" t="s">
        <v>9</v>
      </c>
      <c r="AM4" s="9"/>
      <c r="AN4" s="9"/>
      <c r="AO4" s="9"/>
      <c r="AP4" s="9"/>
      <c r="AQ4" s="9"/>
      <c r="AR4" s="9"/>
      <c r="AS4" s="10"/>
      <c r="AT4" s="10"/>
      <c r="AU4" s="8"/>
      <c r="AV4" s="10"/>
      <c r="AW4" s="10"/>
      <c r="AX4" s="8"/>
      <c r="AY4" s="8"/>
      <c r="AZ4" s="8"/>
      <c r="BA4" s="8" t="s">
        <v>9</v>
      </c>
      <c r="BB4" s="9"/>
      <c r="BC4" s="9"/>
      <c r="BD4" s="9"/>
      <c r="BE4" s="9"/>
      <c r="BF4" s="9"/>
      <c r="BG4" s="9"/>
      <c r="BH4" s="9"/>
      <c r="BI4" s="9"/>
      <c r="BJ4" s="9"/>
      <c r="BK4" s="8" t="s">
        <v>9</v>
      </c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8" t="s">
        <v>9</v>
      </c>
      <c r="BY4" s="9"/>
      <c r="BZ4" s="9"/>
      <c r="CA4" s="143"/>
      <c r="CB4" s="143"/>
      <c r="CC4" s="143"/>
      <c r="CD4" s="8"/>
      <c r="CE4" s="143"/>
      <c r="CF4" s="143"/>
      <c r="CG4" s="143"/>
      <c r="CH4" s="142"/>
      <c r="CI4" s="142"/>
      <c r="CJ4" s="8" t="s">
        <v>9</v>
      </c>
      <c r="CK4" s="142"/>
      <c r="CL4" s="142"/>
      <c r="CM4" s="8"/>
      <c r="CN4" s="142"/>
      <c r="CO4" s="142"/>
      <c r="CP4" s="142"/>
      <c r="CQ4" s="142"/>
      <c r="CR4" s="142"/>
      <c r="CS4" s="8" t="s">
        <v>9</v>
      </c>
      <c r="CT4" s="143"/>
      <c r="CU4" s="143"/>
      <c r="CV4" s="143"/>
      <c r="CW4" s="143"/>
      <c r="CX4" s="143"/>
      <c r="CY4" s="143"/>
      <c r="CZ4" s="143"/>
      <c r="DA4" s="143"/>
    </row>
    <row r="5" spans="1:105" ht="12.75">
      <c r="A5" s="11"/>
      <c r="B5" s="11"/>
      <c r="C5" s="10" t="s">
        <v>62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0" t="s">
        <v>62</v>
      </c>
      <c r="O5" s="11"/>
      <c r="P5" s="11"/>
      <c r="Q5" s="11"/>
      <c r="R5" s="11"/>
      <c r="S5" s="11"/>
      <c r="T5" s="11"/>
      <c r="U5" s="11"/>
      <c r="V5" s="12"/>
      <c r="W5" s="11"/>
      <c r="X5" s="11"/>
      <c r="Y5" s="10" t="s">
        <v>62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 t="s">
        <v>62</v>
      </c>
      <c r="AL5" s="11"/>
      <c r="AM5" s="11"/>
      <c r="AN5" s="11"/>
      <c r="AO5" s="11"/>
      <c r="AP5" s="11"/>
      <c r="AQ5" s="11"/>
      <c r="AR5" s="9"/>
      <c r="AS5" s="11"/>
      <c r="AT5" s="11"/>
      <c r="AU5" s="11"/>
      <c r="AV5" s="11"/>
      <c r="AW5" s="11"/>
      <c r="AX5" s="12"/>
      <c r="AY5" s="12"/>
      <c r="AZ5" s="11"/>
      <c r="BA5" s="11"/>
      <c r="BB5" s="11"/>
      <c r="BC5" s="11"/>
      <c r="BD5" s="10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209"/>
      <c r="BQ5" s="11"/>
      <c r="BR5" s="11"/>
      <c r="BS5" s="11"/>
      <c r="BT5" s="11"/>
      <c r="BU5" s="11"/>
      <c r="BV5" s="11"/>
      <c r="BW5" s="9"/>
      <c r="BX5" s="11"/>
      <c r="BY5" s="11"/>
      <c r="BZ5" s="10"/>
      <c r="CA5" s="11"/>
      <c r="CB5" s="143"/>
      <c r="CC5" s="143"/>
      <c r="CD5" s="11"/>
      <c r="CE5" s="143"/>
      <c r="CF5" s="144"/>
      <c r="CG5" s="143"/>
      <c r="CH5" s="144"/>
      <c r="CI5" s="144"/>
      <c r="CJ5" s="11"/>
      <c r="CK5" s="144"/>
      <c r="CL5" s="144"/>
      <c r="CM5" s="11"/>
      <c r="CN5" s="144"/>
      <c r="CO5" s="144"/>
      <c r="CP5" s="144"/>
      <c r="CQ5" s="144"/>
      <c r="CR5" s="209"/>
      <c r="CS5" s="11"/>
      <c r="CT5" s="143"/>
      <c r="CU5" s="143"/>
      <c r="CV5" s="143"/>
      <c r="CW5" s="143"/>
      <c r="CX5" s="143"/>
      <c r="CY5" s="143"/>
      <c r="CZ5" s="143"/>
      <c r="DA5" s="143"/>
    </row>
    <row r="6" spans="1:105" ht="12.75" customHeight="1">
      <c r="A6" s="13" t="s">
        <v>23</v>
      </c>
      <c r="B6" s="14"/>
      <c r="C6" s="15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73"/>
      <c r="P6" s="74"/>
      <c r="Q6" s="74"/>
      <c r="R6" s="74"/>
      <c r="S6" s="74"/>
      <c r="T6" s="74"/>
      <c r="U6" s="14"/>
      <c r="V6" s="14"/>
      <c r="W6" s="15"/>
      <c r="X6" s="15"/>
      <c r="Y6" s="14"/>
      <c r="Z6" s="73"/>
      <c r="AA6" s="74"/>
      <c r="AB6" s="74"/>
      <c r="AC6" s="74"/>
      <c r="AD6" s="74"/>
      <c r="AE6" s="74"/>
      <c r="AF6" s="92"/>
      <c r="AG6" s="16"/>
      <c r="AH6" s="15"/>
      <c r="AI6" s="15"/>
      <c r="AJ6" s="15"/>
      <c r="AK6" s="15"/>
      <c r="AL6" s="15"/>
      <c r="AM6" s="15"/>
      <c r="AN6" s="15"/>
      <c r="AO6" s="15"/>
      <c r="AP6" s="17"/>
      <c r="AQ6" s="17"/>
      <c r="AR6" s="72"/>
      <c r="AS6" s="70"/>
      <c r="AT6" s="70"/>
      <c r="AU6" s="70"/>
      <c r="AV6" s="70"/>
      <c r="AW6" s="70"/>
      <c r="AX6" s="70"/>
      <c r="AY6" s="70"/>
      <c r="AZ6" s="70"/>
      <c r="BA6" s="72"/>
      <c r="BB6" s="72"/>
      <c r="BC6" s="72"/>
      <c r="BD6" s="72"/>
      <c r="BE6" s="72"/>
      <c r="BF6" s="72"/>
      <c r="BG6" s="72"/>
      <c r="BH6" s="72"/>
      <c r="BI6" s="70"/>
      <c r="BJ6" s="70"/>
      <c r="BK6" s="71"/>
      <c r="BL6" s="70"/>
      <c r="BM6" s="92"/>
      <c r="BN6" s="16"/>
      <c r="BO6" s="70"/>
      <c r="BP6" s="70"/>
      <c r="BQ6" s="72"/>
      <c r="BR6" s="70"/>
      <c r="BS6" s="70"/>
      <c r="BT6" s="92"/>
      <c r="BU6" s="16"/>
      <c r="BV6" s="70"/>
      <c r="BW6" s="98"/>
      <c r="BX6" s="71"/>
      <c r="BY6" s="72"/>
      <c r="BZ6" s="98"/>
      <c r="CA6" s="71"/>
      <c r="CB6" s="72"/>
      <c r="CC6" s="98"/>
      <c r="CD6" s="90"/>
      <c r="CE6" s="90"/>
      <c r="CF6" s="141"/>
      <c r="CG6" s="74"/>
      <c r="CH6" s="141"/>
      <c r="CI6" s="141"/>
      <c r="CJ6" s="73"/>
      <c r="CK6" s="74"/>
      <c r="CL6" s="191"/>
      <c r="CM6" s="190"/>
      <c r="CN6" s="141"/>
      <c r="CO6" s="141"/>
      <c r="CP6" s="141"/>
      <c r="CQ6" s="141"/>
      <c r="CR6" s="141"/>
      <c r="CS6" s="73"/>
      <c r="CT6" s="74"/>
      <c r="CU6" s="74"/>
      <c r="CV6" s="74"/>
      <c r="CW6" s="74"/>
      <c r="CX6" s="74"/>
      <c r="CY6" s="145"/>
      <c r="CZ6" s="145"/>
      <c r="DA6" s="145"/>
    </row>
    <row r="7" spans="1:105" ht="12.75">
      <c r="A7" s="2"/>
      <c r="B7" s="253" t="s">
        <v>26</v>
      </c>
      <c r="C7" s="254"/>
      <c r="D7" s="253" t="s">
        <v>48</v>
      </c>
      <c r="E7" s="255"/>
      <c r="F7" s="255"/>
      <c r="G7" s="255"/>
      <c r="H7" s="255"/>
      <c r="I7" s="255"/>
      <c r="J7" s="255"/>
      <c r="K7" s="255"/>
      <c r="L7" s="255"/>
      <c r="M7" s="255"/>
      <c r="N7" s="254"/>
      <c r="O7" s="250" t="s">
        <v>79</v>
      </c>
      <c r="P7" s="251"/>
      <c r="Q7" s="251"/>
      <c r="R7" s="251"/>
      <c r="S7" s="251"/>
      <c r="T7" s="252"/>
      <c r="U7" s="222" t="s">
        <v>56</v>
      </c>
      <c r="V7" s="250" t="s">
        <v>83</v>
      </c>
      <c r="W7" s="251"/>
      <c r="X7" s="251"/>
      <c r="Y7" s="222" t="s">
        <v>30</v>
      </c>
      <c r="Z7" s="250" t="s">
        <v>74</v>
      </c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 t="s">
        <v>31</v>
      </c>
      <c r="AM7" s="251"/>
      <c r="AN7" s="251"/>
      <c r="AO7" s="251"/>
      <c r="AP7" s="251"/>
      <c r="AQ7" s="251"/>
      <c r="AR7" s="251"/>
      <c r="AS7" s="251"/>
      <c r="AT7" s="251"/>
      <c r="AU7" s="251" t="s">
        <v>31</v>
      </c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2"/>
      <c r="BK7" s="250" t="s">
        <v>78</v>
      </c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2"/>
      <c r="BX7" s="250" t="s">
        <v>53</v>
      </c>
      <c r="BY7" s="251"/>
      <c r="BZ7" s="252"/>
      <c r="CA7" s="91" t="s">
        <v>36</v>
      </c>
      <c r="CB7" s="89"/>
      <c r="CC7" s="116"/>
      <c r="CD7" s="251" t="s">
        <v>54</v>
      </c>
      <c r="CE7" s="256"/>
      <c r="CF7" s="256"/>
      <c r="CG7" s="256"/>
      <c r="CH7" s="256"/>
      <c r="CI7" s="252"/>
      <c r="CJ7" s="250" t="s">
        <v>68</v>
      </c>
      <c r="CK7" s="251"/>
      <c r="CL7" s="252"/>
      <c r="CM7" s="250" t="s">
        <v>72</v>
      </c>
      <c r="CN7" s="251"/>
      <c r="CO7" s="251"/>
      <c r="CP7" s="251"/>
      <c r="CQ7" s="251"/>
      <c r="CR7" s="252"/>
      <c r="CS7" s="91" t="s">
        <v>44</v>
      </c>
      <c r="CT7" s="89"/>
      <c r="CU7" s="89"/>
      <c r="CV7" s="89"/>
      <c r="CW7" s="89"/>
      <c r="CX7" s="89"/>
      <c r="CY7" s="89"/>
      <c r="CZ7" s="89"/>
      <c r="DA7" s="89"/>
    </row>
    <row r="8" spans="1:105" ht="12.75" customHeight="1">
      <c r="A8" s="18"/>
      <c r="B8" s="213"/>
      <c r="C8" s="115"/>
      <c r="D8" s="213"/>
      <c r="E8" s="115"/>
      <c r="F8" s="115"/>
      <c r="G8" s="115"/>
      <c r="H8" s="64"/>
      <c r="I8" s="64"/>
      <c r="J8" s="64"/>
      <c r="K8" s="115"/>
      <c r="L8" s="115"/>
      <c r="M8" s="115"/>
      <c r="N8" s="115"/>
      <c r="O8" s="75"/>
      <c r="P8" s="76"/>
      <c r="Q8" s="76"/>
      <c r="R8" s="76"/>
      <c r="S8" s="76"/>
      <c r="T8" s="89"/>
      <c r="U8" s="63"/>
      <c r="V8" s="75"/>
      <c r="W8" s="76"/>
      <c r="X8" s="76"/>
      <c r="Y8" s="19"/>
      <c r="Z8" s="75"/>
      <c r="AA8" s="76"/>
      <c r="AB8" s="76"/>
      <c r="AC8" s="76"/>
      <c r="AD8" s="76"/>
      <c r="AE8" s="89"/>
      <c r="AF8" s="20"/>
      <c r="AG8" s="20"/>
      <c r="AH8" s="263"/>
      <c r="AI8" s="263"/>
      <c r="AJ8" s="263"/>
      <c r="AK8" s="263"/>
      <c r="AL8" s="263"/>
      <c r="AM8" s="263"/>
      <c r="AN8" s="263"/>
      <c r="AO8" s="263"/>
      <c r="AP8" s="62"/>
      <c r="AQ8" s="62"/>
      <c r="AR8" s="76"/>
      <c r="AS8" s="76"/>
      <c r="AT8" s="76"/>
      <c r="AU8" s="76"/>
      <c r="AV8" s="76"/>
      <c r="AW8" s="76"/>
      <c r="AX8" s="76"/>
      <c r="AY8" s="62"/>
      <c r="AZ8" s="62"/>
      <c r="BA8" s="76"/>
      <c r="BB8" s="76"/>
      <c r="BC8" s="76"/>
      <c r="BD8" s="76"/>
      <c r="BE8" s="76"/>
      <c r="BF8" s="76"/>
      <c r="BG8" s="76"/>
      <c r="BH8" s="76"/>
      <c r="BI8" s="62"/>
      <c r="BJ8" s="62"/>
      <c r="BK8" s="75"/>
      <c r="BL8" s="76"/>
      <c r="BM8" s="20"/>
      <c r="BN8" s="20"/>
      <c r="BO8" s="76"/>
      <c r="BP8" s="76"/>
      <c r="BQ8" s="76"/>
      <c r="BR8" s="76"/>
      <c r="BS8" s="76"/>
      <c r="BT8" s="20"/>
      <c r="BU8" s="20"/>
      <c r="BV8" s="76"/>
      <c r="BW8" s="76"/>
      <c r="BX8" s="75"/>
      <c r="BY8" s="76"/>
      <c r="BZ8" s="189"/>
      <c r="CA8" s="75"/>
      <c r="CB8" s="263"/>
      <c r="CC8" s="264"/>
      <c r="CD8" s="114"/>
      <c r="CE8" s="114"/>
      <c r="CF8" s="76"/>
      <c r="CG8" s="76"/>
      <c r="CH8" s="76"/>
      <c r="CI8" s="76"/>
      <c r="CJ8" s="75"/>
      <c r="CK8" s="76"/>
      <c r="CL8" s="189"/>
      <c r="CM8" s="75"/>
      <c r="CN8" s="76"/>
      <c r="CO8" s="76"/>
      <c r="CP8" s="76"/>
      <c r="CQ8" s="76"/>
      <c r="CR8" s="76"/>
      <c r="CS8" s="75"/>
      <c r="CT8" s="76"/>
      <c r="CU8" s="76"/>
      <c r="CV8" s="76"/>
      <c r="CW8" s="76"/>
      <c r="CX8" s="76"/>
      <c r="CY8" s="142"/>
      <c r="CZ8" s="143"/>
      <c r="DA8" s="143"/>
    </row>
    <row r="9" spans="1:105" ht="27.75" customHeight="1">
      <c r="A9" s="2" t="s">
        <v>24</v>
      </c>
      <c r="B9" s="257" t="s">
        <v>27</v>
      </c>
      <c r="C9" s="258"/>
      <c r="D9" s="21" t="s">
        <v>85</v>
      </c>
      <c r="E9" s="257" t="s">
        <v>49</v>
      </c>
      <c r="F9" s="259"/>
      <c r="G9" s="259"/>
      <c r="H9" s="259"/>
      <c r="I9" s="259"/>
      <c r="J9" s="258"/>
      <c r="K9" s="257" t="s">
        <v>76</v>
      </c>
      <c r="L9" s="259"/>
      <c r="M9" s="259"/>
      <c r="N9" s="258"/>
      <c r="O9" s="260" t="s">
        <v>80</v>
      </c>
      <c r="P9" s="261"/>
      <c r="Q9" s="261"/>
      <c r="R9" s="261"/>
      <c r="S9" s="261"/>
      <c r="T9" s="262"/>
      <c r="U9" s="21" t="s">
        <v>57</v>
      </c>
      <c r="V9" s="183" t="s">
        <v>55</v>
      </c>
      <c r="W9" s="117" t="s">
        <v>28</v>
      </c>
      <c r="X9" s="117" t="s">
        <v>29</v>
      </c>
      <c r="Y9" s="186" t="s">
        <v>39</v>
      </c>
      <c r="Z9" s="117" t="s">
        <v>40</v>
      </c>
      <c r="AA9" s="78"/>
      <c r="AB9" s="70"/>
      <c r="AC9" s="70"/>
      <c r="AD9" s="70"/>
      <c r="AE9" s="98"/>
      <c r="AF9" s="159" t="s">
        <v>86</v>
      </c>
      <c r="AG9" s="118"/>
      <c r="AH9" s="118"/>
      <c r="AI9" s="118"/>
      <c r="AJ9" s="118"/>
      <c r="AK9" s="93"/>
      <c r="AL9" s="260" t="s">
        <v>32</v>
      </c>
      <c r="AM9" s="261"/>
      <c r="AN9" s="261"/>
      <c r="AO9" s="261"/>
      <c r="AP9" s="261"/>
      <c r="AQ9" s="262"/>
      <c r="AR9" s="117" t="s">
        <v>33</v>
      </c>
      <c r="AS9" s="260" t="s">
        <v>66</v>
      </c>
      <c r="AT9" s="262"/>
      <c r="AU9" s="261" t="s">
        <v>75</v>
      </c>
      <c r="AV9" s="261"/>
      <c r="AW9" s="261"/>
      <c r="AX9" s="261"/>
      <c r="AY9" s="261"/>
      <c r="AZ9" s="262"/>
      <c r="BA9" s="260" t="s">
        <v>34</v>
      </c>
      <c r="BB9" s="261"/>
      <c r="BC9" s="261"/>
      <c r="BD9" s="262"/>
      <c r="BE9" s="117"/>
      <c r="BF9" s="118"/>
      <c r="BG9" s="118"/>
      <c r="BH9" s="167" t="s">
        <v>52</v>
      </c>
      <c r="BI9" s="167"/>
      <c r="BJ9" s="168"/>
      <c r="BK9" s="186"/>
      <c r="BL9" s="167"/>
      <c r="BM9" s="118" t="s">
        <v>77</v>
      </c>
      <c r="BN9" s="118"/>
      <c r="BO9" s="118"/>
      <c r="BP9" s="187"/>
      <c r="BQ9" s="77" t="s">
        <v>60</v>
      </c>
      <c r="BR9" s="186"/>
      <c r="BS9" s="167"/>
      <c r="BT9" s="118" t="s">
        <v>35</v>
      </c>
      <c r="BU9" s="118"/>
      <c r="BV9" s="118"/>
      <c r="BW9" s="93"/>
      <c r="BX9" s="260" t="s">
        <v>67</v>
      </c>
      <c r="BY9" s="261"/>
      <c r="BZ9" s="262"/>
      <c r="CA9" s="186" t="s">
        <v>37</v>
      </c>
      <c r="CB9" s="186" t="s">
        <v>51</v>
      </c>
      <c r="CC9" s="117" t="s">
        <v>38</v>
      </c>
      <c r="CD9" s="117"/>
      <c r="CE9" s="118"/>
      <c r="CF9" s="78" t="s">
        <v>61</v>
      </c>
      <c r="CG9" s="118"/>
      <c r="CH9" s="118"/>
      <c r="CI9" s="93"/>
      <c r="CJ9" s="117" t="s">
        <v>42</v>
      </c>
      <c r="CK9" s="118"/>
      <c r="CL9" s="93"/>
      <c r="CM9" s="78" t="s">
        <v>73</v>
      </c>
      <c r="CN9" s="78"/>
      <c r="CO9" s="78"/>
      <c r="CP9" s="78"/>
      <c r="CQ9" s="78"/>
      <c r="CR9" s="78"/>
      <c r="CS9" s="260" t="s">
        <v>43</v>
      </c>
      <c r="CT9" s="261"/>
      <c r="CU9" s="261"/>
      <c r="CV9" s="261"/>
      <c r="CW9" s="261"/>
      <c r="CX9" s="262"/>
      <c r="CY9" s="261" t="s">
        <v>84</v>
      </c>
      <c r="CZ9" s="261"/>
      <c r="DA9" s="262"/>
    </row>
    <row r="10" spans="1:105" ht="12.75">
      <c r="A10" s="18" t="s">
        <v>25</v>
      </c>
      <c r="B10" s="22" t="s">
        <v>87</v>
      </c>
      <c r="C10" s="23" t="s">
        <v>88</v>
      </c>
      <c r="D10" s="22" t="s">
        <v>89</v>
      </c>
      <c r="E10" s="95" t="s">
        <v>90</v>
      </c>
      <c r="F10" s="96" t="s">
        <v>91</v>
      </c>
      <c r="G10" s="96" t="s">
        <v>89</v>
      </c>
      <c r="H10" s="96" t="s">
        <v>92</v>
      </c>
      <c r="I10" s="96" t="s">
        <v>87</v>
      </c>
      <c r="J10" s="97" t="s">
        <v>93</v>
      </c>
      <c r="K10" s="96" t="s">
        <v>89</v>
      </c>
      <c r="L10" s="96" t="s">
        <v>92</v>
      </c>
      <c r="M10" s="96" t="s">
        <v>87</v>
      </c>
      <c r="N10" s="97" t="s">
        <v>93</v>
      </c>
      <c r="O10" s="95" t="s">
        <v>90</v>
      </c>
      <c r="P10" s="96" t="s">
        <v>91</v>
      </c>
      <c r="Q10" s="96" t="s">
        <v>89</v>
      </c>
      <c r="R10" s="96" t="s">
        <v>92</v>
      </c>
      <c r="S10" s="96" t="s">
        <v>87</v>
      </c>
      <c r="T10" s="97" t="s">
        <v>93</v>
      </c>
      <c r="U10" s="22" t="s">
        <v>89</v>
      </c>
      <c r="V10" s="22" t="s">
        <v>89</v>
      </c>
      <c r="W10" s="22" t="s">
        <v>89</v>
      </c>
      <c r="X10" s="22" t="s">
        <v>89</v>
      </c>
      <c r="Y10" s="22" t="s">
        <v>89</v>
      </c>
      <c r="Z10" s="95" t="s">
        <v>90</v>
      </c>
      <c r="AA10" s="96" t="s">
        <v>91</v>
      </c>
      <c r="AB10" s="96" t="s">
        <v>89</v>
      </c>
      <c r="AC10" s="96" t="s">
        <v>92</v>
      </c>
      <c r="AD10" s="96" t="s">
        <v>87</v>
      </c>
      <c r="AE10" s="97" t="s">
        <v>93</v>
      </c>
      <c r="AF10" s="95" t="s">
        <v>90</v>
      </c>
      <c r="AG10" s="96" t="s">
        <v>91</v>
      </c>
      <c r="AH10" s="96" t="s">
        <v>89</v>
      </c>
      <c r="AI10" s="96" t="s">
        <v>92</v>
      </c>
      <c r="AJ10" s="96" t="s">
        <v>87</v>
      </c>
      <c r="AK10" s="97" t="s">
        <v>93</v>
      </c>
      <c r="AL10" s="23" t="s">
        <v>90</v>
      </c>
      <c r="AM10" s="23" t="s">
        <v>91</v>
      </c>
      <c r="AN10" s="23" t="s">
        <v>89</v>
      </c>
      <c r="AO10" s="23" t="s">
        <v>92</v>
      </c>
      <c r="AP10" s="23" t="s">
        <v>87</v>
      </c>
      <c r="AQ10" s="94" t="s">
        <v>93</v>
      </c>
      <c r="AR10" s="23" t="s">
        <v>89</v>
      </c>
      <c r="AS10" s="22" t="s">
        <v>89</v>
      </c>
      <c r="AT10" s="94" t="s">
        <v>92</v>
      </c>
      <c r="AU10" s="96" t="s">
        <v>90</v>
      </c>
      <c r="AV10" s="96" t="s">
        <v>91</v>
      </c>
      <c r="AW10" s="96" t="s">
        <v>89</v>
      </c>
      <c r="AX10" s="96" t="s">
        <v>92</v>
      </c>
      <c r="AY10" s="96" t="s">
        <v>87</v>
      </c>
      <c r="AZ10" s="97" t="s">
        <v>93</v>
      </c>
      <c r="BA10" s="96" t="s">
        <v>89</v>
      </c>
      <c r="BB10" s="96" t="s">
        <v>92</v>
      </c>
      <c r="BC10" s="96" t="s">
        <v>87</v>
      </c>
      <c r="BD10" s="97" t="s">
        <v>93</v>
      </c>
      <c r="BE10" s="95" t="s">
        <v>90</v>
      </c>
      <c r="BF10" s="96" t="s">
        <v>91</v>
      </c>
      <c r="BG10" s="96" t="s">
        <v>89</v>
      </c>
      <c r="BH10" s="96" t="s">
        <v>92</v>
      </c>
      <c r="BI10" s="96" t="s">
        <v>87</v>
      </c>
      <c r="BJ10" s="97" t="s">
        <v>93</v>
      </c>
      <c r="BK10" s="95" t="s">
        <v>90</v>
      </c>
      <c r="BL10" s="96" t="s">
        <v>91</v>
      </c>
      <c r="BM10" s="96" t="s">
        <v>89</v>
      </c>
      <c r="BN10" s="96" t="s">
        <v>92</v>
      </c>
      <c r="BO10" s="96" t="s">
        <v>87</v>
      </c>
      <c r="BP10" s="97" t="s">
        <v>93</v>
      </c>
      <c r="BQ10" s="23" t="s">
        <v>89</v>
      </c>
      <c r="BR10" s="95" t="s">
        <v>90</v>
      </c>
      <c r="BS10" s="96" t="s">
        <v>91</v>
      </c>
      <c r="BT10" s="96" t="s">
        <v>89</v>
      </c>
      <c r="BU10" s="96" t="s">
        <v>92</v>
      </c>
      <c r="BV10" s="96" t="s">
        <v>87</v>
      </c>
      <c r="BW10" s="97" t="s">
        <v>93</v>
      </c>
      <c r="BX10" s="23" t="s">
        <v>89</v>
      </c>
      <c r="BY10" s="23" t="s">
        <v>92</v>
      </c>
      <c r="BZ10" s="23" t="s">
        <v>87</v>
      </c>
      <c r="CA10" s="22" t="s">
        <v>89</v>
      </c>
      <c r="CB10" s="22" t="s">
        <v>89</v>
      </c>
      <c r="CC10" s="22" t="s">
        <v>89</v>
      </c>
      <c r="CD10" s="22" t="s">
        <v>90</v>
      </c>
      <c r="CE10" s="23" t="s">
        <v>91</v>
      </c>
      <c r="CF10" s="23" t="s">
        <v>89</v>
      </c>
      <c r="CG10" s="23" t="s">
        <v>92</v>
      </c>
      <c r="CH10" s="23" t="s">
        <v>87</v>
      </c>
      <c r="CI10" s="94" t="s">
        <v>93</v>
      </c>
      <c r="CJ10" s="22" t="s">
        <v>94</v>
      </c>
      <c r="CK10" s="23" t="s">
        <v>95</v>
      </c>
      <c r="CL10" s="94" t="s">
        <v>96</v>
      </c>
      <c r="CM10" s="23" t="s">
        <v>90</v>
      </c>
      <c r="CN10" s="23" t="s">
        <v>91</v>
      </c>
      <c r="CO10" s="23" t="s">
        <v>89</v>
      </c>
      <c r="CP10" s="23" t="s">
        <v>92</v>
      </c>
      <c r="CQ10" s="23" t="s">
        <v>87</v>
      </c>
      <c r="CR10" s="23" t="s">
        <v>93</v>
      </c>
      <c r="CS10" s="22" t="s">
        <v>90</v>
      </c>
      <c r="CT10" s="23" t="s">
        <v>91</v>
      </c>
      <c r="CU10" s="23" t="s">
        <v>89</v>
      </c>
      <c r="CV10" s="23" t="s">
        <v>92</v>
      </c>
      <c r="CW10" s="23" t="s">
        <v>87</v>
      </c>
      <c r="CX10" s="94" t="s">
        <v>93</v>
      </c>
      <c r="CY10" s="23" t="s">
        <v>92</v>
      </c>
      <c r="CZ10" s="23" t="s">
        <v>87</v>
      </c>
      <c r="DA10" s="94" t="s">
        <v>97</v>
      </c>
    </row>
    <row r="11" spans="1:105" s="1" customFormat="1" ht="12.75">
      <c r="A11" s="24">
        <v>1</v>
      </c>
      <c r="B11" s="27">
        <v>2</v>
      </c>
      <c r="C11" s="28">
        <v>3</v>
      </c>
      <c r="D11" s="27">
        <v>4</v>
      </c>
      <c r="E11" s="27">
        <v>5</v>
      </c>
      <c r="F11" s="28">
        <v>6</v>
      </c>
      <c r="G11" s="28">
        <v>7</v>
      </c>
      <c r="H11" s="28">
        <v>8</v>
      </c>
      <c r="I11" s="28">
        <v>9</v>
      </c>
      <c r="J11" s="184">
        <v>10</v>
      </c>
      <c r="K11" s="28">
        <v>11</v>
      </c>
      <c r="L11" s="28">
        <v>12</v>
      </c>
      <c r="M11" s="28">
        <v>13</v>
      </c>
      <c r="N11" s="184">
        <v>14</v>
      </c>
      <c r="O11" s="25">
        <v>15</v>
      </c>
      <c r="P11" s="26">
        <v>16</v>
      </c>
      <c r="Q11" s="79">
        <v>17</v>
      </c>
      <c r="R11" s="79">
        <v>18</v>
      </c>
      <c r="S11" s="79">
        <v>19</v>
      </c>
      <c r="T11" s="79">
        <v>20</v>
      </c>
      <c r="U11" s="27">
        <v>21</v>
      </c>
      <c r="V11" s="27">
        <v>22</v>
      </c>
      <c r="W11" s="27">
        <v>23</v>
      </c>
      <c r="X11" s="25">
        <v>24</v>
      </c>
      <c r="Y11" s="25">
        <v>25</v>
      </c>
      <c r="Z11" s="25">
        <v>26</v>
      </c>
      <c r="AA11" s="26">
        <v>27</v>
      </c>
      <c r="AB11" s="79">
        <v>28</v>
      </c>
      <c r="AC11" s="79">
        <v>29</v>
      </c>
      <c r="AD11" s="79">
        <v>30</v>
      </c>
      <c r="AE11" s="79">
        <v>31</v>
      </c>
      <c r="AF11" s="80">
        <v>32</v>
      </c>
      <c r="AG11" s="79">
        <v>33</v>
      </c>
      <c r="AH11" s="79">
        <v>34</v>
      </c>
      <c r="AI11" s="79">
        <v>35</v>
      </c>
      <c r="AJ11" s="79">
        <v>36</v>
      </c>
      <c r="AK11" s="119">
        <v>37</v>
      </c>
      <c r="AL11" s="79">
        <v>38</v>
      </c>
      <c r="AM11" s="79">
        <v>39</v>
      </c>
      <c r="AN11" s="79">
        <v>40</v>
      </c>
      <c r="AO11" s="26">
        <v>41</v>
      </c>
      <c r="AP11" s="26">
        <v>42</v>
      </c>
      <c r="AQ11" s="99">
        <v>43</v>
      </c>
      <c r="AR11" s="79">
        <v>44</v>
      </c>
      <c r="AS11" s="80">
        <v>45</v>
      </c>
      <c r="AT11" s="153">
        <v>46</v>
      </c>
      <c r="AU11" s="146">
        <v>47</v>
      </c>
      <c r="AV11" s="146">
        <v>48</v>
      </c>
      <c r="AW11" s="146">
        <v>49</v>
      </c>
      <c r="AX11" s="146">
        <v>50</v>
      </c>
      <c r="AY11" s="146">
        <v>51</v>
      </c>
      <c r="AZ11" s="147">
        <v>52</v>
      </c>
      <c r="BA11" s="79">
        <v>53</v>
      </c>
      <c r="BB11" s="79">
        <v>54</v>
      </c>
      <c r="BC11" s="79">
        <v>55</v>
      </c>
      <c r="BD11" s="153">
        <v>56</v>
      </c>
      <c r="BE11" s="80">
        <v>57</v>
      </c>
      <c r="BF11" s="79">
        <v>58</v>
      </c>
      <c r="BG11" s="79">
        <v>59</v>
      </c>
      <c r="BH11" s="79">
        <v>60</v>
      </c>
      <c r="BI11" s="79">
        <v>61</v>
      </c>
      <c r="BJ11" s="153">
        <v>62</v>
      </c>
      <c r="BK11" s="80">
        <v>63</v>
      </c>
      <c r="BL11" s="79">
        <v>64</v>
      </c>
      <c r="BM11" s="79">
        <v>65</v>
      </c>
      <c r="BN11" s="79">
        <v>66</v>
      </c>
      <c r="BO11" s="79">
        <v>67</v>
      </c>
      <c r="BP11" s="153">
        <v>68</v>
      </c>
      <c r="BQ11" s="79">
        <v>69</v>
      </c>
      <c r="BR11" s="80">
        <v>70</v>
      </c>
      <c r="BS11" s="79">
        <v>71</v>
      </c>
      <c r="BT11" s="79">
        <v>72</v>
      </c>
      <c r="BU11" s="79">
        <v>73</v>
      </c>
      <c r="BV11" s="79">
        <v>74</v>
      </c>
      <c r="BW11" s="153">
        <v>75</v>
      </c>
      <c r="BX11" s="79">
        <v>76</v>
      </c>
      <c r="BY11" s="79">
        <v>77</v>
      </c>
      <c r="BZ11" s="79">
        <v>78</v>
      </c>
      <c r="CA11" s="80">
        <v>89</v>
      </c>
      <c r="CB11" s="80">
        <v>80</v>
      </c>
      <c r="CC11" s="80">
        <v>81</v>
      </c>
      <c r="CD11" s="80">
        <v>82</v>
      </c>
      <c r="CE11" s="79">
        <v>83</v>
      </c>
      <c r="CF11" s="79">
        <v>84</v>
      </c>
      <c r="CG11" s="79">
        <v>85</v>
      </c>
      <c r="CH11" s="79">
        <v>86</v>
      </c>
      <c r="CI11" s="153">
        <v>87</v>
      </c>
      <c r="CJ11" s="80">
        <v>88</v>
      </c>
      <c r="CK11" s="79">
        <v>89</v>
      </c>
      <c r="CL11" s="153">
        <v>90</v>
      </c>
      <c r="CM11" s="79">
        <v>91</v>
      </c>
      <c r="CN11" s="79">
        <v>92</v>
      </c>
      <c r="CO11" s="79">
        <v>93</v>
      </c>
      <c r="CP11" s="79">
        <v>94</v>
      </c>
      <c r="CQ11" s="79">
        <v>95</v>
      </c>
      <c r="CR11" s="79">
        <v>96</v>
      </c>
      <c r="CS11" s="80">
        <v>97</v>
      </c>
      <c r="CT11" s="79">
        <v>98</v>
      </c>
      <c r="CU11" s="79">
        <v>99</v>
      </c>
      <c r="CV11" s="79">
        <v>100</v>
      </c>
      <c r="CW11" s="79">
        <v>101</v>
      </c>
      <c r="CX11" s="153">
        <v>102</v>
      </c>
      <c r="CY11" s="79">
        <v>103</v>
      </c>
      <c r="CZ11" s="79">
        <v>104</v>
      </c>
      <c r="DA11" s="153">
        <v>105</v>
      </c>
    </row>
    <row r="12" spans="1:105" s="1" customFormat="1" ht="12.75">
      <c r="A12" s="6"/>
      <c r="B12" s="175"/>
      <c r="C12" s="30"/>
      <c r="D12" s="175"/>
      <c r="E12" s="175"/>
      <c r="F12" s="30"/>
      <c r="G12" s="30"/>
      <c r="H12" s="30"/>
      <c r="I12" s="30"/>
      <c r="J12" s="185"/>
      <c r="K12" s="30"/>
      <c r="L12" s="30"/>
      <c r="M12" s="30"/>
      <c r="N12" s="185"/>
      <c r="O12" s="131"/>
      <c r="P12" s="29"/>
      <c r="Q12" s="29"/>
      <c r="R12" s="29"/>
      <c r="S12" s="29"/>
      <c r="T12" s="29"/>
      <c r="U12" s="175"/>
      <c r="V12" s="176"/>
      <c r="W12" s="175"/>
      <c r="X12" s="131"/>
      <c r="Y12" s="174"/>
      <c r="Z12" s="131"/>
      <c r="AA12" s="29"/>
      <c r="AB12" s="29"/>
      <c r="AC12" s="29"/>
      <c r="AD12" s="29"/>
      <c r="AE12" s="29"/>
      <c r="AF12" s="120"/>
      <c r="AG12" s="81"/>
      <c r="AH12" s="81"/>
      <c r="AI12" s="81"/>
      <c r="AJ12" s="81"/>
      <c r="AK12" s="121"/>
      <c r="AL12" s="29"/>
      <c r="AM12" s="29"/>
      <c r="AN12" s="29"/>
      <c r="AO12" s="29"/>
      <c r="AP12" s="29"/>
      <c r="AQ12" s="100"/>
      <c r="AR12" s="81"/>
      <c r="AS12" s="120"/>
      <c r="AT12" s="121"/>
      <c r="AU12" s="44"/>
      <c r="AV12" s="44"/>
      <c r="AW12" s="44"/>
      <c r="AX12" s="44"/>
      <c r="AY12" s="44"/>
      <c r="AZ12" s="108"/>
      <c r="BA12" s="81"/>
      <c r="BB12" s="81"/>
      <c r="BC12" s="81"/>
      <c r="BD12" s="121"/>
      <c r="BE12" s="120"/>
      <c r="BF12" s="81"/>
      <c r="BG12" s="81"/>
      <c r="BH12" s="81"/>
      <c r="BI12" s="81"/>
      <c r="BJ12" s="121"/>
      <c r="BK12" s="120"/>
      <c r="BL12" s="81"/>
      <c r="BM12" s="81"/>
      <c r="BN12" s="81"/>
      <c r="BO12" s="81"/>
      <c r="BP12" s="121"/>
      <c r="BQ12" s="81"/>
      <c r="BR12" s="120"/>
      <c r="BS12" s="81"/>
      <c r="BT12" s="81"/>
      <c r="BU12" s="81"/>
      <c r="BV12" s="81"/>
      <c r="BW12" s="121"/>
      <c r="BX12" s="81"/>
      <c r="BY12" s="81"/>
      <c r="BZ12" s="81"/>
      <c r="CA12" s="131"/>
      <c r="CB12" s="120"/>
      <c r="CC12" s="120"/>
      <c r="CD12" s="120"/>
      <c r="CE12" s="81"/>
      <c r="CF12" s="81"/>
      <c r="CG12" s="81"/>
      <c r="CH12" s="81"/>
      <c r="CI12" s="121"/>
      <c r="CJ12" s="120"/>
      <c r="CK12" s="81"/>
      <c r="CL12" s="121"/>
      <c r="CM12" s="81"/>
      <c r="CN12" s="81"/>
      <c r="CO12" s="81"/>
      <c r="CP12" s="81"/>
      <c r="CQ12" s="81"/>
      <c r="CR12" s="81"/>
      <c r="CS12" s="120"/>
      <c r="CT12" s="81"/>
      <c r="CU12" s="81"/>
      <c r="CV12" s="81"/>
      <c r="CW12" s="81"/>
      <c r="CX12" s="121"/>
      <c r="CY12" s="81"/>
      <c r="CZ12" s="81"/>
      <c r="DA12" s="121"/>
    </row>
    <row r="13" spans="1:219" s="47" customFormat="1" ht="13.5" customHeight="1">
      <c r="A13" s="6" t="s">
        <v>45</v>
      </c>
      <c r="B13" s="122"/>
      <c r="C13" s="46"/>
      <c r="D13" s="122"/>
      <c r="E13" s="122"/>
      <c r="F13" s="46"/>
      <c r="G13" s="46"/>
      <c r="H13" s="46"/>
      <c r="I13" s="46"/>
      <c r="J13" s="101"/>
      <c r="K13" s="46"/>
      <c r="L13" s="46"/>
      <c r="M13" s="46"/>
      <c r="N13" s="101"/>
      <c r="O13" s="122"/>
      <c r="P13" s="46"/>
      <c r="Q13" s="46"/>
      <c r="R13" s="46"/>
      <c r="S13" s="46"/>
      <c r="T13" s="46"/>
      <c r="U13" s="122"/>
      <c r="V13" s="122"/>
      <c r="W13" s="122"/>
      <c r="X13" s="122"/>
      <c r="Y13" s="122"/>
      <c r="Z13" s="122"/>
      <c r="AA13" s="46"/>
      <c r="AB13" s="46"/>
      <c r="AC13" s="46"/>
      <c r="AD13" s="46"/>
      <c r="AE13" s="46"/>
      <c r="AF13" s="122"/>
      <c r="AG13" s="46"/>
      <c r="AH13" s="46"/>
      <c r="AI13" s="46"/>
      <c r="AJ13" s="46"/>
      <c r="AK13" s="101"/>
      <c r="AL13" s="46"/>
      <c r="AM13" s="46"/>
      <c r="AN13" s="46"/>
      <c r="AO13" s="46"/>
      <c r="AP13" s="46"/>
      <c r="AQ13" s="101"/>
      <c r="AR13" s="46"/>
      <c r="AS13" s="122"/>
      <c r="AT13" s="101"/>
      <c r="AU13" s="82"/>
      <c r="AV13" s="82"/>
      <c r="AW13" s="82"/>
      <c r="AX13" s="82"/>
      <c r="AY13" s="82"/>
      <c r="AZ13" s="109"/>
      <c r="BA13" s="46"/>
      <c r="BB13" s="46"/>
      <c r="BC13" s="46"/>
      <c r="BD13" s="101"/>
      <c r="BE13" s="122"/>
      <c r="BF13" s="46"/>
      <c r="BG13" s="46"/>
      <c r="BH13" s="46"/>
      <c r="BI13" s="46"/>
      <c r="BJ13" s="101"/>
      <c r="BK13" s="122"/>
      <c r="BL13" s="46"/>
      <c r="BM13" s="46"/>
      <c r="BN13" s="46"/>
      <c r="BO13" s="46"/>
      <c r="BP13" s="101"/>
      <c r="BQ13" s="46"/>
      <c r="BR13" s="122"/>
      <c r="BS13" s="46"/>
      <c r="BT13" s="46"/>
      <c r="BU13" s="46"/>
      <c r="BV13" s="46"/>
      <c r="BW13" s="101"/>
      <c r="BX13" s="46"/>
      <c r="BY13" s="46"/>
      <c r="BZ13" s="46"/>
      <c r="CA13" s="122"/>
      <c r="CB13" s="122"/>
      <c r="CC13" s="122"/>
      <c r="CD13" s="122"/>
      <c r="CE13" s="46"/>
      <c r="CF13" s="46"/>
      <c r="CG13" s="46"/>
      <c r="CH13" s="46"/>
      <c r="CI13" s="101"/>
      <c r="CJ13" s="122"/>
      <c r="CK13" s="46"/>
      <c r="CL13" s="101"/>
      <c r="CM13" s="46"/>
      <c r="CN13" s="46"/>
      <c r="CO13" s="46"/>
      <c r="CP13" s="46"/>
      <c r="CQ13" s="46"/>
      <c r="CR13" s="46"/>
      <c r="CS13" s="122"/>
      <c r="CT13" s="46"/>
      <c r="CU13" s="46"/>
      <c r="CV13" s="46"/>
      <c r="CW13" s="46"/>
      <c r="CX13" s="101"/>
      <c r="CY13" s="46"/>
      <c r="CZ13" s="46"/>
      <c r="DA13" s="101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</row>
    <row r="14" spans="1:219" s="1" customFormat="1" ht="18" customHeight="1">
      <c r="A14" s="2" t="s">
        <v>46</v>
      </c>
      <c r="B14" s="162">
        <v>3117822</v>
      </c>
      <c r="C14" s="31">
        <v>3360000</v>
      </c>
      <c r="D14" s="162">
        <f>SUM(D15:D22)</f>
        <v>117868</v>
      </c>
      <c r="E14" s="130">
        <v>2604669</v>
      </c>
      <c r="F14" s="32">
        <v>1573973</v>
      </c>
      <c r="G14" s="32">
        <v>1613489</v>
      </c>
      <c r="H14" s="31">
        <v>1642115</v>
      </c>
      <c r="I14" s="32">
        <v>1867166</v>
      </c>
      <c r="J14" s="102">
        <v>2191697</v>
      </c>
      <c r="K14" s="32">
        <v>1032694</v>
      </c>
      <c r="L14" s="31">
        <v>1170835</v>
      </c>
      <c r="M14" s="32">
        <v>1129133</v>
      </c>
      <c r="N14" s="102">
        <v>1479055</v>
      </c>
      <c r="O14" s="130">
        <v>100566</v>
      </c>
      <c r="P14" s="32">
        <v>103568</v>
      </c>
      <c r="Q14" s="39">
        <v>104180</v>
      </c>
      <c r="R14" s="39">
        <v>113598</v>
      </c>
      <c r="S14" s="39">
        <v>128497</v>
      </c>
      <c r="T14" s="39">
        <v>153896</v>
      </c>
      <c r="U14" s="162">
        <f>SUM(U15:U22)</f>
        <v>44427.1385</v>
      </c>
      <c r="V14" s="162">
        <f>SUM(V15:V22)</f>
        <v>218223</v>
      </c>
      <c r="W14" s="162">
        <f>SUM(W15:W22)</f>
        <v>8062963</v>
      </c>
      <c r="X14" s="162">
        <f>SUM(X15:X22)</f>
        <v>697062</v>
      </c>
      <c r="Y14" s="162">
        <f>SUM(Y15:Y22)</f>
        <v>203330</v>
      </c>
      <c r="Z14" s="130">
        <v>637500</v>
      </c>
      <c r="AA14" s="32">
        <v>700300</v>
      </c>
      <c r="AB14" s="39">
        <v>743100</v>
      </c>
      <c r="AC14" s="39">
        <v>832000</v>
      </c>
      <c r="AD14" s="39">
        <v>895400</v>
      </c>
      <c r="AE14" s="39">
        <v>1040300</v>
      </c>
      <c r="AF14" s="123">
        <v>64296744</v>
      </c>
      <c r="AG14" s="83">
        <v>74071076</v>
      </c>
      <c r="AH14" s="39">
        <v>85550031</v>
      </c>
      <c r="AI14" s="39">
        <v>87925919</v>
      </c>
      <c r="AJ14" s="39">
        <v>95146087</v>
      </c>
      <c r="AK14" s="124">
        <v>99606818</v>
      </c>
      <c r="AL14" s="81">
        <v>927839</v>
      </c>
      <c r="AM14" s="81">
        <v>963674</v>
      </c>
      <c r="AN14" s="81">
        <v>1111238</v>
      </c>
      <c r="AO14" s="32">
        <v>1404155</v>
      </c>
      <c r="AP14" s="32">
        <v>1264722</v>
      </c>
      <c r="AQ14" s="102">
        <v>1484025</v>
      </c>
      <c r="AR14" s="32">
        <v>4790393</v>
      </c>
      <c r="AS14" s="130">
        <v>9831700</v>
      </c>
      <c r="AT14" s="102">
        <v>13703000</v>
      </c>
      <c r="AU14" s="39">
        <v>1588192.354</v>
      </c>
      <c r="AV14" s="39">
        <v>1421591.9470000002</v>
      </c>
      <c r="AW14" s="39">
        <v>1615799.151</v>
      </c>
      <c r="AX14" s="39">
        <v>1969156.643</v>
      </c>
      <c r="AY14" s="39">
        <v>1558239.0669999998</v>
      </c>
      <c r="AZ14" s="124">
        <v>1785170.402</v>
      </c>
      <c r="BA14" s="32">
        <v>5291609</v>
      </c>
      <c r="BB14" s="32">
        <v>6198764</v>
      </c>
      <c r="BC14" s="32">
        <v>7136545</v>
      </c>
      <c r="BD14" s="102">
        <v>7331292</v>
      </c>
      <c r="BE14" s="130">
        <v>8143841</v>
      </c>
      <c r="BF14" s="32">
        <v>7789835</v>
      </c>
      <c r="BG14" s="32">
        <v>7425513</v>
      </c>
      <c r="BH14" s="32">
        <v>9845167</v>
      </c>
      <c r="BI14" s="32">
        <v>13106787</v>
      </c>
      <c r="BJ14" s="102">
        <v>12741802</v>
      </c>
      <c r="BK14" s="130">
        <v>356674</v>
      </c>
      <c r="BL14" s="32">
        <v>429235</v>
      </c>
      <c r="BM14" s="32">
        <v>421204</v>
      </c>
      <c r="BN14" s="32">
        <v>486054</v>
      </c>
      <c r="BO14" s="32">
        <v>624829</v>
      </c>
      <c r="BP14" s="102">
        <v>673803</v>
      </c>
      <c r="BQ14" s="32">
        <f>SUM(BQ15:BQ22)</f>
        <v>981663.52</v>
      </c>
      <c r="BR14" s="130">
        <v>879236</v>
      </c>
      <c r="BS14" s="32">
        <v>820960</v>
      </c>
      <c r="BT14" s="32">
        <v>1172528</v>
      </c>
      <c r="BU14" s="32">
        <v>2050133</v>
      </c>
      <c r="BV14" s="32">
        <v>2082937</v>
      </c>
      <c r="BW14" s="102">
        <v>3105410</v>
      </c>
      <c r="BX14" s="32">
        <f>300401+450200+52700+252605+7850+61200</f>
        <v>1124956</v>
      </c>
      <c r="BY14" s="32">
        <f>212580+450200+17362+107764+7550+15100</f>
        <v>810556</v>
      </c>
      <c r="BZ14" s="32">
        <f>480080+500100+20700+399721+7150+15200</f>
        <v>1422951</v>
      </c>
      <c r="CA14" s="130">
        <f>SUM(CA15:CA22)</f>
        <v>709071</v>
      </c>
      <c r="CB14" s="130">
        <f>SUM(CB15:CB22)</f>
        <v>1336581</v>
      </c>
      <c r="CC14" s="130">
        <f>SUM(CC15:CC22)</f>
        <v>2738062</v>
      </c>
      <c r="CD14" s="130">
        <v>430737</v>
      </c>
      <c r="CE14" s="32">
        <v>476018</v>
      </c>
      <c r="CF14" s="32">
        <v>525095</v>
      </c>
      <c r="CG14" s="32">
        <v>669670</v>
      </c>
      <c r="CH14" s="32">
        <v>688957</v>
      </c>
      <c r="CI14" s="102">
        <v>793487</v>
      </c>
      <c r="CJ14" s="130">
        <v>4913900</v>
      </c>
      <c r="CK14" s="32">
        <v>5505600</v>
      </c>
      <c r="CL14" s="102">
        <v>5605600</v>
      </c>
      <c r="CM14" s="32">
        <v>35483</v>
      </c>
      <c r="CN14" s="32">
        <v>35205</v>
      </c>
      <c r="CO14" s="32">
        <v>38313</v>
      </c>
      <c r="CP14" s="32">
        <v>46206</v>
      </c>
      <c r="CQ14" s="32">
        <v>56738</v>
      </c>
      <c r="CR14" s="32">
        <v>62012</v>
      </c>
      <c r="CS14" s="130">
        <v>364686</v>
      </c>
      <c r="CT14" s="32">
        <v>185968</v>
      </c>
      <c r="CU14" s="32">
        <v>203806</v>
      </c>
      <c r="CV14" s="32">
        <v>269012</v>
      </c>
      <c r="CW14" s="32">
        <v>264907</v>
      </c>
      <c r="CX14" s="102">
        <v>320200</v>
      </c>
      <c r="CY14" s="32">
        <v>574617</v>
      </c>
      <c r="CZ14" s="32">
        <v>893402</v>
      </c>
      <c r="DA14" s="102">
        <v>1593000</v>
      </c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</row>
    <row r="15" spans="1:219" s="51" customFormat="1" ht="21.75" customHeight="1">
      <c r="A15" s="3" t="s">
        <v>0</v>
      </c>
      <c r="B15" s="125">
        <v>2865946</v>
      </c>
      <c r="C15" s="48">
        <v>3000000</v>
      </c>
      <c r="D15" s="125">
        <v>109055</v>
      </c>
      <c r="E15" s="125">
        <v>591387</v>
      </c>
      <c r="F15" s="48">
        <v>856275</v>
      </c>
      <c r="G15" s="48">
        <v>851887</v>
      </c>
      <c r="H15" s="48">
        <v>790976</v>
      </c>
      <c r="I15" s="48">
        <v>956498</v>
      </c>
      <c r="J15" s="103">
        <v>1111149</v>
      </c>
      <c r="K15" s="48">
        <v>951052</v>
      </c>
      <c r="L15" s="48">
        <v>1076889</v>
      </c>
      <c r="M15" s="48">
        <v>1015081</v>
      </c>
      <c r="N15" s="103">
        <v>1258425</v>
      </c>
      <c r="O15" s="125"/>
      <c r="P15" s="48"/>
      <c r="Q15" s="52"/>
      <c r="R15" s="52"/>
      <c r="S15" s="52"/>
      <c r="T15" s="52"/>
      <c r="U15" s="180">
        <v>24245.304</v>
      </c>
      <c r="V15" s="125">
        <v>118048</v>
      </c>
      <c r="W15" s="125">
        <v>7950000</v>
      </c>
      <c r="X15" s="125">
        <v>473700</v>
      </c>
      <c r="Y15" s="125">
        <v>112596</v>
      </c>
      <c r="Z15" s="125"/>
      <c r="AA15" s="48"/>
      <c r="AB15" s="52"/>
      <c r="AC15" s="52"/>
      <c r="AD15" s="52"/>
      <c r="AE15" s="52"/>
      <c r="AF15" s="125">
        <v>22625685</v>
      </c>
      <c r="AG15" s="48">
        <v>29490670</v>
      </c>
      <c r="AH15" s="48">
        <v>40783400</v>
      </c>
      <c r="AI15" s="48">
        <v>37129983</v>
      </c>
      <c r="AJ15" s="48">
        <v>33984548</v>
      </c>
      <c r="AK15" s="103">
        <v>32724340</v>
      </c>
      <c r="AL15" s="50">
        <v>157456</v>
      </c>
      <c r="AM15" s="50">
        <v>170302</v>
      </c>
      <c r="AN15" s="50">
        <v>175672</v>
      </c>
      <c r="AO15" s="48">
        <v>232259</v>
      </c>
      <c r="AP15" s="48">
        <v>179594</v>
      </c>
      <c r="AQ15" s="103">
        <v>328389</v>
      </c>
      <c r="AR15" s="48">
        <v>274196</v>
      </c>
      <c r="AS15" s="127">
        <v>2451900</v>
      </c>
      <c r="AT15" s="106">
        <v>2937300</v>
      </c>
      <c r="AU15" s="52"/>
      <c r="AV15" s="52"/>
      <c r="AW15" s="52"/>
      <c r="AX15" s="52"/>
      <c r="AY15" s="52"/>
      <c r="AZ15" s="150"/>
      <c r="BA15" s="48">
        <v>1481723</v>
      </c>
      <c r="BB15" s="48">
        <v>1665115</v>
      </c>
      <c r="BC15" s="48">
        <v>1914347</v>
      </c>
      <c r="BD15" s="103">
        <v>1958638</v>
      </c>
      <c r="BE15" s="125">
        <v>489317</v>
      </c>
      <c r="BF15" s="48">
        <v>544010</v>
      </c>
      <c r="BG15" s="48">
        <v>577305</v>
      </c>
      <c r="BH15" s="48">
        <v>904802</v>
      </c>
      <c r="BI15" s="48">
        <v>1064277</v>
      </c>
      <c r="BJ15" s="103">
        <v>1319711</v>
      </c>
      <c r="BK15" s="125">
        <v>318109</v>
      </c>
      <c r="BL15" s="48">
        <v>378036</v>
      </c>
      <c r="BM15" s="48">
        <v>333182</v>
      </c>
      <c r="BN15" s="48">
        <v>410460.00000000006</v>
      </c>
      <c r="BO15" s="48">
        <v>563601</v>
      </c>
      <c r="BP15" s="103">
        <v>567280</v>
      </c>
      <c r="BQ15" s="49">
        <v>81397.31</v>
      </c>
      <c r="BR15" s="125">
        <v>228058</v>
      </c>
      <c r="BS15" s="48">
        <v>272359</v>
      </c>
      <c r="BT15" s="48">
        <v>309467</v>
      </c>
      <c r="BU15" s="48">
        <v>318613</v>
      </c>
      <c r="BV15" s="48">
        <v>336582</v>
      </c>
      <c r="BW15" s="103">
        <v>466482</v>
      </c>
      <c r="BX15" s="48">
        <v>52700</v>
      </c>
      <c r="BY15" s="48">
        <v>17362</v>
      </c>
      <c r="BZ15" s="48">
        <v>20700</v>
      </c>
      <c r="CA15" s="125">
        <v>141110</v>
      </c>
      <c r="CB15" s="125">
        <v>163361</v>
      </c>
      <c r="CC15" s="125">
        <v>615840</v>
      </c>
      <c r="CD15" s="125">
        <v>690</v>
      </c>
      <c r="CE15" s="48">
        <v>2783</v>
      </c>
      <c r="CF15" s="48">
        <v>11341</v>
      </c>
      <c r="CG15" s="48">
        <v>18553</v>
      </c>
      <c r="CH15" s="48">
        <v>15035</v>
      </c>
      <c r="CI15" s="103">
        <v>27552</v>
      </c>
      <c r="CJ15" s="125"/>
      <c r="CK15" s="48"/>
      <c r="CL15" s="103"/>
      <c r="CM15" s="48">
        <v>29678</v>
      </c>
      <c r="CN15" s="48">
        <v>29082</v>
      </c>
      <c r="CO15" s="48">
        <v>34217</v>
      </c>
      <c r="CP15" s="48">
        <v>36876</v>
      </c>
      <c r="CQ15" s="48">
        <v>35932</v>
      </c>
      <c r="CR15" s="48">
        <v>37320</v>
      </c>
      <c r="CS15" s="125">
        <v>85038</v>
      </c>
      <c r="CT15" s="48">
        <v>88928</v>
      </c>
      <c r="CU15" s="48">
        <v>100115</v>
      </c>
      <c r="CV15" s="48">
        <v>110680</v>
      </c>
      <c r="CW15" s="48">
        <v>121230</v>
      </c>
      <c r="CX15" s="103">
        <v>171578</v>
      </c>
      <c r="CY15" s="48"/>
      <c r="CZ15" s="48">
        <v>868249</v>
      </c>
      <c r="DA15" s="103">
        <v>1500000</v>
      </c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</row>
    <row r="16" spans="1:219" ht="21.75" customHeight="1">
      <c r="A16" s="3" t="s">
        <v>50</v>
      </c>
      <c r="B16" s="126"/>
      <c r="C16" s="34"/>
      <c r="D16" s="126"/>
      <c r="E16" s="126"/>
      <c r="F16" s="34">
        <v>155644</v>
      </c>
      <c r="G16" s="34">
        <v>218754</v>
      </c>
      <c r="H16" s="34">
        <v>239395</v>
      </c>
      <c r="I16" s="34">
        <v>272013</v>
      </c>
      <c r="J16" s="104">
        <v>309054</v>
      </c>
      <c r="K16" s="34">
        <v>72037</v>
      </c>
      <c r="L16" s="34">
        <v>82570</v>
      </c>
      <c r="M16" s="34">
        <v>99646</v>
      </c>
      <c r="N16" s="104">
        <v>125000</v>
      </c>
      <c r="O16" s="126"/>
      <c r="P16" s="34"/>
      <c r="Q16" s="37"/>
      <c r="R16" s="37"/>
      <c r="S16" s="37"/>
      <c r="T16" s="37"/>
      <c r="U16" s="151" t="s">
        <v>98</v>
      </c>
      <c r="V16" s="126"/>
      <c r="W16" s="126"/>
      <c r="X16" s="126"/>
      <c r="Y16" s="126"/>
      <c r="Z16" s="126"/>
      <c r="AA16" s="34"/>
      <c r="AB16" s="37"/>
      <c r="AC16" s="37"/>
      <c r="AD16" s="37"/>
      <c r="AE16" s="37"/>
      <c r="AF16" s="126">
        <v>8</v>
      </c>
      <c r="AG16" s="34">
        <v>0</v>
      </c>
      <c r="AH16" s="34">
        <v>0</v>
      </c>
      <c r="AI16" s="34">
        <v>0</v>
      </c>
      <c r="AJ16" s="34">
        <v>0</v>
      </c>
      <c r="AK16" s="104">
        <v>0</v>
      </c>
      <c r="AL16" s="36">
        <v>0</v>
      </c>
      <c r="AM16" s="36">
        <v>0</v>
      </c>
      <c r="AN16" s="36">
        <v>0</v>
      </c>
      <c r="AO16" s="34">
        <v>0</v>
      </c>
      <c r="AP16" s="34">
        <v>0</v>
      </c>
      <c r="AQ16" s="104">
        <v>0</v>
      </c>
      <c r="AR16" s="34">
        <v>0</v>
      </c>
      <c r="AS16" s="126" t="s">
        <v>9</v>
      </c>
      <c r="AT16" s="104"/>
      <c r="AU16" s="44"/>
      <c r="AV16" s="44"/>
      <c r="AW16" s="44"/>
      <c r="AX16" s="44"/>
      <c r="AY16" s="44"/>
      <c r="AZ16" s="108"/>
      <c r="BA16" s="34"/>
      <c r="BB16" s="34"/>
      <c r="BC16" s="34"/>
      <c r="BD16" s="104"/>
      <c r="BE16" s="126">
        <v>0</v>
      </c>
      <c r="BF16" s="34">
        <v>0</v>
      </c>
      <c r="BG16" s="34">
        <v>0</v>
      </c>
      <c r="BH16" s="34">
        <v>0</v>
      </c>
      <c r="BI16" s="34">
        <v>0</v>
      </c>
      <c r="BJ16" s="104">
        <v>0</v>
      </c>
      <c r="BK16" s="126">
        <v>1605.9999999999998</v>
      </c>
      <c r="BL16" s="34">
        <v>1000</v>
      </c>
      <c r="BM16" s="34">
        <v>1816</v>
      </c>
      <c r="BN16" s="34">
        <v>2487</v>
      </c>
      <c r="BO16" s="34">
        <v>2216</v>
      </c>
      <c r="BP16" s="104">
        <v>2012</v>
      </c>
      <c r="BQ16" s="34" t="s">
        <v>9</v>
      </c>
      <c r="BR16" s="126"/>
      <c r="BS16" s="34"/>
      <c r="BT16" s="34"/>
      <c r="BU16" s="34"/>
      <c r="BV16" s="34"/>
      <c r="BW16" s="104"/>
      <c r="BX16" s="34" t="s">
        <v>9</v>
      </c>
      <c r="BY16" s="34"/>
      <c r="BZ16" s="34" t="s">
        <v>9</v>
      </c>
      <c r="CA16" s="126" t="s">
        <v>9</v>
      </c>
      <c r="CB16" s="126" t="s">
        <v>9</v>
      </c>
      <c r="CC16" s="126" t="s">
        <v>9</v>
      </c>
      <c r="CD16" s="126"/>
      <c r="CE16" s="34"/>
      <c r="CF16" s="34"/>
      <c r="CG16" s="34"/>
      <c r="CH16" s="34"/>
      <c r="CI16" s="104"/>
      <c r="CJ16" s="126"/>
      <c r="CK16" s="34"/>
      <c r="CL16" s="104"/>
      <c r="CM16" s="34">
        <v>12</v>
      </c>
      <c r="CN16" s="34">
        <v>22</v>
      </c>
      <c r="CO16" s="34">
        <v>9</v>
      </c>
      <c r="CP16" s="34">
        <v>12</v>
      </c>
      <c r="CQ16" s="34">
        <v>3</v>
      </c>
      <c r="CR16" s="34">
        <v>4</v>
      </c>
      <c r="CS16" s="126" t="s">
        <v>9</v>
      </c>
      <c r="CT16" s="34" t="s">
        <v>9</v>
      </c>
      <c r="CU16" s="34" t="s">
        <v>9</v>
      </c>
      <c r="CV16" s="34"/>
      <c r="CW16" s="34"/>
      <c r="CX16" s="104"/>
      <c r="CY16" s="34"/>
      <c r="CZ16" s="34"/>
      <c r="DA16" s="104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</row>
    <row r="17" spans="1:219" s="51" customFormat="1" ht="16.5" customHeight="1">
      <c r="A17" s="3" t="s">
        <v>99</v>
      </c>
      <c r="B17" s="163"/>
      <c r="C17" s="45"/>
      <c r="D17" s="163"/>
      <c r="E17" s="125">
        <v>358660</v>
      </c>
      <c r="F17" s="48">
        <v>540649</v>
      </c>
      <c r="G17" s="48">
        <v>531983</v>
      </c>
      <c r="H17" s="45">
        <v>600028</v>
      </c>
      <c r="I17" s="48">
        <v>617331</v>
      </c>
      <c r="J17" s="103">
        <v>756058</v>
      </c>
      <c r="K17" s="48"/>
      <c r="L17" s="45"/>
      <c r="M17" s="48"/>
      <c r="N17" s="103"/>
      <c r="O17" s="125"/>
      <c r="P17" s="48"/>
      <c r="Q17" s="52"/>
      <c r="R17" s="52"/>
      <c r="S17" s="52"/>
      <c r="T17" s="52"/>
      <c r="U17" s="149" t="s">
        <v>98</v>
      </c>
      <c r="V17" s="163">
        <v>47531</v>
      </c>
      <c r="W17" s="163">
        <v>112963</v>
      </c>
      <c r="X17" s="163">
        <v>158285</v>
      </c>
      <c r="Y17" s="163" t="s">
        <v>9</v>
      </c>
      <c r="Z17" s="125"/>
      <c r="AA17" s="48"/>
      <c r="AB17" s="52"/>
      <c r="AC17" s="52"/>
      <c r="AD17" s="52"/>
      <c r="AE17" s="52"/>
      <c r="AF17" s="125">
        <v>0</v>
      </c>
      <c r="AG17" s="48">
        <v>0</v>
      </c>
      <c r="AH17" s="48">
        <v>0</v>
      </c>
      <c r="AI17" s="48">
        <v>0</v>
      </c>
      <c r="AJ17" s="48">
        <v>0</v>
      </c>
      <c r="AK17" s="103">
        <v>0</v>
      </c>
      <c r="AL17" s="50">
        <v>318</v>
      </c>
      <c r="AM17" s="50">
        <v>210</v>
      </c>
      <c r="AN17" s="50">
        <v>416</v>
      </c>
      <c r="AO17" s="48">
        <v>424</v>
      </c>
      <c r="AP17" s="48">
        <v>312</v>
      </c>
      <c r="AQ17" s="103">
        <v>324</v>
      </c>
      <c r="AR17" s="48"/>
      <c r="AS17" s="127">
        <v>1058500</v>
      </c>
      <c r="AT17" s="106">
        <v>1356300</v>
      </c>
      <c r="AU17" s="82"/>
      <c r="AV17" s="82"/>
      <c r="AW17" s="82"/>
      <c r="AX17" s="82"/>
      <c r="AY17" s="82"/>
      <c r="AZ17" s="109"/>
      <c r="BA17" s="48"/>
      <c r="BB17" s="48"/>
      <c r="BC17" s="48"/>
      <c r="BD17" s="103"/>
      <c r="BE17" s="125">
        <v>437</v>
      </c>
      <c r="BF17" s="48">
        <v>518</v>
      </c>
      <c r="BG17" s="48">
        <v>716</v>
      </c>
      <c r="BH17" s="48">
        <v>3891</v>
      </c>
      <c r="BI17" s="48">
        <v>3343</v>
      </c>
      <c r="BJ17" s="103">
        <v>24</v>
      </c>
      <c r="BK17" s="125">
        <v>843</v>
      </c>
      <c r="BL17" s="48">
        <v>598</v>
      </c>
      <c r="BM17" s="48">
        <v>514</v>
      </c>
      <c r="BN17" s="48">
        <v>596</v>
      </c>
      <c r="BO17" s="48">
        <v>915</v>
      </c>
      <c r="BP17" s="103">
        <v>2400</v>
      </c>
      <c r="BQ17" s="48" t="s">
        <v>9</v>
      </c>
      <c r="BR17" s="125">
        <v>523</v>
      </c>
      <c r="BS17" s="48">
        <v>1967</v>
      </c>
      <c r="BT17" s="48">
        <v>1085</v>
      </c>
      <c r="BU17" s="48">
        <v>205</v>
      </c>
      <c r="BV17" s="48">
        <v>1012</v>
      </c>
      <c r="BW17" s="103">
        <v>901</v>
      </c>
      <c r="BX17" s="48" t="s">
        <v>9</v>
      </c>
      <c r="BY17" s="48"/>
      <c r="BZ17" s="48" t="s">
        <v>9</v>
      </c>
      <c r="CA17" s="125" t="s">
        <v>9</v>
      </c>
      <c r="CB17" s="125" t="s">
        <v>9</v>
      </c>
      <c r="CC17" s="125" t="s">
        <v>9</v>
      </c>
      <c r="CD17" s="125" t="s">
        <v>98</v>
      </c>
      <c r="CE17" s="48">
        <v>1293</v>
      </c>
      <c r="CF17" s="48">
        <v>8651</v>
      </c>
      <c r="CG17" s="48">
        <v>3763</v>
      </c>
      <c r="CH17" s="48" t="s">
        <v>98</v>
      </c>
      <c r="CI17" s="103" t="s">
        <v>98</v>
      </c>
      <c r="CJ17" s="125"/>
      <c r="CK17" s="48"/>
      <c r="CL17" s="103"/>
      <c r="CM17" s="48">
        <v>228</v>
      </c>
      <c r="CN17" s="48">
        <v>301</v>
      </c>
      <c r="CO17" s="48">
        <v>180</v>
      </c>
      <c r="CP17" s="48">
        <v>204</v>
      </c>
      <c r="CQ17" s="48">
        <v>300</v>
      </c>
      <c r="CR17" s="48">
        <v>364</v>
      </c>
      <c r="CS17" s="125">
        <v>649</v>
      </c>
      <c r="CT17" s="48">
        <v>648</v>
      </c>
      <c r="CU17" s="48">
        <v>788</v>
      </c>
      <c r="CV17" s="48">
        <v>1187</v>
      </c>
      <c r="CW17" s="48">
        <v>689</v>
      </c>
      <c r="CX17" s="103">
        <v>647</v>
      </c>
      <c r="CY17" s="48"/>
      <c r="CZ17" s="48"/>
      <c r="DA17" s="103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</row>
    <row r="18" spans="1:219" ht="16.5" customHeight="1">
      <c r="A18" s="3" t="s">
        <v>2</v>
      </c>
      <c r="B18" s="166"/>
      <c r="C18" s="33"/>
      <c r="D18" s="166"/>
      <c r="E18" s="126">
        <v>1634748</v>
      </c>
      <c r="F18" s="34">
        <v>2643</v>
      </c>
      <c r="G18" s="34">
        <v>19</v>
      </c>
      <c r="H18" s="33"/>
      <c r="I18" s="34">
        <v>0</v>
      </c>
      <c r="J18" s="104"/>
      <c r="K18" s="34"/>
      <c r="L18" s="33"/>
      <c r="M18" s="34" t="s">
        <v>9</v>
      </c>
      <c r="N18" s="104" t="s">
        <v>9</v>
      </c>
      <c r="O18" s="126"/>
      <c r="P18" s="34"/>
      <c r="Q18" s="37"/>
      <c r="R18" s="37"/>
      <c r="S18" s="37"/>
      <c r="T18" s="37"/>
      <c r="U18" s="151" t="s">
        <v>98</v>
      </c>
      <c r="V18" s="126"/>
      <c r="W18" s="166"/>
      <c r="X18" s="166"/>
      <c r="Y18" s="166"/>
      <c r="Z18" s="126"/>
      <c r="AA18" s="34"/>
      <c r="AB18" s="37"/>
      <c r="AC18" s="37"/>
      <c r="AD18" s="37"/>
      <c r="AE18" s="37"/>
      <c r="AF18" s="126">
        <v>41663012</v>
      </c>
      <c r="AG18" s="34">
        <v>44572389</v>
      </c>
      <c r="AH18" s="34">
        <v>44759237</v>
      </c>
      <c r="AI18" s="34">
        <v>50782416</v>
      </c>
      <c r="AJ18" s="34">
        <v>61128415</v>
      </c>
      <c r="AK18" s="104">
        <v>66858720</v>
      </c>
      <c r="AL18" s="36">
        <v>687366</v>
      </c>
      <c r="AM18" s="36">
        <v>699632</v>
      </c>
      <c r="AN18" s="36">
        <v>799492</v>
      </c>
      <c r="AO18" s="34">
        <v>984727</v>
      </c>
      <c r="AP18" s="34">
        <v>640985</v>
      </c>
      <c r="AQ18" s="104">
        <v>808632</v>
      </c>
      <c r="AR18" s="34">
        <v>3955848</v>
      </c>
      <c r="AS18" s="133">
        <v>6321300</v>
      </c>
      <c r="AT18" s="134">
        <v>9409400</v>
      </c>
      <c r="AU18" s="44"/>
      <c r="AV18" s="44"/>
      <c r="AW18" s="44"/>
      <c r="AX18" s="44"/>
      <c r="AY18" s="44"/>
      <c r="AZ18" s="108"/>
      <c r="BA18" s="34">
        <v>3763691</v>
      </c>
      <c r="BB18" s="34">
        <v>4487892</v>
      </c>
      <c r="BC18" s="34">
        <v>5166233</v>
      </c>
      <c r="BD18" s="104">
        <v>5319258</v>
      </c>
      <c r="BE18" s="126">
        <v>7400836</v>
      </c>
      <c r="BF18" s="34">
        <v>6776284</v>
      </c>
      <c r="BG18" s="34">
        <v>6431994</v>
      </c>
      <c r="BH18" s="34">
        <v>8355727</v>
      </c>
      <c r="BI18" s="34">
        <v>11417486</v>
      </c>
      <c r="BJ18" s="34">
        <v>10676960</v>
      </c>
      <c r="BK18" s="126" t="s">
        <v>9</v>
      </c>
      <c r="BL18" s="34" t="s">
        <v>9</v>
      </c>
      <c r="BM18" s="34" t="s">
        <v>9</v>
      </c>
      <c r="BN18" s="34" t="s">
        <v>9</v>
      </c>
      <c r="BO18" s="34" t="s">
        <v>9</v>
      </c>
      <c r="BP18" s="104" t="s">
        <v>9</v>
      </c>
      <c r="BQ18" s="35">
        <v>800273.51</v>
      </c>
      <c r="BR18" s="126">
        <v>431994</v>
      </c>
      <c r="BS18" s="34">
        <v>348527</v>
      </c>
      <c r="BT18" s="34">
        <v>647240</v>
      </c>
      <c r="BU18" s="34">
        <v>983740</v>
      </c>
      <c r="BV18" s="34">
        <v>899454</v>
      </c>
      <c r="BW18" s="104">
        <v>1053200</v>
      </c>
      <c r="BX18" s="34" t="s">
        <v>9</v>
      </c>
      <c r="BY18" s="34"/>
      <c r="BZ18" s="34" t="s">
        <v>9</v>
      </c>
      <c r="CA18" s="126">
        <v>111677</v>
      </c>
      <c r="CB18" s="126">
        <v>902268</v>
      </c>
      <c r="CC18" s="126">
        <v>1835335</v>
      </c>
      <c r="CD18" s="126">
        <v>336468</v>
      </c>
      <c r="CE18" s="34">
        <v>376035</v>
      </c>
      <c r="CF18" s="34">
        <v>413639</v>
      </c>
      <c r="CG18" s="34">
        <v>455002</v>
      </c>
      <c r="CH18" s="34">
        <v>460702</v>
      </c>
      <c r="CI18" s="104">
        <v>470264</v>
      </c>
      <c r="CJ18" s="126"/>
      <c r="CK18" s="34"/>
      <c r="CL18" s="104"/>
      <c r="CM18" s="34"/>
      <c r="CN18" s="34"/>
      <c r="CO18" s="34"/>
      <c r="CP18" s="34"/>
      <c r="CQ18" s="34"/>
      <c r="CR18" s="34"/>
      <c r="CS18" s="126" t="s">
        <v>9</v>
      </c>
      <c r="CT18" s="34" t="s">
        <v>9</v>
      </c>
      <c r="CU18" s="34" t="s">
        <v>9</v>
      </c>
      <c r="CV18" s="34"/>
      <c r="CW18" s="34"/>
      <c r="CX18" s="104"/>
      <c r="CY18" s="34"/>
      <c r="CZ18" s="34"/>
      <c r="DA18" s="104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</row>
    <row r="19" spans="1:219" s="51" customFormat="1" ht="16.5" customHeight="1">
      <c r="A19" s="3" t="s">
        <v>58</v>
      </c>
      <c r="B19" s="125"/>
      <c r="C19" s="48"/>
      <c r="D19" s="125"/>
      <c r="E19" s="125">
        <v>0</v>
      </c>
      <c r="F19" s="48"/>
      <c r="G19" s="48"/>
      <c r="H19" s="48"/>
      <c r="I19" s="48">
        <v>0</v>
      </c>
      <c r="J19" s="103"/>
      <c r="K19" s="48"/>
      <c r="L19" s="48"/>
      <c r="M19" s="48" t="s">
        <v>9</v>
      </c>
      <c r="N19" s="103" t="s">
        <v>9</v>
      </c>
      <c r="O19" s="125"/>
      <c r="P19" s="48"/>
      <c r="Q19" s="52"/>
      <c r="R19" s="52"/>
      <c r="S19" s="52"/>
      <c r="T19" s="52"/>
      <c r="U19" s="149">
        <v>17105.295</v>
      </c>
      <c r="V19" s="125"/>
      <c r="W19" s="125"/>
      <c r="X19" s="125"/>
      <c r="Y19" s="125"/>
      <c r="Z19" s="125"/>
      <c r="AA19" s="48"/>
      <c r="AB19" s="52"/>
      <c r="AC19" s="52"/>
      <c r="AD19" s="52"/>
      <c r="AE19" s="52"/>
      <c r="AF19" s="125">
        <v>0</v>
      </c>
      <c r="AG19" s="48">
        <v>0</v>
      </c>
      <c r="AH19" s="48">
        <v>0</v>
      </c>
      <c r="AI19" s="48">
        <v>0</v>
      </c>
      <c r="AJ19" s="48">
        <v>0</v>
      </c>
      <c r="AK19" s="103">
        <v>0</v>
      </c>
      <c r="AL19" s="50">
        <v>0</v>
      </c>
      <c r="AM19" s="50">
        <v>0</v>
      </c>
      <c r="AN19" s="50">
        <v>0</v>
      </c>
      <c r="AO19" s="48">
        <v>0</v>
      </c>
      <c r="AP19" s="48">
        <v>0</v>
      </c>
      <c r="AQ19" s="103">
        <v>0</v>
      </c>
      <c r="AR19" s="48"/>
      <c r="AS19" s="125"/>
      <c r="AT19" s="103"/>
      <c r="AU19" s="82"/>
      <c r="AV19" s="82"/>
      <c r="AW19" s="82"/>
      <c r="AX19" s="82"/>
      <c r="AY19" s="82"/>
      <c r="AZ19" s="109"/>
      <c r="BA19" s="48"/>
      <c r="BB19" s="48"/>
      <c r="BC19" s="48"/>
      <c r="BD19" s="103"/>
      <c r="BE19" s="125"/>
      <c r="BF19" s="48"/>
      <c r="BG19" s="48"/>
      <c r="BH19" s="48"/>
      <c r="BI19" s="48"/>
      <c r="BJ19" s="48"/>
      <c r="BK19" s="125" t="s">
        <v>9</v>
      </c>
      <c r="BL19" s="48" t="s">
        <v>9</v>
      </c>
      <c r="BM19" s="48" t="s">
        <v>9</v>
      </c>
      <c r="BN19" s="48" t="s">
        <v>9</v>
      </c>
      <c r="BO19" s="48" t="s">
        <v>9</v>
      </c>
      <c r="BP19" s="103" t="s">
        <v>9</v>
      </c>
      <c r="BQ19" s="53">
        <v>28865.7</v>
      </c>
      <c r="BR19" s="125"/>
      <c r="BS19" s="48"/>
      <c r="BT19" s="48"/>
      <c r="BU19" s="48"/>
      <c r="BV19" s="48"/>
      <c r="BW19" s="103"/>
      <c r="BX19" s="48" t="s">
        <v>9</v>
      </c>
      <c r="BY19" s="48"/>
      <c r="BZ19" s="48" t="s">
        <v>9</v>
      </c>
      <c r="CA19" s="125" t="s">
        <v>9</v>
      </c>
      <c r="CB19" s="125" t="s">
        <v>9</v>
      </c>
      <c r="CC19" s="125" t="s">
        <v>9</v>
      </c>
      <c r="CD19" s="125" t="s">
        <v>98</v>
      </c>
      <c r="CE19" s="48" t="s">
        <v>98</v>
      </c>
      <c r="CF19" s="48" t="s">
        <v>98</v>
      </c>
      <c r="CG19" s="48" t="s">
        <v>98</v>
      </c>
      <c r="CH19" s="48" t="s">
        <v>98</v>
      </c>
      <c r="CI19" s="103" t="s">
        <v>98</v>
      </c>
      <c r="CJ19" s="125"/>
      <c r="CK19" s="48"/>
      <c r="CL19" s="103"/>
      <c r="CM19" s="48"/>
      <c r="CN19" s="48"/>
      <c r="CO19" s="48"/>
      <c r="CP19" s="48"/>
      <c r="CQ19" s="48"/>
      <c r="CR19" s="48"/>
      <c r="CS19" s="125" t="s">
        <v>9</v>
      </c>
      <c r="CT19" s="48" t="s">
        <v>9</v>
      </c>
      <c r="CU19" s="48" t="s">
        <v>9</v>
      </c>
      <c r="CV19" s="48"/>
      <c r="CW19" s="48"/>
      <c r="CX19" s="103"/>
      <c r="CY19" s="48"/>
      <c r="CZ19" s="48"/>
      <c r="DA19" s="103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</row>
    <row r="20" spans="1:219" ht="16.5" customHeight="1">
      <c r="A20" s="3" t="s">
        <v>3</v>
      </c>
      <c r="B20" s="166"/>
      <c r="C20" s="33"/>
      <c r="D20" s="166"/>
      <c r="E20" s="126">
        <v>857</v>
      </c>
      <c r="F20" s="34">
        <v>1275</v>
      </c>
      <c r="G20" s="34">
        <v>389</v>
      </c>
      <c r="H20" s="33">
        <v>1004</v>
      </c>
      <c r="I20" s="34">
        <v>801</v>
      </c>
      <c r="J20" s="104">
        <v>542</v>
      </c>
      <c r="K20" s="34"/>
      <c r="L20" s="33"/>
      <c r="M20" s="34" t="s">
        <v>9</v>
      </c>
      <c r="N20" s="104" t="s">
        <v>9</v>
      </c>
      <c r="O20" s="126"/>
      <c r="P20" s="34"/>
      <c r="Q20" s="37"/>
      <c r="R20" s="37"/>
      <c r="S20" s="37"/>
      <c r="T20" s="37"/>
      <c r="U20" s="151">
        <v>250.81</v>
      </c>
      <c r="V20" s="166">
        <v>44661</v>
      </c>
      <c r="W20" s="166"/>
      <c r="X20" s="166">
        <v>34600</v>
      </c>
      <c r="Y20" s="166">
        <v>61200</v>
      </c>
      <c r="Z20" s="126"/>
      <c r="AA20" s="34"/>
      <c r="AB20" s="37"/>
      <c r="AC20" s="37"/>
      <c r="AD20" s="37"/>
      <c r="AE20" s="37"/>
      <c r="AF20" s="126">
        <v>0</v>
      </c>
      <c r="AG20" s="34">
        <v>0</v>
      </c>
      <c r="AH20" s="34">
        <v>0</v>
      </c>
      <c r="AI20" s="34">
        <v>0</v>
      </c>
      <c r="AJ20" s="34">
        <v>0</v>
      </c>
      <c r="AK20" s="104">
        <v>0</v>
      </c>
      <c r="AL20" s="36">
        <v>84</v>
      </c>
      <c r="AM20" s="36">
        <v>35</v>
      </c>
      <c r="AN20" s="36">
        <v>235</v>
      </c>
      <c r="AO20" s="34">
        <v>242</v>
      </c>
      <c r="AP20" s="34">
        <v>45</v>
      </c>
      <c r="AQ20" s="104">
        <v>7</v>
      </c>
      <c r="AR20" s="34"/>
      <c r="AS20" s="126"/>
      <c r="AT20" s="104"/>
      <c r="AU20" s="44"/>
      <c r="AV20" s="44"/>
      <c r="AW20" s="44"/>
      <c r="AX20" s="44"/>
      <c r="AY20" s="44"/>
      <c r="AZ20" s="108"/>
      <c r="BA20" s="34"/>
      <c r="BB20" s="34"/>
      <c r="BC20" s="34"/>
      <c r="BD20" s="104"/>
      <c r="BE20" s="126"/>
      <c r="BF20" s="34"/>
      <c r="BG20" s="34"/>
      <c r="BH20" s="34"/>
      <c r="BI20" s="34"/>
      <c r="BJ20" s="34"/>
      <c r="BK20" s="126" t="s">
        <v>9</v>
      </c>
      <c r="BL20" s="34" t="s">
        <v>9</v>
      </c>
      <c r="BM20" s="34" t="s">
        <v>9</v>
      </c>
      <c r="BN20" s="34" t="s">
        <v>9</v>
      </c>
      <c r="BO20" s="34" t="s">
        <v>9</v>
      </c>
      <c r="BP20" s="104" t="s">
        <v>9</v>
      </c>
      <c r="BQ20" s="34" t="s">
        <v>9</v>
      </c>
      <c r="BR20" s="126"/>
      <c r="BS20" s="34"/>
      <c r="BT20" s="34"/>
      <c r="BU20" s="34"/>
      <c r="BV20" s="34"/>
      <c r="BW20" s="104"/>
      <c r="BX20" s="34" t="s">
        <v>9</v>
      </c>
      <c r="BY20" s="34"/>
      <c r="BZ20" s="34" t="s">
        <v>9</v>
      </c>
      <c r="CA20" s="126">
        <v>1933</v>
      </c>
      <c r="CB20" s="126">
        <v>5004</v>
      </c>
      <c r="CC20" s="126" t="s">
        <v>9</v>
      </c>
      <c r="CD20" s="126" t="s">
        <v>98</v>
      </c>
      <c r="CE20" s="34" t="s">
        <v>98</v>
      </c>
      <c r="CF20" s="34" t="s">
        <v>98</v>
      </c>
      <c r="CG20" s="34" t="s">
        <v>98</v>
      </c>
      <c r="CH20" s="34" t="s">
        <v>98</v>
      </c>
      <c r="CI20" s="104" t="s">
        <v>98</v>
      </c>
      <c r="CJ20" s="126"/>
      <c r="CK20" s="34"/>
      <c r="CL20" s="104"/>
      <c r="CM20" s="34"/>
      <c r="CN20" s="34"/>
      <c r="CO20" s="34"/>
      <c r="CP20" s="34"/>
      <c r="CQ20" s="34"/>
      <c r="CR20" s="34"/>
      <c r="CS20" s="126" t="s">
        <v>9</v>
      </c>
      <c r="CT20" s="34" t="s">
        <v>9</v>
      </c>
      <c r="CU20" s="34" t="s">
        <v>9</v>
      </c>
      <c r="CV20" s="34"/>
      <c r="CW20" s="34"/>
      <c r="CX20" s="104"/>
      <c r="CY20" s="34"/>
      <c r="CZ20" s="34"/>
      <c r="DA20" s="104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</row>
    <row r="21" spans="1:219" s="51" customFormat="1" ht="16.5" customHeight="1">
      <c r="A21" s="3" t="s">
        <v>4</v>
      </c>
      <c r="B21" s="163"/>
      <c r="C21" s="45"/>
      <c r="D21" s="163">
        <v>3761</v>
      </c>
      <c r="E21" s="125">
        <v>8659</v>
      </c>
      <c r="F21" s="48">
        <v>8319</v>
      </c>
      <c r="G21" s="48">
        <v>4750</v>
      </c>
      <c r="H21" s="45">
        <v>4827</v>
      </c>
      <c r="I21" s="48">
        <v>3942</v>
      </c>
      <c r="J21" s="103">
        <v>3940</v>
      </c>
      <c r="K21" s="48"/>
      <c r="L21" s="45"/>
      <c r="M21" s="48" t="s">
        <v>9</v>
      </c>
      <c r="N21" s="103" t="s">
        <v>9</v>
      </c>
      <c r="O21" s="125"/>
      <c r="P21" s="48"/>
      <c r="Q21" s="52"/>
      <c r="R21" s="52"/>
      <c r="S21" s="52"/>
      <c r="T21" s="52"/>
      <c r="U21" s="149">
        <v>1619.634</v>
      </c>
      <c r="V21" s="125"/>
      <c r="W21" s="163"/>
      <c r="X21" s="163"/>
      <c r="Y21" s="163"/>
      <c r="Z21" s="125"/>
      <c r="AA21" s="48"/>
      <c r="AB21" s="52"/>
      <c r="AC21" s="52"/>
      <c r="AD21" s="52"/>
      <c r="AE21" s="52"/>
      <c r="AF21" s="125">
        <v>814</v>
      </c>
      <c r="AG21" s="48">
        <v>1780</v>
      </c>
      <c r="AH21" s="48">
        <v>815</v>
      </c>
      <c r="AI21" s="48">
        <v>1421</v>
      </c>
      <c r="AJ21" s="48">
        <v>1564</v>
      </c>
      <c r="AK21" s="103">
        <v>1148</v>
      </c>
      <c r="AL21" s="50">
        <v>0</v>
      </c>
      <c r="AM21" s="50">
        <v>0</v>
      </c>
      <c r="AN21" s="50">
        <v>0</v>
      </c>
      <c r="AO21" s="48">
        <v>0</v>
      </c>
      <c r="AP21" s="48">
        <v>0</v>
      </c>
      <c r="AQ21" s="103">
        <v>0</v>
      </c>
      <c r="AR21" s="48"/>
      <c r="AS21" s="125"/>
      <c r="AT21" s="103"/>
      <c r="AU21" s="82"/>
      <c r="AV21" s="82"/>
      <c r="AW21" s="82"/>
      <c r="AX21" s="82"/>
      <c r="AY21" s="82"/>
      <c r="AZ21" s="109"/>
      <c r="BA21" s="48"/>
      <c r="BB21" s="48"/>
      <c r="BC21" s="48"/>
      <c r="BD21" s="103"/>
      <c r="BE21" s="125"/>
      <c r="BF21" s="48"/>
      <c r="BG21" s="48"/>
      <c r="BH21" s="48"/>
      <c r="BI21" s="48"/>
      <c r="BJ21" s="48"/>
      <c r="BK21" s="125" t="s">
        <v>9</v>
      </c>
      <c r="BL21" s="48" t="s">
        <v>9</v>
      </c>
      <c r="BM21" s="48" t="s">
        <v>9</v>
      </c>
      <c r="BN21" s="48" t="s">
        <v>9</v>
      </c>
      <c r="BO21" s="48" t="s">
        <v>9</v>
      </c>
      <c r="BP21" s="103" t="s">
        <v>9</v>
      </c>
      <c r="BQ21" s="48" t="s">
        <v>9</v>
      </c>
      <c r="BR21" s="125">
        <v>497</v>
      </c>
      <c r="BS21" s="48">
        <v>511</v>
      </c>
      <c r="BT21" s="48">
        <v>237</v>
      </c>
      <c r="BU21" s="48">
        <v>1353</v>
      </c>
      <c r="BV21" s="48">
        <v>8343</v>
      </c>
      <c r="BW21" s="103">
        <v>8216</v>
      </c>
      <c r="BX21" s="48" t="s">
        <v>9</v>
      </c>
      <c r="BY21" s="48"/>
      <c r="BZ21" s="48" t="s">
        <v>9</v>
      </c>
      <c r="CA21" s="125">
        <v>1396</v>
      </c>
      <c r="CB21" s="125">
        <v>1364</v>
      </c>
      <c r="CC21" s="125" t="s">
        <v>9</v>
      </c>
      <c r="CD21" s="125" t="s">
        <v>98</v>
      </c>
      <c r="CE21" s="48" t="s">
        <v>98</v>
      </c>
      <c r="CF21" s="48" t="s">
        <v>98</v>
      </c>
      <c r="CG21" s="48" t="s">
        <v>98</v>
      </c>
      <c r="CH21" s="48" t="s">
        <v>98</v>
      </c>
      <c r="CI21" s="103" t="s">
        <v>98</v>
      </c>
      <c r="CJ21" s="125"/>
      <c r="CK21" s="48"/>
      <c r="CL21" s="103"/>
      <c r="CM21" s="48">
        <v>4</v>
      </c>
      <c r="CN21" s="48">
        <v>29</v>
      </c>
      <c r="CO21" s="48">
        <v>11</v>
      </c>
      <c r="CP21" s="48">
        <v>8</v>
      </c>
      <c r="CQ21" s="48">
        <v>9</v>
      </c>
      <c r="CR21" s="48">
        <v>21</v>
      </c>
      <c r="CS21" s="125">
        <v>744</v>
      </c>
      <c r="CT21" s="48">
        <v>744</v>
      </c>
      <c r="CU21" s="48">
        <v>750</v>
      </c>
      <c r="CV21" s="48">
        <v>756</v>
      </c>
      <c r="CW21" s="48">
        <v>635</v>
      </c>
      <c r="CX21" s="103">
        <v>647</v>
      </c>
      <c r="CY21" s="48" t="s">
        <v>9</v>
      </c>
      <c r="CZ21" s="48"/>
      <c r="DA21" s="103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</row>
    <row r="22" spans="1:219" ht="15.75" customHeight="1">
      <c r="A22" s="3" t="s">
        <v>5</v>
      </c>
      <c r="B22" s="166">
        <v>251876</v>
      </c>
      <c r="C22" s="33">
        <v>360000</v>
      </c>
      <c r="D22" s="166">
        <v>5052</v>
      </c>
      <c r="E22" s="126">
        <v>10358</v>
      </c>
      <c r="F22" s="34">
        <v>9168</v>
      </c>
      <c r="G22" s="34">
        <v>5707</v>
      </c>
      <c r="H22" s="33">
        <v>5885</v>
      </c>
      <c r="I22" s="34">
        <v>16581</v>
      </c>
      <c r="J22" s="104">
        <v>10954</v>
      </c>
      <c r="K22" s="34">
        <v>9605</v>
      </c>
      <c r="L22" s="33">
        <v>11376</v>
      </c>
      <c r="M22" s="34">
        <v>14406</v>
      </c>
      <c r="N22" s="104">
        <v>95630</v>
      </c>
      <c r="O22" s="126"/>
      <c r="P22" s="34"/>
      <c r="Q22" s="37"/>
      <c r="R22" s="37"/>
      <c r="S22" s="37"/>
      <c r="T22" s="37"/>
      <c r="U22" s="151">
        <v>1206.0955</v>
      </c>
      <c r="V22" s="166">
        <v>7983</v>
      </c>
      <c r="W22" s="166"/>
      <c r="X22" s="166">
        <v>30477</v>
      </c>
      <c r="Y22" s="166">
        <v>29534</v>
      </c>
      <c r="Z22" s="126"/>
      <c r="AA22" s="34"/>
      <c r="AB22" s="37"/>
      <c r="AC22" s="37"/>
      <c r="AD22" s="37"/>
      <c r="AE22" s="37"/>
      <c r="AF22" s="126">
        <v>7225</v>
      </c>
      <c r="AG22" s="34">
        <v>6237</v>
      </c>
      <c r="AH22" s="34">
        <v>6379</v>
      </c>
      <c r="AI22" s="34">
        <v>12099</v>
      </c>
      <c r="AJ22" s="34">
        <v>31560</v>
      </c>
      <c r="AK22" s="104">
        <v>22610</v>
      </c>
      <c r="AL22" s="36">
        <v>82615</v>
      </c>
      <c r="AM22" s="36">
        <v>93495</v>
      </c>
      <c r="AN22" s="36">
        <v>135423</v>
      </c>
      <c r="AO22" s="34">
        <v>186503</v>
      </c>
      <c r="AP22" s="34">
        <v>443786</v>
      </c>
      <c r="AQ22" s="104">
        <v>346673</v>
      </c>
      <c r="AR22" s="34">
        <v>560349</v>
      </c>
      <c r="AS22" s="126"/>
      <c r="AT22" s="104"/>
      <c r="AU22" s="44"/>
      <c r="AV22" s="44"/>
      <c r="AW22" s="44"/>
      <c r="AX22" s="44"/>
      <c r="AY22" s="44"/>
      <c r="AZ22" s="108"/>
      <c r="BA22" s="34">
        <v>46196</v>
      </c>
      <c r="BB22" s="34">
        <v>45757</v>
      </c>
      <c r="BC22" s="34">
        <v>55965</v>
      </c>
      <c r="BD22" s="104">
        <v>53396</v>
      </c>
      <c r="BE22" s="126">
        <v>253251</v>
      </c>
      <c r="BF22" s="34">
        <v>469023</v>
      </c>
      <c r="BG22" s="34">
        <v>415498</v>
      </c>
      <c r="BH22" s="34">
        <v>580747</v>
      </c>
      <c r="BI22" s="34">
        <v>621681</v>
      </c>
      <c r="BJ22" s="104">
        <v>745107</v>
      </c>
      <c r="BK22" s="126">
        <v>36116</v>
      </c>
      <c r="BL22" s="34">
        <v>49601</v>
      </c>
      <c r="BM22" s="34">
        <v>85692</v>
      </c>
      <c r="BN22" s="34">
        <v>72511</v>
      </c>
      <c r="BO22" s="34">
        <v>58097</v>
      </c>
      <c r="BP22" s="104">
        <v>102111</v>
      </c>
      <c r="BQ22" s="34">
        <v>71127</v>
      </c>
      <c r="BR22" s="126">
        <v>218164</v>
      </c>
      <c r="BS22" s="34">
        <v>197596</v>
      </c>
      <c r="BT22" s="34">
        <v>214499</v>
      </c>
      <c r="BU22" s="34">
        <v>746222</v>
      </c>
      <c r="BV22" s="34">
        <v>837546</v>
      </c>
      <c r="BW22" s="104">
        <v>1576611</v>
      </c>
      <c r="BX22" s="34">
        <f>1124956-52700</f>
        <v>1072256</v>
      </c>
      <c r="BY22" s="34">
        <f>810556-17362</f>
        <v>793194</v>
      </c>
      <c r="BZ22" s="34">
        <f>1422951-20700</f>
        <v>1402251</v>
      </c>
      <c r="CA22" s="126">
        <v>452955</v>
      </c>
      <c r="CB22" s="126">
        <v>264584</v>
      </c>
      <c r="CC22" s="126">
        <v>286887</v>
      </c>
      <c r="CD22" s="126">
        <v>93579</v>
      </c>
      <c r="CE22" s="34">
        <v>95907</v>
      </c>
      <c r="CF22" s="34">
        <v>91464</v>
      </c>
      <c r="CG22" s="34">
        <v>192352</v>
      </c>
      <c r="CH22" s="34">
        <v>213220</v>
      </c>
      <c r="CI22" s="104">
        <v>295671</v>
      </c>
      <c r="CJ22" s="126"/>
      <c r="CK22" s="34"/>
      <c r="CL22" s="104"/>
      <c r="CM22" s="34">
        <v>5561</v>
      </c>
      <c r="CN22" s="34">
        <v>5771</v>
      </c>
      <c r="CO22" s="34">
        <v>3896</v>
      </c>
      <c r="CP22" s="34">
        <v>9106</v>
      </c>
      <c r="CQ22" s="34">
        <v>20494</v>
      </c>
      <c r="CR22" s="34">
        <v>24303</v>
      </c>
      <c r="CS22" s="126">
        <v>278255</v>
      </c>
      <c r="CT22" s="34">
        <v>95648</v>
      </c>
      <c r="CU22" s="34">
        <v>102153</v>
      </c>
      <c r="CV22" s="34">
        <v>156389</v>
      </c>
      <c r="CW22" s="34">
        <v>142353</v>
      </c>
      <c r="CX22" s="104">
        <v>147328</v>
      </c>
      <c r="CY22" s="34"/>
      <c r="CZ22" s="34">
        <v>25153</v>
      </c>
      <c r="DA22" s="104">
        <v>93000</v>
      </c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</row>
    <row r="23" spans="1:219" s="51" customFormat="1" ht="16.5" customHeight="1">
      <c r="A23" s="3"/>
      <c r="B23" s="163">
        <f aca="true" t="shared" si="0" ref="B23:AG23">SUM(B15:B22)</f>
        <v>3117822</v>
      </c>
      <c r="C23" s="45">
        <f t="shared" si="0"/>
        <v>3360000</v>
      </c>
      <c r="D23" s="163">
        <f>SUM(D15:D22)</f>
        <v>117868</v>
      </c>
      <c r="E23" s="180">
        <f t="shared" si="0"/>
        <v>2604669</v>
      </c>
      <c r="F23" s="49">
        <f t="shared" si="0"/>
        <v>1573973</v>
      </c>
      <c r="G23" s="49">
        <f t="shared" si="0"/>
        <v>1613489</v>
      </c>
      <c r="H23" s="45">
        <f t="shared" si="0"/>
        <v>1642115</v>
      </c>
      <c r="I23" s="49">
        <f t="shared" si="0"/>
        <v>1867166</v>
      </c>
      <c r="J23" s="169">
        <f t="shared" si="0"/>
        <v>2191697</v>
      </c>
      <c r="K23" s="49">
        <f t="shared" si="0"/>
        <v>1032694</v>
      </c>
      <c r="L23" s="45">
        <f t="shared" si="0"/>
        <v>1170835</v>
      </c>
      <c r="M23" s="49">
        <f t="shared" si="0"/>
        <v>1129133</v>
      </c>
      <c r="N23" s="169">
        <f t="shared" si="0"/>
        <v>1479055</v>
      </c>
      <c r="O23" s="125">
        <f t="shared" si="0"/>
        <v>0</v>
      </c>
      <c r="P23" s="48">
        <f t="shared" si="0"/>
        <v>0</v>
      </c>
      <c r="Q23" s="52">
        <f t="shared" si="0"/>
        <v>0</v>
      </c>
      <c r="R23" s="52">
        <f t="shared" si="0"/>
        <v>0</v>
      </c>
      <c r="S23" s="52">
        <f t="shared" si="0"/>
        <v>0</v>
      </c>
      <c r="T23" s="52">
        <f t="shared" si="0"/>
        <v>0</v>
      </c>
      <c r="U23" s="180">
        <f t="shared" si="0"/>
        <v>44427.1385</v>
      </c>
      <c r="V23" s="163">
        <f t="shared" si="0"/>
        <v>218223</v>
      </c>
      <c r="W23" s="163">
        <f t="shared" si="0"/>
        <v>8062963</v>
      </c>
      <c r="X23" s="163">
        <f t="shared" si="0"/>
        <v>697062</v>
      </c>
      <c r="Y23" s="163">
        <f t="shared" si="0"/>
        <v>203330</v>
      </c>
      <c r="Z23" s="125">
        <f t="shared" si="0"/>
        <v>0</v>
      </c>
      <c r="AA23" s="48">
        <f t="shared" si="0"/>
        <v>0</v>
      </c>
      <c r="AB23" s="52">
        <f t="shared" si="0"/>
        <v>0</v>
      </c>
      <c r="AC23" s="52">
        <f t="shared" si="0"/>
        <v>0</v>
      </c>
      <c r="AD23" s="52">
        <f t="shared" si="0"/>
        <v>0</v>
      </c>
      <c r="AE23" s="52">
        <f t="shared" si="0"/>
        <v>0</v>
      </c>
      <c r="AF23" s="180">
        <f t="shared" si="0"/>
        <v>64296744</v>
      </c>
      <c r="AG23" s="49">
        <f t="shared" si="0"/>
        <v>74071076</v>
      </c>
      <c r="AH23" s="49">
        <f aca="true" t="shared" si="1" ref="AH23:BM23">SUM(AH15:AH22)</f>
        <v>85549831</v>
      </c>
      <c r="AI23" s="49">
        <f t="shared" si="1"/>
        <v>87925919</v>
      </c>
      <c r="AJ23" s="49">
        <f t="shared" si="1"/>
        <v>95146087</v>
      </c>
      <c r="AK23" s="169">
        <f t="shared" si="1"/>
        <v>99606818</v>
      </c>
      <c r="AL23" s="50">
        <f t="shared" si="1"/>
        <v>927839</v>
      </c>
      <c r="AM23" s="50">
        <f t="shared" si="1"/>
        <v>963674</v>
      </c>
      <c r="AN23" s="50">
        <f t="shared" si="1"/>
        <v>1111238</v>
      </c>
      <c r="AO23" s="48">
        <f t="shared" si="1"/>
        <v>1404155</v>
      </c>
      <c r="AP23" s="48">
        <f t="shared" si="1"/>
        <v>1264722</v>
      </c>
      <c r="AQ23" s="103">
        <f t="shared" si="1"/>
        <v>1484025</v>
      </c>
      <c r="AR23" s="49">
        <f t="shared" si="1"/>
        <v>4790393</v>
      </c>
      <c r="AS23" s="127">
        <f t="shared" si="1"/>
        <v>9831700</v>
      </c>
      <c r="AT23" s="106">
        <f t="shared" si="1"/>
        <v>13703000</v>
      </c>
      <c r="AU23" s="52">
        <f t="shared" si="1"/>
        <v>0</v>
      </c>
      <c r="AV23" s="52">
        <f t="shared" si="1"/>
        <v>0</v>
      </c>
      <c r="AW23" s="52">
        <f t="shared" si="1"/>
        <v>0</v>
      </c>
      <c r="AX23" s="52">
        <f t="shared" si="1"/>
        <v>0</v>
      </c>
      <c r="AY23" s="52">
        <f t="shared" si="1"/>
        <v>0</v>
      </c>
      <c r="AZ23" s="150">
        <f t="shared" si="1"/>
        <v>0</v>
      </c>
      <c r="BA23" s="49">
        <f t="shared" si="1"/>
        <v>5291610</v>
      </c>
      <c r="BB23" s="49">
        <f t="shared" si="1"/>
        <v>6198764</v>
      </c>
      <c r="BC23" s="49">
        <f t="shared" si="1"/>
        <v>7136545</v>
      </c>
      <c r="BD23" s="169">
        <f t="shared" si="1"/>
        <v>7331292</v>
      </c>
      <c r="BE23" s="180">
        <f t="shared" si="1"/>
        <v>8143841</v>
      </c>
      <c r="BF23" s="49">
        <f t="shared" si="1"/>
        <v>7789835</v>
      </c>
      <c r="BG23" s="49">
        <f t="shared" si="1"/>
        <v>7425513</v>
      </c>
      <c r="BH23" s="49">
        <f t="shared" si="1"/>
        <v>9845167</v>
      </c>
      <c r="BI23" s="49">
        <f t="shared" si="1"/>
        <v>13106787</v>
      </c>
      <c r="BJ23" s="169">
        <f t="shared" si="1"/>
        <v>12741802</v>
      </c>
      <c r="BK23" s="180">
        <f t="shared" si="1"/>
        <v>356674</v>
      </c>
      <c r="BL23" s="49">
        <f t="shared" si="1"/>
        <v>429235</v>
      </c>
      <c r="BM23" s="49">
        <f t="shared" si="1"/>
        <v>421204</v>
      </c>
      <c r="BN23" s="49">
        <f aca="true" t="shared" si="2" ref="BN23:CI23">SUM(BN15:BN22)</f>
        <v>486054.00000000006</v>
      </c>
      <c r="BO23" s="49">
        <f t="shared" si="2"/>
        <v>624829</v>
      </c>
      <c r="BP23" s="169">
        <f t="shared" si="2"/>
        <v>673803</v>
      </c>
      <c r="BQ23" s="49">
        <f t="shared" si="2"/>
        <v>981663.52</v>
      </c>
      <c r="BR23" s="180">
        <f t="shared" si="2"/>
        <v>879236</v>
      </c>
      <c r="BS23" s="49">
        <f t="shared" si="2"/>
        <v>820960</v>
      </c>
      <c r="BT23" s="49">
        <f t="shared" si="2"/>
        <v>1172528</v>
      </c>
      <c r="BU23" s="49">
        <f t="shared" si="2"/>
        <v>2050133</v>
      </c>
      <c r="BV23" s="49">
        <f t="shared" si="2"/>
        <v>2082937</v>
      </c>
      <c r="BW23" s="169">
        <f t="shared" si="2"/>
        <v>3105410</v>
      </c>
      <c r="BX23" s="49">
        <f t="shared" si="2"/>
        <v>1124956</v>
      </c>
      <c r="BY23" s="49">
        <f t="shared" si="2"/>
        <v>810556</v>
      </c>
      <c r="BZ23" s="49">
        <f t="shared" si="2"/>
        <v>1422951</v>
      </c>
      <c r="CA23" s="180">
        <f t="shared" si="2"/>
        <v>709071</v>
      </c>
      <c r="CB23" s="180">
        <f t="shared" si="2"/>
        <v>1336581</v>
      </c>
      <c r="CC23" s="180">
        <f t="shared" si="2"/>
        <v>2738062</v>
      </c>
      <c r="CD23" s="180">
        <f t="shared" si="2"/>
        <v>430737</v>
      </c>
      <c r="CE23" s="49">
        <f t="shared" si="2"/>
        <v>476018</v>
      </c>
      <c r="CF23" s="49">
        <f t="shared" si="2"/>
        <v>525095</v>
      </c>
      <c r="CG23" s="49">
        <f t="shared" si="2"/>
        <v>669670</v>
      </c>
      <c r="CH23" s="49">
        <f t="shared" si="2"/>
        <v>688957</v>
      </c>
      <c r="CI23" s="169">
        <f t="shared" si="2"/>
        <v>793487</v>
      </c>
      <c r="CJ23" s="180">
        <f>SUM(CJ14:CJ22)</f>
        <v>4913900</v>
      </c>
      <c r="CK23" s="49">
        <f>SUM(CK14:CK22)</f>
        <v>5505600</v>
      </c>
      <c r="CL23" s="169">
        <f>SUM(CL14:CL22)</f>
        <v>5605600</v>
      </c>
      <c r="CM23" s="49">
        <f aca="true" t="shared" si="3" ref="CM23:CX23">SUM(CM15:CM22)</f>
        <v>35483</v>
      </c>
      <c r="CN23" s="49">
        <f t="shared" si="3"/>
        <v>35205</v>
      </c>
      <c r="CO23" s="49">
        <f t="shared" si="3"/>
        <v>38313</v>
      </c>
      <c r="CP23" s="49">
        <f t="shared" si="3"/>
        <v>46206</v>
      </c>
      <c r="CQ23" s="49">
        <f t="shared" si="3"/>
        <v>56738</v>
      </c>
      <c r="CR23" s="49">
        <f t="shared" si="3"/>
        <v>62012</v>
      </c>
      <c r="CS23" s="180">
        <f t="shared" si="3"/>
        <v>364686</v>
      </c>
      <c r="CT23" s="49">
        <f t="shared" si="3"/>
        <v>185968</v>
      </c>
      <c r="CU23" s="49">
        <f t="shared" si="3"/>
        <v>203806</v>
      </c>
      <c r="CV23" s="49">
        <f t="shared" si="3"/>
        <v>269012</v>
      </c>
      <c r="CW23" s="49">
        <f t="shared" si="3"/>
        <v>264907</v>
      </c>
      <c r="CX23" s="169">
        <f t="shared" si="3"/>
        <v>320200</v>
      </c>
      <c r="CY23" s="50"/>
      <c r="CZ23" s="49">
        <f>SUM(CZ15:CZ22)</f>
        <v>893402</v>
      </c>
      <c r="DA23" s="169">
        <f>SUM(DA15:DA22)</f>
        <v>1593000</v>
      </c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</row>
    <row r="24" spans="1:219" ht="16.5" customHeight="1">
      <c r="A24" s="2" t="s">
        <v>6</v>
      </c>
      <c r="B24" s="162">
        <v>15681602</v>
      </c>
      <c r="C24" s="31">
        <v>18067477</v>
      </c>
      <c r="D24" s="162">
        <v>13258</v>
      </c>
      <c r="E24" s="152">
        <v>338155</v>
      </c>
      <c r="F24" s="39">
        <v>537228</v>
      </c>
      <c r="G24" s="39">
        <v>656134</v>
      </c>
      <c r="H24" s="31">
        <v>553471</v>
      </c>
      <c r="I24" s="39">
        <v>644174</v>
      </c>
      <c r="J24" s="124">
        <v>1574564</v>
      </c>
      <c r="K24" s="39">
        <v>211915</v>
      </c>
      <c r="L24" s="31">
        <v>312322</v>
      </c>
      <c r="M24" s="39">
        <v>481967</v>
      </c>
      <c r="N24" s="124">
        <v>609613</v>
      </c>
      <c r="O24" s="130">
        <v>179541</v>
      </c>
      <c r="P24" s="32">
        <v>249075</v>
      </c>
      <c r="Q24" s="39">
        <v>238460</v>
      </c>
      <c r="R24" s="39">
        <v>286528</v>
      </c>
      <c r="S24" s="39">
        <v>398759</v>
      </c>
      <c r="T24" s="39">
        <v>336371</v>
      </c>
      <c r="U24" s="181">
        <v>27336.87378</v>
      </c>
      <c r="V24" s="162">
        <v>1360</v>
      </c>
      <c r="W24" s="162">
        <v>1212800</v>
      </c>
      <c r="X24" s="162">
        <v>69400</v>
      </c>
      <c r="Y24" s="162">
        <v>142955</v>
      </c>
      <c r="Z24" s="130">
        <v>23400</v>
      </c>
      <c r="AA24" s="32">
        <v>37700</v>
      </c>
      <c r="AB24" s="39">
        <v>9900</v>
      </c>
      <c r="AC24" s="39">
        <v>24400</v>
      </c>
      <c r="AD24" s="39">
        <v>76100</v>
      </c>
      <c r="AE24" s="39">
        <v>42300</v>
      </c>
      <c r="AF24" s="123">
        <v>39494830</v>
      </c>
      <c r="AG24" s="83">
        <v>43874564</v>
      </c>
      <c r="AH24" s="83">
        <v>46756455</v>
      </c>
      <c r="AI24" s="83">
        <v>48818752</v>
      </c>
      <c r="AJ24" s="83">
        <v>56942270</v>
      </c>
      <c r="AK24" s="128">
        <v>78024952</v>
      </c>
      <c r="AL24" s="83">
        <v>306546</v>
      </c>
      <c r="AM24" s="83">
        <v>319110</v>
      </c>
      <c r="AN24" s="83">
        <v>309873</v>
      </c>
      <c r="AO24" s="32">
        <v>557719</v>
      </c>
      <c r="AP24" s="32">
        <v>483146</v>
      </c>
      <c r="AQ24" s="102">
        <v>598274</v>
      </c>
      <c r="AR24" s="32">
        <v>626770</v>
      </c>
      <c r="AS24" s="130">
        <v>4345300</v>
      </c>
      <c r="AT24" s="102">
        <v>8329900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108">
        <v>0</v>
      </c>
      <c r="BA24" s="32">
        <v>2160186</v>
      </c>
      <c r="BB24" s="32">
        <v>3122312</v>
      </c>
      <c r="BC24" s="32">
        <v>3650752</v>
      </c>
      <c r="BD24" s="102">
        <v>3607293</v>
      </c>
      <c r="BE24" s="130">
        <v>2193733</v>
      </c>
      <c r="BF24" s="32">
        <v>2123520</v>
      </c>
      <c r="BG24" s="32">
        <v>2134731</v>
      </c>
      <c r="BH24" s="32">
        <v>2362188</v>
      </c>
      <c r="BI24" s="32">
        <v>3060896</v>
      </c>
      <c r="BJ24" s="102">
        <v>4141063</v>
      </c>
      <c r="BK24" s="152">
        <v>307630</v>
      </c>
      <c r="BL24" s="39">
        <v>421396</v>
      </c>
      <c r="BM24" s="32">
        <v>415978</v>
      </c>
      <c r="BN24" s="39">
        <v>655283</v>
      </c>
      <c r="BO24" s="39">
        <v>892274</v>
      </c>
      <c r="BP24" s="124">
        <v>1049789</v>
      </c>
      <c r="BQ24" s="32">
        <v>216360</v>
      </c>
      <c r="BR24" s="152">
        <v>88548</v>
      </c>
      <c r="BS24" s="39">
        <v>143017</v>
      </c>
      <c r="BT24" s="32">
        <v>222123</v>
      </c>
      <c r="BU24" s="39">
        <v>307700</v>
      </c>
      <c r="BV24" s="39">
        <v>280100</v>
      </c>
      <c r="BW24" s="124">
        <v>453800</v>
      </c>
      <c r="BX24" s="32">
        <f>10000+8200+56500+1400+41500+13650</f>
        <v>131250</v>
      </c>
      <c r="BY24" s="32">
        <f>16000+9200+73212+1400+200+9550</f>
        <v>109562</v>
      </c>
      <c r="BZ24" s="32">
        <f>20000+3000+90500+43000+70620</f>
        <v>227120</v>
      </c>
      <c r="CA24" s="130">
        <v>81486</v>
      </c>
      <c r="CB24" s="130">
        <v>255046</v>
      </c>
      <c r="CC24" s="123">
        <v>773497</v>
      </c>
      <c r="CD24" s="152">
        <v>268938</v>
      </c>
      <c r="CE24" s="39">
        <v>233514</v>
      </c>
      <c r="CF24" s="83">
        <v>401178</v>
      </c>
      <c r="CG24" s="39">
        <v>428441</v>
      </c>
      <c r="CH24" s="39">
        <v>349387</v>
      </c>
      <c r="CI24" s="124">
        <v>531426</v>
      </c>
      <c r="CJ24" s="123">
        <f>2992000+87700+368300+35200+12800+1700+612300</f>
        <v>4110000</v>
      </c>
      <c r="CK24" s="83">
        <f>3180000+134700+604800+53300+70000+2500+717100</f>
        <v>4762400</v>
      </c>
      <c r="CL24" s="128">
        <f>3100000+151300+667300+56200+70000+2600+901000</f>
        <v>4948400</v>
      </c>
      <c r="CM24" s="83">
        <v>17646</v>
      </c>
      <c r="CN24" s="83">
        <v>20679</v>
      </c>
      <c r="CO24" s="39">
        <v>25714</v>
      </c>
      <c r="CP24" s="39">
        <v>41604</v>
      </c>
      <c r="CQ24" s="39">
        <v>44957</v>
      </c>
      <c r="CR24" s="39">
        <v>44115</v>
      </c>
      <c r="CS24" s="123">
        <v>93716</v>
      </c>
      <c r="CT24" s="83">
        <v>138222</v>
      </c>
      <c r="CU24" s="39">
        <v>130046</v>
      </c>
      <c r="CV24" s="39">
        <v>175784</v>
      </c>
      <c r="CW24" s="39">
        <v>144326</v>
      </c>
      <c r="CX24" s="124">
        <v>177852</v>
      </c>
      <c r="CY24" s="40">
        <f>3633+166497+91156</f>
        <v>261286</v>
      </c>
      <c r="CZ24" s="40">
        <f>223517+38145+1103+2920</f>
        <v>265685</v>
      </c>
      <c r="DA24" s="188">
        <f>1114800+10000+2100+100000+10000</f>
        <v>1236900</v>
      </c>
      <c r="DB24" s="66"/>
      <c r="DC24" s="66">
        <f>223517+2920+1103</f>
        <v>227540</v>
      </c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</row>
    <row r="25" spans="1:219" s="51" customFormat="1" ht="16.5" customHeight="1">
      <c r="A25" s="2"/>
      <c r="B25" s="161"/>
      <c r="C25" s="54"/>
      <c r="D25" s="161"/>
      <c r="E25" s="127"/>
      <c r="F25" s="50"/>
      <c r="G25" s="50"/>
      <c r="H25" s="54"/>
      <c r="I25" s="50"/>
      <c r="J25" s="106"/>
      <c r="K25" s="50"/>
      <c r="L25" s="54"/>
      <c r="M25" s="50"/>
      <c r="N25" s="106"/>
      <c r="O25" s="160"/>
      <c r="P25" s="55"/>
      <c r="Q25" s="52"/>
      <c r="R25" s="52"/>
      <c r="S25" s="52"/>
      <c r="T25" s="52"/>
      <c r="U25" s="182"/>
      <c r="V25" s="127"/>
      <c r="W25" s="161"/>
      <c r="X25" s="161"/>
      <c r="Y25" s="161"/>
      <c r="Z25" s="160"/>
      <c r="AA25" s="55"/>
      <c r="AB25" s="52"/>
      <c r="AC25" s="52"/>
      <c r="AD25" s="52"/>
      <c r="AE25" s="52"/>
      <c r="AF25" s="129"/>
      <c r="AG25" s="84"/>
      <c r="AH25" s="50"/>
      <c r="AI25" s="50"/>
      <c r="AJ25" s="50"/>
      <c r="AK25" s="106"/>
      <c r="AL25" s="50"/>
      <c r="AM25" s="50"/>
      <c r="AN25" s="50"/>
      <c r="AO25" s="55"/>
      <c r="AP25" s="55"/>
      <c r="AQ25" s="105"/>
      <c r="AR25" s="50"/>
      <c r="AS25" s="127"/>
      <c r="AT25" s="106"/>
      <c r="AU25" s="82"/>
      <c r="AV25" s="82"/>
      <c r="AW25" s="82"/>
      <c r="AX25" s="82"/>
      <c r="AY25" s="82"/>
      <c r="AZ25" s="109"/>
      <c r="BA25" s="50"/>
      <c r="BB25" s="50"/>
      <c r="BC25" s="50"/>
      <c r="BD25" s="106"/>
      <c r="BE25" s="127"/>
      <c r="BF25" s="50"/>
      <c r="BG25" s="50"/>
      <c r="BH25" s="50"/>
      <c r="BI25" s="50"/>
      <c r="BJ25" s="106"/>
      <c r="BK25" s="127"/>
      <c r="BL25" s="50"/>
      <c r="BM25" s="50"/>
      <c r="BN25" s="50"/>
      <c r="BO25" s="50"/>
      <c r="BP25" s="106"/>
      <c r="BQ25" s="50"/>
      <c r="BR25" s="180"/>
      <c r="BS25" s="49"/>
      <c r="BT25" s="49"/>
      <c r="BU25" s="49"/>
      <c r="BV25" s="49"/>
      <c r="BW25" s="169"/>
      <c r="BX25" s="50"/>
      <c r="BY25" s="50"/>
      <c r="BZ25" s="50"/>
      <c r="CA25" s="129"/>
      <c r="CB25" s="129"/>
      <c r="CC25" s="129"/>
      <c r="CD25" s="127"/>
      <c r="CE25" s="50"/>
      <c r="CF25" s="84"/>
      <c r="CG25" s="50"/>
      <c r="CH25" s="50"/>
      <c r="CI25" s="106"/>
      <c r="CJ25" s="129"/>
      <c r="CK25" s="84"/>
      <c r="CL25" s="136"/>
      <c r="CM25" s="84"/>
      <c r="CN25" s="84"/>
      <c r="CO25" s="50"/>
      <c r="CP25" s="50"/>
      <c r="CQ25" s="50"/>
      <c r="CR25" s="50"/>
      <c r="CS25" s="129"/>
      <c r="CT25" s="84"/>
      <c r="CU25" s="50"/>
      <c r="CV25" s="50"/>
      <c r="CW25" s="50"/>
      <c r="CX25" s="106"/>
      <c r="CY25" s="50"/>
      <c r="CZ25" s="50"/>
      <c r="DA25" s="10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</row>
    <row r="26" spans="1:219" ht="16.5" customHeight="1">
      <c r="A26" s="2" t="s">
        <v>7</v>
      </c>
      <c r="B26" s="162">
        <v>646687</v>
      </c>
      <c r="C26" s="31">
        <v>718100</v>
      </c>
      <c r="D26" s="162">
        <v>512711</v>
      </c>
      <c r="E26" s="152">
        <v>1358934</v>
      </c>
      <c r="F26" s="39">
        <v>2838458</v>
      </c>
      <c r="G26" s="39">
        <v>3349908</v>
      </c>
      <c r="H26" s="31">
        <v>3212761</v>
      </c>
      <c r="I26" s="39">
        <v>3129359</v>
      </c>
      <c r="J26" s="124">
        <v>2916253</v>
      </c>
      <c r="K26" s="39">
        <v>1200498</v>
      </c>
      <c r="L26" s="31">
        <v>1388948</v>
      </c>
      <c r="M26" s="39">
        <v>1162503</v>
      </c>
      <c r="N26" s="124">
        <v>1404294</v>
      </c>
      <c r="O26" s="130">
        <f>13561+1237+711</f>
        <v>15509</v>
      </c>
      <c r="P26" s="32">
        <f>21887+1508+1091</f>
        <v>24486</v>
      </c>
      <c r="Q26" s="39">
        <f>10780+1478+765</f>
        <v>13023</v>
      </c>
      <c r="R26" s="39">
        <f>10601+1845+756</f>
        <v>13202</v>
      </c>
      <c r="S26" s="39">
        <f>14819+2280+928</f>
        <v>18027</v>
      </c>
      <c r="T26" s="39">
        <f>7927+4456+1004</f>
        <v>13387</v>
      </c>
      <c r="U26" s="181">
        <v>13832.277</v>
      </c>
      <c r="V26" s="162">
        <v>565603</v>
      </c>
      <c r="W26" s="162">
        <v>4665700</v>
      </c>
      <c r="X26" s="162">
        <v>2638838</v>
      </c>
      <c r="Y26" s="162">
        <v>228261</v>
      </c>
      <c r="Z26" s="130">
        <v>203300</v>
      </c>
      <c r="AA26" s="32">
        <v>194200</v>
      </c>
      <c r="AB26" s="39">
        <v>815000</v>
      </c>
      <c r="AC26" s="39">
        <v>389100</v>
      </c>
      <c r="AD26" s="39">
        <v>446000</v>
      </c>
      <c r="AE26" s="39">
        <v>1048700</v>
      </c>
      <c r="AF26" s="123">
        <v>182226</v>
      </c>
      <c r="AG26" s="83">
        <v>157160</v>
      </c>
      <c r="AH26" s="39">
        <v>639814</v>
      </c>
      <c r="AI26" s="39">
        <v>838329</v>
      </c>
      <c r="AJ26" s="39">
        <v>828443</v>
      </c>
      <c r="AK26" s="124">
        <v>27330</v>
      </c>
      <c r="AL26" s="83">
        <v>59484</v>
      </c>
      <c r="AM26" s="83">
        <v>37530</v>
      </c>
      <c r="AN26" s="83">
        <v>90523</v>
      </c>
      <c r="AO26" s="32">
        <v>33215</v>
      </c>
      <c r="AP26" s="32">
        <v>206449</v>
      </c>
      <c r="AQ26" s="102">
        <v>267505</v>
      </c>
      <c r="AR26" s="32">
        <v>135367</v>
      </c>
      <c r="AS26" s="130">
        <v>4489400</v>
      </c>
      <c r="AT26" s="102">
        <v>1319300</v>
      </c>
      <c r="AU26" s="39">
        <v>26256.551</v>
      </c>
      <c r="AV26" s="39">
        <v>22956.849</v>
      </c>
      <c r="AW26" s="39">
        <v>9481.547</v>
      </c>
      <c r="AX26" s="39">
        <v>34658.914</v>
      </c>
      <c r="AY26" s="39">
        <v>17180.171</v>
      </c>
      <c r="AZ26" s="124">
        <v>23462.101</v>
      </c>
      <c r="BA26" s="32">
        <v>88324</v>
      </c>
      <c r="BB26" s="32">
        <v>45231</v>
      </c>
      <c r="BC26" s="32">
        <v>129397</v>
      </c>
      <c r="BD26" s="102">
        <v>35173</v>
      </c>
      <c r="BE26" s="130">
        <v>89483</v>
      </c>
      <c r="BF26" s="32">
        <v>270296</v>
      </c>
      <c r="BG26" s="32">
        <v>205279</v>
      </c>
      <c r="BH26" s="32">
        <v>134553</v>
      </c>
      <c r="BI26" s="32">
        <v>163123</v>
      </c>
      <c r="BJ26" s="102">
        <v>124564</v>
      </c>
      <c r="BK26" s="152">
        <v>904062</v>
      </c>
      <c r="BL26" s="39">
        <v>1087029</v>
      </c>
      <c r="BM26" s="32">
        <v>1372537</v>
      </c>
      <c r="BN26" s="39">
        <v>1671788</v>
      </c>
      <c r="BO26" s="39">
        <v>1746742</v>
      </c>
      <c r="BP26" s="124">
        <v>1998043</v>
      </c>
      <c r="BQ26" s="32">
        <v>316811</v>
      </c>
      <c r="BR26" s="152">
        <v>261311</v>
      </c>
      <c r="BS26" s="39">
        <v>317692</v>
      </c>
      <c r="BT26" s="32">
        <v>422663</v>
      </c>
      <c r="BU26" s="39">
        <v>366500</v>
      </c>
      <c r="BV26" s="39">
        <v>387900</v>
      </c>
      <c r="BW26" s="124">
        <v>453700</v>
      </c>
      <c r="BX26" s="32">
        <f>1701900+200000+41000+65320</f>
        <v>2008220</v>
      </c>
      <c r="BY26" s="32">
        <f>2645980+20500+75380</f>
        <v>2741860</v>
      </c>
      <c r="BZ26" s="32">
        <f>2063600+50000+75000</f>
        <v>2188600</v>
      </c>
      <c r="CA26" s="135"/>
      <c r="CB26" s="135">
        <v>124651</v>
      </c>
      <c r="CC26" s="123">
        <v>0</v>
      </c>
      <c r="CD26" s="152">
        <v>23057</v>
      </c>
      <c r="CE26" s="39">
        <v>337596</v>
      </c>
      <c r="CF26" s="83">
        <v>94671</v>
      </c>
      <c r="CG26" s="39">
        <v>118337</v>
      </c>
      <c r="CH26" s="39">
        <v>265092</v>
      </c>
      <c r="CI26" s="124">
        <v>485961</v>
      </c>
      <c r="CJ26" s="123">
        <v>376500</v>
      </c>
      <c r="CK26" s="83">
        <v>682800</v>
      </c>
      <c r="CL26" s="128">
        <v>632700</v>
      </c>
      <c r="CM26" s="83">
        <v>214858</v>
      </c>
      <c r="CN26" s="83">
        <v>308044</v>
      </c>
      <c r="CO26" s="39">
        <v>223033</v>
      </c>
      <c r="CP26" s="39">
        <v>419292</v>
      </c>
      <c r="CQ26" s="39">
        <v>381774</v>
      </c>
      <c r="CR26" s="39">
        <v>383542</v>
      </c>
      <c r="CS26" s="123">
        <v>1011993</v>
      </c>
      <c r="CT26" s="83">
        <v>892400</v>
      </c>
      <c r="CU26" s="39">
        <v>1303331</v>
      </c>
      <c r="CV26" s="39">
        <v>1431243</v>
      </c>
      <c r="CW26" s="39">
        <v>2377117</v>
      </c>
      <c r="CX26" s="124">
        <v>2024173</v>
      </c>
      <c r="CY26" s="40">
        <f>744+1375062</f>
        <v>1375806</v>
      </c>
      <c r="CZ26" s="40">
        <v>1613346</v>
      </c>
      <c r="DA26" s="188">
        <v>2010000</v>
      </c>
      <c r="DB26" s="66"/>
      <c r="DC26" s="224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</row>
    <row r="27" spans="1:219" s="51" customFormat="1" ht="16.5" customHeight="1">
      <c r="A27" s="2"/>
      <c r="B27" s="161"/>
      <c r="C27" s="54"/>
      <c r="D27" s="161"/>
      <c r="E27" s="127"/>
      <c r="F27" s="50"/>
      <c r="G27" s="50"/>
      <c r="H27" s="54"/>
      <c r="I27" s="50"/>
      <c r="J27" s="106"/>
      <c r="K27" s="50"/>
      <c r="L27" s="54"/>
      <c r="M27" s="50"/>
      <c r="N27" s="106"/>
      <c r="O27" s="160"/>
      <c r="P27" s="55"/>
      <c r="Q27" s="52"/>
      <c r="R27" s="52"/>
      <c r="S27" s="52"/>
      <c r="T27" s="52"/>
      <c r="U27" s="161"/>
      <c r="V27" s="161"/>
      <c r="W27" s="161"/>
      <c r="X27" s="161"/>
      <c r="Y27" s="161"/>
      <c r="Z27" s="160"/>
      <c r="AA27" s="55"/>
      <c r="AB27" s="52"/>
      <c r="AC27" s="52"/>
      <c r="AD27" s="52"/>
      <c r="AE27" s="52"/>
      <c r="AF27" s="127"/>
      <c r="AG27" s="50"/>
      <c r="AH27" s="50"/>
      <c r="AI27" s="50"/>
      <c r="AJ27" s="50"/>
      <c r="AK27" s="106"/>
      <c r="AL27" s="50"/>
      <c r="AM27" s="50"/>
      <c r="AN27" s="50"/>
      <c r="AO27" s="55"/>
      <c r="AP27" s="55"/>
      <c r="AQ27" s="105"/>
      <c r="AR27" s="50"/>
      <c r="AS27" s="127"/>
      <c r="AT27" s="106"/>
      <c r="AU27" s="82"/>
      <c r="AV27" s="82"/>
      <c r="AW27" s="82"/>
      <c r="AX27" s="82"/>
      <c r="AY27" s="82"/>
      <c r="AZ27" s="109"/>
      <c r="BA27" s="50"/>
      <c r="BB27" s="50"/>
      <c r="BC27" s="50"/>
      <c r="BD27" s="106"/>
      <c r="BE27" s="127"/>
      <c r="BF27" s="50"/>
      <c r="BG27" s="50"/>
      <c r="BH27" s="50"/>
      <c r="BI27" s="50"/>
      <c r="BJ27" s="106"/>
      <c r="BK27" s="127"/>
      <c r="BL27" s="50"/>
      <c r="BM27" s="50"/>
      <c r="BN27" s="50"/>
      <c r="BO27" s="50"/>
      <c r="BP27" s="106"/>
      <c r="BQ27" s="50"/>
      <c r="BR27" s="180"/>
      <c r="BS27" s="49"/>
      <c r="BT27" s="49"/>
      <c r="BU27" s="49"/>
      <c r="BV27" s="49"/>
      <c r="BW27" s="169"/>
      <c r="BX27" s="50"/>
      <c r="BY27" s="50"/>
      <c r="BZ27" s="50"/>
      <c r="CA27" s="127"/>
      <c r="CB27" s="127"/>
      <c r="CC27" s="127"/>
      <c r="CD27" s="127"/>
      <c r="CE27" s="50"/>
      <c r="CF27" s="50"/>
      <c r="CG27" s="50"/>
      <c r="CH27" s="50"/>
      <c r="CI27" s="106"/>
      <c r="CJ27" s="127"/>
      <c r="CK27" s="50"/>
      <c r="CL27" s="106"/>
      <c r="CM27" s="50"/>
      <c r="CN27" s="50"/>
      <c r="CO27" s="50"/>
      <c r="CP27" s="50"/>
      <c r="CQ27" s="50"/>
      <c r="CR27" s="50"/>
      <c r="CS27" s="127"/>
      <c r="CT27" s="50"/>
      <c r="CU27" s="50"/>
      <c r="CV27" s="50"/>
      <c r="CW27" s="50"/>
      <c r="CX27" s="106"/>
      <c r="CY27" s="50"/>
      <c r="CZ27" s="50"/>
      <c r="DA27" s="106"/>
      <c r="DB27" s="66"/>
      <c r="DC27" s="224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</row>
    <row r="28" spans="1:219" ht="16.5" customHeight="1">
      <c r="A28" s="2" t="s">
        <v>8</v>
      </c>
      <c r="B28" s="162">
        <v>19446111</v>
      </c>
      <c r="C28" s="31">
        <v>22145577</v>
      </c>
      <c r="D28" s="162">
        <f>D26+D24+D14</f>
        <v>643837</v>
      </c>
      <c r="E28" s="152">
        <v>4301758</v>
      </c>
      <c r="F28" s="39">
        <v>4949659</v>
      </c>
      <c r="G28" s="39">
        <v>5619531</v>
      </c>
      <c r="H28" s="31">
        <v>5408347</v>
      </c>
      <c r="I28" s="39">
        <v>5640699</v>
      </c>
      <c r="J28" s="124">
        <v>6682514</v>
      </c>
      <c r="K28" s="39">
        <v>2445107</v>
      </c>
      <c r="L28" s="31">
        <v>2872105</v>
      </c>
      <c r="M28" s="39">
        <v>2773603</v>
      </c>
      <c r="N28" s="124">
        <v>3492962</v>
      </c>
      <c r="O28" s="130">
        <v>295616</v>
      </c>
      <c r="P28" s="32">
        <v>377129</v>
      </c>
      <c r="Q28" s="39">
        <v>355663</v>
      </c>
      <c r="R28" s="39">
        <v>413328</v>
      </c>
      <c r="S28" s="39">
        <v>545283</v>
      </c>
      <c r="T28" s="39">
        <v>503654</v>
      </c>
      <c r="U28" s="162">
        <f>U26+U24+U14</f>
        <v>85596.28928</v>
      </c>
      <c r="V28" s="162">
        <f>V26+V24+V14</f>
        <v>785186</v>
      </c>
      <c r="W28" s="162">
        <f>W26+W24+W14</f>
        <v>13941463</v>
      </c>
      <c r="X28" s="162">
        <f>X26+X24+X14</f>
        <v>3405300</v>
      </c>
      <c r="Y28" s="162">
        <f>Y26+Y24+Y14</f>
        <v>574546</v>
      </c>
      <c r="Z28" s="130">
        <v>864200</v>
      </c>
      <c r="AA28" s="32">
        <v>932200</v>
      </c>
      <c r="AB28" s="39">
        <v>1568000</v>
      </c>
      <c r="AC28" s="39">
        <v>1245500</v>
      </c>
      <c r="AD28" s="39">
        <v>1417500</v>
      </c>
      <c r="AE28" s="39">
        <v>2131300</v>
      </c>
      <c r="AF28" s="130">
        <v>103973800</v>
      </c>
      <c r="AG28" s="32">
        <v>118102800</v>
      </c>
      <c r="AH28" s="39">
        <v>132946300</v>
      </c>
      <c r="AI28" s="39">
        <v>137583000</v>
      </c>
      <c r="AJ28" s="39">
        <v>152916800</v>
      </c>
      <c r="AK28" s="124">
        <v>177659100</v>
      </c>
      <c r="AL28" s="83">
        <v>1293869</v>
      </c>
      <c r="AM28" s="83">
        <v>1320314</v>
      </c>
      <c r="AN28" s="83">
        <v>1511634</v>
      </c>
      <c r="AO28" s="32">
        <v>1995089</v>
      </c>
      <c r="AP28" s="32">
        <v>1954317</v>
      </c>
      <c r="AQ28" s="102">
        <v>2349804</v>
      </c>
      <c r="AR28" s="32">
        <f>AR26+AR24+AR14</f>
        <v>5552530</v>
      </c>
      <c r="AS28" s="130">
        <f>AS14+AS24+AS26</f>
        <v>18666400</v>
      </c>
      <c r="AT28" s="102">
        <f>AT14+AT24+AT26</f>
        <v>23352200</v>
      </c>
      <c r="AU28" s="39">
        <v>1614448.905</v>
      </c>
      <c r="AV28" s="39">
        <v>1444548.796</v>
      </c>
      <c r="AW28" s="39">
        <v>1625280.698</v>
      </c>
      <c r="AX28" s="39">
        <v>2003815.557</v>
      </c>
      <c r="AY28" s="39">
        <v>1575419.238</v>
      </c>
      <c r="AZ28" s="124">
        <v>1808632.503</v>
      </c>
      <c r="BA28" s="32">
        <f>BA26+BA24+BA14</f>
        <v>7540119</v>
      </c>
      <c r="BB28" s="32">
        <v>9366307</v>
      </c>
      <c r="BC28" s="32">
        <v>10916694</v>
      </c>
      <c r="BD28" s="102">
        <v>10973757</v>
      </c>
      <c r="BE28" s="130">
        <v>10427057</v>
      </c>
      <c r="BF28" s="32">
        <v>10183651</v>
      </c>
      <c r="BG28" s="32">
        <v>9765524</v>
      </c>
      <c r="BH28" s="32">
        <v>12341908</v>
      </c>
      <c r="BI28" s="32">
        <v>16330806</v>
      </c>
      <c r="BJ28" s="102">
        <v>17007429</v>
      </c>
      <c r="BK28" s="152">
        <v>1568366</v>
      </c>
      <c r="BL28" s="39">
        <v>1937660</v>
      </c>
      <c r="BM28" s="32">
        <v>2209719</v>
      </c>
      <c r="BN28" s="39">
        <v>2813125</v>
      </c>
      <c r="BO28" s="39">
        <v>3263845</v>
      </c>
      <c r="BP28" s="124">
        <v>3721635</v>
      </c>
      <c r="BQ28" s="32">
        <f>BQ26+BQ24+BQ14</f>
        <v>1514834.52</v>
      </c>
      <c r="BR28" s="152">
        <v>1229095</v>
      </c>
      <c r="BS28" s="39">
        <v>1281669</v>
      </c>
      <c r="BT28" s="32">
        <v>1817314</v>
      </c>
      <c r="BU28" s="39">
        <v>2724333</v>
      </c>
      <c r="BV28" s="39">
        <v>2750937</v>
      </c>
      <c r="BW28" s="124">
        <v>4012910</v>
      </c>
      <c r="BX28" s="32">
        <f>BX26+BX24+BX14</f>
        <v>3264426</v>
      </c>
      <c r="BY28" s="32">
        <f>BY14+BY24+BY26</f>
        <v>3661978</v>
      </c>
      <c r="BZ28" s="32">
        <f>BZ14+BZ24+BZ26</f>
        <v>3838671</v>
      </c>
      <c r="CA28" s="130">
        <v>790557</v>
      </c>
      <c r="CB28" s="130">
        <f>CB26+CB24+CB14</f>
        <v>1716278</v>
      </c>
      <c r="CC28" s="130">
        <f>CC26+CC24+CC14</f>
        <v>3511559</v>
      </c>
      <c r="CD28" s="152">
        <v>722732</v>
      </c>
      <c r="CE28" s="39">
        <v>1047128</v>
      </c>
      <c r="CF28" s="32">
        <v>1020944</v>
      </c>
      <c r="CG28" s="39">
        <v>1216448</v>
      </c>
      <c r="CH28" s="39">
        <v>130436</v>
      </c>
      <c r="CI28" s="124">
        <v>1810874</v>
      </c>
      <c r="CJ28" s="130">
        <f>CJ26+CJ24+CJ14</f>
        <v>9400400</v>
      </c>
      <c r="CK28" s="32">
        <f>CK14+CK24+CK26</f>
        <v>10950800</v>
      </c>
      <c r="CL28" s="102">
        <f>CL14+CL24+CL26</f>
        <v>11186700</v>
      </c>
      <c r="CM28" s="32">
        <v>267988</v>
      </c>
      <c r="CN28" s="32">
        <v>363926</v>
      </c>
      <c r="CO28" s="39">
        <v>287061</v>
      </c>
      <c r="CP28" s="39">
        <v>507103</v>
      </c>
      <c r="CQ28" s="39">
        <v>483470</v>
      </c>
      <c r="CR28" s="39">
        <v>489668</v>
      </c>
      <c r="CS28" s="130">
        <v>1470395</v>
      </c>
      <c r="CT28" s="32">
        <v>1216590</v>
      </c>
      <c r="CU28" s="39">
        <v>1637183</v>
      </c>
      <c r="CV28" s="39">
        <v>1876039</v>
      </c>
      <c r="CW28" s="39">
        <v>2786350</v>
      </c>
      <c r="CX28" s="124">
        <v>2522225</v>
      </c>
      <c r="CY28" s="39">
        <v>2211709</v>
      </c>
      <c r="CZ28" s="39">
        <v>2772433</v>
      </c>
      <c r="DA28" s="124">
        <v>4839900</v>
      </c>
      <c r="DB28" s="66"/>
      <c r="DC28" s="66"/>
      <c r="DD28" s="66"/>
      <c r="DE28" s="66"/>
      <c r="DF28" s="224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</row>
    <row r="29" spans="1:219" s="51" customFormat="1" ht="16.5" customHeight="1">
      <c r="A29" s="3" t="s">
        <v>9</v>
      </c>
      <c r="B29" s="45">
        <f>B14+B24+B26</f>
        <v>19446111</v>
      </c>
      <c r="C29" s="45">
        <f aca="true" t="shared" si="4" ref="C29:BN29">C14+C24+C26</f>
        <v>22145577</v>
      </c>
      <c r="D29" s="45">
        <f t="shared" si="4"/>
        <v>643837</v>
      </c>
      <c r="E29" s="45">
        <f t="shared" si="4"/>
        <v>4301758</v>
      </c>
      <c r="F29" s="45">
        <f t="shared" si="4"/>
        <v>4949659</v>
      </c>
      <c r="G29" s="45">
        <f t="shared" si="4"/>
        <v>5619531</v>
      </c>
      <c r="H29" s="45">
        <f t="shared" si="4"/>
        <v>5408347</v>
      </c>
      <c r="I29" s="45">
        <f t="shared" si="4"/>
        <v>5640699</v>
      </c>
      <c r="J29" s="45">
        <f t="shared" si="4"/>
        <v>6682514</v>
      </c>
      <c r="K29" s="45">
        <f t="shared" si="4"/>
        <v>2445107</v>
      </c>
      <c r="L29" s="45">
        <f t="shared" si="4"/>
        <v>2872105</v>
      </c>
      <c r="M29" s="45">
        <f t="shared" si="4"/>
        <v>2773603</v>
      </c>
      <c r="N29" s="45">
        <f t="shared" si="4"/>
        <v>3492962</v>
      </c>
      <c r="O29" s="45">
        <f t="shared" si="4"/>
        <v>295616</v>
      </c>
      <c r="P29" s="45">
        <f t="shared" si="4"/>
        <v>377129</v>
      </c>
      <c r="Q29" s="45">
        <f t="shared" si="4"/>
        <v>355663</v>
      </c>
      <c r="R29" s="45">
        <f t="shared" si="4"/>
        <v>413328</v>
      </c>
      <c r="S29" s="45">
        <f t="shared" si="4"/>
        <v>545283</v>
      </c>
      <c r="T29" s="45">
        <f t="shared" si="4"/>
        <v>503654</v>
      </c>
      <c r="U29" s="45">
        <f t="shared" si="4"/>
        <v>85596.28928</v>
      </c>
      <c r="V29" s="45">
        <f t="shared" si="4"/>
        <v>785186</v>
      </c>
      <c r="W29" s="45">
        <f t="shared" si="4"/>
        <v>13941463</v>
      </c>
      <c r="X29" s="45">
        <f t="shared" si="4"/>
        <v>3405300</v>
      </c>
      <c r="Y29" s="45">
        <f t="shared" si="4"/>
        <v>574546</v>
      </c>
      <c r="Z29" s="45">
        <f t="shared" si="4"/>
        <v>864200</v>
      </c>
      <c r="AA29" s="45">
        <f t="shared" si="4"/>
        <v>932200</v>
      </c>
      <c r="AB29" s="45">
        <f t="shared" si="4"/>
        <v>1568000</v>
      </c>
      <c r="AC29" s="45">
        <f t="shared" si="4"/>
        <v>1245500</v>
      </c>
      <c r="AD29" s="45">
        <f t="shared" si="4"/>
        <v>1417500</v>
      </c>
      <c r="AE29" s="45">
        <f t="shared" si="4"/>
        <v>2131300</v>
      </c>
      <c r="AF29" s="45">
        <f t="shared" si="4"/>
        <v>103973800</v>
      </c>
      <c r="AG29" s="45">
        <f t="shared" si="4"/>
        <v>118102800</v>
      </c>
      <c r="AH29" s="45">
        <f t="shared" si="4"/>
        <v>132946300</v>
      </c>
      <c r="AI29" s="45">
        <f t="shared" si="4"/>
        <v>137583000</v>
      </c>
      <c r="AJ29" s="45">
        <f t="shared" si="4"/>
        <v>152916800</v>
      </c>
      <c r="AK29" s="45">
        <f t="shared" si="4"/>
        <v>177659100</v>
      </c>
      <c r="AL29" s="45">
        <f t="shared" si="4"/>
        <v>1293869</v>
      </c>
      <c r="AM29" s="45">
        <f t="shared" si="4"/>
        <v>1320314</v>
      </c>
      <c r="AN29" s="45">
        <f t="shared" si="4"/>
        <v>1511634</v>
      </c>
      <c r="AO29" s="45">
        <f t="shared" si="4"/>
        <v>1995089</v>
      </c>
      <c r="AP29" s="45">
        <f t="shared" si="4"/>
        <v>1954317</v>
      </c>
      <c r="AQ29" s="45">
        <f t="shared" si="4"/>
        <v>2349804</v>
      </c>
      <c r="AR29" s="45">
        <f t="shared" si="4"/>
        <v>5552530</v>
      </c>
      <c r="AS29" s="45">
        <f t="shared" si="4"/>
        <v>18666400</v>
      </c>
      <c r="AT29" s="45">
        <f t="shared" si="4"/>
        <v>23352200</v>
      </c>
      <c r="AU29" s="45">
        <f t="shared" si="4"/>
        <v>1614448.905</v>
      </c>
      <c r="AV29" s="45">
        <f t="shared" si="4"/>
        <v>1444548.796</v>
      </c>
      <c r="AW29" s="45">
        <f t="shared" si="4"/>
        <v>1625280.698</v>
      </c>
      <c r="AX29" s="45">
        <f t="shared" si="4"/>
        <v>2003815.557</v>
      </c>
      <c r="AY29" s="45">
        <f t="shared" si="4"/>
        <v>1575419.238</v>
      </c>
      <c r="AZ29" s="45">
        <f t="shared" si="4"/>
        <v>1808632.503</v>
      </c>
      <c r="BA29" s="45">
        <f t="shared" si="4"/>
        <v>7540119</v>
      </c>
      <c r="BB29" s="45">
        <f t="shared" si="4"/>
        <v>9366307</v>
      </c>
      <c r="BC29" s="45">
        <f t="shared" si="4"/>
        <v>10916694</v>
      </c>
      <c r="BD29" s="45">
        <f t="shared" si="4"/>
        <v>10973758</v>
      </c>
      <c r="BE29" s="45">
        <f t="shared" si="4"/>
        <v>10427057</v>
      </c>
      <c r="BF29" s="45">
        <f t="shared" si="4"/>
        <v>10183651</v>
      </c>
      <c r="BG29" s="45">
        <f t="shared" si="4"/>
        <v>9765523</v>
      </c>
      <c r="BH29" s="45">
        <f t="shared" si="4"/>
        <v>12341908</v>
      </c>
      <c r="BI29" s="45">
        <f t="shared" si="4"/>
        <v>16330806</v>
      </c>
      <c r="BJ29" s="45">
        <f t="shared" si="4"/>
        <v>17007429</v>
      </c>
      <c r="BK29" s="45">
        <f t="shared" si="4"/>
        <v>1568366</v>
      </c>
      <c r="BL29" s="45">
        <f t="shared" si="4"/>
        <v>1937660</v>
      </c>
      <c r="BM29" s="45">
        <f t="shared" si="4"/>
        <v>2209719</v>
      </c>
      <c r="BN29" s="45">
        <f t="shared" si="4"/>
        <v>2813125</v>
      </c>
      <c r="BO29" s="45">
        <f aca="true" t="shared" si="5" ref="BO29:DA29">BO14+BO24+BO26</f>
        <v>3263845</v>
      </c>
      <c r="BP29" s="45">
        <f t="shared" si="5"/>
        <v>3721635</v>
      </c>
      <c r="BQ29" s="45">
        <f t="shared" si="5"/>
        <v>1514834.52</v>
      </c>
      <c r="BR29" s="45">
        <f t="shared" si="5"/>
        <v>1229095</v>
      </c>
      <c r="BS29" s="45">
        <f t="shared" si="5"/>
        <v>1281669</v>
      </c>
      <c r="BT29" s="45">
        <f t="shared" si="5"/>
        <v>1817314</v>
      </c>
      <c r="BU29" s="45">
        <f t="shared" si="5"/>
        <v>2724333</v>
      </c>
      <c r="BV29" s="45">
        <f t="shared" si="5"/>
        <v>2750937</v>
      </c>
      <c r="BW29" s="45">
        <f t="shared" si="5"/>
        <v>4012910</v>
      </c>
      <c r="BX29" s="45">
        <f t="shared" si="5"/>
        <v>3264426</v>
      </c>
      <c r="BY29" s="45">
        <f t="shared" si="5"/>
        <v>3661978</v>
      </c>
      <c r="BZ29" s="45">
        <f t="shared" si="5"/>
        <v>3838671</v>
      </c>
      <c r="CA29" s="45">
        <f t="shared" si="5"/>
        <v>790557</v>
      </c>
      <c r="CB29" s="45">
        <f t="shared" si="5"/>
        <v>1716278</v>
      </c>
      <c r="CC29" s="45">
        <f t="shared" si="5"/>
        <v>3511559</v>
      </c>
      <c r="CD29" s="45">
        <f t="shared" si="5"/>
        <v>722732</v>
      </c>
      <c r="CE29" s="45">
        <f t="shared" si="5"/>
        <v>1047128</v>
      </c>
      <c r="CF29" s="45">
        <f t="shared" si="5"/>
        <v>1020944</v>
      </c>
      <c r="CG29" s="45">
        <f t="shared" si="5"/>
        <v>1216448</v>
      </c>
      <c r="CH29" s="45">
        <f t="shared" si="5"/>
        <v>1303436</v>
      </c>
      <c r="CI29" s="45">
        <f t="shared" si="5"/>
        <v>1810874</v>
      </c>
      <c r="CJ29" s="45">
        <f t="shared" si="5"/>
        <v>9400400</v>
      </c>
      <c r="CK29" s="45">
        <f t="shared" si="5"/>
        <v>10950800</v>
      </c>
      <c r="CL29" s="45">
        <f t="shared" si="5"/>
        <v>11186700</v>
      </c>
      <c r="CM29" s="45">
        <f t="shared" si="5"/>
        <v>267987</v>
      </c>
      <c r="CN29" s="45">
        <f t="shared" si="5"/>
        <v>363928</v>
      </c>
      <c r="CO29" s="45">
        <f t="shared" si="5"/>
        <v>287060</v>
      </c>
      <c r="CP29" s="45">
        <f t="shared" si="5"/>
        <v>507102</v>
      </c>
      <c r="CQ29" s="45">
        <f t="shared" si="5"/>
        <v>483469</v>
      </c>
      <c r="CR29" s="45">
        <f t="shared" si="5"/>
        <v>489669</v>
      </c>
      <c r="CS29" s="45">
        <f t="shared" si="5"/>
        <v>1470395</v>
      </c>
      <c r="CT29" s="45">
        <f t="shared" si="5"/>
        <v>1216590</v>
      </c>
      <c r="CU29" s="45">
        <f t="shared" si="5"/>
        <v>1637183</v>
      </c>
      <c r="CV29" s="45">
        <f t="shared" si="5"/>
        <v>1876039</v>
      </c>
      <c r="CW29" s="45">
        <f t="shared" si="5"/>
        <v>2786350</v>
      </c>
      <c r="CX29" s="45">
        <f t="shared" si="5"/>
        <v>2522225</v>
      </c>
      <c r="CY29" s="45">
        <f t="shared" si="5"/>
        <v>2211709</v>
      </c>
      <c r="CZ29" s="45">
        <f t="shared" si="5"/>
        <v>2772433</v>
      </c>
      <c r="DA29" s="45">
        <f t="shared" si="5"/>
        <v>4839900</v>
      </c>
      <c r="DB29" s="66"/>
      <c r="DC29" s="66"/>
      <c r="DD29" s="66"/>
      <c r="DE29" s="66"/>
      <c r="DF29" s="224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</row>
    <row r="30" spans="1:219" ht="16.5" customHeight="1">
      <c r="A30" s="6" t="s">
        <v>10</v>
      </c>
      <c r="B30" s="131"/>
      <c r="C30" s="29"/>
      <c r="D30" s="131"/>
      <c r="E30" s="131"/>
      <c r="F30" s="29"/>
      <c r="G30" s="29"/>
      <c r="H30" s="29"/>
      <c r="I30" s="29"/>
      <c r="J30" s="100"/>
      <c r="K30" s="29"/>
      <c r="L30" s="29"/>
      <c r="M30" s="29"/>
      <c r="N30" s="100"/>
      <c r="O30" s="162"/>
      <c r="P30" s="31"/>
      <c r="Q30" s="31"/>
      <c r="R30" s="31"/>
      <c r="S30" s="31"/>
      <c r="T30" s="31"/>
      <c r="U30" s="131"/>
      <c r="V30" s="131"/>
      <c r="W30" s="131"/>
      <c r="X30" s="131"/>
      <c r="Y30" s="131"/>
      <c r="Z30" s="162"/>
      <c r="AA30" s="31"/>
      <c r="AB30" s="31"/>
      <c r="AC30" s="31"/>
      <c r="AD30" s="31"/>
      <c r="AE30" s="31"/>
      <c r="AF30" s="131"/>
      <c r="AG30" s="29"/>
      <c r="AH30" s="29"/>
      <c r="AI30" s="29"/>
      <c r="AJ30" s="29"/>
      <c r="AK30" s="100"/>
      <c r="AL30" s="29"/>
      <c r="AM30" s="29"/>
      <c r="AN30" s="29"/>
      <c r="AO30" s="29"/>
      <c r="AP30" s="29"/>
      <c r="AQ30" s="100"/>
      <c r="AR30" s="29"/>
      <c r="AS30" s="131"/>
      <c r="AT30" s="100"/>
      <c r="AU30" s="44"/>
      <c r="AV30" s="44"/>
      <c r="AW30" s="44"/>
      <c r="AX30" s="44"/>
      <c r="AY30" s="44"/>
      <c r="AZ30" s="108"/>
      <c r="BA30" s="29"/>
      <c r="BB30" s="29"/>
      <c r="BC30" s="29"/>
      <c r="BD30" s="100"/>
      <c r="BE30" s="131"/>
      <c r="BF30" s="29"/>
      <c r="BG30" s="29"/>
      <c r="BH30" s="29"/>
      <c r="BI30" s="29"/>
      <c r="BJ30" s="100"/>
      <c r="BK30" s="131"/>
      <c r="BL30" s="29"/>
      <c r="BM30" s="29"/>
      <c r="BN30" s="29"/>
      <c r="BO30" s="29"/>
      <c r="BP30" s="100"/>
      <c r="BQ30" s="29"/>
      <c r="BR30" s="131"/>
      <c r="BS30" s="29"/>
      <c r="BT30" s="29"/>
      <c r="BU30" s="29"/>
      <c r="BV30" s="29"/>
      <c r="BW30" s="100"/>
      <c r="BX30" s="29"/>
      <c r="BY30" s="29"/>
      <c r="BZ30" s="29"/>
      <c r="CA30" s="131"/>
      <c r="CB30" s="131"/>
      <c r="CC30" s="131"/>
      <c r="CD30" s="131"/>
      <c r="CE30" s="29"/>
      <c r="CF30" s="232">
        <f>CF29-CF28</f>
        <v>0</v>
      </c>
      <c r="CG30" s="29"/>
      <c r="CH30" s="29"/>
      <c r="CI30" s="100"/>
      <c r="CJ30" s="131"/>
      <c r="CK30" s="29"/>
      <c r="CL30" s="100"/>
      <c r="CM30" s="29"/>
      <c r="CN30" s="29"/>
      <c r="CO30" s="29"/>
      <c r="CP30" s="29"/>
      <c r="CQ30" s="29"/>
      <c r="CR30" s="29"/>
      <c r="CS30" s="131"/>
      <c r="CT30" s="29"/>
      <c r="CU30" s="29"/>
      <c r="CV30" s="29"/>
      <c r="CW30" s="29"/>
      <c r="CX30" s="100"/>
      <c r="CY30" s="29"/>
      <c r="CZ30" s="29"/>
      <c r="DA30" s="100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</row>
    <row r="31" spans="1:219" s="51" customFormat="1" ht="12.75">
      <c r="A31" s="2" t="s">
        <v>11</v>
      </c>
      <c r="B31" s="161">
        <v>11743304</v>
      </c>
      <c r="C31" s="54">
        <v>10475458</v>
      </c>
      <c r="D31" s="161">
        <v>908321</v>
      </c>
      <c r="E31" s="161">
        <v>2808190</v>
      </c>
      <c r="F31" s="54">
        <v>2950936</v>
      </c>
      <c r="G31" s="54">
        <v>4069409</v>
      </c>
      <c r="H31" s="54">
        <v>4481119</v>
      </c>
      <c r="I31" s="54">
        <v>4701249</v>
      </c>
      <c r="J31" s="107">
        <v>4951766</v>
      </c>
      <c r="K31" s="54">
        <v>1078298</v>
      </c>
      <c r="L31" s="54">
        <v>1307176</v>
      </c>
      <c r="M31" s="54">
        <v>1464270</v>
      </c>
      <c r="N31" s="107">
        <v>1737455</v>
      </c>
      <c r="O31" s="161">
        <v>371647</v>
      </c>
      <c r="P31" s="54">
        <v>393715</v>
      </c>
      <c r="Q31" s="52">
        <v>472404</v>
      </c>
      <c r="R31" s="52">
        <v>431145</v>
      </c>
      <c r="S31" s="52">
        <v>487073</v>
      </c>
      <c r="T31" s="52">
        <v>493995</v>
      </c>
      <c r="U31" s="161">
        <f>SUM(U34:U40)</f>
        <v>33255.909</v>
      </c>
      <c r="V31" s="161">
        <f>SUM(V34:V40)</f>
        <v>768013.363</v>
      </c>
      <c r="W31" s="161">
        <f>SUM(W34:W40)</f>
        <v>35325524</v>
      </c>
      <c r="X31" s="161">
        <f>SUM(X34:X40)</f>
        <v>954390</v>
      </c>
      <c r="Y31" s="161">
        <f>SUM(Y34:Y40)</f>
        <v>411636</v>
      </c>
      <c r="Z31" s="161">
        <v>305800</v>
      </c>
      <c r="AA31" s="54">
        <v>334400</v>
      </c>
      <c r="AB31" s="165">
        <v>351500</v>
      </c>
      <c r="AC31" s="165">
        <v>399900</v>
      </c>
      <c r="AD31" s="165">
        <v>335800</v>
      </c>
      <c r="AE31" s="165">
        <v>590900</v>
      </c>
      <c r="AF31" s="132">
        <v>46337921</v>
      </c>
      <c r="AG31" s="56">
        <v>69407905</v>
      </c>
      <c r="AH31" s="54">
        <v>66123957</v>
      </c>
      <c r="AI31" s="54">
        <v>75020756</v>
      </c>
      <c r="AJ31" s="54">
        <v>75496042</v>
      </c>
      <c r="AK31" s="107">
        <v>96115201</v>
      </c>
      <c r="AL31" s="84">
        <v>697309</v>
      </c>
      <c r="AM31" s="84">
        <v>667822</v>
      </c>
      <c r="AN31" s="84">
        <v>768415</v>
      </c>
      <c r="AO31" s="54">
        <v>905908</v>
      </c>
      <c r="AP31" s="54">
        <v>889603</v>
      </c>
      <c r="AQ31" s="107">
        <v>1060190</v>
      </c>
      <c r="AR31" s="56">
        <f>SUM(AR34:AR40)</f>
        <v>5880380</v>
      </c>
      <c r="AS31" s="132">
        <v>17884400</v>
      </c>
      <c r="AT31" s="154">
        <v>12046000</v>
      </c>
      <c r="AU31" s="165">
        <v>1210837.592</v>
      </c>
      <c r="AV31" s="165">
        <v>1038731.78</v>
      </c>
      <c r="AW31" s="165">
        <v>1197624.0659999999</v>
      </c>
      <c r="AX31" s="165">
        <v>1513417.527</v>
      </c>
      <c r="AY31" s="165">
        <v>1007000.046</v>
      </c>
      <c r="AZ31" s="220">
        <v>1160982.54</v>
      </c>
      <c r="BA31" s="56">
        <v>4726324</v>
      </c>
      <c r="BB31" s="56">
        <v>4920154</v>
      </c>
      <c r="BC31" s="56">
        <v>6431221</v>
      </c>
      <c r="BD31" s="154">
        <v>7126919</v>
      </c>
      <c r="BE31" s="132">
        <v>8809790</v>
      </c>
      <c r="BF31" s="56">
        <v>8982651</v>
      </c>
      <c r="BG31" s="56">
        <v>7823897</v>
      </c>
      <c r="BH31" s="56">
        <v>9118369</v>
      </c>
      <c r="BI31" s="56">
        <v>9502360</v>
      </c>
      <c r="BJ31" s="154">
        <v>12527411</v>
      </c>
      <c r="BK31" s="161">
        <v>832331</v>
      </c>
      <c r="BL31" s="54">
        <v>1433749</v>
      </c>
      <c r="BM31" s="56">
        <v>1459081</v>
      </c>
      <c r="BN31" s="54">
        <v>1881797</v>
      </c>
      <c r="BO31" s="54">
        <v>2155195</v>
      </c>
      <c r="BP31" s="107">
        <v>2208614</v>
      </c>
      <c r="BQ31" s="56">
        <f>SUM(BQ34:BQ40)</f>
        <v>911693.871</v>
      </c>
      <c r="BR31" s="161">
        <v>897691</v>
      </c>
      <c r="BS31" s="54">
        <v>950475</v>
      </c>
      <c r="BT31" s="56">
        <v>1014407</v>
      </c>
      <c r="BU31" s="54">
        <v>1572467</v>
      </c>
      <c r="BV31" s="54">
        <v>2255203</v>
      </c>
      <c r="BW31" s="107">
        <v>3146977</v>
      </c>
      <c r="BX31" s="56">
        <v>3303130</v>
      </c>
      <c r="BY31" s="56">
        <v>3823377</v>
      </c>
      <c r="BZ31" s="56">
        <v>3672561</v>
      </c>
      <c r="CA31" s="132">
        <f>SUM(CA34:CA40)</f>
        <v>137716</v>
      </c>
      <c r="CB31" s="132">
        <f>SUM(CB34:CB40)</f>
        <v>1241344</v>
      </c>
      <c r="CC31" s="132">
        <f>SUM(CC34:CC40)</f>
        <v>3411390</v>
      </c>
      <c r="CD31" s="161">
        <v>250769</v>
      </c>
      <c r="CE31" s="54">
        <v>410322</v>
      </c>
      <c r="CF31" s="56">
        <v>393454</v>
      </c>
      <c r="CG31" s="54">
        <v>388853</v>
      </c>
      <c r="CH31" s="54">
        <v>756524</v>
      </c>
      <c r="CI31" s="107">
        <v>917886</v>
      </c>
      <c r="CJ31" s="132">
        <f>8221900-170725</f>
        <v>8051175</v>
      </c>
      <c r="CK31" s="56">
        <f>10720300-1475500</f>
        <v>9244800</v>
      </c>
      <c r="CL31" s="154">
        <f>11163600-755600</f>
        <v>10408000</v>
      </c>
      <c r="CM31" s="56">
        <v>70589</v>
      </c>
      <c r="CN31" s="56">
        <v>99451</v>
      </c>
      <c r="CO31" s="54">
        <v>119506</v>
      </c>
      <c r="CP31" s="54">
        <v>165627</v>
      </c>
      <c r="CQ31" s="54">
        <v>238300</v>
      </c>
      <c r="CR31" s="54">
        <v>334780</v>
      </c>
      <c r="CS31" s="132">
        <v>444636</v>
      </c>
      <c r="CT31" s="56">
        <v>886128</v>
      </c>
      <c r="CU31" s="54">
        <v>1061950</v>
      </c>
      <c r="CV31" s="54">
        <v>1028210</v>
      </c>
      <c r="CW31" s="54">
        <v>1975536</v>
      </c>
      <c r="CX31" s="107">
        <v>1058746</v>
      </c>
      <c r="CY31" s="56">
        <v>2204282</v>
      </c>
      <c r="CZ31" s="56">
        <v>2301913</v>
      </c>
      <c r="DA31" s="154">
        <v>4035105</v>
      </c>
      <c r="DB31" s="66"/>
      <c r="DC31" s="66"/>
      <c r="DD31" s="66"/>
      <c r="DE31" s="224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</row>
    <row r="32" spans="1:219" ht="12.75" customHeight="1">
      <c r="A32" s="3"/>
      <c r="B32" s="126">
        <f>SUM(B33:B40)</f>
        <v>0</v>
      </c>
      <c r="C32" s="126">
        <f aca="true" t="shared" si="6" ref="C32:BN32">SUM(C33:C40)</f>
        <v>0</v>
      </c>
      <c r="D32" s="126">
        <f>SUM(D33:D40)</f>
        <v>908321</v>
      </c>
      <c r="E32" s="126">
        <f t="shared" si="6"/>
        <v>2808190</v>
      </c>
      <c r="F32" s="126">
        <f t="shared" si="6"/>
        <v>0</v>
      </c>
      <c r="G32" s="126">
        <f t="shared" si="6"/>
        <v>0</v>
      </c>
      <c r="H32" s="126">
        <f t="shared" si="6"/>
        <v>0</v>
      </c>
      <c r="I32" s="126">
        <f t="shared" si="6"/>
        <v>4701249</v>
      </c>
      <c r="J32" s="126">
        <f t="shared" si="6"/>
        <v>4951766</v>
      </c>
      <c r="K32" s="126">
        <f t="shared" si="6"/>
        <v>0</v>
      </c>
      <c r="L32" s="126">
        <f t="shared" si="6"/>
        <v>0</v>
      </c>
      <c r="M32" s="126">
        <f t="shared" si="6"/>
        <v>0</v>
      </c>
      <c r="N32" s="126">
        <f t="shared" si="6"/>
        <v>0</v>
      </c>
      <c r="O32" s="126">
        <f t="shared" si="6"/>
        <v>0</v>
      </c>
      <c r="P32" s="126">
        <f t="shared" si="6"/>
        <v>0</v>
      </c>
      <c r="Q32" s="126">
        <f t="shared" si="6"/>
        <v>0</v>
      </c>
      <c r="R32" s="126">
        <f t="shared" si="6"/>
        <v>0</v>
      </c>
      <c r="S32" s="126">
        <f t="shared" si="6"/>
        <v>0</v>
      </c>
      <c r="T32" s="126">
        <f t="shared" si="6"/>
        <v>0</v>
      </c>
      <c r="U32" s="126">
        <f t="shared" si="6"/>
        <v>33255.909</v>
      </c>
      <c r="V32" s="126">
        <f t="shared" si="6"/>
        <v>768013.363</v>
      </c>
      <c r="W32" s="126">
        <f t="shared" si="6"/>
        <v>35325524</v>
      </c>
      <c r="X32" s="126">
        <f t="shared" si="6"/>
        <v>954390</v>
      </c>
      <c r="Y32" s="126">
        <f t="shared" si="6"/>
        <v>411636</v>
      </c>
      <c r="Z32" s="126">
        <f t="shared" si="6"/>
        <v>0</v>
      </c>
      <c r="AA32" s="126">
        <f t="shared" si="6"/>
        <v>0</v>
      </c>
      <c r="AB32" s="126">
        <f t="shared" si="6"/>
        <v>0</v>
      </c>
      <c r="AC32" s="126">
        <f t="shared" si="6"/>
        <v>0</v>
      </c>
      <c r="AD32" s="126">
        <f t="shared" si="6"/>
        <v>0</v>
      </c>
      <c r="AE32" s="126">
        <f t="shared" si="6"/>
        <v>0</v>
      </c>
      <c r="AF32" s="126">
        <f t="shared" si="6"/>
        <v>46337921</v>
      </c>
      <c r="AG32" s="126">
        <f t="shared" si="6"/>
        <v>69407905</v>
      </c>
      <c r="AH32" s="126">
        <f t="shared" si="6"/>
        <v>66123957</v>
      </c>
      <c r="AI32" s="126">
        <f t="shared" si="6"/>
        <v>75020756</v>
      </c>
      <c r="AJ32" s="126">
        <f t="shared" si="6"/>
        <v>75496042</v>
      </c>
      <c r="AK32" s="126">
        <f t="shared" si="6"/>
        <v>96115201</v>
      </c>
      <c r="AL32" s="126">
        <f t="shared" si="6"/>
        <v>697309</v>
      </c>
      <c r="AM32" s="126">
        <f t="shared" si="6"/>
        <v>667822</v>
      </c>
      <c r="AN32" s="126">
        <f t="shared" si="6"/>
        <v>768415</v>
      </c>
      <c r="AO32" s="126">
        <f t="shared" si="6"/>
        <v>905908</v>
      </c>
      <c r="AP32" s="126">
        <f t="shared" si="6"/>
        <v>889603</v>
      </c>
      <c r="AQ32" s="126">
        <f t="shared" si="6"/>
        <v>1060190</v>
      </c>
      <c r="AR32" s="126">
        <f t="shared" si="6"/>
        <v>5880380</v>
      </c>
      <c r="AS32" s="126">
        <f t="shared" si="6"/>
        <v>17884400</v>
      </c>
      <c r="AT32" s="126">
        <f t="shared" si="6"/>
        <v>12046000</v>
      </c>
      <c r="AU32" s="126">
        <f t="shared" si="6"/>
        <v>0</v>
      </c>
      <c r="AV32" s="126">
        <f t="shared" si="6"/>
        <v>0</v>
      </c>
      <c r="AW32" s="126">
        <f t="shared" si="6"/>
        <v>0</v>
      </c>
      <c r="AX32" s="126">
        <f t="shared" si="6"/>
        <v>0</v>
      </c>
      <c r="AY32" s="126">
        <f t="shared" si="6"/>
        <v>0</v>
      </c>
      <c r="AZ32" s="126">
        <f t="shared" si="6"/>
        <v>0</v>
      </c>
      <c r="BA32" s="126">
        <f t="shared" si="6"/>
        <v>4726325</v>
      </c>
      <c r="BB32" s="126">
        <f t="shared" si="6"/>
        <v>4920154</v>
      </c>
      <c r="BC32" s="126">
        <f t="shared" si="6"/>
        <v>6431221</v>
      </c>
      <c r="BD32" s="126">
        <f t="shared" si="6"/>
        <v>7126920</v>
      </c>
      <c r="BE32" s="126">
        <f>SUM(BE33:BE40)</f>
        <v>8809790</v>
      </c>
      <c r="BF32" s="126">
        <f t="shared" si="6"/>
        <v>8982651</v>
      </c>
      <c r="BG32" s="126">
        <f t="shared" si="6"/>
        <v>7823897</v>
      </c>
      <c r="BH32" s="126">
        <f t="shared" si="6"/>
        <v>9118369</v>
      </c>
      <c r="BI32" s="126">
        <f t="shared" si="6"/>
        <v>9502360</v>
      </c>
      <c r="BJ32" s="126">
        <f t="shared" si="6"/>
        <v>12527411</v>
      </c>
      <c r="BK32" s="126">
        <f t="shared" si="6"/>
        <v>832331</v>
      </c>
      <c r="BL32" s="126">
        <f t="shared" si="6"/>
        <v>1433749</v>
      </c>
      <c r="BM32" s="126">
        <f t="shared" si="6"/>
        <v>1459081</v>
      </c>
      <c r="BN32" s="126">
        <f t="shared" si="6"/>
        <v>1881797</v>
      </c>
      <c r="BO32" s="126">
        <f aca="true" t="shared" si="7" ref="BO32:CZ32">SUM(BO33:BO40)</f>
        <v>2155195</v>
      </c>
      <c r="BP32" s="126">
        <f t="shared" si="7"/>
        <v>2208614</v>
      </c>
      <c r="BQ32" s="126">
        <f t="shared" si="7"/>
        <v>911693.871</v>
      </c>
      <c r="BR32" s="126">
        <f t="shared" si="7"/>
        <v>897691</v>
      </c>
      <c r="BS32" s="126">
        <f t="shared" si="7"/>
        <v>950475</v>
      </c>
      <c r="BT32" s="126">
        <f t="shared" si="7"/>
        <v>1014407</v>
      </c>
      <c r="BU32" s="126">
        <f t="shared" si="7"/>
        <v>1572467</v>
      </c>
      <c r="BV32" s="126">
        <f t="shared" si="7"/>
        <v>2255203</v>
      </c>
      <c r="BW32" s="126">
        <f t="shared" si="7"/>
        <v>3146977</v>
      </c>
      <c r="BX32" s="126">
        <f t="shared" si="7"/>
        <v>3303130</v>
      </c>
      <c r="BY32" s="126">
        <f t="shared" si="7"/>
        <v>3823377</v>
      </c>
      <c r="BZ32" s="126">
        <f t="shared" si="7"/>
        <v>3672561</v>
      </c>
      <c r="CA32" s="126">
        <f t="shared" si="7"/>
        <v>137716</v>
      </c>
      <c r="CB32" s="126">
        <f t="shared" si="7"/>
        <v>1241344</v>
      </c>
      <c r="CC32" s="126">
        <f t="shared" si="7"/>
        <v>3411390</v>
      </c>
      <c r="CD32" s="126">
        <f t="shared" si="7"/>
        <v>250769</v>
      </c>
      <c r="CE32" s="126">
        <f t="shared" si="7"/>
        <v>410322</v>
      </c>
      <c r="CF32" s="126">
        <f t="shared" si="7"/>
        <v>393454</v>
      </c>
      <c r="CG32" s="126">
        <f t="shared" si="7"/>
        <v>388853</v>
      </c>
      <c r="CH32" s="126">
        <f t="shared" si="7"/>
        <v>756524</v>
      </c>
      <c r="CI32" s="126">
        <f t="shared" si="7"/>
        <v>917886</v>
      </c>
      <c r="CJ32" s="126">
        <f t="shared" si="7"/>
        <v>0</v>
      </c>
      <c r="CK32" s="126">
        <f t="shared" si="7"/>
        <v>0</v>
      </c>
      <c r="CL32" s="126">
        <f t="shared" si="7"/>
        <v>0</v>
      </c>
      <c r="CM32" s="126">
        <f t="shared" si="7"/>
        <v>70589</v>
      </c>
      <c r="CN32" s="126">
        <f t="shared" si="7"/>
        <v>99451</v>
      </c>
      <c r="CO32" s="126">
        <f t="shared" si="7"/>
        <v>119506</v>
      </c>
      <c r="CP32" s="126">
        <f t="shared" si="7"/>
        <v>165627</v>
      </c>
      <c r="CQ32" s="126">
        <f t="shared" si="7"/>
        <v>238300</v>
      </c>
      <c r="CR32" s="126">
        <f t="shared" si="7"/>
        <v>334780</v>
      </c>
      <c r="CS32" s="126">
        <f t="shared" si="7"/>
        <v>444636</v>
      </c>
      <c r="CT32" s="126">
        <f t="shared" si="7"/>
        <v>886128</v>
      </c>
      <c r="CU32" s="126">
        <f t="shared" si="7"/>
        <v>1061950</v>
      </c>
      <c r="CV32" s="126">
        <f t="shared" si="7"/>
        <v>1028210</v>
      </c>
      <c r="CW32" s="126">
        <f t="shared" si="7"/>
        <v>1975536</v>
      </c>
      <c r="CX32" s="126">
        <f t="shared" si="7"/>
        <v>1058746</v>
      </c>
      <c r="CY32" s="126">
        <f t="shared" si="7"/>
        <v>0</v>
      </c>
      <c r="CZ32" s="126">
        <f t="shared" si="7"/>
        <v>0</v>
      </c>
      <c r="DA32" s="126">
        <f>SUM(DA33:DA40)</f>
        <v>0</v>
      </c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</row>
    <row r="33" spans="1:219" s="51" customFormat="1" ht="16.5" customHeight="1">
      <c r="A33" s="3" t="s">
        <v>12</v>
      </c>
      <c r="B33" s="125"/>
      <c r="C33" s="48"/>
      <c r="D33" s="125"/>
      <c r="E33" s="127"/>
      <c r="F33" s="50"/>
      <c r="G33" s="50"/>
      <c r="H33" s="48"/>
      <c r="I33" s="50"/>
      <c r="J33" s="106"/>
      <c r="K33" s="50"/>
      <c r="L33" s="48"/>
      <c r="M33" s="50"/>
      <c r="N33" s="106"/>
      <c r="O33" s="149"/>
      <c r="P33" s="52"/>
      <c r="Q33" s="52"/>
      <c r="R33" s="52"/>
      <c r="S33" s="52"/>
      <c r="T33" s="52"/>
      <c r="U33" s="125"/>
      <c r="V33" s="125"/>
      <c r="W33" s="125"/>
      <c r="X33" s="125"/>
      <c r="Y33" s="125"/>
      <c r="Z33" s="149"/>
      <c r="AA33" s="52"/>
      <c r="AB33" s="52"/>
      <c r="AC33" s="52"/>
      <c r="AD33" s="52"/>
      <c r="AE33" s="52"/>
      <c r="AF33" s="127"/>
      <c r="AG33" s="50"/>
      <c r="AH33" s="50"/>
      <c r="AI33" s="50"/>
      <c r="AJ33" s="50"/>
      <c r="AK33" s="106"/>
      <c r="AL33" s="50"/>
      <c r="AM33" s="50"/>
      <c r="AN33" s="50"/>
      <c r="AO33" s="82"/>
      <c r="AP33" s="82"/>
      <c r="AQ33" s="109"/>
      <c r="AR33" s="50"/>
      <c r="AS33" s="127"/>
      <c r="AT33" s="106"/>
      <c r="AU33" s="82"/>
      <c r="AV33" s="82"/>
      <c r="AW33" s="82"/>
      <c r="AX33" s="82"/>
      <c r="AY33" s="82"/>
      <c r="AZ33" s="109"/>
      <c r="BA33" s="57"/>
      <c r="BB33" s="57"/>
      <c r="BC33" s="57"/>
      <c r="BD33" s="156"/>
      <c r="BE33" s="138"/>
      <c r="BF33" s="57"/>
      <c r="BG33" s="57"/>
      <c r="BH33" s="57"/>
      <c r="BI33" s="57"/>
      <c r="BJ33" s="156"/>
      <c r="BK33" s="127"/>
      <c r="BL33" s="50"/>
      <c r="BM33" s="57"/>
      <c r="BN33" s="50"/>
      <c r="BO33" s="50"/>
      <c r="BP33" s="106"/>
      <c r="BQ33" s="57"/>
      <c r="BR33" s="127"/>
      <c r="BS33" s="50"/>
      <c r="BT33" s="57"/>
      <c r="BU33" s="50"/>
      <c r="BV33" s="50"/>
      <c r="BW33" s="106"/>
      <c r="BX33" s="57"/>
      <c r="BY33" s="57"/>
      <c r="BZ33" s="57"/>
      <c r="CA33" s="138"/>
      <c r="CB33" s="138"/>
      <c r="CC33" s="138"/>
      <c r="CD33" s="127"/>
      <c r="CE33" s="50"/>
      <c r="CF33" s="57"/>
      <c r="CG33" s="50"/>
      <c r="CH33" s="50"/>
      <c r="CI33" s="106"/>
      <c r="CJ33" s="138"/>
      <c r="CK33" s="57"/>
      <c r="CL33" s="156"/>
      <c r="CM33" s="50"/>
      <c r="CN33" s="50"/>
      <c r="CO33" s="50"/>
      <c r="CP33" s="50"/>
      <c r="CQ33" s="50"/>
      <c r="CR33" s="50"/>
      <c r="CS33" s="127" t="s">
        <v>47</v>
      </c>
      <c r="CT33" s="50" t="s">
        <v>47</v>
      </c>
      <c r="CU33" s="50"/>
      <c r="CV33" s="50"/>
      <c r="CW33" s="50"/>
      <c r="CX33" s="106"/>
      <c r="CY33" s="50"/>
      <c r="CZ33" s="50"/>
      <c r="DA33" s="10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</row>
    <row r="34" spans="1:219" ht="16.5" customHeight="1">
      <c r="A34" s="3" t="s">
        <v>13</v>
      </c>
      <c r="B34" s="126"/>
      <c r="C34" s="34"/>
      <c r="D34" s="126">
        <v>185101</v>
      </c>
      <c r="E34" s="126">
        <v>687736</v>
      </c>
      <c r="F34" s="34"/>
      <c r="G34" s="34"/>
      <c r="H34" s="34"/>
      <c r="I34" s="34">
        <v>1501777</v>
      </c>
      <c r="J34" s="104">
        <v>1616868</v>
      </c>
      <c r="K34" s="34"/>
      <c r="L34" s="34"/>
      <c r="M34" s="34"/>
      <c r="N34" s="104"/>
      <c r="O34" s="126"/>
      <c r="P34" s="34"/>
      <c r="Q34" s="37"/>
      <c r="R34" s="37"/>
      <c r="S34" s="37"/>
      <c r="T34" s="37"/>
      <c r="U34" s="177">
        <v>15742.591</v>
      </c>
      <c r="V34" s="177">
        <v>209032.765</v>
      </c>
      <c r="W34" s="126">
        <v>4509247</v>
      </c>
      <c r="X34" s="126">
        <v>319954</v>
      </c>
      <c r="Y34" s="126">
        <v>70944</v>
      </c>
      <c r="Z34" s="126"/>
      <c r="AA34" s="34"/>
      <c r="AB34" s="37"/>
      <c r="AC34" s="37"/>
      <c r="AD34" s="37"/>
      <c r="AE34" s="37"/>
      <c r="AF34" s="126">
        <v>1789673</v>
      </c>
      <c r="AG34" s="34">
        <v>1979430</v>
      </c>
      <c r="AH34" s="34">
        <v>3044639</v>
      </c>
      <c r="AI34" s="34">
        <v>3820171</v>
      </c>
      <c r="AJ34" s="34">
        <v>4881890</v>
      </c>
      <c r="AK34" s="104">
        <v>4272924</v>
      </c>
      <c r="AL34" s="36">
        <v>159383</v>
      </c>
      <c r="AM34" s="36">
        <v>199907</v>
      </c>
      <c r="AN34" s="36">
        <v>180280</v>
      </c>
      <c r="AO34" s="34">
        <v>247587</v>
      </c>
      <c r="AP34" s="34">
        <v>245842</v>
      </c>
      <c r="AQ34" s="104">
        <v>313646</v>
      </c>
      <c r="AR34" s="41">
        <v>361891</v>
      </c>
      <c r="AS34" s="133">
        <v>134532</v>
      </c>
      <c r="AT34" s="134">
        <v>218776</v>
      </c>
      <c r="AU34" s="44"/>
      <c r="AV34" s="44"/>
      <c r="AW34" s="44"/>
      <c r="AX34" s="44"/>
      <c r="AY34" s="44"/>
      <c r="AZ34" s="108"/>
      <c r="BA34" s="41">
        <v>680045</v>
      </c>
      <c r="BB34" s="41">
        <v>702119</v>
      </c>
      <c r="BC34" s="41">
        <v>955795</v>
      </c>
      <c r="BD34" s="155">
        <v>1235609</v>
      </c>
      <c r="BE34" s="170">
        <v>54157</v>
      </c>
      <c r="BF34" s="41">
        <v>46989</v>
      </c>
      <c r="BG34" s="41">
        <v>58399</v>
      </c>
      <c r="BH34" s="42">
        <v>68496</v>
      </c>
      <c r="BI34" s="42">
        <v>56172</v>
      </c>
      <c r="BJ34" s="171">
        <v>82543</v>
      </c>
      <c r="BK34" s="126">
        <v>260003</v>
      </c>
      <c r="BL34" s="34">
        <v>270942</v>
      </c>
      <c r="BM34" s="34">
        <v>338020</v>
      </c>
      <c r="BN34" s="34">
        <v>371045</v>
      </c>
      <c r="BO34" s="34">
        <v>427869</v>
      </c>
      <c r="BP34" s="104">
        <v>448994</v>
      </c>
      <c r="BQ34" s="34" t="s">
        <v>47</v>
      </c>
      <c r="BR34" s="126">
        <v>341046</v>
      </c>
      <c r="BS34" s="34">
        <v>378940</v>
      </c>
      <c r="BT34" s="34">
        <v>421045</v>
      </c>
      <c r="BU34" s="34">
        <v>683149</v>
      </c>
      <c r="BV34" s="34">
        <v>751464</v>
      </c>
      <c r="BW34" s="104">
        <v>826610</v>
      </c>
      <c r="BX34" s="34">
        <f>458000+57990</f>
        <v>515990</v>
      </c>
      <c r="BY34" s="34">
        <f>360500+43750</f>
        <v>404250</v>
      </c>
      <c r="BZ34" s="34">
        <f>343606+42600</f>
        <v>386206</v>
      </c>
      <c r="CA34" s="126">
        <v>6140</v>
      </c>
      <c r="CB34" s="126">
        <v>16134</v>
      </c>
      <c r="CC34" s="126">
        <v>161278</v>
      </c>
      <c r="CD34" s="126">
        <v>22216</v>
      </c>
      <c r="CE34" s="34">
        <v>19255</v>
      </c>
      <c r="CF34" s="44">
        <v>33384</v>
      </c>
      <c r="CG34" s="34">
        <v>57784</v>
      </c>
      <c r="CH34" s="34">
        <v>68729</v>
      </c>
      <c r="CI34" s="104">
        <v>97699</v>
      </c>
      <c r="CJ34" s="126"/>
      <c r="CK34" s="34"/>
      <c r="CL34" s="104"/>
      <c r="CM34" s="34">
        <v>1475</v>
      </c>
      <c r="CN34" s="34">
        <v>1241</v>
      </c>
      <c r="CO34" s="34">
        <v>1506</v>
      </c>
      <c r="CP34" s="34">
        <v>2389</v>
      </c>
      <c r="CQ34" s="34">
        <v>1604</v>
      </c>
      <c r="CR34" s="34">
        <v>2170</v>
      </c>
      <c r="CS34" s="126" t="s">
        <v>47</v>
      </c>
      <c r="CT34" s="34" t="s">
        <v>47</v>
      </c>
      <c r="CU34" s="34" t="s">
        <v>47</v>
      </c>
      <c r="CV34" s="34"/>
      <c r="CW34" s="34"/>
      <c r="CX34" s="104"/>
      <c r="CY34" s="34"/>
      <c r="CZ34" s="34"/>
      <c r="DA34" s="104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</row>
    <row r="35" spans="1:219" s="51" customFormat="1" ht="16.5" customHeight="1">
      <c r="A35" s="3" t="s">
        <v>14</v>
      </c>
      <c r="B35" s="125"/>
      <c r="C35" s="48"/>
      <c r="D35" s="125">
        <v>494280</v>
      </c>
      <c r="E35" s="125">
        <v>51821</v>
      </c>
      <c r="F35" s="48"/>
      <c r="G35" s="48"/>
      <c r="H35" s="48"/>
      <c r="I35" s="48">
        <v>168888</v>
      </c>
      <c r="J35" s="103">
        <v>202570</v>
      </c>
      <c r="K35" s="48"/>
      <c r="L35" s="48"/>
      <c r="M35" s="48"/>
      <c r="N35" s="103"/>
      <c r="O35" s="125"/>
      <c r="P35" s="48"/>
      <c r="Q35" s="52"/>
      <c r="R35" s="52"/>
      <c r="S35" s="52"/>
      <c r="T35" s="52"/>
      <c r="U35" s="125" t="s">
        <v>47</v>
      </c>
      <c r="V35" s="178">
        <v>192279.014</v>
      </c>
      <c r="W35" s="125">
        <v>1425569</v>
      </c>
      <c r="X35" s="125">
        <v>95533</v>
      </c>
      <c r="Y35" s="125">
        <v>183570</v>
      </c>
      <c r="Z35" s="125"/>
      <c r="AA35" s="48"/>
      <c r="AB35" s="52"/>
      <c r="AC35" s="52"/>
      <c r="AD35" s="52"/>
      <c r="AE35" s="52"/>
      <c r="AF35" s="125">
        <v>1154405</v>
      </c>
      <c r="AG35" s="48">
        <v>1239656</v>
      </c>
      <c r="AH35" s="48">
        <v>1853643</v>
      </c>
      <c r="AI35" s="48">
        <v>2395480</v>
      </c>
      <c r="AJ35" s="48">
        <v>2395925</v>
      </c>
      <c r="AK35" s="103">
        <v>2259216</v>
      </c>
      <c r="AL35" s="50">
        <v>46384</v>
      </c>
      <c r="AM35" s="50">
        <v>66187</v>
      </c>
      <c r="AN35" s="50">
        <v>99823</v>
      </c>
      <c r="AO35" s="48">
        <v>95914</v>
      </c>
      <c r="AP35" s="48">
        <v>98104</v>
      </c>
      <c r="AQ35" s="103">
        <v>93368</v>
      </c>
      <c r="AR35" s="57">
        <v>442490</v>
      </c>
      <c r="AS35" s="127">
        <v>385029</v>
      </c>
      <c r="AT35" s="106">
        <v>491193</v>
      </c>
      <c r="AU35" s="82"/>
      <c r="AV35" s="82"/>
      <c r="AW35" s="82"/>
      <c r="AX35" s="82"/>
      <c r="AY35" s="82"/>
      <c r="AZ35" s="109"/>
      <c r="BA35" s="57">
        <v>1920660</v>
      </c>
      <c r="BB35" s="57">
        <v>1956963</v>
      </c>
      <c r="BC35" s="57">
        <v>2593843</v>
      </c>
      <c r="BD35" s="156">
        <v>3060501</v>
      </c>
      <c r="BE35" s="138">
        <v>48664</v>
      </c>
      <c r="BF35" s="57">
        <v>69935</v>
      </c>
      <c r="BG35" s="57">
        <v>172728</v>
      </c>
      <c r="BH35" s="59">
        <v>50806</v>
      </c>
      <c r="BI35" s="59">
        <v>51635</v>
      </c>
      <c r="BJ35" s="172">
        <v>295729</v>
      </c>
      <c r="BK35" s="125">
        <v>35278</v>
      </c>
      <c r="BL35" s="48">
        <v>45618</v>
      </c>
      <c r="BM35" s="48">
        <v>47775</v>
      </c>
      <c r="BN35" s="48">
        <v>69107</v>
      </c>
      <c r="BO35" s="48">
        <v>63246</v>
      </c>
      <c r="BP35" s="103">
        <v>78690</v>
      </c>
      <c r="BQ35" s="59">
        <v>339374</v>
      </c>
      <c r="BR35" s="125">
        <v>36603</v>
      </c>
      <c r="BS35" s="48">
        <v>50058</v>
      </c>
      <c r="BT35" s="48">
        <v>65812</v>
      </c>
      <c r="BU35" s="48">
        <v>69600</v>
      </c>
      <c r="BV35" s="48">
        <v>82000</v>
      </c>
      <c r="BW35" s="103">
        <v>111100</v>
      </c>
      <c r="BX35" s="48" t="s">
        <v>47</v>
      </c>
      <c r="BY35" s="48"/>
      <c r="BZ35" s="48"/>
      <c r="CA35" s="125">
        <v>129002</v>
      </c>
      <c r="CB35" s="125">
        <v>570959</v>
      </c>
      <c r="CC35" s="125" t="s">
        <v>47</v>
      </c>
      <c r="CD35" s="125">
        <v>4228</v>
      </c>
      <c r="CE35" s="48">
        <v>2448</v>
      </c>
      <c r="CF35" s="58">
        <v>6716</v>
      </c>
      <c r="CG35" s="48">
        <v>17148</v>
      </c>
      <c r="CH35" s="48">
        <v>39857</v>
      </c>
      <c r="CI35" s="103">
        <v>64024</v>
      </c>
      <c r="CJ35" s="125"/>
      <c r="CK35" s="48"/>
      <c r="CL35" s="103"/>
      <c r="CM35" s="48">
        <v>9871</v>
      </c>
      <c r="CN35" s="48">
        <v>9687</v>
      </c>
      <c r="CO35" s="48">
        <v>10724</v>
      </c>
      <c r="CP35" s="48">
        <v>13551</v>
      </c>
      <c r="CQ35" s="48">
        <v>18384</v>
      </c>
      <c r="CR35" s="48">
        <v>27704</v>
      </c>
      <c r="CS35" s="125">
        <v>68425</v>
      </c>
      <c r="CT35" s="48">
        <v>38090</v>
      </c>
      <c r="CU35" s="48">
        <v>133903</v>
      </c>
      <c r="CV35" s="48">
        <v>171826</v>
      </c>
      <c r="CW35" s="48">
        <v>179102</v>
      </c>
      <c r="CX35" s="103">
        <v>122478</v>
      </c>
      <c r="CY35" s="48"/>
      <c r="CZ35" s="48"/>
      <c r="DA35" s="103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</row>
    <row r="36" spans="1:219" ht="16.5" customHeight="1">
      <c r="A36" s="3" t="s">
        <v>15</v>
      </c>
      <c r="B36" s="126"/>
      <c r="C36" s="34"/>
      <c r="D36" s="126">
        <v>42583</v>
      </c>
      <c r="E36" s="126">
        <v>169221</v>
      </c>
      <c r="F36" s="34"/>
      <c r="G36" s="34"/>
      <c r="H36" s="34"/>
      <c r="I36" s="34">
        <v>273865</v>
      </c>
      <c r="J36" s="104">
        <v>293271</v>
      </c>
      <c r="K36" s="34"/>
      <c r="L36" s="34"/>
      <c r="M36" s="34"/>
      <c r="N36" s="104"/>
      <c r="O36" s="126"/>
      <c r="P36" s="34"/>
      <c r="Q36" s="37"/>
      <c r="R36" s="37"/>
      <c r="S36" s="37"/>
      <c r="T36" s="37"/>
      <c r="U36" s="177">
        <v>673.345</v>
      </c>
      <c r="V36" s="151">
        <v>80241.643</v>
      </c>
      <c r="W36" s="126"/>
      <c r="X36" s="126"/>
      <c r="Y36" s="126" t="s">
        <v>47</v>
      </c>
      <c r="Z36" s="126"/>
      <c r="AA36" s="34"/>
      <c r="AB36" s="37"/>
      <c r="AC36" s="37"/>
      <c r="AD36" s="37"/>
      <c r="AE36" s="37"/>
      <c r="AF36" s="126">
        <v>96814</v>
      </c>
      <c r="AG36" s="34">
        <v>104353</v>
      </c>
      <c r="AH36" s="34">
        <v>41713</v>
      </c>
      <c r="AI36" s="34">
        <v>62308</v>
      </c>
      <c r="AJ36" s="34">
        <v>69456</v>
      </c>
      <c r="AK36" s="104">
        <v>54301</v>
      </c>
      <c r="AL36" s="36">
        <v>0</v>
      </c>
      <c r="AM36" s="36">
        <v>0</v>
      </c>
      <c r="AN36" s="36">
        <v>0</v>
      </c>
      <c r="AO36" s="34">
        <v>0</v>
      </c>
      <c r="AP36" s="34">
        <v>0</v>
      </c>
      <c r="AQ36" s="104">
        <v>0</v>
      </c>
      <c r="AR36" s="41">
        <v>206008</v>
      </c>
      <c r="AS36" s="133">
        <v>751561</v>
      </c>
      <c r="AT36" s="134">
        <v>713377</v>
      </c>
      <c r="AU36" s="44"/>
      <c r="AV36" s="44"/>
      <c r="AW36" s="44"/>
      <c r="AX36" s="44"/>
      <c r="AY36" s="44"/>
      <c r="AZ36" s="108"/>
      <c r="BA36" s="41">
        <v>705466</v>
      </c>
      <c r="BB36" s="41">
        <v>723336</v>
      </c>
      <c r="BC36" s="41">
        <v>968366</v>
      </c>
      <c r="BD36" s="155"/>
      <c r="BE36" s="170">
        <v>0</v>
      </c>
      <c r="BF36" s="41">
        <v>0</v>
      </c>
      <c r="BG36" s="41">
        <v>0</v>
      </c>
      <c r="BH36" s="42">
        <v>0</v>
      </c>
      <c r="BI36" s="42">
        <v>0</v>
      </c>
      <c r="BJ36" s="171">
        <v>0</v>
      </c>
      <c r="BK36" s="126">
        <v>19514</v>
      </c>
      <c r="BL36" s="34">
        <v>35913</v>
      </c>
      <c r="BM36" s="34">
        <v>39551</v>
      </c>
      <c r="BN36" s="34">
        <v>47321</v>
      </c>
      <c r="BO36" s="34">
        <v>39988</v>
      </c>
      <c r="BP36" s="104">
        <v>45038</v>
      </c>
      <c r="BQ36" s="34" t="s">
        <v>47</v>
      </c>
      <c r="BR36" s="126">
        <v>2723</v>
      </c>
      <c r="BS36" s="34">
        <v>2046</v>
      </c>
      <c r="BT36" s="34">
        <v>205</v>
      </c>
      <c r="BU36" s="34">
        <v>1256</v>
      </c>
      <c r="BV36" s="34">
        <v>4085</v>
      </c>
      <c r="BW36" s="104">
        <v>4919</v>
      </c>
      <c r="BX36" s="34" t="s">
        <v>47</v>
      </c>
      <c r="BY36" s="34"/>
      <c r="BZ36" s="34"/>
      <c r="CA36" s="126" t="s">
        <v>47</v>
      </c>
      <c r="CB36" s="126">
        <v>121</v>
      </c>
      <c r="CC36" s="126" t="s">
        <v>47</v>
      </c>
      <c r="CD36" s="126">
        <v>44929</v>
      </c>
      <c r="CE36" s="34">
        <v>27936</v>
      </c>
      <c r="CF36" s="35">
        <v>40874</v>
      </c>
      <c r="CG36" s="34">
        <v>61374</v>
      </c>
      <c r="CH36" s="34">
        <v>75388</v>
      </c>
      <c r="CI36" s="104">
        <v>101113</v>
      </c>
      <c r="CJ36" s="126"/>
      <c r="CK36" s="34"/>
      <c r="CL36" s="104"/>
      <c r="CM36" s="34">
        <v>8661</v>
      </c>
      <c r="CN36" s="34">
        <v>10774</v>
      </c>
      <c r="CO36" s="34">
        <v>17390</v>
      </c>
      <c r="CP36" s="34">
        <v>30241</v>
      </c>
      <c r="CQ36" s="34">
        <v>15187</v>
      </c>
      <c r="CR36" s="34">
        <v>8520</v>
      </c>
      <c r="CS36" s="126">
        <v>16191</v>
      </c>
      <c r="CT36" s="34">
        <v>54100</v>
      </c>
      <c r="CU36" s="34">
        <v>54347</v>
      </c>
      <c r="CV36" s="34">
        <v>77316</v>
      </c>
      <c r="CW36" s="34">
        <v>76941</v>
      </c>
      <c r="CX36" s="104">
        <v>55269</v>
      </c>
      <c r="CY36" s="34"/>
      <c r="CZ36" s="34"/>
      <c r="DA36" s="104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</row>
    <row r="37" spans="1:219" s="51" customFormat="1" ht="16.5" customHeight="1">
      <c r="A37" s="3" t="s">
        <v>16</v>
      </c>
      <c r="B37" s="125"/>
      <c r="C37" s="48"/>
      <c r="D37" s="125">
        <v>147865</v>
      </c>
      <c r="E37" s="125">
        <v>406897</v>
      </c>
      <c r="F37" s="48"/>
      <c r="G37" s="48"/>
      <c r="H37" s="48"/>
      <c r="I37" s="48">
        <v>830396</v>
      </c>
      <c r="J37" s="103">
        <v>600642</v>
      </c>
      <c r="K37" s="48"/>
      <c r="L37" s="48"/>
      <c r="M37" s="48"/>
      <c r="N37" s="103"/>
      <c r="O37" s="125"/>
      <c r="P37" s="48"/>
      <c r="Q37" s="52"/>
      <c r="R37" s="52"/>
      <c r="S37" s="52"/>
      <c r="T37" s="52"/>
      <c r="U37" s="149" t="s">
        <v>47</v>
      </c>
      <c r="V37" s="149"/>
      <c r="W37" s="125"/>
      <c r="X37" s="125"/>
      <c r="Y37" s="125">
        <v>1814</v>
      </c>
      <c r="Z37" s="125"/>
      <c r="AA37" s="48"/>
      <c r="AB37" s="52"/>
      <c r="AC37" s="52"/>
      <c r="AD37" s="52"/>
      <c r="AE37" s="52"/>
      <c r="AF37" s="125">
        <v>1188567</v>
      </c>
      <c r="AG37" s="48">
        <v>1683200</v>
      </c>
      <c r="AH37" s="48">
        <v>2431696</v>
      </c>
      <c r="AI37" s="48">
        <v>1622636</v>
      </c>
      <c r="AJ37" s="48">
        <v>1159075</v>
      </c>
      <c r="AK37" s="103">
        <v>1404115</v>
      </c>
      <c r="AL37" s="50">
        <v>6884</v>
      </c>
      <c r="AM37" s="50">
        <v>5651</v>
      </c>
      <c r="AN37" s="50">
        <v>4193</v>
      </c>
      <c r="AO37" s="48">
        <v>4188</v>
      </c>
      <c r="AP37" s="48">
        <v>4120</v>
      </c>
      <c r="AQ37" s="103">
        <v>2713</v>
      </c>
      <c r="AR37" s="57">
        <v>237392</v>
      </c>
      <c r="AS37" s="127">
        <v>1502098</v>
      </c>
      <c r="AT37" s="106">
        <v>2016602</v>
      </c>
      <c r="AU37" s="82"/>
      <c r="AV37" s="82"/>
      <c r="AW37" s="82"/>
      <c r="AX37" s="82"/>
      <c r="AY37" s="82"/>
      <c r="AZ37" s="109"/>
      <c r="BA37" s="57">
        <v>351154</v>
      </c>
      <c r="BB37" s="57">
        <v>378592</v>
      </c>
      <c r="BC37" s="57">
        <v>578450</v>
      </c>
      <c r="BD37" s="156">
        <v>1047313</v>
      </c>
      <c r="BE37" s="138">
        <v>321171</v>
      </c>
      <c r="BF37" s="57">
        <v>397660</v>
      </c>
      <c r="BG37" s="57">
        <v>516373</v>
      </c>
      <c r="BH37" s="59">
        <v>630622</v>
      </c>
      <c r="BI37" s="59">
        <v>628957</v>
      </c>
      <c r="BJ37" s="172">
        <v>755837</v>
      </c>
      <c r="BK37" s="125">
        <v>8759</v>
      </c>
      <c r="BL37" s="48">
        <v>15238.999999999998</v>
      </c>
      <c r="BM37" s="48">
        <v>39212</v>
      </c>
      <c r="BN37" s="48">
        <v>13947</v>
      </c>
      <c r="BO37" s="48">
        <v>12947</v>
      </c>
      <c r="BP37" s="103">
        <v>12699</v>
      </c>
      <c r="BQ37" s="48" t="s">
        <v>47</v>
      </c>
      <c r="BR37" s="125">
        <v>9280</v>
      </c>
      <c r="BS37" s="48">
        <v>12131</v>
      </c>
      <c r="BT37" s="48">
        <v>5050</v>
      </c>
      <c r="BU37" s="48">
        <v>6043</v>
      </c>
      <c r="BV37" s="48">
        <v>6172</v>
      </c>
      <c r="BW37" s="103">
        <v>8056</v>
      </c>
      <c r="BX37" s="48" t="s">
        <v>47</v>
      </c>
      <c r="BY37" s="48"/>
      <c r="BZ37" s="48"/>
      <c r="CA37" s="125" t="s">
        <v>47</v>
      </c>
      <c r="CB37" s="125" t="s">
        <v>47</v>
      </c>
      <c r="CC37" s="125" t="s">
        <v>47</v>
      </c>
      <c r="CD37" s="125" t="s">
        <v>47</v>
      </c>
      <c r="CE37" s="48" t="s">
        <v>47</v>
      </c>
      <c r="CF37" s="48" t="s">
        <v>47</v>
      </c>
      <c r="CG37" s="48" t="s">
        <v>47</v>
      </c>
      <c r="CH37" s="48" t="s">
        <v>47</v>
      </c>
      <c r="CI37" s="48" t="s">
        <v>47</v>
      </c>
      <c r="CJ37" s="125"/>
      <c r="CK37" s="48"/>
      <c r="CL37" s="103"/>
      <c r="CM37" s="48"/>
      <c r="CN37" s="48"/>
      <c r="CO37" s="48"/>
      <c r="CP37" s="48"/>
      <c r="CQ37" s="48"/>
      <c r="CR37" s="48"/>
      <c r="CS37" s="125">
        <v>436</v>
      </c>
      <c r="CT37" s="48">
        <v>429</v>
      </c>
      <c r="CU37" s="48">
        <v>848</v>
      </c>
      <c r="CV37" s="48">
        <v>805</v>
      </c>
      <c r="CW37" s="48">
        <v>953</v>
      </c>
      <c r="CX37" s="103">
        <v>618</v>
      </c>
      <c r="CY37" s="48"/>
      <c r="CZ37" s="48"/>
      <c r="DA37" s="103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</row>
    <row r="38" spans="1:219" ht="16.5" customHeight="1">
      <c r="A38" s="3" t="s">
        <v>17</v>
      </c>
      <c r="B38" s="126"/>
      <c r="C38" s="34"/>
      <c r="D38" s="126">
        <v>16312</v>
      </c>
      <c r="E38" s="126">
        <v>162685</v>
      </c>
      <c r="F38" s="34"/>
      <c r="G38" s="34"/>
      <c r="H38" s="34"/>
      <c r="I38" s="34">
        <v>1031745</v>
      </c>
      <c r="J38" s="104">
        <v>1177095</v>
      </c>
      <c r="K38" s="34"/>
      <c r="L38" s="34"/>
      <c r="M38" s="34"/>
      <c r="N38" s="104"/>
      <c r="O38" s="126"/>
      <c r="P38" s="34"/>
      <c r="Q38" s="37"/>
      <c r="R38" s="37"/>
      <c r="S38" s="37"/>
      <c r="T38" s="37"/>
      <c r="U38" s="151" t="s">
        <v>47</v>
      </c>
      <c r="V38" s="179">
        <v>231258.757</v>
      </c>
      <c r="W38" s="126" t="s">
        <v>47</v>
      </c>
      <c r="X38" s="126">
        <v>491760</v>
      </c>
      <c r="Y38" s="126">
        <v>65477</v>
      </c>
      <c r="Z38" s="126"/>
      <c r="AA38" s="34"/>
      <c r="AB38" s="37"/>
      <c r="AC38" s="37"/>
      <c r="AD38" s="37"/>
      <c r="AE38" s="37"/>
      <c r="AF38" s="126">
        <v>4687918</v>
      </c>
      <c r="AG38" s="34">
        <v>3311680</v>
      </c>
      <c r="AH38" s="34">
        <v>3476157</v>
      </c>
      <c r="AI38" s="34">
        <v>3847908</v>
      </c>
      <c r="AJ38" s="34">
        <v>3729359</v>
      </c>
      <c r="AK38" s="104">
        <v>3760949</v>
      </c>
      <c r="AL38" s="36">
        <v>18236</v>
      </c>
      <c r="AM38" s="36">
        <v>28748</v>
      </c>
      <c r="AN38" s="36">
        <v>21892</v>
      </c>
      <c r="AO38" s="34">
        <v>18008</v>
      </c>
      <c r="AP38" s="34">
        <v>17014</v>
      </c>
      <c r="AQ38" s="104">
        <v>16610</v>
      </c>
      <c r="AR38" s="41">
        <v>183234</v>
      </c>
      <c r="AS38" s="133">
        <v>9455614</v>
      </c>
      <c r="AT38" s="134">
        <v>3870759</v>
      </c>
      <c r="AU38" s="44"/>
      <c r="AV38" s="44"/>
      <c r="AW38" s="44"/>
      <c r="AX38" s="44"/>
      <c r="AY38" s="44"/>
      <c r="AZ38" s="108"/>
      <c r="BA38" s="41">
        <v>1030032</v>
      </c>
      <c r="BB38" s="41">
        <v>1113724</v>
      </c>
      <c r="BC38" s="41">
        <v>1224025</v>
      </c>
      <c r="BD38" s="155">
        <v>355705</v>
      </c>
      <c r="BE38" s="170">
        <v>0</v>
      </c>
      <c r="BF38" s="41">
        <v>0</v>
      </c>
      <c r="BG38" s="41">
        <v>0</v>
      </c>
      <c r="BH38" s="42">
        <v>0</v>
      </c>
      <c r="BI38" s="42">
        <v>0</v>
      </c>
      <c r="BJ38" s="171">
        <v>0</v>
      </c>
      <c r="BK38" s="126">
        <v>139856</v>
      </c>
      <c r="BL38" s="34">
        <v>182224</v>
      </c>
      <c r="BM38" s="34">
        <v>198336</v>
      </c>
      <c r="BN38" s="34">
        <v>240537</v>
      </c>
      <c r="BO38" s="34">
        <v>227767</v>
      </c>
      <c r="BP38" s="104">
        <v>251600</v>
      </c>
      <c r="BQ38" s="35">
        <v>266414.378</v>
      </c>
      <c r="BR38" s="126">
        <v>276597</v>
      </c>
      <c r="BS38" s="34">
        <v>206711</v>
      </c>
      <c r="BT38" s="34">
        <v>200286</v>
      </c>
      <c r="BU38" s="34">
        <v>266440</v>
      </c>
      <c r="BV38" s="34">
        <v>421377</v>
      </c>
      <c r="BW38" s="104">
        <v>551933</v>
      </c>
      <c r="BX38" s="34" t="s">
        <v>47</v>
      </c>
      <c r="BY38" s="34"/>
      <c r="BZ38" s="34"/>
      <c r="CA38" s="126" t="s">
        <v>47</v>
      </c>
      <c r="CB38" s="126">
        <v>597948</v>
      </c>
      <c r="CC38" s="126">
        <v>980428</v>
      </c>
      <c r="CD38" s="126">
        <v>122589.00000000001</v>
      </c>
      <c r="CE38" s="34">
        <v>304634</v>
      </c>
      <c r="CF38" s="37">
        <v>291740</v>
      </c>
      <c r="CG38" s="34">
        <v>220910</v>
      </c>
      <c r="CH38" s="34">
        <v>529447</v>
      </c>
      <c r="CI38" s="104">
        <v>594886</v>
      </c>
      <c r="CJ38" s="126"/>
      <c r="CK38" s="34"/>
      <c r="CL38" s="104"/>
      <c r="CM38" s="34">
        <v>37722</v>
      </c>
      <c r="CN38" s="34">
        <v>66548</v>
      </c>
      <c r="CO38" s="34">
        <v>79148</v>
      </c>
      <c r="CP38" s="34">
        <v>62525</v>
      </c>
      <c r="CQ38" s="34">
        <v>72558</v>
      </c>
      <c r="CR38" s="34">
        <v>129004</v>
      </c>
      <c r="CS38" s="126">
        <v>165262</v>
      </c>
      <c r="CT38" s="34">
        <v>328648</v>
      </c>
      <c r="CU38" s="34">
        <v>170906</v>
      </c>
      <c r="CV38" s="34">
        <v>140128</v>
      </c>
      <c r="CW38" s="34">
        <v>188134</v>
      </c>
      <c r="CX38" s="104">
        <v>70318</v>
      </c>
      <c r="CY38" s="34"/>
      <c r="CZ38" s="34"/>
      <c r="DA38" s="104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</row>
    <row r="39" spans="1:219" s="51" customFormat="1" ht="16.5" customHeight="1">
      <c r="A39" s="4" t="s">
        <v>59</v>
      </c>
      <c r="B39" s="125"/>
      <c r="C39" s="48"/>
      <c r="D39" s="125"/>
      <c r="E39" s="125">
        <v>595420</v>
      </c>
      <c r="F39" s="48"/>
      <c r="G39" s="48"/>
      <c r="H39" s="48"/>
      <c r="I39" s="48">
        <v>835457</v>
      </c>
      <c r="J39" s="103">
        <v>962752</v>
      </c>
      <c r="K39" s="48"/>
      <c r="L39" s="48"/>
      <c r="M39" s="48"/>
      <c r="N39" s="103"/>
      <c r="O39" s="125"/>
      <c r="P39" s="48"/>
      <c r="Q39" s="52"/>
      <c r="R39" s="52"/>
      <c r="S39" s="52"/>
      <c r="T39" s="52"/>
      <c r="U39" s="180">
        <v>6855.981</v>
      </c>
      <c r="V39" s="125"/>
      <c r="W39" s="125"/>
      <c r="X39" s="125"/>
      <c r="Y39" s="125"/>
      <c r="Z39" s="125"/>
      <c r="AA39" s="48"/>
      <c r="AB39" s="52"/>
      <c r="AC39" s="52"/>
      <c r="AD39" s="52"/>
      <c r="AE39" s="52"/>
      <c r="AF39" s="125">
        <v>3359740</v>
      </c>
      <c r="AG39" s="48">
        <v>4180206</v>
      </c>
      <c r="AH39" s="48">
        <v>5891799</v>
      </c>
      <c r="AI39" s="48">
        <v>4861622</v>
      </c>
      <c r="AJ39" s="48">
        <v>4711609</v>
      </c>
      <c r="AK39" s="103">
        <v>5480626</v>
      </c>
      <c r="AL39" s="50">
        <v>184264</v>
      </c>
      <c r="AM39" s="50">
        <v>203371</v>
      </c>
      <c r="AN39" s="50">
        <v>192333</v>
      </c>
      <c r="AO39" s="48">
        <v>275091</v>
      </c>
      <c r="AP39" s="48">
        <v>277186</v>
      </c>
      <c r="AQ39" s="103">
        <v>318490</v>
      </c>
      <c r="AR39" s="48"/>
      <c r="AS39" s="125">
        <v>3218274</v>
      </c>
      <c r="AT39" s="103">
        <v>2695227</v>
      </c>
      <c r="AU39" s="82"/>
      <c r="AV39" s="82"/>
      <c r="AW39" s="82"/>
      <c r="AX39" s="82"/>
      <c r="AY39" s="82"/>
      <c r="AZ39" s="109"/>
      <c r="BA39" s="48"/>
      <c r="BB39" s="48"/>
      <c r="BC39" s="48"/>
      <c r="BD39" s="103">
        <v>1334180</v>
      </c>
      <c r="BE39" s="125">
        <v>1233175</v>
      </c>
      <c r="BF39" s="48">
        <v>1153930</v>
      </c>
      <c r="BG39" s="48">
        <v>875512</v>
      </c>
      <c r="BH39" s="48">
        <v>1020814</v>
      </c>
      <c r="BI39" s="48">
        <v>1270751</v>
      </c>
      <c r="BJ39" s="103">
        <v>1579954</v>
      </c>
      <c r="BK39" s="125">
        <v>349008</v>
      </c>
      <c r="BL39" s="48">
        <v>450180.00000000006</v>
      </c>
      <c r="BM39" s="48">
        <v>528564</v>
      </c>
      <c r="BN39" s="48">
        <v>590297</v>
      </c>
      <c r="BO39" s="48">
        <v>651564</v>
      </c>
      <c r="BP39" s="103">
        <v>689152</v>
      </c>
      <c r="BQ39" s="48" t="s">
        <v>47</v>
      </c>
      <c r="BR39" s="125">
        <v>178127</v>
      </c>
      <c r="BS39" s="48">
        <v>180444</v>
      </c>
      <c r="BT39" s="48">
        <v>250000</v>
      </c>
      <c r="BU39" s="48">
        <v>339169</v>
      </c>
      <c r="BV39" s="48">
        <v>365177</v>
      </c>
      <c r="BW39" s="103">
        <v>385773</v>
      </c>
      <c r="BX39" s="48" t="s">
        <v>47</v>
      </c>
      <c r="BY39" s="48"/>
      <c r="BZ39" s="48"/>
      <c r="CA39" s="125" t="s">
        <v>47</v>
      </c>
      <c r="CB39" s="125" t="s">
        <v>47</v>
      </c>
      <c r="CC39" s="125" t="s">
        <v>47</v>
      </c>
      <c r="CD39" s="125" t="s">
        <v>47</v>
      </c>
      <c r="CE39" s="48" t="s">
        <v>47</v>
      </c>
      <c r="CF39" s="53" t="s">
        <v>47</v>
      </c>
      <c r="CG39" s="48" t="s">
        <v>47</v>
      </c>
      <c r="CH39" s="48" t="s">
        <v>47</v>
      </c>
      <c r="CI39" s="103" t="s">
        <v>47</v>
      </c>
      <c r="CJ39" s="125"/>
      <c r="CK39" s="48"/>
      <c r="CL39" s="103"/>
      <c r="CM39" s="48"/>
      <c r="CN39" s="48"/>
      <c r="CO39" s="48"/>
      <c r="CP39" s="48"/>
      <c r="CQ39" s="48"/>
      <c r="CR39" s="48"/>
      <c r="CS39" s="125" t="s">
        <v>47</v>
      </c>
      <c r="CT39" s="48" t="s">
        <v>47</v>
      </c>
      <c r="CU39" s="48" t="s">
        <v>47</v>
      </c>
      <c r="CV39" s="48"/>
      <c r="CW39" s="48">
        <v>63406</v>
      </c>
      <c r="CX39" s="103">
        <v>46001</v>
      </c>
      <c r="CY39" s="48"/>
      <c r="CZ39" s="48"/>
      <c r="DA39" s="103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</row>
    <row r="40" spans="1:219" ht="16.5" customHeight="1">
      <c r="A40" s="3" t="s">
        <v>18</v>
      </c>
      <c r="B40" s="126"/>
      <c r="C40" s="34"/>
      <c r="D40" s="126">
        <v>22180</v>
      </c>
      <c r="E40" s="126">
        <v>734410</v>
      </c>
      <c r="F40" s="34"/>
      <c r="G40" s="34"/>
      <c r="H40" s="34"/>
      <c r="I40" s="34">
        <v>59121</v>
      </c>
      <c r="J40" s="104">
        <v>98568</v>
      </c>
      <c r="K40" s="34"/>
      <c r="L40" s="34"/>
      <c r="M40" s="34"/>
      <c r="N40" s="104"/>
      <c r="O40" s="126"/>
      <c r="P40" s="34"/>
      <c r="Q40" s="37"/>
      <c r="R40" s="37"/>
      <c r="S40" s="37"/>
      <c r="T40" s="37"/>
      <c r="U40" s="177">
        <v>9983.992</v>
      </c>
      <c r="V40" s="179">
        <v>55201.184</v>
      </c>
      <c r="W40" s="126">
        <v>29390708</v>
      </c>
      <c r="X40" s="126">
        <v>47143</v>
      </c>
      <c r="Y40" s="126">
        <v>89831</v>
      </c>
      <c r="Z40" s="126"/>
      <c r="AA40" s="34"/>
      <c r="AB40" s="37"/>
      <c r="AC40" s="37"/>
      <c r="AD40" s="37"/>
      <c r="AE40" s="37"/>
      <c r="AF40" s="126">
        <v>34060804</v>
      </c>
      <c r="AG40" s="34">
        <v>56909380</v>
      </c>
      <c r="AH40" s="34">
        <v>49384310</v>
      </c>
      <c r="AI40" s="34">
        <v>58410631</v>
      </c>
      <c r="AJ40" s="34">
        <v>58548728</v>
      </c>
      <c r="AK40" s="104">
        <v>78883070</v>
      </c>
      <c r="AL40" s="36">
        <v>282158</v>
      </c>
      <c r="AM40" s="36">
        <v>163958</v>
      </c>
      <c r="AN40" s="36">
        <v>269894</v>
      </c>
      <c r="AO40" s="34">
        <v>265120</v>
      </c>
      <c r="AP40" s="34">
        <v>247337</v>
      </c>
      <c r="AQ40" s="104">
        <v>315363</v>
      </c>
      <c r="AR40" s="41">
        <v>4449365</v>
      </c>
      <c r="AS40" s="133">
        <v>2437292</v>
      </c>
      <c r="AT40" s="134">
        <v>2040066</v>
      </c>
      <c r="AU40" s="44"/>
      <c r="AV40" s="44"/>
      <c r="AW40" s="44"/>
      <c r="AX40" s="44"/>
      <c r="AY40" s="44"/>
      <c r="AZ40" s="108"/>
      <c r="BA40" s="41">
        <v>38968</v>
      </c>
      <c r="BB40" s="41">
        <v>45420</v>
      </c>
      <c r="BC40" s="41">
        <v>110742</v>
      </c>
      <c r="BD40" s="155">
        <v>93612</v>
      </c>
      <c r="BE40" s="170">
        <v>7152623</v>
      </c>
      <c r="BF40" s="41">
        <v>7314137</v>
      </c>
      <c r="BG40" s="41">
        <v>6200885</v>
      </c>
      <c r="BH40" s="42">
        <v>7347631</v>
      </c>
      <c r="BI40" s="42">
        <v>7494845</v>
      </c>
      <c r="BJ40" s="171">
        <v>9813348</v>
      </c>
      <c r="BK40" s="126">
        <v>19913</v>
      </c>
      <c r="BL40" s="34">
        <v>433633</v>
      </c>
      <c r="BM40" s="34">
        <v>267623</v>
      </c>
      <c r="BN40" s="34">
        <v>549543</v>
      </c>
      <c r="BO40" s="34">
        <v>731814</v>
      </c>
      <c r="BP40" s="104">
        <v>682441</v>
      </c>
      <c r="BQ40" s="38">
        <v>305905.493</v>
      </c>
      <c r="BR40" s="126">
        <v>53315</v>
      </c>
      <c r="BS40" s="34">
        <v>120145</v>
      </c>
      <c r="BT40" s="34">
        <v>72009</v>
      </c>
      <c r="BU40" s="34">
        <v>206810</v>
      </c>
      <c r="BV40" s="34">
        <v>624928</v>
      </c>
      <c r="BW40" s="104">
        <v>1258586</v>
      </c>
      <c r="BX40" s="34">
        <f>3303130-515990</f>
        <v>2787140</v>
      </c>
      <c r="BY40" s="34">
        <f>3823377-404250</f>
        <v>3419127</v>
      </c>
      <c r="BZ40" s="34">
        <f>3672561-386206</f>
        <v>3286355</v>
      </c>
      <c r="CA40" s="126">
        <v>2574</v>
      </c>
      <c r="CB40" s="126">
        <v>56182</v>
      </c>
      <c r="CC40" s="126">
        <v>2269684</v>
      </c>
      <c r="CD40" s="126">
        <v>56807.00000000001</v>
      </c>
      <c r="CE40" s="34">
        <v>56049</v>
      </c>
      <c r="CF40" s="34">
        <v>20740</v>
      </c>
      <c r="CG40" s="34">
        <v>31637</v>
      </c>
      <c r="CH40" s="34">
        <v>43103</v>
      </c>
      <c r="CI40" s="104">
        <v>60164</v>
      </c>
      <c r="CJ40" s="126"/>
      <c r="CK40" s="34"/>
      <c r="CL40" s="104"/>
      <c r="CM40" s="34">
        <v>12860</v>
      </c>
      <c r="CN40" s="34">
        <v>11201</v>
      </c>
      <c r="CO40" s="34">
        <v>10738</v>
      </c>
      <c r="CP40" s="34">
        <v>56921</v>
      </c>
      <c r="CQ40" s="34">
        <v>130567</v>
      </c>
      <c r="CR40" s="34">
        <v>167382</v>
      </c>
      <c r="CS40" s="126">
        <v>194322</v>
      </c>
      <c r="CT40" s="34">
        <v>464861</v>
      </c>
      <c r="CU40" s="34">
        <v>701946</v>
      </c>
      <c r="CV40" s="34">
        <v>638135</v>
      </c>
      <c r="CW40" s="34">
        <v>1467000</v>
      </c>
      <c r="CX40" s="104">
        <v>764062</v>
      </c>
      <c r="CY40" s="34"/>
      <c r="CZ40" s="34"/>
      <c r="DA40" s="104"/>
      <c r="DB40" s="66"/>
      <c r="DC40" s="224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</row>
    <row r="41" spans="1:219" s="51" customFormat="1" ht="16.5" customHeight="1">
      <c r="A41" s="3"/>
      <c r="B41" s="125"/>
      <c r="C41" s="48"/>
      <c r="D41" s="125"/>
      <c r="E41" s="125"/>
      <c r="F41" s="48"/>
      <c r="G41" s="48"/>
      <c r="H41" s="48"/>
      <c r="I41" s="48"/>
      <c r="J41" s="103"/>
      <c r="K41" s="48"/>
      <c r="L41" s="48"/>
      <c r="M41" s="48"/>
      <c r="N41" s="103"/>
      <c r="O41" s="125"/>
      <c r="P41" s="48"/>
      <c r="Q41" s="52"/>
      <c r="R41" s="52"/>
      <c r="S41" s="52"/>
      <c r="T41" s="52"/>
      <c r="U41" s="127"/>
      <c r="V41" s="125"/>
      <c r="W41" s="125"/>
      <c r="X41" s="125"/>
      <c r="Y41" s="125"/>
      <c r="Z41" s="125"/>
      <c r="AA41" s="48"/>
      <c r="AB41" s="52"/>
      <c r="AC41" s="52"/>
      <c r="AD41" s="52"/>
      <c r="AE41" s="52"/>
      <c r="AF41" s="125"/>
      <c r="AG41" s="48"/>
      <c r="AH41" s="48"/>
      <c r="AI41" s="48"/>
      <c r="AJ41" s="48"/>
      <c r="AK41" s="103"/>
      <c r="AL41" s="50"/>
      <c r="AM41" s="50"/>
      <c r="AN41" s="50"/>
      <c r="AO41" s="48"/>
      <c r="AP41" s="48"/>
      <c r="AQ41" s="103"/>
      <c r="AR41" s="57"/>
      <c r="AS41" s="138"/>
      <c r="AT41" s="156"/>
      <c r="AU41" s="82"/>
      <c r="AV41" s="82"/>
      <c r="AW41" s="82"/>
      <c r="AX41" s="82"/>
      <c r="AY41" s="82"/>
      <c r="AZ41" s="109"/>
      <c r="BA41" s="57"/>
      <c r="BB41" s="57"/>
      <c r="BC41" s="57"/>
      <c r="BD41" s="156"/>
      <c r="BE41" s="138"/>
      <c r="BF41" s="57"/>
      <c r="BG41" s="57"/>
      <c r="BH41" s="57"/>
      <c r="BI41" s="57"/>
      <c r="BJ41" s="156"/>
      <c r="BK41" s="125"/>
      <c r="BL41" s="48"/>
      <c r="BM41" s="48"/>
      <c r="BN41" s="48"/>
      <c r="BO41" s="48"/>
      <c r="BP41" s="103"/>
      <c r="BQ41" s="57"/>
      <c r="BR41" s="125"/>
      <c r="BS41" s="48"/>
      <c r="BT41" s="48"/>
      <c r="BU41" s="48"/>
      <c r="BV41" s="48"/>
      <c r="BW41" s="103"/>
      <c r="BX41" s="48"/>
      <c r="BY41" s="48"/>
      <c r="BZ41" s="48"/>
      <c r="CA41" s="125"/>
      <c r="CB41" s="125"/>
      <c r="CC41" s="125"/>
      <c r="CD41" s="125"/>
      <c r="CE41" s="48"/>
      <c r="CF41" s="48"/>
      <c r="CG41" s="48"/>
      <c r="CH41" s="48"/>
      <c r="CI41" s="103"/>
      <c r="CJ41" s="125"/>
      <c r="CK41" s="48"/>
      <c r="CL41" s="103"/>
      <c r="CM41" s="48"/>
      <c r="CN41" s="48"/>
      <c r="CO41" s="48"/>
      <c r="CP41" s="48"/>
      <c r="CQ41" s="48"/>
      <c r="CR41" s="48"/>
      <c r="CS41" s="125"/>
      <c r="CT41" s="48"/>
      <c r="CU41" s="48"/>
      <c r="CV41" s="48"/>
      <c r="CW41" s="48"/>
      <c r="CX41" s="103"/>
      <c r="CY41" s="48"/>
      <c r="CZ41" s="48"/>
      <c r="DA41" s="103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</row>
    <row r="42" spans="1:219" ht="16.5" customHeight="1">
      <c r="A42" s="2" t="s">
        <v>19</v>
      </c>
      <c r="B42" s="130"/>
      <c r="C42" s="32"/>
      <c r="D42" s="130">
        <v>1554</v>
      </c>
      <c r="E42" s="135">
        <v>61898</v>
      </c>
      <c r="F42" s="85">
        <v>9736</v>
      </c>
      <c r="G42" s="85">
        <v>28714</v>
      </c>
      <c r="H42" s="32">
        <v>19054</v>
      </c>
      <c r="I42" s="85">
        <v>329152</v>
      </c>
      <c r="J42" s="110">
        <v>196464</v>
      </c>
      <c r="K42" s="85">
        <v>51984</v>
      </c>
      <c r="L42" s="32">
        <v>57756</v>
      </c>
      <c r="M42" s="85">
        <v>52100</v>
      </c>
      <c r="N42" s="110">
        <v>59200</v>
      </c>
      <c r="O42" s="152"/>
      <c r="P42" s="39"/>
      <c r="Q42" s="37"/>
      <c r="R42" s="37"/>
      <c r="S42" s="37"/>
      <c r="T42" s="37"/>
      <c r="U42" s="130"/>
      <c r="V42" s="130"/>
      <c r="W42" s="130"/>
      <c r="X42" s="130">
        <v>700</v>
      </c>
      <c r="Y42" s="130">
        <v>6729</v>
      </c>
      <c r="Z42" s="152"/>
      <c r="AA42" s="39"/>
      <c r="AB42" s="37"/>
      <c r="AC42" s="37"/>
      <c r="AD42" s="37"/>
      <c r="AE42" s="37"/>
      <c r="AF42" s="135">
        <v>3677300</v>
      </c>
      <c r="AG42" s="85">
        <v>4718800</v>
      </c>
      <c r="AH42" s="85">
        <v>4721500</v>
      </c>
      <c r="AI42" s="85">
        <v>3363200</v>
      </c>
      <c r="AJ42" s="85">
        <v>2940000</v>
      </c>
      <c r="AK42" s="110">
        <v>1007500</v>
      </c>
      <c r="AL42" s="83">
        <v>30025</v>
      </c>
      <c r="AM42" s="83">
        <v>5025</v>
      </c>
      <c r="AN42" s="83">
        <v>28525</v>
      </c>
      <c r="AO42" s="85">
        <v>10025</v>
      </c>
      <c r="AP42" s="85">
        <v>10025</v>
      </c>
      <c r="AQ42" s="110">
        <v>25</v>
      </c>
      <c r="AR42" s="43">
        <v>845</v>
      </c>
      <c r="AS42" s="137">
        <v>163600</v>
      </c>
      <c r="AT42" s="157">
        <v>386800</v>
      </c>
      <c r="AU42" s="39">
        <v>19400.5</v>
      </c>
      <c r="AV42" s="39">
        <v>15298</v>
      </c>
      <c r="AW42" s="39">
        <v>9521.915</v>
      </c>
      <c r="AX42" s="39">
        <v>6931</v>
      </c>
      <c r="AY42" s="39">
        <v>480</v>
      </c>
      <c r="AZ42" s="124">
        <v>0</v>
      </c>
      <c r="BA42" s="43">
        <v>81525</v>
      </c>
      <c r="BB42" s="43">
        <v>38622</v>
      </c>
      <c r="BC42" s="43">
        <v>72465</v>
      </c>
      <c r="BD42" s="157">
        <v>171050</v>
      </c>
      <c r="BE42" s="137"/>
      <c r="BF42" s="43" t="s">
        <v>9</v>
      </c>
      <c r="BG42" s="43"/>
      <c r="BH42" s="32"/>
      <c r="BI42" s="32"/>
      <c r="BJ42" s="102"/>
      <c r="BK42" s="135">
        <v>100974</v>
      </c>
      <c r="BL42" s="85">
        <v>179202</v>
      </c>
      <c r="BM42" s="32">
        <v>102299</v>
      </c>
      <c r="BN42" s="85">
        <v>235866</v>
      </c>
      <c r="BO42" s="85">
        <v>186706</v>
      </c>
      <c r="BP42" s="110">
        <v>334348</v>
      </c>
      <c r="BQ42" s="32">
        <v>7000</v>
      </c>
      <c r="BR42" s="135">
        <v>15885</v>
      </c>
      <c r="BS42" s="85">
        <v>16051</v>
      </c>
      <c r="BT42" s="32">
        <v>13662</v>
      </c>
      <c r="BU42" s="85">
        <v>55300</v>
      </c>
      <c r="BV42" s="85">
        <v>88200</v>
      </c>
      <c r="BW42" s="110">
        <v>114200</v>
      </c>
      <c r="BX42" s="32"/>
      <c r="BY42" s="32"/>
      <c r="BZ42" s="32"/>
      <c r="CA42" s="130"/>
      <c r="CB42" s="130"/>
      <c r="CC42" s="130">
        <v>168915</v>
      </c>
      <c r="CD42" s="135">
        <v>8347</v>
      </c>
      <c r="CE42" s="85">
        <v>23418</v>
      </c>
      <c r="CF42" s="32">
        <v>14365</v>
      </c>
      <c r="CG42" s="85">
        <v>43041</v>
      </c>
      <c r="CH42" s="85">
        <v>6272</v>
      </c>
      <c r="CI42" s="110">
        <v>4907</v>
      </c>
      <c r="CJ42" s="130">
        <f>57800+99700+12225+1000</f>
        <v>170725</v>
      </c>
      <c r="CK42" s="32">
        <f>55500+100000+1300000+20000</f>
        <v>1475500</v>
      </c>
      <c r="CL42" s="102">
        <f>20000+500000+100000+135600</f>
        <v>755600</v>
      </c>
      <c r="CM42" s="85"/>
      <c r="CN42" s="85"/>
      <c r="CO42" s="85"/>
      <c r="CP42" s="85"/>
      <c r="CQ42" s="85"/>
      <c r="CR42" s="85"/>
      <c r="CS42" s="135"/>
      <c r="CT42" s="85"/>
      <c r="CU42" s="85"/>
      <c r="CV42" s="85"/>
      <c r="CW42" s="85"/>
      <c r="CX42" s="110"/>
      <c r="CY42" s="85"/>
      <c r="CZ42" s="85"/>
      <c r="DA42" s="110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</row>
    <row r="43" spans="1:219" s="51" customFormat="1" ht="13.5" customHeight="1">
      <c r="A43" s="2"/>
      <c r="B43" s="160"/>
      <c r="C43" s="55"/>
      <c r="D43" s="160"/>
      <c r="E43" s="129"/>
      <c r="F43" s="84"/>
      <c r="G43" s="84"/>
      <c r="H43" s="55"/>
      <c r="I43" s="84"/>
      <c r="J43" s="136"/>
      <c r="K43" s="215"/>
      <c r="L43" s="55"/>
      <c r="M43" s="84"/>
      <c r="N43" s="136"/>
      <c r="O43" s="164"/>
      <c r="P43" s="165"/>
      <c r="Q43" s="52"/>
      <c r="R43" s="52"/>
      <c r="S43" s="52"/>
      <c r="T43" s="52"/>
      <c r="U43" s="160"/>
      <c r="V43" s="160"/>
      <c r="W43" s="160"/>
      <c r="X43" s="160"/>
      <c r="Y43" s="160"/>
      <c r="Z43" s="164"/>
      <c r="AA43" s="165"/>
      <c r="AB43" s="52"/>
      <c r="AC43" s="52"/>
      <c r="AD43" s="52"/>
      <c r="AE43" s="52"/>
      <c r="AF43" s="129"/>
      <c r="AG43" s="84"/>
      <c r="AH43" s="84"/>
      <c r="AI43" s="84"/>
      <c r="AJ43" s="84"/>
      <c r="AK43" s="136"/>
      <c r="AL43" s="50"/>
      <c r="AM43" s="50"/>
      <c r="AN43" s="50"/>
      <c r="AO43" s="86"/>
      <c r="AP43" s="86"/>
      <c r="AQ43" s="111"/>
      <c r="AR43" s="60"/>
      <c r="AS43" s="173"/>
      <c r="AT43" s="158"/>
      <c r="AU43" s="82"/>
      <c r="AV43" s="82"/>
      <c r="AW43" s="82"/>
      <c r="AX43" s="82"/>
      <c r="AY43" s="82"/>
      <c r="AZ43" s="109"/>
      <c r="BA43" s="60"/>
      <c r="BB43" s="60"/>
      <c r="BC43" s="60"/>
      <c r="BD43" s="158"/>
      <c r="BE43" s="173"/>
      <c r="BF43" s="60"/>
      <c r="BG43" s="60"/>
      <c r="BH43" s="60"/>
      <c r="BI43" s="60"/>
      <c r="BJ43" s="158"/>
      <c r="BK43" s="129"/>
      <c r="BL43" s="84"/>
      <c r="BM43" s="60"/>
      <c r="BN43" s="84"/>
      <c r="BO43" s="84"/>
      <c r="BP43" s="136"/>
      <c r="BQ43" s="60"/>
      <c r="BR43" s="129"/>
      <c r="BS43" s="84"/>
      <c r="BT43" s="60"/>
      <c r="BU43" s="84"/>
      <c r="BV43" s="84"/>
      <c r="BW43" s="136"/>
      <c r="BX43" s="60"/>
      <c r="BY43" s="60"/>
      <c r="BZ43" s="60"/>
      <c r="CA43" s="173"/>
      <c r="CB43" s="173"/>
      <c r="CC43" s="173"/>
      <c r="CD43" s="129"/>
      <c r="CE43" s="84"/>
      <c r="CF43" s="60"/>
      <c r="CG43" s="84"/>
      <c r="CH43" s="84"/>
      <c r="CI43" s="136"/>
      <c r="CJ43" s="173"/>
      <c r="CK43" s="60"/>
      <c r="CL43" s="158"/>
      <c r="CM43" s="84"/>
      <c r="CN43" s="84"/>
      <c r="CO43" s="84"/>
      <c r="CP43" s="84"/>
      <c r="CQ43" s="84"/>
      <c r="CR43" s="84"/>
      <c r="CS43" s="129"/>
      <c r="CT43" s="84"/>
      <c r="CU43" s="84"/>
      <c r="CV43" s="84"/>
      <c r="CW43" s="84"/>
      <c r="CX43" s="136"/>
      <c r="CY43" s="84"/>
      <c r="CZ43" s="84"/>
      <c r="DA43" s="13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</row>
    <row r="44" spans="1:219" ht="16.5" customHeight="1">
      <c r="A44" s="2" t="s">
        <v>20</v>
      </c>
      <c r="B44" s="130">
        <v>11743304</v>
      </c>
      <c r="C44" s="32">
        <v>10475458</v>
      </c>
      <c r="D44" s="130">
        <v>909875</v>
      </c>
      <c r="E44" s="130">
        <v>2870088</v>
      </c>
      <c r="F44" s="32">
        <v>2960672</v>
      </c>
      <c r="G44" s="32">
        <v>4098123</v>
      </c>
      <c r="H44" s="32">
        <v>4500173</v>
      </c>
      <c r="I44" s="32">
        <v>5030401</v>
      </c>
      <c r="J44" s="102">
        <v>5148230</v>
      </c>
      <c r="K44" s="32">
        <v>1130282</v>
      </c>
      <c r="L44" s="32">
        <v>1364932</v>
      </c>
      <c r="M44" s="32">
        <v>1516370</v>
      </c>
      <c r="N44" s="102">
        <v>1796655</v>
      </c>
      <c r="O44" s="162">
        <v>371647</v>
      </c>
      <c r="P44" s="31">
        <v>393715</v>
      </c>
      <c r="Q44" s="39">
        <v>472404</v>
      </c>
      <c r="R44" s="39">
        <v>431145</v>
      </c>
      <c r="S44" s="39">
        <v>487073</v>
      </c>
      <c r="T44" s="39">
        <v>493995</v>
      </c>
      <c r="U44" s="130">
        <v>33256</v>
      </c>
      <c r="V44" s="130">
        <v>768013</v>
      </c>
      <c r="W44" s="130">
        <v>35325524</v>
      </c>
      <c r="X44" s="130">
        <v>955090</v>
      </c>
      <c r="Y44" s="130">
        <v>418365</v>
      </c>
      <c r="Z44" s="162">
        <v>305800</v>
      </c>
      <c r="AA44" s="31">
        <v>334400</v>
      </c>
      <c r="AB44" s="39">
        <v>351500</v>
      </c>
      <c r="AC44" s="39">
        <v>399900</v>
      </c>
      <c r="AD44" s="39">
        <v>335800</v>
      </c>
      <c r="AE44" s="39">
        <v>590900</v>
      </c>
      <c r="AF44" s="137">
        <v>50015221</v>
      </c>
      <c r="AG44" s="43">
        <v>74126705</v>
      </c>
      <c r="AH44" s="32">
        <v>70845457</v>
      </c>
      <c r="AI44" s="32">
        <v>78383956</v>
      </c>
      <c r="AJ44" s="32">
        <v>78436042</v>
      </c>
      <c r="AK44" s="102">
        <v>97122701</v>
      </c>
      <c r="AL44" s="83">
        <v>727334</v>
      </c>
      <c r="AM44" s="83">
        <v>672847</v>
      </c>
      <c r="AN44" s="83">
        <v>796940</v>
      </c>
      <c r="AO44" s="31">
        <v>915933</v>
      </c>
      <c r="AP44" s="31">
        <v>899628</v>
      </c>
      <c r="AQ44" s="112">
        <v>1060215</v>
      </c>
      <c r="AR44" s="43">
        <v>5881225</v>
      </c>
      <c r="AS44" s="137">
        <f>AS42+AS31</f>
        <v>18048000</v>
      </c>
      <c r="AT44" s="157">
        <v>12432800</v>
      </c>
      <c r="AU44" s="39">
        <v>1230238.092</v>
      </c>
      <c r="AV44" s="39">
        <v>1054029.78</v>
      </c>
      <c r="AW44" s="39">
        <v>1207145.981</v>
      </c>
      <c r="AX44" s="39">
        <v>1520348.527</v>
      </c>
      <c r="AY44" s="39">
        <v>1007480.046</v>
      </c>
      <c r="AZ44" s="124">
        <v>1160982.54</v>
      </c>
      <c r="BA44" s="43">
        <v>4807849</v>
      </c>
      <c r="BB44" s="43">
        <v>4958776</v>
      </c>
      <c r="BC44" s="43">
        <v>6503685</v>
      </c>
      <c r="BD44" s="157">
        <v>7297969</v>
      </c>
      <c r="BE44" s="137">
        <v>8809790</v>
      </c>
      <c r="BF44" s="43">
        <v>8982651</v>
      </c>
      <c r="BG44" s="43">
        <v>7823897</v>
      </c>
      <c r="BH44" s="43">
        <v>9118369</v>
      </c>
      <c r="BI44" s="43">
        <v>9502360</v>
      </c>
      <c r="BJ44" s="157">
        <v>12527411</v>
      </c>
      <c r="BK44" s="130">
        <v>933305</v>
      </c>
      <c r="BL44" s="32">
        <v>1612951</v>
      </c>
      <c r="BM44" s="43">
        <v>1561380</v>
      </c>
      <c r="BN44" s="32">
        <v>2117663</v>
      </c>
      <c r="BO44" s="32">
        <v>2341901</v>
      </c>
      <c r="BP44" s="102">
        <v>2542962</v>
      </c>
      <c r="BQ44" s="43">
        <v>918693</v>
      </c>
      <c r="BR44" s="130">
        <v>913576</v>
      </c>
      <c r="BS44" s="32">
        <v>966526</v>
      </c>
      <c r="BT44" s="43">
        <v>1028069</v>
      </c>
      <c r="BU44" s="32">
        <v>1627767</v>
      </c>
      <c r="BV44" s="32">
        <v>2343403</v>
      </c>
      <c r="BW44" s="102">
        <v>3261177</v>
      </c>
      <c r="BX44" s="43">
        <f>BX42+BX31</f>
        <v>3303130</v>
      </c>
      <c r="BY44" s="43">
        <v>3823377</v>
      </c>
      <c r="BZ44" s="43">
        <v>3672561</v>
      </c>
      <c r="CA44" s="137">
        <v>137716</v>
      </c>
      <c r="CB44" s="137">
        <v>1241344</v>
      </c>
      <c r="CC44" s="137">
        <f>CC42+CC31</f>
        <v>3580305</v>
      </c>
      <c r="CD44" s="130">
        <v>259116</v>
      </c>
      <c r="CE44" s="32">
        <v>433739.99999999994</v>
      </c>
      <c r="CF44" s="43">
        <v>407819</v>
      </c>
      <c r="CG44" s="32">
        <v>431893.99999999994</v>
      </c>
      <c r="CH44" s="32">
        <v>762796</v>
      </c>
      <c r="CI44" s="102">
        <v>929793</v>
      </c>
      <c r="CJ44" s="137">
        <f>CJ42+CJ31</f>
        <v>8221900</v>
      </c>
      <c r="CK44" s="43">
        <f>CK31+CK42</f>
        <v>10720300</v>
      </c>
      <c r="CL44" s="157">
        <f>CL42+CL31</f>
        <v>11163600</v>
      </c>
      <c r="CM44" s="43">
        <v>70588</v>
      </c>
      <c r="CN44" s="43">
        <v>99451</v>
      </c>
      <c r="CO44" s="32">
        <v>119507</v>
      </c>
      <c r="CP44" s="32">
        <v>165626</v>
      </c>
      <c r="CQ44" s="32">
        <v>238299</v>
      </c>
      <c r="CR44" s="32">
        <v>334779</v>
      </c>
      <c r="CS44" s="137">
        <v>444636</v>
      </c>
      <c r="CT44" s="43">
        <v>886128</v>
      </c>
      <c r="CU44" s="32">
        <v>1061950</v>
      </c>
      <c r="CV44" s="32">
        <v>1028210</v>
      </c>
      <c r="CW44" s="32">
        <v>1975536</v>
      </c>
      <c r="CX44" s="102">
        <v>1058746</v>
      </c>
      <c r="CY44" s="43">
        <v>2204282</v>
      </c>
      <c r="CZ44" s="43">
        <v>2301913</v>
      </c>
      <c r="DA44" s="157">
        <v>4035105</v>
      </c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</row>
    <row r="45" spans="1:219" s="51" customFormat="1" ht="12.75" customHeight="1">
      <c r="A45" s="3"/>
      <c r="B45" s="125">
        <f>SUM(B31,B42)</f>
        <v>11743304</v>
      </c>
      <c r="C45" s="125">
        <f aca="true" t="shared" si="8" ref="C45:BN45">SUM(C31,C42)</f>
        <v>10475458</v>
      </c>
      <c r="D45" s="125">
        <f t="shared" si="8"/>
        <v>909875</v>
      </c>
      <c r="E45" s="125">
        <f t="shared" si="8"/>
        <v>2870088</v>
      </c>
      <c r="F45" s="125">
        <f t="shared" si="8"/>
        <v>2960672</v>
      </c>
      <c r="G45" s="125">
        <f t="shared" si="8"/>
        <v>4098123</v>
      </c>
      <c r="H45" s="125">
        <f t="shared" si="8"/>
        <v>4500173</v>
      </c>
      <c r="I45" s="125">
        <f t="shared" si="8"/>
        <v>5030401</v>
      </c>
      <c r="J45" s="125">
        <f t="shared" si="8"/>
        <v>5148230</v>
      </c>
      <c r="K45" s="125">
        <f t="shared" si="8"/>
        <v>1130282</v>
      </c>
      <c r="L45" s="125">
        <f t="shared" si="8"/>
        <v>1364932</v>
      </c>
      <c r="M45" s="125">
        <f t="shared" si="8"/>
        <v>1516370</v>
      </c>
      <c r="N45" s="125">
        <f t="shared" si="8"/>
        <v>1796655</v>
      </c>
      <c r="O45" s="125">
        <f t="shared" si="8"/>
        <v>371647</v>
      </c>
      <c r="P45" s="125">
        <f t="shared" si="8"/>
        <v>393715</v>
      </c>
      <c r="Q45" s="125">
        <f t="shared" si="8"/>
        <v>472404</v>
      </c>
      <c r="R45" s="125">
        <f t="shared" si="8"/>
        <v>431145</v>
      </c>
      <c r="S45" s="125">
        <f t="shared" si="8"/>
        <v>487073</v>
      </c>
      <c r="T45" s="125">
        <f t="shared" si="8"/>
        <v>493995</v>
      </c>
      <c r="U45" s="125">
        <f t="shared" si="8"/>
        <v>33255.909</v>
      </c>
      <c r="V45" s="125">
        <f t="shared" si="8"/>
        <v>768013.363</v>
      </c>
      <c r="W45" s="125">
        <f t="shared" si="8"/>
        <v>35325524</v>
      </c>
      <c r="X45" s="125">
        <f t="shared" si="8"/>
        <v>955090</v>
      </c>
      <c r="Y45" s="125">
        <f t="shared" si="8"/>
        <v>418365</v>
      </c>
      <c r="Z45" s="125">
        <f t="shared" si="8"/>
        <v>305800</v>
      </c>
      <c r="AA45" s="125">
        <f t="shared" si="8"/>
        <v>334400</v>
      </c>
      <c r="AB45" s="125">
        <f t="shared" si="8"/>
        <v>351500</v>
      </c>
      <c r="AC45" s="125">
        <f t="shared" si="8"/>
        <v>399900</v>
      </c>
      <c r="AD45" s="125">
        <f t="shared" si="8"/>
        <v>335800</v>
      </c>
      <c r="AE45" s="125">
        <f t="shared" si="8"/>
        <v>590900</v>
      </c>
      <c r="AF45" s="125">
        <f t="shared" si="8"/>
        <v>50015221</v>
      </c>
      <c r="AG45" s="125">
        <f t="shared" si="8"/>
        <v>74126705</v>
      </c>
      <c r="AH45" s="125">
        <f t="shared" si="8"/>
        <v>70845457</v>
      </c>
      <c r="AI45" s="125">
        <f t="shared" si="8"/>
        <v>78383956</v>
      </c>
      <c r="AJ45" s="125">
        <f t="shared" si="8"/>
        <v>78436042</v>
      </c>
      <c r="AK45" s="125">
        <f t="shared" si="8"/>
        <v>97122701</v>
      </c>
      <c r="AL45" s="125">
        <f t="shared" si="8"/>
        <v>727334</v>
      </c>
      <c r="AM45" s="125">
        <f t="shared" si="8"/>
        <v>672847</v>
      </c>
      <c r="AN45" s="125">
        <f t="shared" si="8"/>
        <v>796940</v>
      </c>
      <c r="AO45" s="125">
        <f t="shared" si="8"/>
        <v>915933</v>
      </c>
      <c r="AP45" s="125">
        <f t="shared" si="8"/>
        <v>899628</v>
      </c>
      <c r="AQ45" s="125">
        <f t="shared" si="8"/>
        <v>1060215</v>
      </c>
      <c r="AR45" s="125">
        <f t="shared" si="8"/>
        <v>5881225</v>
      </c>
      <c r="AS45" s="125">
        <f t="shared" si="8"/>
        <v>18048000</v>
      </c>
      <c r="AT45" s="125">
        <f t="shared" si="8"/>
        <v>12432800</v>
      </c>
      <c r="AU45" s="125">
        <f t="shared" si="8"/>
        <v>1230238.092</v>
      </c>
      <c r="AV45" s="125">
        <f t="shared" si="8"/>
        <v>1054029.78</v>
      </c>
      <c r="AW45" s="125">
        <f t="shared" si="8"/>
        <v>1207145.981</v>
      </c>
      <c r="AX45" s="125">
        <f t="shared" si="8"/>
        <v>1520348.527</v>
      </c>
      <c r="AY45" s="125">
        <f t="shared" si="8"/>
        <v>1007480.046</v>
      </c>
      <c r="AZ45" s="125">
        <f t="shared" si="8"/>
        <v>1160982.54</v>
      </c>
      <c r="BA45" s="125">
        <f t="shared" si="8"/>
        <v>4807849</v>
      </c>
      <c r="BB45" s="125">
        <f t="shared" si="8"/>
        <v>4958776</v>
      </c>
      <c r="BC45" s="125">
        <f t="shared" si="8"/>
        <v>6503686</v>
      </c>
      <c r="BD45" s="125">
        <f t="shared" si="8"/>
        <v>7297969</v>
      </c>
      <c r="BE45" s="125">
        <f t="shared" si="8"/>
        <v>8809790</v>
      </c>
      <c r="BF45" s="125">
        <f t="shared" si="8"/>
        <v>8982651</v>
      </c>
      <c r="BG45" s="125">
        <f t="shared" si="8"/>
        <v>7823897</v>
      </c>
      <c r="BH45" s="125">
        <f t="shared" si="8"/>
        <v>9118369</v>
      </c>
      <c r="BI45" s="125">
        <f t="shared" si="8"/>
        <v>9502360</v>
      </c>
      <c r="BJ45" s="125">
        <f t="shared" si="8"/>
        <v>12527411</v>
      </c>
      <c r="BK45" s="125">
        <f t="shared" si="8"/>
        <v>933305</v>
      </c>
      <c r="BL45" s="125">
        <f t="shared" si="8"/>
        <v>1612951</v>
      </c>
      <c r="BM45" s="125">
        <f t="shared" si="8"/>
        <v>1561380</v>
      </c>
      <c r="BN45" s="125">
        <f t="shared" si="8"/>
        <v>2117663</v>
      </c>
      <c r="BO45" s="125">
        <f aca="true" t="shared" si="9" ref="BO45:DA45">SUM(BO31,BO42)</f>
        <v>2341901</v>
      </c>
      <c r="BP45" s="125">
        <f t="shared" si="9"/>
        <v>2542962</v>
      </c>
      <c r="BQ45" s="125">
        <f t="shared" si="9"/>
        <v>918693.871</v>
      </c>
      <c r="BR45" s="125">
        <f t="shared" si="9"/>
        <v>913576</v>
      </c>
      <c r="BS45" s="125">
        <f t="shared" si="9"/>
        <v>966526</v>
      </c>
      <c r="BT45" s="125">
        <f t="shared" si="9"/>
        <v>1028069</v>
      </c>
      <c r="BU45" s="125">
        <f t="shared" si="9"/>
        <v>1627767</v>
      </c>
      <c r="BV45" s="125">
        <f t="shared" si="9"/>
        <v>2343403</v>
      </c>
      <c r="BW45" s="125">
        <f t="shared" si="9"/>
        <v>3261177</v>
      </c>
      <c r="BX45" s="125">
        <f t="shared" si="9"/>
        <v>3303130</v>
      </c>
      <c r="BY45" s="125">
        <f t="shared" si="9"/>
        <v>3823377</v>
      </c>
      <c r="BZ45" s="125">
        <f t="shared" si="9"/>
        <v>3672561</v>
      </c>
      <c r="CA45" s="125">
        <f t="shared" si="9"/>
        <v>137716</v>
      </c>
      <c r="CB45" s="125">
        <f t="shared" si="9"/>
        <v>1241344</v>
      </c>
      <c r="CC45" s="125">
        <f t="shared" si="9"/>
        <v>3580305</v>
      </c>
      <c r="CD45" s="125">
        <f t="shared" si="9"/>
        <v>259116</v>
      </c>
      <c r="CE45" s="125">
        <f t="shared" si="9"/>
        <v>433740</v>
      </c>
      <c r="CF45" s="125">
        <f t="shared" si="9"/>
        <v>407819</v>
      </c>
      <c r="CG45" s="125">
        <f t="shared" si="9"/>
        <v>431894</v>
      </c>
      <c r="CH45" s="125">
        <f t="shared" si="9"/>
        <v>762796</v>
      </c>
      <c r="CI45" s="125">
        <f t="shared" si="9"/>
        <v>922793</v>
      </c>
      <c r="CJ45" s="125">
        <f t="shared" si="9"/>
        <v>8221900</v>
      </c>
      <c r="CK45" s="125">
        <f t="shared" si="9"/>
        <v>10720300</v>
      </c>
      <c r="CL45" s="125">
        <f t="shared" si="9"/>
        <v>11163600</v>
      </c>
      <c r="CM45" s="125">
        <f t="shared" si="9"/>
        <v>70589</v>
      </c>
      <c r="CN45" s="125">
        <f t="shared" si="9"/>
        <v>99451</v>
      </c>
      <c r="CO45" s="125">
        <f t="shared" si="9"/>
        <v>119506</v>
      </c>
      <c r="CP45" s="125">
        <f t="shared" si="9"/>
        <v>165627</v>
      </c>
      <c r="CQ45" s="125">
        <f t="shared" si="9"/>
        <v>238300</v>
      </c>
      <c r="CR45" s="125">
        <f t="shared" si="9"/>
        <v>334780</v>
      </c>
      <c r="CS45" s="125">
        <f t="shared" si="9"/>
        <v>444636</v>
      </c>
      <c r="CT45" s="125">
        <f t="shared" si="9"/>
        <v>886128</v>
      </c>
      <c r="CU45" s="125">
        <f t="shared" si="9"/>
        <v>1061950</v>
      </c>
      <c r="CV45" s="125">
        <f t="shared" si="9"/>
        <v>1028210</v>
      </c>
      <c r="CW45" s="125">
        <f t="shared" si="9"/>
        <v>1975536</v>
      </c>
      <c r="CX45" s="125">
        <f t="shared" si="9"/>
        <v>1058746</v>
      </c>
      <c r="CY45" s="125">
        <f t="shared" si="9"/>
        <v>2204282</v>
      </c>
      <c r="CZ45" s="125">
        <f t="shared" si="9"/>
        <v>2301913</v>
      </c>
      <c r="DA45" s="125">
        <f t="shared" si="9"/>
        <v>4035105</v>
      </c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</row>
    <row r="46" spans="1:219" ht="16.5" customHeight="1">
      <c r="A46" s="3" t="s">
        <v>21</v>
      </c>
      <c r="B46" s="126"/>
      <c r="C46" s="34"/>
      <c r="D46" s="126"/>
      <c r="E46" s="133"/>
      <c r="F46" s="36"/>
      <c r="G46" s="36"/>
      <c r="H46" s="34"/>
      <c r="I46" s="36"/>
      <c r="J46" s="134"/>
      <c r="K46" s="36"/>
      <c r="L46" s="34"/>
      <c r="M46" s="36"/>
      <c r="N46" s="134"/>
      <c r="O46" s="151"/>
      <c r="P46" s="37"/>
      <c r="Q46" s="37"/>
      <c r="R46" s="37"/>
      <c r="S46" s="37"/>
      <c r="T46" s="37"/>
      <c r="U46" s="126"/>
      <c r="V46" s="126"/>
      <c r="W46" s="126"/>
      <c r="X46" s="126"/>
      <c r="Y46" s="126"/>
      <c r="Z46" s="151"/>
      <c r="AA46" s="37"/>
      <c r="AB46" s="37"/>
      <c r="AC46" s="37"/>
      <c r="AD46" s="37"/>
      <c r="AE46" s="37"/>
      <c r="AF46" s="133"/>
      <c r="AG46" s="36"/>
      <c r="AH46" s="36"/>
      <c r="AI46" s="36"/>
      <c r="AJ46" s="36"/>
      <c r="AK46" s="134"/>
      <c r="AL46" s="36"/>
      <c r="AM46" s="36"/>
      <c r="AN46" s="36"/>
      <c r="AO46" s="44"/>
      <c r="AP46" s="44"/>
      <c r="AQ46" s="108"/>
      <c r="AR46" s="41"/>
      <c r="AS46" s="170"/>
      <c r="AT46" s="155"/>
      <c r="AU46" s="44"/>
      <c r="AV46" s="44"/>
      <c r="AW46" s="44"/>
      <c r="AX46" s="44"/>
      <c r="AY46" s="44"/>
      <c r="AZ46" s="108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36"/>
      <c r="BL46" s="36"/>
      <c r="BM46" s="41"/>
      <c r="BN46" s="36"/>
      <c r="BO46" s="36"/>
      <c r="BP46" s="134"/>
      <c r="BQ46" s="41"/>
      <c r="BR46" s="133"/>
      <c r="BS46" s="36"/>
      <c r="BT46" s="41"/>
      <c r="BU46" s="36"/>
      <c r="BV46" s="36"/>
      <c r="BW46" s="134"/>
      <c r="BX46" s="41"/>
      <c r="BY46" s="41"/>
      <c r="BZ46" s="41"/>
      <c r="CA46" s="170"/>
      <c r="CB46" s="170"/>
      <c r="CC46" s="170"/>
      <c r="CD46" s="133"/>
      <c r="CE46" s="36"/>
      <c r="CF46" s="41"/>
      <c r="CG46" s="36"/>
      <c r="CH46" s="36"/>
      <c r="CI46" s="134"/>
      <c r="CJ46" s="170"/>
      <c r="CK46" s="41"/>
      <c r="CL46" s="155"/>
      <c r="CM46" s="36"/>
      <c r="CN46" s="36"/>
      <c r="CO46" s="36"/>
      <c r="CP46" s="36"/>
      <c r="CQ46" s="36"/>
      <c r="CR46" s="36"/>
      <c r="CS46" s="133"/>
      <c r="CT46" s="36"/>
      <c r="CU46" s="36"/>
      <c r="CV46" s="36"/>
      <c r="CW46" s="36"/>
      <c r="CX46" s="134"/>
      <c r="CY46" s="36"/>
      <c r="CZ46" s="36"/>
      <c r="DA46" s="134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</row>
    <row r="47" spans="1:219" s="51" customFormat="1" ht="13.5" customHeight="1">
      <c r="A47" s="3" t="s">
        <v>22</v>
      </c>
      <c r="B47" s="125">
        <v>7613722</v>
      </c>
      <c r="C47" s="48">
        <v>8905026</v>
      </c>
      <c r="D47" s="125">
        <v>561400</v>
      </c>
      <c r="E47" s="125">
        <v>1488867</v>
      </c>
      <c r="F47" s="48">
        <v>1484013</v>
      </c>
      <c r="G47" s="48">
        <v>2311164</v>
      </c>
      <c r="H47" s="48">
        <v>2600192</v>
      </c>
      <c r="I47" s="48">
        <v>2874084</v>
      </c>
      <c r="J47" s="103">
        <v>3177957</v>
      </c>
      <c r="K47" s="48">
        <v>1041797</v>
      </c>
      <c r="L47" s="48">
        <v>1319497</v>
      </c>
      <c r="M47" s="48">
        <v>1381115</v>
      </c>
      <c r="N47" s="103">
        <v>1599469</v>
      </c>
      <c r="O47" s="125">
        <v>159988</v>
      </c>
      <c r="P47" s="48">
        <v>212933</v>
      </c>
      <c r="Q47" s="52">
        <v>251312</v>
      </c>
      <c r="R47" s="52">
        <v>278145</v>
      </c>
      <c r="S47" s="52">
        <v>334239</v>
      </c>
      <c r="T47" s="52">
        <v>374842</v>
      </c>
      <c r="U47" s="125">
        <v>56653</v>
      </c>
      <c r="V47" s="125">
        <v>187782</v>
      </c>
      <c r="W47" s="125"/>
      <c r="X47" s="125">
        <v>318970</v>
      </c>
      <c r="Y47" s="125">
        <v>161443</v>
      </c>
      <c r="Z47" s="125">
        <f>259800+108300</f>
        <v>368100</v>
      </c>
      <c r="AA47" s="48">
        <v>394100</v>
      </c>
      <c r="AB47" s="52">
        <v>443200</v>
      </c>
      <c r="AC47" s="52">
        <v>557900</v>
      </c>
      <c r="AD47" s="52">
        <v>671700</v>
      </c>
      <c r="AE47" s="52">
        <f>452700+246400</f>
        <v>699100</v>
      </c>
      <c r="AF47" s="138">
        <v>31805579</v>
      </c>
      <c r="AG47" s="57">
        <v>33308795</v>
      </c>
      <c r="AH47" s="48">
        <v>44346943</v>
      </c>
      <c r="AI47" s="48">
        <v>48282644</v>
      </c>
      <c r="AJ47" s="48">
        <v>50724358</v>
      </c>
      <c r="AK47" s="106">
        <v>70036599</v>
      </c>
      <c r="AL47" s="50">
        <v>479442</v>
      </c>
      <c r="AM47" s="50">
        <v>530146</v>
      </c>
      <c r="AN47" s="50">
        <v>534110</v>
      </c>
      <c r="AO47" s="48">
        <v>693588</v>
      </c>
      <c r="AP47" s="48">
        <v>826268</v>
      </c>
      <c r="AQ47" s="103">
        <v>901306</v>
      </c>
      <c r="AR47" s="57">
        <v>1431015</v>
      </c>
      <c r="AS47" s="138">
        <v>3860500</v>
      </c>
      <c r="AT47" s="156">
        <v>5981500</v>
      </c>
      <c r="AU47" s="52">
        <v>384210.813</v>
      </c>
      <c r="AV47" s="52">
        <v>390519.016</v>
      </c>
      <c r="AW47" s="52">
        <v>418134.717</v>
      </c>
      <c r="AX47" s="52">
        <v>483467.03</v>
      </c>
      <c r="AY47" s="52">
        <v>567939.192</v>
      </c>
      <c r="AZ47" s="150">
        <v>647649.963</v>
      </c>
      <c r="BA47" s="57">
        <v>2673807</v>
      </c>
      <c r="BB47" s="57">
        <v>2525584</v>
      </c>
      <c r="BC47" s="57">
        <v>3514557</v>
      </c>
      <c r="BD47" s="156">
        <v>4189184</v>
      </c>
      <c r="BE47" s="138">
        <v>1720108</v>
      </c>
      <c r="BF47" s="57">
        <v>1991473</v>
      </c>
      <c r="BG47" s="57">
        <v>2141943</v>
      </c>
      <c r="BH47" s="57">
        <v>3092699</v>
      </c>
      <c r="BI47" s="57">
        <v>3546887</v>
      </c>
      <c r="BJ47" s="156">
        <v>3678220</v>
      </c>
      <c r="BK47" s="125">
        <v>541957</v>
      </c>
      <c r="BL47" s="48">
        <v>683400</v>
      </c>
      <c r="BM47" s="57">
        <v>783014</v>
      </c>
      <c r="BN47" s="48">
        <v>1146529</v>
      </c>
      <c r="BO47" s="48">
        <v>1211723</v>
      </c>
      <c r="BP47" s="103">
        <v>1528300</v>
      </c>
      <c r="BQ47" s="57">
        <v>377844</v>
      </c>
      <c r="BR47" s="125">
        <v>456568</v>
      </c>
      <c r="BS47" s="48">
        <v>502946</v>
      </c>
      <c r="BT47" s="57">
        <v>603428</v>
      </c>
      <c r="BU47" s="48">
        <v>736800</v>
      </c>
      <c r="BV47" s="48">
        <v>857500</v>
      </c>
      <c r="BW47" s="103">
        <v>918900</v>
      </c>
      <c r="BX47" s="57"/>
      <c r="BY47" s="57"/>
      <c r="BZ47" s="57"/>
      <c r="CA47" s="138">
        <v>786047</v>
      </c>
      <c r="CB47" s="138">
        <v>609994</v>
      </c>
      <c r="CC47" s="138">
        <v>1415582</v>
      </c>
      <c r="CD47" s="125">
        <v>344856</v>
      </c>
      <c r="CE47" s="48">
        <v>484093.99999999994</v>
      </c>
      <c r="CF47" s="57">
        <v>532425</v>
      </c>
      <c r="CG47" s="48">
        <v>541988</v>
      </c>
      <c r="CH47" s="48">
        <v>539104</v>
      </c>
      <c r="CI47" s="103">
        <v>634002</v>
      </c>
      <c r="CJ47" s="138"/>
      <c r="CK47" s="57"/>
      <c r="CL47" s="156"/>
      <c r="CM47" s="57">
        <v>146636</v>
      </c>
      <c r="CN47" s="57">
        <v>137008</v>
      </c>
      <c r="CO47" s="48">
        <v>189019</v>
      </c>
      <c r="CP47" s="48">
        <v>271719</v>
      </c>
      <c r="CQ47" s="48">
        <v>245722</v>
      </c>
      <c r="CR47" s="50">
        <v>272544</v>
      </c>
      <c r="CS47" s="138">
        <v>468657</v>
      </c>
      <c r="CT47" s="57">
        <v>525666</v>
      </c>
      <c r="CU47" s="48">
        <v>832091</v>
      </c>
      <c r="CV47" s="48">
        <v>822614</v>
      </c>
      <c r="CW47" s="48">
        <v>899464</v>
      </c>
      <c r="CX47" s="106">
        <v>953096</v>
      </c>
      <c r="CY47" s="48"/>
      <c r="CZ47" s="57"/>
      <c r="DA47" s="15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</row>
    <row r="48" spans="1:219" ht="12.75">
      <c r="A48" s="5"/>
      <c r="B48" s="148"/>
      <c r="C48" s="44"/>
      <c r="D48" s="151"/>
      <c r="E48" s="177"/>
      <c r="F48" s="35"/>
      <c r="G48" s="35"/>
      <c r="H48" s="37"/>
      <c r="I48" s="35"/>
      <c r="J48" s="216"/>
      <c r="K48" s="35"/>
      <c r="L48" s="44"/>
      <c r="M48" s="36"/>
      <c r="N48" s="134"/>
      <c r="O48" s="126"/>
      <c r="P48" s="34"/>
      <c r="Q48" s="37"/>
      <c r="R48" s="37"/>
      <c r="S48" s="37"/>
      <c r="T48" s="37"/>
      <c r="U48" s="151"/>
      <c r="V48" s="151"/>
      <c r="W48" s="151"/>
      <c r="X48" s="151"/>
      <c r="Y48" s="151"/>
      <c r="Z48" s="126"/>
      <c r="AA48" s="34"/>
      <c r="AB48" s="37"/>
      <c r="AC48" s="37"/>
      <c r="AD48" s="37"/>
      <c r="AE48" s="37"/>
      <c r="AF48" s="133"/>
      <c r="AG48" s="36"/>
      <c r="AH48" s="36"/>
      <c r="AI48" s="36"/>
      <c r="AJ48" s="36"/>
      <c r="AK48" s="134"/>
      <c r="AL48" s="36"/>
      <c r="AM48" s="36"/>
      <c r="AN48" s="36"/>
      <c r="AO48" s="34"/>
      <c r="AP48" s="34"/>
      <c r="AQ48" s="104"/>
      <c r="AR48" s="234"/>
      <c r="AS48" s="177"/>
      <c r="AT48" s="134"/>
      <c r="AU48" s="37"/>
      <c r="AV48" s="44"/>
      <c r="AW48" s="44"/>
      <c r="AX48" s="44"/>
      <c r="AY48" s="44"/>
      <c r="AZ48" s="108"/>
      <c r="BA48" s="35"/>
      <c r="BB48" s="35"/>
      <c r="BC48" s="35"/>
      <c r="BD48" s="35"/>
      <c r="BE48" s="133"/>
      <c r="BF48" s="36"/>
      <c r="BG48" s="36"/>
      <c r="BH48" s="36"/>
      <c r="BI48" s="36"/>
      <c r="BJ48" s="134"/>
      <c r="BK48" s="133"/>
      <c r="BL48" s="36"/>
      <c r="BM48" s="36"/>
      <c r="BN48" s="36"/>
      <c r="BO48" s="36"/>
      <c r="BP48" s="134"/>
      <c r="BQ48" s="36"/>
      <c r="BR48" s="133"/>
      <c r="BS48" s="36"/>
      <c r="BT48" s="36"/>
      <c r="BU48" s="36"/>
      <c r="BV48" s="36"/>
      <c r="BW48" s="134"/>
      <c r="BX48" s="36"/>
      <c r="BY48" s="36"/>
      <c r="BZ48" s="36"/>
      <c r="CA48" s="133"/>
      <c r="CB48" s="133"/>
      <c r="CC48" s="133"/>
      <c r="CD48" s="133"/>
      <c r="CE48" s="36"/>
      <c r="CF48" s="36"/>
      <c r="CG48" s="36"/>
      <c r="CH48" s="36"/>
      <c r="CI48" s="134"/>
      <c r="CJ48" s="133"/>
      <c r="CK48" s="36"/>
      <c r="CL48" s="134"/>
      <c r="CM48" s="36"/>
      <c r="CN48" s="36"/>
      <c r="CO48" s="36"/>
      <c r="CP48" s="36"/>
      <c r="CQ48" s="36"/>
      <c r="CR48" s="36"/>
      <c r="CS48" s="133"/>
      <c r="CT48" s="36"/>
      <c r="CU48" s="36"/>
      <c r="CV48" s="36"/>
      <c r="CW48" s="36"/>
      <c r="CX48" s="134"/>
      <c r="CY48" s="36"/>
      <c r="CZ48" s="36"/>
      <c r="DA48" s="134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</row>
    <row r="49" spans="1:219" s="61" customFormat="1" ht="12.75">
      <c r="A49" s="2" t="s">
        <v>41</v>
      </c>
      <c r="B49" s="160">
        <v>19357026</v>
      </c>
      <c r="C49" s="55">
        <v>19380484</v>
      </c>
      <c r="D49" s="160">
        <v>1471275</v>
      </c>
      <c r="E49" s="139">
        <v>4358955</v>
      </c>
      <c r="F49" s="86">
        <v>4444685</v>
      </c>
      <c r="G49" s="86">
        <v>6409287</v>
      </c>
      <c r="H49" s="55">
        <v>7100365</v>
      </c>
      <c r="I49" s="86">
        <v>7904485</v>
      </c>
      <c r="J49" s="111">
        <v>8326187</v>
      </c>
      <c r="K49" s="86">
        <v>2172079</v>
      </c>
      <c r="L49" s="55">
        <v>2684429</v>
      </c>
      <c r="M49" s="86">
        <v>2897485</v>
      </c>
      <c r="N49" s="111">
        <v>3396124</v>
      </c>
      <c r="O49" s="160">
        <v>531635</v>
      </c>
      <c r="P49" s="55">
        <v>606648</v>
      </c>
      <c r="Q49" s="165">
        <v>723716</v>
      </c>
      <c r="R49" s="165">
        <v>709290</v>
      </c>
      <c r="S49" s="165">
        <v>821312</v>
      </c>
      <c r="T49" s="165">
        <v>868837</v>
      </c>
      <c r="U49" s="160">
        <v>89909</v>
      </c>
      <c r="V49" s="160">
        <v>955795</v>
      </c>
      <c r="W49" s="160">
        <v>35325524</v>
      </c>
      <c r="X49" s="160">
        <v>1274060</v>
      </c>
      <c r="Y49" s="160">
        <v>579808</v>
      </c>
      <c r="Z49" s="160">
        <v>673900</v>
      </c>
      <c r="AA49" s="55">
        <v>728500</v>
      </c>
      <c r="AB49" s="165">
        <v>794700</v>
      </c>
      <c r="AC49" s="165">
        <v>957800</v>
      </c>
      <c r="AD49" s="165">
        <v>1007500</v>
      </c>
      <c r="AE49" s="165">
        <v>1290000</v>
      </c>
      <c r="AF49" s="139">
        <v>81820800</v>
      </c>
      <c r="AG49" s="86">
        <v>107435500</v>
      </c>
      <c r="AH49" s="86">
        <v>115192400</v>
      </c>
      <c r="AI49" s="86">
        <v>126666600</v>
      </c>
      <c r="AJ49" s="86">
        <v>129160400</v>
      </c>
      <c r="AK49" s="111">
        <v>167159300</v>
      </c>
      <c r="AL49" s="84">
        <v>1206776</v>
      </c>
      <c r="AM49" s="84">
        <v>1202992</v>
      </c>
      <c r="AN49" s="84">
        <v>1331050</v>
      </c>
      <c r="AO49" s="55">
        <v>1609521</v>
      </c>
      <c r="AP49" s="55">
        <v>1725896</v>
      </c>
      <c r="AQ49" s="105">
        <v>1961520</v>
      </c>
      <c r="AR49" s="215">
        <f>AR44+AR47</f>
        <v>7312240</v>
      </c>
      <c r="AS49" s="160">
        <v>21908500</v>
      </c>
      <c r="AT49" s="105">
        <v>18414300</v>
      </c>
      <c r="AU49" s="165">
        <v>1614448.905</v>
      </c>
      <c r="AV49" s="165">
        <v>1444548.796</v>
      </c>
      <c r="AW49" s="165">
        <v>1625280.698</v>
      </c>
      <c r="AX49" s="165">
        <v>2003815.557</v>
      </c>
      <c r="AY49" s="165">
        <v>1575419.238</v>
      </c>
      <c r="AZ49" s="220">
        <v>1808632.503</v>
      </c>
      <c r="BA49" s="55">
        <v>7481656</v>
      </c>
      <c r="BB49" s="55">
        <v>7484360</v>
      </c>
      <c r="BC49" s="55">
        <v>10018242</v>
      </c>
      <c r="BD49" s="105">
        <v>11487153</v>
      </c>
      <c r="BE49" s="160">
        <v>10529898</v>
      </c>
      <c r="BF49" s="55">
        <v>10974124</v>
      </c>
      <c r="BG49" s="55">
        <v>9965840</v>
      </c>
      <c r="BH49" s="55">
        <v>12211068</v>
      </c>
      <c r="BI49" s="55">
        <v>13049247</v>
      </c>
      <c r="BJ49" s="105">
        <v>16205631</v>
      </c>
      <c r="BK49" s="139">
        <v>1475262</v>
      </c>
      <c r="BL49" s="86">
        <v>2296351</v>
      </c>
      <c r="BM49" s="55">
        <v>2344394</v>
      </c>
      <c r="BN49" s="86">
        <v>3264192</v>
      </c>
      <c r="BO49" s="86">
        <v>3553624</v>
      </c>
      <c r="BP49" s="111">
        <v>4071262</v>
      </c>
      <c r="BQ49" s="55">
        <v>1296537.871</v>
      </c>
      <c r="BR49" s="139">
        <v>1370144</v>
      </c>
      <c r="BS49" s="86">
        <v>1469472</v>
      </c>
      <c r="BT49" s="55">
        <v>1631497</v>
      </c>
      <c r="BU49" s="86">
        <v>2364567</v>
      </c>
      <c r="BV49" s="86">
        <v>3200903</v>
      </c>
      <c r="BW49" s="111">
        <v>4180077</v>
      </c>
      <c r="BX49" s="55">
        <v>3303130</v>
      </c>
      <c r="BY49" s="55">
        <v>3823377</v>
      </c>
      <c r="BZ49" s="55">
        <v>3672561</v>
      </c>
      <c r="CA49" s="139">
        <v>923763</v>
      </c>
      <c r="CB49" s="139">
        <v>1851338</v>
      </c>
      <c r="CC49" s="139">
        <v>4995887</v>
      </c>
      <c r="CD49" s="139">
        <v>603972</v>
      </c>
      <c r="CE49" s="86">
        <v>917834</v>
      </c>
      <c r="CF49" s="86">
        <v>940244</v>
      </c>
      <c r="CG49" s="86">
        <v>973882</v>
      </c>
      <c r="CH49" s="86">
        <v>1301900</v>
      </c>
      <c r="CI49" s="111">
        <v>1556795</v>
      </c>
      <c r="CJ49" s="129">
        <v>8221900</v>
      </c>
      <c r="CK49" s="84">
        <v>10720300</v>
      </c>
      <c r="CL49" s="136">
        <v>11163600</v>
      </c>
      <c r="CM49" s="86">
        <v>217224</v>
      </c>
      <c r="CN49" s="86">
        <v>236460</v>
      </c>
      <c r="CO49" s="86">
        <v>308525</v>
      </c>
      <c r="CP49" s="86">
        <v>437345</v>
      </c>
      <c r="CQ49" s="86">
        <v>484021</v>
      </c>
      <c r="CR49" s="86">
        <v>607324</v>
      </c>
      <c r="CS49" s="139">
        <v>913293</v>
      </c>
      <c r="CT49" s="86">
        <v>1411794</v>
      </c>
      <c r="CU49" s="86">
        <v>1894041</v>
      </c>
      <c r="CV49" s="86">
        <v>1850824</v>
      </c>
      <c r="CW49" s="86">
        <v>2875000</v>
      </c>
      <c r="CX49" s="111">
        <v>2011842</v>
      </c>
      <c r="CY49" s="86">
        <v>2204282</v>
      </c>
      <c r="CZ49" s="86">
        <v>2301913</v>
      </c>
      <c r="DA49" s="111">
        <v>4035105</v>
      </c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</row>
    <row r="50" spans="1:219" ht="15.75" customHeight="1">
      <c r="A50" s="87"/>
      <c r="B50" s="217">
        <f>B31+B42+B47</f>
        <v>19357026</v>
      </c>
      <c r="C50" s="217">
        <f aca="true" t="shared" si="10" ref="C50:BN50">C31+C42+C47</f>
        <v>19380484</v>
      </c>
      <c r="D50" s="217">
        <f t="shared" si="10"/>
        <v>1471275</v>
      </c>
      <c r="E50" s="217">
        <f t="shared" si="10"/>
        <v>4358955</v>
      </c>
      <c r="F50" s="217">
        <f t="shared" si="10"/>
        <v>4444685</v>
      </c>
      <c r="G50" s="217">
        <f t="shared" si="10"/>
        <v>6409287</v>
      </c>
      <c r="H50" s="217">
        <f t="shared" si="10"/>
        <v>7100365</v>
      </c>
      <c r="I50" s="217">
        <f t="shared" si="10"/>
        <v>7904485</v>
      </c>
      <c r="J50" s="217">
        <f t="shared" si="10"/>
        <v>8326187</v>
      </c>
      <c r="K50" s="217">
        <f t="shared" si="10"/>
        <v>2172079</v>
      </c>
      <c r="L50" s="217">
        <f t="shared" si="10"/>
        <v>2684429</v>
      </c>
      <c r="M50" s="217">
        <f t="shared" si="10"/>
        <v>2897485</v>
      </c>
      <c r="N50" s="217">
        <f t="shared" si="10"/>
        <v>3396124</v>
      </c>
      <c r="O50" s="217">
        <f t="shared" si="10"/>
        <v>531635</v>
      </c>
      <c r="P50" s="217">
        <f t="shared" si="10"/>
        <v>606648</v>
      </c>
      <c r="Q50" s="217">
        <f t="shared" si="10"/>
        <v>723716</v>
      </c>
      <c r="R50" s="217">
        <f t="shared" si="10"/>
        <v>709290</v>
      </c>
      <c r="S50" s="217">
        <f t="shared" si="10"/>
        <v>821312</v>
      </c>
      <c r="T50" s="217">
        <f t="shared" si="10"/>
        <v>868837</v>
      </c>
      <c r="U50" s="217">
        <f t="shared" si="10"/>
        <v>89908.909</v>
      </c>
      <c r="V50" s="217">
        <f t="shared" si="10"/>
        <v>955795.363</v>
      </c>
      <c r="W50" s="217">
        <f t="shared" si="10"/>
        <v>35325524</v>
      </c>
      <c r="X50" s="217">
        <f t="shared" si="10"/>
        <v>1274060</v>
      </c>
      <c r="Y50" s="217">
        <f t="shared" si="10"/>
        <v>579808</v>
      </c>
      <c r="Z50" s="217">
        <f t="shared" si="10"/>
        <v>673900</v>
      </c>
      <c r="AA50" s="217">
        <f t="shared" si="10"/>
        <v>728500</v>
      </c>
      <c r="AB50" s="217">
        <f t="shared" si="10"/>
        <v>794700</v>
      </c>
      <c r="AC50" s="217">
        <f t="shared" si="10"/>
        <v>957800</v>
      </c>
      <c r="AD50" s="217">
        <f t="shared" si="10"/>
        <v>1007500</v>
      </c>
      <c r="AE50" s="217">
        <f t="shared" si="10"/>
        <v>1290000</v>
      </c>
      <c r="AF50" s="217">
        <f t="shared" si="10"/>
        <v>81820800</v>
      </c>
      <c r="AG50" s="217">
        <f t="shared" si="10"/>
        <v>107435500</v>
      </c>
      <c r="AH50" s="217">
        <f t="shared" si="10"/>
        <v>115192400</v>
      </c>
      <c r="AI50" s="217">
        <f t="shared" si="10"/>
        <v>126666600</v>
      </c>
      <c r="AJ50" s="217">
        <f t="shared" si="10"/>
        <v>129160400</v>
      </c>
      <c r="AK50" s="217">
        <f t="shared" si="10"/>
        <v>167159300</v>
      </c>
      <c r="AL50" s="217">
        <f t="shared" si="10"/>
        <v>1206776</v>
      </c>
      <c r="AM50" s="217">
        <f t="shared" si="10"/>
        <v>1202993</v>
      </c>
      <c r="AN50" s="217">
        <f t="shared" si="10"/>
        <v>1331050</v>
      </c>
      <c r="AO50" s="217">
        <f t="shared" si="10"/>
        <v>1609521</v>
      </c>
      <c r="AP50" s="217">
        <f t="shared" si="10"/>
        <v>1725896</v>
      </c>
      <c r="AQ50" s="217">
        <f t="shared" si="10"/>
        <v>1961521</v>
      </c>
      <c r="AR50" s="217">
        <f>AR31+AR42+AR47</f>
        <v>7312240</v>
      </c>
      <c r="AS50" s="217">
        <f t="shared" si="10"/>
        <v>21908500</v>
      </c>
      <c r="AT50" s="217">
        <f t="shared" si="10"/>
        <v>18414300</v>
      </c>
      <c r="AU50" s="217">
        <f t="shared" si="10"/>
        <v>1614448.905</v>
      </c>
      <c r="AV50" s="217">
        <f t="shared" si="10"/>
        <v>1444548.796</v>
      </c>
      <c r="AW50" s="217">
        <f t="shared" si="10"/>
        <v>1625280.6979999999</v>
      </c>
      <c r="AX50" s="217">
        <f t="shared" si="10"/>
        <v>2003815.557</v>
      </c>
      <c r="AY50" s="217">
        <f t="shared" si="10"/>
        <v>1575419.238</v>
      </c>
      <c r="AZ50" s="217">
        <f t="shared" si="10"/>
        <v>1808632.503</v>
      </c>
      <c r="BA50" s="217">
        <f t="shared" si="10"/>
        <v>7481656</v>
      </c>
      <c r="BB50" s="217">
        <f t="shared" si="10"/>
        <v>7484360</v>
      </c>
      <c r="BC50" s="217">
        <f t="shared" si="10"/>
        <v>10018243</v>
      </c>
      <c r="BD50" s="217">
        <f t="shared" si="10"/>
        <v>11487153</v>
      </c>
      <c r="BE50" s="217">
        <f t="shared" si="10"/>
        <v>10529898</v>
      </c>
      <c r="BF50" s="217" t="e">
        <f t="shared" si="10"/>
        <v>#VALUE!</v>
      </c>
      <c r="BG50" s="217">
        <f t="shared" si="10"/>
        <v>9965840</v>
      </c>
      <c r="BH50" s="217">
        <f t="shared" si="10"/>
        <v>12211068</v>
      </c>
      <c r="BI50" s="217">
        <f t="shared" si="10"/>
        <v>13049247</v>
      </c>
      <c r="BJ50" s="217">
        <f t="shared" si="10"/>
        <v>16205631</v>
      </c>
      <c r="BK50" s="217">
        <f t="shared" si="10"/>
        <v>1475262</v>
      </c>
      <c r="BL50" s="217">
        <f t="shared" si="10"/>
        <v>2296351</v>
      </c>
      <c r="BM50" s="217">
        <f t="shared" si="10"/>
        <v>2344394</v>
      </c>
      <c r="BN50" s="217">
        <f t="shared" si="10"/>
        <v>3264192</v>
      </c>
      <c r="BO50" s="217">
        <f aca="true" t="shared" si="11" ref="BO50:DA50">BO31+BO42+BO47</f>
        <v>3553624</v>
      </c>
      <c r="BP50" s="217">
        <f t="shared" si="11"/>
        <v>4071262</v>
      </c>
      <c r="BQ50" s="217">
        <f t="shared" si="11"/>
        <v>1296537.871</v>
      </c>
      <c r="BR50" s="217">
        <f t="shared" si="11"/>
        <v>1370144</v>
      </c>
      <c r="BS50" s="217">
        <f t="shared" si="11"/>
        <v>1469472</v>
      </c>
      <c r="BT50" s="217">
        <f t="shared" si="11"/>
        <v>1631497</v>
      </c>
      <c r="BU50" s="217">
        <f t="shared" si="11"/>
        <v>2364567</v>
      </c>
      <c r="BV50" s="217">
        <f t="shared" si="11"/>
        <v>3200903</v>
      </c>
      <c r="BW50" s="217">
        <f t="shared" si="11"/>
        <v>4180077</v>
      </c>
      <c r="BX50" s="217">
        <f t="shared" si="11"/>
        <v>3303130</v>
      </c>
      <c r="BY50" s="217">
        <f t="shared" si="11"/>
        <v>3823377</v>
      </c>
      <c r="BZ50" s="217">
        <f t="shared" si="11"/>
        <v>3672561</v>
      </c>
      <c r="CA50" s="217">
        <f t="shared" si="11"/>
        <v>923763</v>
      </c>
      <c r="CB50" s="217">
        <f t="shared" si="11"/>
        <v>1851338</v>
      </c>
      <c r="CC50" s="217">
        <f t="shared" si="11"/>
        <v>4995887</v>
      </c>
      <c r="CD50" s="217">
        <f t="shared" si="11"/>
        <v>603972</v>
      </c>
      <c r="CE50" s="217">
        <f t="shared" si="11"/>
        <v>917834</v>
      </c>
      <c r="CF50" s="217">
        <f t="shared" si="11"/>
        <v>940244</v>
      </c>
      <c r="CG50" s="217">
        <f t="shared" si="11"/>
        <v>973882</v>
      </c>
      <c r="CH50" s="217">
        <f t="shared" si="11"/>
        <v>1301900</v>
      </c>
      <c r="CI50" s="217">
        <f t="shared" si="11"/>
        <v>1556795</v>
      </c>
      <c r="CJ50" s="217">
        <f t="shared" si="11"/>
        <v>8221900</v>
      </c>
      <c r="CK50" s="217">
        <f t="shared" si="11"/>
        <v>10720300</v>
      </c>
      <c r="CL50" s="217">
        <f t="shared" si="11"/>
        <v>11163600</v>
      </c>
      <c r="CM50" s="217">
        <f t="shared" si="11"/>
        <v>217225</v>
      </c>
      <c r="CN50" s="217">
        <f t="shared" si="11"/>
        <v>236459</v>
      </c>
      <c r="CO50" s="217">
        <f t="shared" si="11"/>
        <v>308525</v>
      </c>
      <c r="CP50" s="217">
        <f t="shared" si="11"/>
        <v>437346</v>
      </c>
      <c r="CQ50" s="217">
        <f t="shared" si="11"/>
        <v>484022</v>
      </c>
      <c r="CR50" s="217">
        <f t="shared" si="11"/>
        <v>607324</v>
      </c>
      <c r="CS50" s="217">
        <f t="shared" si="11"/>
        <v>913293</v>
      </c>
      <c r="CT50" s="217">
        <f t="shared" si="11"/>
        <v>1411794</v>
      </c>
      <c r="CU50" s="217">
        <f t="shared" si="11"/>
        <v>1894041</v>
      </c>
      <c r="CV50" s="217">
        <f t="shared" si="11"/>
        <v>1850824</v>
      </c>
      <c r="CW50" s="217">
        <f t="shared" si="11"/>
        <v>2875000</v>
      </c>
      <c r="CX50" s="217">
        <f t="shared" si="11"/>
        <v>2011842</v>
      </c>
      <c r="CY50" s="217">
        <f t="shared" si="11"/>
        <v>2204282</v>
      </c>
      <c r="CZ50" s="217">
        <f t="shared" si="11"/>
        <v>2301913</v>
      </c>
      <c r="DA50" s="217">
        <f t="shared" si="11"/>
        <v>4035105</v>
      </c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</row>
    <row r="51" spans="1:219" ht="12.75">
      <c r="A51" s="192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221"/>
      <c r="P51" s="221"/>
      <c r="Q51" s="221"/>
      <c r="R51" s="221"/>
      <c r="S51" s="221"/>
      <c r="T51" s="221"/>
      <c r="U51" s="193"/>
      <c r="V51" s="193"/>
      <c r="W51" s="193"/>
      <c r="X51" s="193"/>
      <c r="Y51" s="193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5"/>
      <c r="AV51" s="195"/>
      <c r="AW51" s="195"/>
      <c r="AX51" s="195"/>
      <c r="AY51" s="195"/>
      <c r="AZ51" s="195"/>
      <c r="BA51" s="194"/>
      <c r="BB51" s="193"/>
      <c r="BC51" s="193"/>
      <c r="BD51" s="196"/>
      <c r="BE51" s="196"/>
      <c r="BF51" s="196"/>
      <c r="BG51" s="196"/>
      <c r="BH51" s="192"/>
      <c r="BI51" s="219"/>
      <c r="BJ51" s="219"/>
      <c r="BK51" s="198"/>
      <c r="BL51" s="197"/>
      <c r="BM51" s="197"/>
      <c r="BN51" s="197"/>
      <c r="BO51" s="197"/>
      <c r="BP51" s="199"/>
      <c r="BQ51" s="197"/>
      <c r="BR51" s="198"/>
      <c r="BS51" s="197"/>
      <c r="BT51" s="197"/>
      <c r="BU51" s="197"/>
      <c r="BV51" s="197"/>
      <c r="BW51" s="199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200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195"/>
      <c r="CZ51" s="195"/>
      <c r="DA51" s="195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</row>
    <row r="52" spans="1:219" ht="12.75">
      <c r="A52" s="202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33">
        <f>AR44+AR47</f>
        <v>7312240</v>
      </c>
      <c r="AS52" s="203"/>
      <c r="AT52" s="203"/>
      <c r="AU52" s="195"/>
      <c r="AV52" s="195"/>
      <c r="AW52" s="195"/>
      <c r="AX52" s="195"/>
      <c r="AY52" s="195"/>
      <c r="AZ52" s="195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4"/>
      <c r="BL52" s="203"/>
      <c r="BM52" s="203"/>
      <c r="BN52" s="203"/>
      <c r="BO52" s="203"/>
      <c r="BP52" s="205"/>
      <c r="BQ52" s="203"/>
      <c r="BR52" s="204"/>
      <c r="BS52" s="203"/>
      <c r="BT52" s="203"/>
      <c r="BU52" s="203"/>
      <c r="BV52" s="203"/>
      <c r="BW52" s="205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195"/>
      <c r="CZ52" s="195"/>
      <c r="DA52" s="195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</row>
    <row r="53" spans="1:105" ht="14.25" customHeight="1">
      <c r="A53" s="202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1"/>
      <c r="AV53" s="201"/>
      <c r="AW53" s="201"/>
      <c r="AX53" s="201"/>
      <c r="AY53" s="201"/>
      <c r="AZ53" s="201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4"/>
      <c r="BL53" s="203"/>
      <c r="BM53" s="203"/>
      <c r="BN53" s="203"/>
      <c r="BO53" s="203"/>
      <c r="BP53" s="205"/>
      <c r="BQ53" s="203"/>
      <c r="BR53" s="204"/>
      <c r="BS53" s="203"/>
      <c r="BT53" s="203"/>
      <c r="BU53" s="203"/>
      <c r="BV53" s="203"/>
      <c r="BW53" s="205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195"/>
      <c r="CZ53" s="195"/>
      <c r="DA53" s="195"/>
    </row>
    <row r="54" spans="1:105" ht="14.25" customHeight="1" thickBot="1">
      <c r="A54" s="206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8"/>
      <c r="AV54" s="208"/>
      <c r="AW54" s="208"/>
      <c r="AX54" s="208"/>
      <c r="AY54" s="208"/>
      <c r="AZ54" s="208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10"/>
      <c r="BL54" s="207"/>
      <c r="BM54" s="207"/>
      <c r="BN54" s="207"/>
      <c r="BO54" s="207"/>
      <c r="BP54" s="211"/>
      <c r="BQ54" s="207"/>
      <c r="BR54" s="210"/>
      <c r="BS54" s="207"/>
      <c r="BT54" s="207"/>
      <c r="BU54" s="207"/>
      <c r="BV54" s="207"/>
      <c r="BW54" s="211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</sheetData>
  <sheetProtection/>
  <mergeCells count="25">
    <mergeCell ref="Z7:AK7"/>
    <mergeCell ref="O9:T9"/>
    <mergeCell ref="V7:X7"/>
    <mergeCell ref="B7:C7"/>
    <mergeCell ref="B9:C9"/>
    <mergeCell ref="D7:N7"/>
    <mergeCell ref="E9:J9"/>
    <mergeCell ref="K9:N9"/>
    <mergeCell ref="AH8:AO8"/>
    <mergeCell ref="O7:T7"/>
    <mergeCell ref="AU9:AZ9"/>
    <mergeCell ref="BA9:BD9"/>
    <mergeCell ref="BK7:BW7"/>
    <mergeCell ref="AU7:BJ7"/>
    <mergeCell ref="AL7:AT7"/>
    <mergeCell ref="AL9:AQ9"/>
    <mergeCell ref="AS9:AT9"/>
    <mergeCell ref="CS9:CX9"/>
    <mergeCell ref="CY9:DA9"/>
    <mergeCell ref="BX9:BZ9"/>
    <mergeCell ref="CD7:CI7"/>
    <mergeCell ref="CJ7:CL7"/>
    <mergeCell ref="CM7:CR7"/>
    <mergeCell ref="CB8:CC8"/>
    <mergeCell ref="BX7:BZ7"/>
  </mergeCells>
  <printOptions/>
  <pageMargins left="0.5511811023622047" right="0.3937007874015748" top="0.6299212598425197" bottom="0.7086614173228347" header="0.5118110236220472" footer="0.5118110236220472"/>
  <pageSetup fitToWidth="12" horizontalDpi="600" verticalDpi="600" orientation="landscape" scale="62" r:id="rId1"/>
  <colBreaks count="8" manualBreakCount="8">
    <brk id="14" min="3" max="53" man="1"/>
    <brk id="25" min="3" max="53" man="1"/>
    <brk id="37" min="3" max="53" man="1"/>
    <brk id="52" min="3" max="53" man="1"/>
    <brk id="62" min="3" max="53" man="1"/>
    <brk id="75" min="3" max="53" man="1"/>
    <brk id="87" max="53" man="1"/>
    <brk id="96" max="53" man="1"/>
  </colBreaks>
  <ignoredErrors>
    <ignoredError sqref="BE23:BJ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7">
      <selection activeCell="J19" sqref="J19"/>
    </sheetView>
  </sheetViews>
  <sheetFormatPr defaultColWidth="9.140625" defaultRowHeight="12.75"/>
  <cols>
    <col min="1" max="1" width="28.57421875" style="0" customWidth="1"/>
  </cols>
  <sheetData>
    <row r="1" ht="12.75">
      <c r="A1" s="7"/>
    </row>
    <row r="2" ht="15.75">
      <c r="A2" s="68" t="s">
        <v>81</v>
      </c>
    </row>
    <row r="3" ht="15.75">
      <c r="A3" s="214" t="s">
        <v>82</v>
      </c>
    </row>
    <row r="4" ht="12.75">
      <c r="A4" s="8" t="s">
        <v>9</v>
      </c>
    </row>
    <row r="5" ht="12.75">
      <c r="A5" s="11"/>
    </row>
    <row r="6" spans="1:7" ht="12.75">
      <c r="A6" s="13" t="s">
        <v>23</v>
      </c>
      <c r="B6" s="71"/>
      <c r="C6" s="70"/>
      <c r="D6" s="92"/>
      <c r="E6" s="16"/>
      <c r="F6" s="70"/>
      <c r="G6" s="70"/>
    </row>
    <row r="7" spans="1:7" ht="12.75">
      <c r="A7" s="2"/>
      <c r="B7" s="91" t="s">
        <v>78</v>
      </c>
      <c r="C7" s="89"/>
      <c r="D7" s="89"/>
      <c r="E7" s="89"/>
      <c r="F7" s="89"/>
      <c r="G7" s="89"/>
    </row>
    <row r="8" spans="1:7" ht="12.75">
      <c r="A8" s="18"/>
      <c r="B8" s="75"/>
      <c r="C8" s="76"/>
      <c r="D8" s="20"/>
      <c r="E8" s="20"/>
      <c r="F8" s="76"/>
      <c r="G8" s="76"/>
    </row>
    <row r="9" spans="1:7" ht="12.75">
      <c r="A9" s="2" t="s">
        <v>24</v>
      </c>
      <c r="B9" s="186"/>
      <c r="C9" s="167"/>
      <c r="D9" s="118" t="s">
        <v>77</v>
      </c>
      <c r="E9" s="118"/>
      <c r="F9" s="118"/>
      <c r="G9" s="187"/>
    </row>
    <row r="10" spans="1:7" ht="12.75">
      <c r="A10" s="18" t="s">
        <v>25</v>
      </c>
      <c r="B10" s="95" t="s">
        <v>69</v>
      </c>
      <c r="C10" s="96" t="s">
        <v>70</v>
      </c>
      <c r="D10" s="96" t="s">
        <v>63</v>
      </c>
      <c r="E10" s="96" t="s">
        <v>64</v>
      </c>
      <c r="F10" s="96" t="s">
        <v>65</v>
      </c>
      <c r="G10" s="97" t="s">
        <v>71</v>
      </c>
    </row>
    <row r="11" spans="1:7" ht="12.75">
      <c r="A11" s="24">
        <v>1</v>
      </c>
      <c r="B11" s="80">
        <v>85</v>
      </c>
      <c r="C11" s="79">
        <v>86</v>
      </c>
      <c r="D11" s="79">
        <v>87</v>
      </c>
      <c r="E11" s="79">
        <v>88</v>
      </c>
      <c r="F11" s="79">
        <v>89</v>
      </c>
      <c r="G11" s="153">
        <v>90</v>
      </c>
    </row>
    <row r="12" spans="1:7" ht="12.75">
      <c r="A12" s="6"/>
      <c r="B12" s="120"/>
      <c r="C12" s="81"/>
      <c r="D12" s="81"/>
      <c r="E12" s="81"/>
      <c r="F12" s="81"/>
      <c r="G12" s="121"/>
    </row>
    <row r="13" spans="1:7" ht="12.75">
      <c r="A13" s="6" t="s">
        <v>45</v>
      </c>
      <c r="B13" s="122"/>
      <c r="C13" s="46"/>
      <c r="D13" s="46"/>
      <c r="E13" s="46"/>
      <c r="F13" s="46"/>
      <c r="G13" s="101"/>
    </row>
    <row r="14" spans="1:7" ht="12.75">
      <c r="A14" s="2" t="s">
        <v>46</v>
      </c>
      <c r="B14" s="130">
        <v>356674</v>
      </c>
      <c r="C14" s="32">
        <v>429235</v>
      </c>
      <c r="D14" s="32">
        <v>421204</v>
      </c>
      <c r="E14" s="32">
        <v>486054</v>
      </c>
      <c r="F14" s="32">
        <v>624829</v>
      </c>
      <c r="G14" s="102">
        <v>673803</v>
      </c>
    </row>
    <row r="15" spans="1:7" ht="12.75">
      <c r="A15" s="3" t="s">
        <v>0</v>
      </c>
      <c r="B15" s="125">
        <v>318109</v>
      </c>
      <c r="C15" s="48">
        <v>378036</v>
      </c>
      <c r="D15" s="48">
        <v>333182</v>
      </c>
      <c r="E15" s="48">
        <v>410460.00000000006</v>
      </c>
      <c r="F15" s="48">
        <v>563601</v>
      </c>
      <c r="G15" s="103">
        <v>567280</v>
      </c>
    </row>
    <row r="16" spans="1:7" ht="12.75">
      <c r="A16" s="3" t="s">
        <v>50</v>
      </c>
      <c r="B16" s="126">
        <v>1605.9999999999998</v>
      </c>
      <c r="C16" s="34">
        <v>1000</v>
      </c>
      <c r="D16" s="34">
        <v>1816</v>
      </c>
      <c r="E16" s="34">
        <v>2487</v>
      </c>
      <c r="F16" s="34">
        <v>2216</v>
      </c>
      <c r="G16" s="104">
        <v>2012</v>
      </c>
    </row>
    <row r="17" spans="1:7" ht="12.75">
      <c r="A17" s="3" t="s">
        <v>1</v>
      </c>
      <c r="B17" s="125">
        <v>843</v>
      </c>
      <c r="C17" s="48">
        <v>598</v>
      </c>
      <c r="D17" s="48">
        <v>514</v>
      </c>
      <c r="E17" s="48">
        <v>596</v>
      </c>
      <c r="F17" s="48">
        <v>915</v>
      </c>
      <c r="G17" s="103">
        <v>2400</v>
      </c>
    </row>
    <row r="18" spans="1:10" ht="12.75">
      <c r="A18" s="3" t="s">
        <v>2</v>
      </c>
      <c r="B18" s="126"/>
      <c r="C18" s="34"/>
      <c r="D18" s="34"/>
      <c r="E18" s="34"/>
      <c r="F18" s="34"/>
      <c r="G18" s="104"/>
      <c r="J18">
        <f>59327+100566+18042+86908+1472+13791+13561+1237+711</f>
        <v>295615</v>
      </c>
    </row>
    <row r="19" spans="1:7" ht="12.75">
      <c r="A19" s="3" t="s">
        <v>58</v>
      </c>
      <c r="B19" s="125"/>
      <c r="C19" s="48"/>
      <c r="D19" s="48"/>
      <c r="E19" s="48"/>
      <c r="F19" s="48"/>
      <c r="G19" s="103"/>
    </row>
    <row r="20" spans="1:7" ht="12.75">
      <c r="A20" s="3" t="s">
        <v>3</v>
      </c>
      <c r="B20" s="126"/>
      <c r="C20" s="34"/>
      <c r="D20" s="34"/>
      <c r="E20" s="34"/>
      <c r="F20" s="34"/>
      <c r="G20" s="104"/>
    </row>
    <row r="21" spans="1:7" ht="12.75">
      <c r="A21" s="3" t="s">
        <v>4</v>
      </c>
      <c r="B21" s="125"/>
      <c r="C21" s="48"/>
      <c r="D21" s="48"/>
      <c r="E21" s="48"/>
      <c r="F21" s="48"/>
      <c r="G21" s="103"/>
    </row>
    <row r="22" spans="1:7" ht="12.75">
      <c r="A22" s="3" t="s">
        <v>5</v>
      </c>
      <c r="B22" s="126">
        <v>36116</v>
      </c>
      <c r="C22" s="34">
        <v>49601</v>
      </c>
      <c r="D22" s="34">
        <v>85692</v>
      </c>
      <c r="E22" s="34">
        <v>72511</v>
      </c>
      <c r="F22" s="34">
        <v>58097</v>
      </c>
      <c r="G22" s="104">
        <v>102111</v>
      </c>
    </row>
    <row r="23" spans="1:7" ht="12.75">
      <c r="A23" s="3"/>
      <c r="B23" s="127"/>
      <c r="C23" s="50"/>
      <c r="D23" s="50"/>
      <c r="E23" s="50"/>
      <c r="F23" s="50"/>
      <c r="G23" s="106"/>
    </row>
    <row r="24" spans="1:7" ht="12.75">
      <c r="A24" s="2" t="s">
        <v>6</v>
      </c>
      <c r="B24" s="152">
        <v>307630</v>
      </c>
      <c r="C24" s="39">
        <v>421396</v>
      </c>
      <c r="D24" s="32">
        <v>415978</v>
      </c>
      <c r="E24" s="39">
        <v>655283</v>
      </c>
      <c r="F24" s="39">
        <v>892274</v>
      </c>
      <c r="G24" s="124">
        <v>1049789</v>
      </c>
    </row>
    <row r="25" spans="1:7" ht="12.75">
      <c r="A25" s="2"/>
      <c r="B25" s="127"/>
      <c r="C25" s="50"/>
      <c r="D25" s="50"/>
      <c r="E25" s="50"/>
      <c r="F25" s="50"/>
      <c r="G25" s="106"/>
    </row>
    <row r="26" spans="1:7" ht="12.75">
      <c r="A26" s="2" t="s">
        <v>7</v>
      </c>
      <c r="B26" s="152">
        <v>904062</v>
      </c>
      <c r="C26" s="39">
        <v>1087029</v>
      </c>
      <c r="D26" s="32">
        <v>1372537</v>
      </c>
      <c r="E26" s="39">
        <v>1671788</v>
      </c>
      <c r="F26" s="39">
        <v>1746742</v>
      </c>
      <c r="G26" s="124">
        <v>1998043</v>
      </c>
    </row>
    <row r="27" spans="1:7" ht="12.75">
      <c r="A27" s="2"/>
      <c r="B27" s="127"/>
      <c r="C27" s="50"/>
      <c r="D27" s="50"/>
      <c r="E27" s="50"/>
      <c r="F27" s="50"/>
      <c r="G27" s="106"/>
    </row>
    <row r="28" spans="1:7" ht="12.75">
      <c r="A28" s="2" t="s">
        <v>8</v>
      </c>
      <c r="B28" s="152">
        <v>1568366</v>
      </c>
      <c r="C28" s="39">
        <v>1937660</v>
      </c>
      <c r="D28" s="32">
        <v>2209719</v>
      </c>
      <c r="E28" s="39">
        <v>2813125</v>
      </c>
      <c r="F28" s="39">
        <v>3263845</v>
      </c>
      <c r="G28" s="124">
        <v>3721635</v>
      </c>
    </row>
    <row r="29" spans="1:7" ht="12.75">
      <c r="A29" s="3" t="s">
        <v>9</v>
      </c>
      <c r="B29" s="180"/>
      <c r="C29" s="180"/>
      <c r="D29" s="180"/>
      <c r="E29" s="180"/>
      <c r="F29" s="180"/>
      <c r="G29" s="180"/>
    </row>
    <row r="30" spans="1:7" ht="12.75">
      <c r="A30" s="6" t="s">
        <v>10</v>
      </c>
      <c r="B30" s="218"/>
      <c r="C30" s="218"/>
      <c r="D30" s="218"/>
      <c r="E30" s="218"/>
      <c r="F30" s="218"/>
      <c r="G30" s="218"/>
    </row>
    <row r="31" spans="1:7" ht="12.75">
      <c r="A31" s="2" t="s">
        <v>11</v>
      </c>
      <c r="B31" s="161">
        <v>832331</v>
      </c>
      <c r="C31" s="54">
        <v>1433749</v>
      </c>
      <c r="D31" s="56">
        <v>1459081</v>
      </c>
      <c r="E31" s="54">
        <v>1881797</v>
      </c>
      <c r="F31" s="54">
        <v>2155195</v>
      </c>
      <c r="G31" s="107">
        <v>2208614</v>
      </c>
    </row>
    <row r="32" spans="1:7" ht="12.75">
      <c r="A32" s="3"/>
      <c r="B32" s="133"/>
      <c r="C32" s="36"/>
      <c r="D32" s="41"/>
      <c r="E32" s="36"/>
      <c r="F32" s="36"/>
      <c r="G32" s="134"/>
    </row>
    <row r="33" spans="1:7" ht="12.75">
      <c r="A33" s="3" t="s">
        <v>12</v>
      </c>
      <c r="B33" s="127"/>
      <c r="C33" s="50"/>
      <c r="D33" s="57"/>
      <c r="E33" s="50"/>
      <c r="F33" s="50"/>
      <c r="G33" s="106"/>
    </row>
    <row r="34" spans="1:7" ht="12.75">
      <c r="A34" s="3" t="s">
        <v>13</v>
      </c>
      <c r="B34" s="126">
        <v>260003</v>
      </c>
      <c r="C34" s="34">
        <v>270942</v>
      </c>
      <c r="D34" s="34">
        <v>338020</v>
      </c>
      <c r="E34" s="34">
        <v>371045</v>
      </c>
      <c r="F34" s="34">
        <v>427869</v>
      </c>
      <c r="G34" s="104">
        <v>448994</v>
      </c>
    </row>
    <row r="35" spans="1:7" ht="12.75">
      <c r="A35" s="3" t="s">
        <v>14</v>
      </c>
      <c r="B35" s="125">
        <v>35278</v>
      </c>
      <c r="C35" s="48">
        <v>45618</v>
      </c>
      <c r="D35" s="48">
        <v>47775</v>
      </c>
      <c r="E35" s="48">
        <v>69107</v>
      </c>
      <c r="F35" s="48">
        <v>63246</v>
      </c>
      <c r="G35" s="103">
        <v>78690</v>
      </c>
    </row>
    <row r="36" spans="1:7" ht="12.75">
      <c r="A36" s="3" t="s">
        <v>15</v>
      </c>
      <c r="B36" s="126">
        <v>19514</v>
      </c>
      <c r="C36" s="34">
        <v>35913</v>
      </c>
      <c r="D36" s="34">
        <v>39551</v>
      </c>
      <c r="E36" s="34">
        <v>47321</v>
      </c>
      <c r="F36" s="34">
        <v>39988</v>
      </c>
      <c r="G36" s="104">
        <v>45038</v>
      </c>
    </row>
    <row r="37" spans="1:7" ht="12.75">
      <c r="A37" s="3" t="s">
        <v>16</v>
      </c>
      <c r="B37" s="125">
        <v>8759</v>
      </c>
      <c r="C37" s="48">
        <v>15238.999999999998</v>
      </c>
      <c r="D37" s="48">
        <v>39212</v>
      </c>
      <c r="E37" s="48">
        <v>13947</v>
      </c>
      <c r="F37" s="48">
        <v>12947</v>
      </c>
      <c r="G37" s="103">
        <v>12699</v>
      </c>
    </row>
    <row r="38" spans="1:7" ht="12.75">
      <c r="A38" s="3" t="s">
        <v>17</v>
      </c>
      <c r="B38" s="126">
        <v>139856</v>
      </c>
      <c r="C38" s="34">
        <v>182224</v>
      </c>
      <c r="D38" s="34">
        <v>198336</v>
      </c>
      <c r="E38" s="34">
        <v>240537</v>
      </c>
      <c r="F38" s="34">
        <v>227767</v>
      </c>
      <c r="G38" s="104">
        <v>251600</v>
      </c>
    </row>
    <row r="39" spans="1:7" ht="12.75">
      <c r="A39" s="4" t="s">
        <v>59</v>
      </c>
      <c r="B39" s="125">
        <v>349008</v>
      </c>
      <c r="C39" s="48">
        <v>450180.00000000006</v>
      </c>
      <c r="D39" s="48">
        <v>528564</v>
      </c>
      <c r="E39" s="48">
        <v>590297</v>
      </c>
      <c r="F39" s="48">
        <v>651564</v>
      </c>
      <c r="G39" s="103">
        <v>689152</v>
      </c>
    </row>
    <row r="40" spans="1:7" ht="12.75">
      <c r="A40" s="3" t="s">
        <v>18</v>
      </c>
      <c r="B40" s="126">
        <v>19913</v>
      </c>
      <c r="C40" s="34">
        <v>433633</v>
      </c>
      <c r="D40" s="34">
        <v>267623</v>
      </c>
      <c r="E40" s="34">
        <v>549543</v>
      </c>
      <c r="F40" s="34">
        <v>731814</v>
      </c>
      <c r="G40" s="104">
        <v>682441</v>
      </c>
    </row>
    <row r="41" spans="1:7" ht="12.75">
      <c r="A41" s="3"/>
      <c r="B41" s="125">
        <f aca="true" t="shared" si="0" ref="B41:G41">SUM(B34:B40)</f>
        <v>832331</v>
      </c>
      <c r="C41" s="48">
        <f t="shared" si="0"/>
        <v>1433749</v>
      </c>
      <c r="D41" s="48">
        <f t="shared" si="0"/>
        <v>1459081</v>
      </c>
      <c r="E41" s="48">
        <f t="shared" si="0"/>
        <v>1881797</v>
      </c>
      <c r="F41" s="48">
        <f t="shared" si="0"/>
        <v>2155195</v>
      </c>
      <c r="G41" s="103">
        <f t="shared" si="0"/>
        <v>2208614</v>
      </c>
    </row>
    <row r="42" spans="1:7" ht="12.75">
      <c r="A42" s="2" t="s">
        <v>19</v>
      </c>
      <c r="B42" s="135">
        <v>100974</v>
      </c>
      <c r="C42" s="85">
        <v>179202</v>
      </c>
      <c r="D42" s="32">
        <v>10299</v>
      </c>
      <c r="E42" s="85">
        <v>235866</v>
      </c>
      <c r="F42" s="85">
        <v>186706</v>
      </c>
      <c r="G42" s="110">
        <v>334348</v>
      </c>
    </row>
    <row r="43" spans="1:7" ht="12.75">
      <c r="A43" s="2"/>
      <c r="B43" s="129"/>
      <c r="C43" s="84"/>
      <c r="D43" s="60"/>
      <c r="E43" s="84"/>
      <c r="F43" s="84"/>
      <c r="G43" s="136"/>
    </row>
    <row r="44" spans="1:7" ht="12.75">
      <c r="A44" s="2" t="s">
        <v>20</v>
      </c>
      <c r="B44" s="130">
        <v>933305</v>
      </c>
      <c r="C44" s="32">
        <v>1612951</v>
      </c>
      <c r="D44" s="43">
        <v>1561380</v>
      </c>
      <c r="E44" s="32">
        <v>2117663</v>
      </c>
      <c r="F44" s="32">
        <v>2341901</v>
      </c>
      <c r="G44" s="102">
        <v>2542962</v>
      </c>
    </row>
    <row r="45" spans="1:7" ht="12.75">
      <c r="A45" s="3"/>
      <c r="B45" s="180"/>
      <c r="C45" s="180"/>
      <c r="D45" s="180"/>
      <c r="E45" s="180"/>
      <c r="F45" s="180"/>
      <c r="G45" s="180"/>
    </row>
    <row r="46" spans="1:7" ht="12.75">
      <c r="A46" s="3" t="s">
        <v>21</v>
      </c>
      <c r="B46" s="133"/>
      <c r="C46" s="36"/>
      <c r="D46" s="41"/>
      <c r="E46" s="36"/>
      <c r="F46" s="36"/>
      <c r="G46" s="134"/>
    </row>
    <row r="47" spans="1:7" ht="12.75">
      <c r="A47" s="3" t="s">
        <v>22</v>
      </c>
      <c r="B47" s="125">
        <v>541957</v>
      </c>
      <c r="C47" s="48">
        <v>683400</v>
      </c>
      <c r="D47" s="57">
        <v>783014</v>
      </c>
      <c r="E47" s="48">
        <v>1146529</v>
      </c>
      <c r="F47" s="48">
        <v>1211723</v>
      </c>
      <c r="G47" s="103">
        <v>1528300</v>
      </c>
    </row>
    <row r="48" spans="1:7" ht="12.75">
      <c r="A48" s="5"/>
      <c r="B48" s="133"/>
      <c r="C48" s="36"/>
      <c r="D48" s="36"/>
      <c r="E48" s="36"/>
      <c r="F48" s="36"/>
      <c r="G48" s="134"/>
    </row>
    <row r="49" spans="1:7" ht="12.75">
      <c r="A49" s="2" t="s">
        <v>41</v>
      </c>
      <c r="B49" s="139">
        <v>1475262</v>
      </c>
      <c r="C49" s="86">
        <v>2296351</v>
      </c>
      <c r="D49" s="55">
        <v>2344394</v>
      </c>
      <c r="E49" s="86">
        <v>3264192</v>
      </c>
      <c r="F49" s="86">
        <v>3553624</v>
      </c>
      <c r="G49" s="111">
        <v>4071262</v>
      </c>
    </row>
    <row r="50" spans="1:7" ht="12.75">
      <c r="A50" s="87"/>
      <c r="B50" s="140"/>
      <c r="C50" s="88"/>
      <c r="D50" s="88"/>
      <c r="E50" s="88"/>
      <c r="F50" s="88"/>
      <c r="G50" s="113"/>
    </row>
    <row r="51" spans="1:7" ht="12.75">
      <c r="A51" s="192"/>
      <c r="B51" s="198"/>
      <c r="C51" s="197"/>
      <c r="D51" s="197"/>
      <c r="E51" s="197"/>
      <c r="F51" s="197"/>
      <c r="G51" s="199"/>
    </row>
    <row r="52" spans="1:7" ht="12.75">
      <c r="A52" s="202"/>
      <c r="B52" s="204"/>
      <c r="C52" s="203"/>
      <c r="D52" s="203"/>
      <c r="E52" s="203"/>
      <c r="F52" s="203"/>
      <c r="G52" s="205"/>
    </row>
    <row r="53" spans="1:7" ht="12.75">
      <c r="A53" s="202"/>
      <c r="B53" s="204"/>
      <c r="C53" s="203"/>
      <c r="D53" s="203"/>
      <c r="E53" s="203"/>
      <c r="F53" s="203"/>
      <c r="G53" s="205"/>
    </row>
    <row r="54" spans="1:7" ht="13.5" thickBot="1">
      <c r="A54" s="206"/>
      <c r="B54" s="210"/>
      <c r="C54" s="207"/>
      <c r="D54" s="207"/>
      <c r="E54" s="207"/>
      <c r="F54" s="207"/>
      <c r="G54" s="2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Kamlesh</dc:creator>
  <cp:keywords/>
  <dc:description/>
  <cp:lastModifiedBy>web-1</cp:lastModifiedBy>
  <cp:lastPrinted>2015-02-23T07:38:14Z</cp:lastPrinted>
  <dcterms:created xsi:type="dcterms:W3CDTF">2010-10-11T10:26:28Z</dcterms:created>
  <dcterms:modified xsi:type="dcterms:W3CDTF">2015-02-26T04:31:43Z</dcterms:modified>
  <cp:category/>
  <cp:version/>
  <cp:contentType/>
  <cp:contentStatus/>
</cp:coreProperties>
</file>