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281" windowWidth="20730" windowHeight="11385" activeTab="0"/>
  </bookViews>
  <sheets>
    <sheet name="Table 6.16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a" hidden="1">#REF!</definedName>
    <definedName name="Address" localSheetId="0">#REF!</definedName>
    <definedName name="Address">#REF!</definedName>
    <definedName name="ascd" hidden="1">#REF!</definedName>
    <definedName name="City" localSheetId="0">#REF!</definedName>
    <definedName name="City">#REF!</definedName>
    <definedName name="Code" localSheetId="0" hidden="1">#REF!</definedName>
    <definedName name="Code" hidden="1">#REF!</definedName>
    <definedName name="Company" localSheetId="0">#REF!</definedName>
    <definedName name="Company">#REF!</definedName>
    <definedName name="Country" localSheetId="0">#REF!</definedName>
    <definedName name="Country">#REF!</definedName>
    <definedName name="data1" localSheetId="0" hidden="1">#REF!</definedName>
    <definedName name="data1" hidden="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iscount" localSheetId="0" hidden="1">#REF!</definedName>
    <definedName name="Discount" hidden="1">#REF!</definedName>
    <definedName name="display_area_2" localSheetId="0" hidden="1">#REF!</definedName>
    <definedName name="display_area_2" hidden="1">#REF!</definedName>
    <definedName name="Email" localSheetId="0">#REF!</definedName>
    <definedName name="Email">#REF!</definedName>
    <definedName name="Fax" localSheetId="0">#REF!</definedName>
    <definedName name="Fax">#REF!</definedName>
    <definedName name="FCode" localSheetId="0" hidden="1">#REF!</definedName>
    <definedName name="FCode" hidden="1">#REF!</definedName>
    <definedName name="HiddenRows" localSheetId="0" hidden="1">#REF!</definedName>
    <definedName name="HiddenRows" hidden="1">#REF!</definedName>
    <definedName name="Name" localSheetId="0">#REF!</definedName>
    <definedName name="Name">#REF!</definedName>
    <definedName name="OrderTable" localSheetId="0" hidden="1">#REF!</definedName>
    <definedName name="OrderTable" hidden="1">#REF!</definedName>
    <definedName name="Phone" localSheetId="0">#REF!</definedName>
    <definedName name="Phone">#REF!</definedName>
    <definedName name="_xlnm.Print_Area" localSheetId="0">'Table 6.16'!$A$1:$J$145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RCArea" localSheetId="0" hidden="1">#REF!</definedName>
    <definedName name="RCArea" hidden="1">#REF!</definedName>
    <definedName name="SpecialPrice" localSheetId="0" hidden="1">#REF!</definedName>
    <definedName name="SpecialPrice" hidden="1">#REF!</definedName>
    <definedName name="State" localSheetId="0">#REF!</definedName>
    <definedName name="State">#REF!</definedName>
    <definedName name="tbl_ProdInfo" localSheetId="0" hidden="1">#REF!</definedName>
    <definedName name="tbl_ProdInfo" hidden="1">#REF!</definedName>
    <definedName name="tru">#REF!</definedName>
    <definedName name="Zip" localSheetId="0">#REF!</definedName>
    <definedName name="Zip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<sst xmlns="http://schemas.openxmlformats.org/spreadsheetml/2006/main" count="337" uniqueCount="150">
  <si>
    <t>Tax on General Insurance Premium</t>
  </si>
  <si>
    <t>Tax on Stock brokerage commission</t>
  </si>
  <si>
    <t>Advertising Services</t>
  </si>
  <si>
    <t>Consulting Engineer Services</t>
  </si>
  <si>
    <t>Courier Services</t>
  </si>
  <si>
    <t>Management Consultant Services</t>
  </si>
  <si>
    <t>Security/ Detective Agency Services</t>
  </si>
  <si>
    <t>Chartered Accountant Services</t>
  </si>
  <si>
    <t>Man Power Recruitment Services</t>
  </si>
  <si>
    <t>Broadcasting Service</t>
  </si>
  <si>
    <t>Insurance Auxiliary Service</t>
  </si>
  <si>
    <t>Banking and other Financial Service</t>
  </si>
  <si>
    <t>Port Service</t>
  </si>
  <si>
    <t>Cargo handling (only inland cargo)</t>
  </si>
  <si>
    <t>Commercial training or coaching</t>
  </si>
  <si>
    <t>Maintenance or repair</t>
  </si>
  <si>
    <t>Commissioning and installation</t>
  </si>
  <si>
    <t>Business auxiliary Service</t>
  </si>
  <si>
    <t>Transport of goods by road</t>
  </si>
  <si>
    <t>Intellectual property Services other than copyright</t>
  </si>
  <si>
    <t>Construction services in respect of commercial Industrial Buildings or civil Structures</t>
  </si>
  <si>
    <t>Transport of passengers embarking international journey by air, other than economy class passengers</t>
  </si>
  <si>
    <t>Business support services</t>
  </si>
  <si>
    <t>Credit Card, Debit Card change card or other payment card related services</t>
  </si>
  <si>
    <t>Mining of mineral, oil or gas Services</t>
  </si>
  <si>
    <t>Execution of a works contract Services</t>
  </si>
  <si>
    <t>2006-07</t>
  </si>
  <si>
    <t>2007-08</t>
  </si>
  <si>
    <t>2008-09</t>
  </si>
  <si>
    <t>DIRECT AND INDIRECT TAXES</t>
  </si>
  <si>
    <t>Service</t>
  </si>
  <si>
    <t>_</t>
  </si>
  <si>
    <t>Tax on telephone billing</t>
  </si>
  <si>
    <t>..</t>
  </si>
  <si>
    <t>Air Travel Agent Services</t>
  </si>
  <si>
    <t>Clearing and Forwarding Agent Services</t>
  </si>
  <si>
    <t>Custom House Agent Services</t>
  </si>
  <si>
    <t>Mandap Keeper Services</t>
  </si>
  <si>
    <t>Architect Services</t>
  </si>
  <si>
    <t>Steamer Agent Services</t>
  </si>
  <si>
    <t>Radio Paging Services</t>
  </si>
  <si>
    <t>Market Research Agency Services</t>
  </si>
  <si>
    <t>Real Estate Agent/ Consultant Services</t>
  </si>
  <si>
    <t>Rent A Cab Scheme Operator Services</t>
  </si>
  <si>
    <t>Tour Operator Services</t>
  </si>
  <si>
    <t>Credit Rating Agency Services</t>
  </si>
  <si>
    <t>Interior Decoration/ Designer Services</t>
  </si>
  <si>
    <t>Underwriter Services</t>
  </si>
  <si>
    <t>Cost Accountant Services</t>
  </si>
  <si>
    <t>Company Secretary Services</t>
  </si>
  <si>
    <t>Scientific &amp; Technical Consultancy Services</t>
  </si>
  <si>
    <t>Photographic Services</t>
  </si>
  <si>
    <t>Convention Services</t>
  </si>
  <si>
    <t>Leased Circuit Services</t>
  </si>
  <si>
    <t>Telegraphic Services</t>
  </si>
  <si>
    <t>Telex Services</t>
  </si>
  <si>
    <t>Facsimile Services</t>
  </si>
  <si>
    <t>Online Information &amp; Database access Service and/ or retrieval service</t>
  </si>
  <si>
    <t>Video Tape Production Services</t>
  </si>
  <si>
    <t>Sound Recording Services</t>
  </si>
  <si>
    <t>Service or repair produce by authorized service station for motor car &amp; two wheeled motor vehicle</t>
  </si>
  <si>
    <t>Insurance Auxiliary Service relating to life insurance</t>
  </si>
  <si>
    <t>Storage and warehousing services (except for agriculture produce and cold storage)</t>
  </si>
  <si>
    <t xml:space="preserve">Event Management </t>
  </si>
  <si>
    <t>Rail travel agents</t>
  </si>
  <si>
    <t>Health Club &amp; Fitness Centers</t>
  </si>
  <si>
    <t xml:space="preserve">Beauty  parlors  </t>
  </si>
  <si>
    <t>Fashion designers</t>
  </si>
  <si>
    <t>Cable operators</t>
  </si>
  <si>
    <t>Dry cleaning services</t>
  </si>
  <si>
    <t>Technical testing &amp; analysis; technical inspection and certification</t>
  </si>
  <si>
    <t>Internet café</t>
  </si>
  <si>
    <t>Franchise service</t>
  </si>
  <si>
    <t>Business exhibition services</t>
  </si>
  <si>
    <t>Airport Services</t>
  </si>
  <si>
    <t>Transport of goods by air</t>
  </si>
  <si>
    <t>Survey &amp; Exploration of Minerals</t>
  </si>
  <si>
    <t>opinion Poll Services</t>
  </si>
  <si>
    <t>Forward contract services</t>
  </si>
  <si>
    <t>TV or radio Programme services</t>
  </si>
  <si>
    <t>Travel Agents</t>
  </si>
  <si>
    <t>Pandal or Shamiana services</t>
  </si>
  <si>
    <t>Outdoor Catering</t>
  </si>
  <si>
    <t>Transport of goods through pipeline or other conduit</t>
  </si>
  <si>
    <t>site preparation and clearance, excavation, earth moving and demolition services, other than those provided to agriculture, irrigation and watershed development</t>
  </si>
  <si>
    <t>Dredging services of rivers, ports harbours, backwaters and estuaries</t>
  </si>
  <si>
    <t>Survey and map making other than by Government Departments</t>
  </si>
  <si>
    <t>cleaning services other than in relation to agriculture, horticulture, animal husbandry or dairying</t>
  </si>
  <si>
    <t>Membership of clubs or associations</t>
  </si>
  <si>
    <t>Packaging services</t>
  </si>
  <si>
    <t>Mailing list compilation and mailing</t>
  </si>
  <si>
    <t>Construction of residential complexes having more than twelve residential houses or apartments together with common areas and other appurtenances</t>
  </si>
  <si>
    <t>Service provided by a Registrar to an Issue</t>
  </si>
  <si>
    <t>Automated Teller Machine Operations, Maintenance or Mgt.</t>
  </si>
  <si>
    <t>Service provided by a Recovery Agent</t>
  </si>
  <si>
    <t>Sale of space or time for Advt., other than in Print Media</t>
  </si>
  <si>
    <t>Sponsorship services provided to any body corporate or film, other than sponsorship of sports events</t>
  </si>
  <si>
    <t>Transport of goods in containers by rail by any person, other than Government railway</t>
  </si>
  <si>
    <t>Auctioneers service, other than auction of properly under directions or orders of a court of law or auction by the Central government</t>
  </si>
  <si>
    <t>Public Relation Services</t>
  </si>
  <si>
    <t>Ship Management Services</t>
  </si>
  <si>
    <t>Internet Telephony Services</t>
  </si>
  <si>
    <t>Transport of persons by cruise ship</t>
  </si>
  <si>
    <t>Other Services since withdrawn (Arrear Payments)</t>
  </si>
  <si>
    <t>Telecommunication Services</t>
  </si>
  <si>
    <t>Development and supply of content for use in telecom services advertising agency services and on line information and database assess or retrieval services</t>
  </si>
  <si>
    <t>Asset management including portfolio management and all forms of fund management services</t>
  </si>
  <si>
    <t>Design services</t>
  </si>
  <si>
    <t xml:space="preserve">Cess on Education </t>
  </si>
  <si>
    <t>Receipt awaiting transfer to other heads</t>
  </si>
  <si>
    <t>Services introduced in 2008-09</t>
  </si>
  <si>
    <t>Service provided by a Share Transfer Agent</t>
  </si>
  <si>
    <t>Renting of immovable property for use in course or furtherance of business or commerce Services</t>
  </si>
  <si>
    <t>2010-11</t>
  </si>
  <si>
    <t>2011-12</t>
  </si>
  <si>
    <t>%Growth</t>
  </si>
  <si>
    <t xml:space="preserve">2009-10 </t>
  </si>
  <si>
    <t>^ Services introduced in 2009-10</t>
  </si>
  <si>
    <t>*Services introduced in 2010-11</t>
  </si>
  <si>
    <t>#Services introduced in 2011-12</t>
  </si>
  <si>
    <t>^Services introduced in 2009-10</t>
  </si>
  <si>
    <t>`</t>
  </si>
  <si>
    <r>
      <t>(Revenue in</t>
    </r>
    <r>
      <rPr>
        <b/>
        <sz val="10"/>
        <rFont val="Rupee Foradian"/>
        <family val="2"/>
      </rPr>
      <t xml:space="preserve"> ₹ </t>
    </r>
    <r>
      <rPr>
        <b/>
        <sz val="10"/>
        <rFont val="Times New Roman"/>
        <family val="1"/>
      </rPr>
      <t>Crore)</t>
    </r>
  </si>
  <si>
    <t xml:space="preserve">Table 6.16: SERVICE-WISE REVENUE COLLECTION FROM SERVICE TAX SINCE 2006-07 TO 2013-14 </t>
  </si>
  <si>
    <t>2012-13</t>
  </si>
  <si>
    <t>2013-14</t>
  </si>
  <si>
    <t>Mechinized Slaughter House Services</t>
  </si>
  <si>
    <t>Services provided by any person in relation to IT Software</t>
  </si>
  <si>
    <t>Services provided by a recognised stock exchange in relation to transaction in  securities</t>
  </si>
  <si>
    <t>Services provided to goods or forward contracts</t>
  </si>
  <si>
    <t>Services provided  by a procecing and clearinghoose in goods and forward contracts.</t>
  </si>
  <si>
    <t>Services provided by a insurer of life insurance on ULIPS</t>
  </si>
  <si>
    <t>Services provided by any person in relation to supply of tangible goods.</t>
  </si>
  <si>
    <t>^Legal Consultancy Service</t>
  </si>
  <si>
    <t>^ Cosmetic  Surgery or Plastic Surgery Service</t>
  </si>
  <si>
    <t>*Services of promoting a brand of goods services events business entity etc.</t>
  </si>
  <si>
    <t>* Services of permitting commercial use or exploitation of any event orgnized by a person or organization.</t>
  </si>
  <si>
    <t>* Services provided by electricity exchange.</t>
  </si>
  <si>
    <t>Source: Department of Revenue (PrCCA. Provisional 2013-14) Ministry of Finance.</t>
  </si>
  <si>
    <t>*Special services provided by a builder etc to the prospective buyers such as providing preferentioal</t>
  </si>
  <si>
    <t>* Health services like (a) health check up undertaken by hospitals or medical establishments for employee.</t>
  </si>
  <si>
    <t>*Services provided maintenance of medical records of employees business entity.</t>
  </si>
  <si>
    <t>*Services related to (a) Transfering Temporarily or (b) permitting the use or enjoyment of any copyright.</t>
  </si>
  <si>
    <t>*Services of Promoting Marketing or Organising of Games of chance including lottery,Bingo or Lotto</t>
  </si>
  <si>
    <t>#Services of air-conditioned restaurants having license to serve alcoholic beverages in relation to service of food or beverages.</t>
  </si>
  <si>
    <t># Services of providing of accomodation in hotels/Inn/clubs/guesthouses/campsite for a continuous period of less than three months.</t>
  </si>
  <si>
    <t>$ All taxable services</t>
  </si>
  <si>
    <t>$ Other taxable services</t>
  </si>
  <si>
    <t>Total Taxes (all services)</t>
  </si>
  <si>
    <t>^Transport of Coastal goods &amp; goods rthrough national waterways or goods through inlandwater.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</si>
</sst>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[$-409]dddd\,\ mmmm\ dd\,\ yyyy"/>
    <numFmt numFmtId="185" formatCode="0_)"/>
    <numFmt numFmtId="186" formatCode="#,##0.0_);\(#,##0.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Rupee Foradian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8" fillId="0" borderId="0" xfId="57" applyFont="1" applyFill="1" applyBorder="1" applyAlignment="1">
      <alignment vertical="center"/>
      <protection/>
    </xf>
    <xf numFmtId="0" fontId="8" fillId="0" borderId="0" xfId="57" applyFont="1" applyBorder="1" applyAlignment="1">
      <alignment vertical="center"/>
      <protection/>
    </xf>
    <xf numFmtId="0" fontId="5" fillId="0" borderId="0" xfId="59" applyFont="1" applyBorder="1" applyAlignment="1">
      <alignment horizontal="right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5" fillId="0" borderId="0" xfId="59" applyFont="1" applyBorder="1" applyAlignment="1">
      <alignment horizontal="center"/>
      <protection/>
    </xf>
    <xf numFmtId="0" fontId="8" fillId="33" borderId="0" xfId="57" applyFont="1" applyFill="1" applyBorder="1" applyAlignment="1">
      <alignment vertical="center"/>
      <protection/>
    </xf>
    <xf numFmtId="0" fontId="8" fillId="33" borderId="0" xfId="57" applyFont="1" applyFill="1" applyBorder="1" applyAlignment="1">
      <alignment horizontal="center" vertical="center"/>
      <protection/>
    </xf>
    <xf numFmtId="0" fontId="4" fillId="33" borderId="0" xfId="57" applyFont="1" applyFill="1" applyBorder="1" applyAlignment="1">
      <alignment horizontal="center" vertical="center"/>
      <protection/>
    </xf>
    <xf numFmtId="0" fontId="4" fillId="33" borderId="0" xfId="57" applyFont="1" applyFill="1" applyBorder="1" applyAlignment="1">
      <alignment vertical="center"/>
      <protection/>
    </xf>
    <xf numFmtId="1" fontId="4" fillId="33" borderId="0" xfId="71" applyNumberFormat="1" applyFont="1" applyFill="1" applyBorder="1" applyAlignment="1">
      <alignment vertical="center" wrapText="1"/>
      <protection/>
    </xf>
    <xf numFmtId="0" fontId="4" fillId="33" borderId="0" xfId="57" applyFont="1" applyFill="1" applyBorder="1" applyAlignment="1">
      <alignment vertical="top"/>
      <protection/>
    </xf>
    <xf numFmtId="1" fontId="4" fillId="33" borderId="0" xfId="57" applyNumberFormat="1" applyFont="1" applyFill="1" applyBorder="1" applyAlignment="1">
      <alignment vertical="top"/>
      <protection/>
    </xf>
    <xf numFmtId="1" fontId="4" fillId="33" borderId="0" xfId="57" applyNumberFormat="1" applyFont="1" applyFill="1" applyBorder="1" applyAlignment="1">
      <alignment horizontal="center" vertical="top"/>
      <protection/>
    </xf>
    <xf numFmtId="1" fontId="4" fillId="33" borderId="0" xfId="57" applyNumberFormat="1" applyFont="1" applyFill="1" applyBorder="1" applyAlignment="1">
      <alignment horizontal="right" vertical="top"/>
      <protection/>
    </xf>
    <xf numFmtId="172" fontId="4" fillId="33" borderId="0" xfId="57" applyNumberFormat="1" applyFont="1" applyFill="1" applyBorder="1" applyAlignment="1">
      <alignment horizontal="center" vertical="top"/>
      <protection/>
    </xf>
    <xf numFmtId="0" fontId="8" fillId="34" borderId="0" xfId="57" applyFont="1" applyFill="1" applyBorder="1" applyAlignment="1">
      <alignment vertical="center"/>
      <protection/>
    </xf>
    <xf numFmtId="0" fontId="8" fillId="34" borderId="0" xfId="57" applyFont="1" applyFill="1" applyBorder="1" applyAlignment="1">
      <alignment horizontal="center" vertical="center"/>
      <protection/>
    </xf>
    <xf numFmtId="0" fontId="5" fillId="34" borderId="0" xfId="57" applyFont="1" applyFill="1" applyBorder="1" applyAlignment="1">
      <alignment vertical="top" wrapText="1"/>
      <protection/>
    </xf>
    <xf numFmtId="0" fontId="8" fillId="34" borderId="0" xfId="57" applyFont="1" applyFill="1" applyBorder="1" applyAlignment="1">
      <alignment vertical="top" wrapText="1"/>
      <protection/>
    </xf>
    <xf numFmtId="0" fontId="8" fillId="34" borderId="0" xfId="57" applyFont="1" applyFill="1" applyBorder="1" applyAlignment="1">
      <alignment horizontal="center" vertical="top" wrapText="1"/>
      <protection/>
    </xf>
    <xf numFmtId="0" fontId="8" fillId="34" borderId="10" xfId="57" applyFont="1" applyFill="1" applyBorder="1" applyAlignment="1">
      <alignment vertical="top" wrapText="1"/>
      <protection/>
    </xf>
    <xf numFmtId="0" fontId="5" fillId="34" borderId="10" xfId="57" applyFont="1" applyFill="1" applyBorder="1" applyAlignment="1">
      <alignment horizontal="right" vertical="top"/>
      <protection/>
    </xf>
    <xf numFmtId="0" fontId="5" fillId="34" borderId="11" xfId="57" applyFont="1" applyFill="1" applyBorder="1" applyAlignment="1">
      <alignment horizontal="center" vertical="center"/>
      <protection/>
    </xf>
    <xf numFmtId="0" fontId="5" fillId="34" borderId="11" xfId="57" applyFont="1" applyFill="1" applyBorder="1" applyAlignment="1">
      <alignment horizontal="center" vertical="center" wrapText="1"/>
      <protection/>
    </xf>
    <xf numFmtId="1" fontId="5" fillId="34" borderId="11" xfId="71" applyNumberFormat="1" applyFont="1" applyFill="1" applyBorder="1" applyAlignment="1">
      <alignment horizontal="center" vertical="center" wrapText="1"/>
      <protection/>
    </xf>
    <xf numFmtId="0" fontId="5" fillId="34" borderId="12" xfId="57" applyFont="1" applyFill="1" applyBorder="1" applyAlignment="1">
      <alignment horizontal="center" vertical="center"/>
      <protection/>
    </xf>
    <xf numFmtId="0" fontId="5" fillId="34" borderId="12" xfId="57" applyFont="1" applyFill="1" applyBorder="1" applyAlignment="1">
      <alignment vertical="center"/>
      <protection/>
    </xf>
    <xf numFmtId="0" fontId="4" fillId="35" borderId="0" xfId="57" applyFont="1" applyFill="1" applyBorder="1" applyAlignment="1">
      <alignment vertical="top"/>
      <protection/>
    </xf>
    <xf numFmtId="1" fontId="4" fillId="35" borderId="0" xfId="57" applyNumberFormat="1" applyFont="1" applyFill="1" applyBorder="1" applyAlignment="1">
      <alignment vertical="top"/>
      <protection/>
    </xf>
    <xf numFmtId="1" fontId="4" fillId="35" borderId="0" xfId="57" applyNumberFormat="1" applyFont="1" applyFill="1" applyBorder="1" applyAlignment="1">
      <alignment horizontal="center" vertical="top"/>
      <protection/>
    </xf>
    <xf numFmtId="172" fontId="4" fillId="35" borderId="0" xfId="57" applyNumberFormat="1" applyFont="1" applyFill="1" applyBorder="1" applyAlignment="1">
      <alignment horizontal="center" vertical="top"/>
      <protection/>
    </xf>
    <xf numFmtId="0" fontId="4" fillId="35" borderId="0" xfId="57" applyFont="1" applyFill="1" applyBorder="1" applyAlignment="1">
      <alignment horizontal="center" vertical="top"/>
      <protection/>
    </xf>
    <xf numFmtId="0" fontId="5" fillId="34" borderId="0" xfId="57" applyFont="1" applyFill="1" applyBorder="1" applyAlignment="1">
      <alignment vertical="center" wrapText="1"/>
      <protection/>
    </xf>
    <xf numFmtId="0" fontId="4" fillId="33" borderId="0" xfId="57" applyFont="1" applyFill="1" applyBorder="1" applyAlignment="1">
      <alignment horizontal="center" vertical="top"/>
      <protection/>
    </xf>
    <xf numFmtId="0" fontId="4" fillId="35" borderId="0" xfId="57" applyFont="1" applyFill="1" applyBorder="1" applyAlignment="1">
      <alignment horizontal="center" vertical="center"/>
      <protection/>
    </xf>
    <xf numFmtId="172" fontId="4" fillId="35" borderId="0" xfId="57" applyNumberFormat="1" applyFont="1" applyFill="1" applyBorder="1" applyAlignment="1">
      <alignment horizontal="center" vertical="center"/>
      <protection/>
    </xf>
    <xf numFmtId="0" fontId="4" fillId="34" borderId="0" xfId="57" applyFont="1" applyFill="1" applyBorder="1" applyAlignment="1">
      <alignment horizontal="center" vertical="center"/>
      <protection/>
    </xf>
    <xf numFmtId="0" fontId="4" fillId="34" borderId="0" xfId="57" applyFont="1" applyFill="1" applyBorder="1" applyAlignment="1">
      <alignment vertical="top" wrapText="1"/>
      <protection/>
    </xf>
    <xf numFmtId="0" fontId="4" fillId="34" borderId="10" xfId="57" applyFont="1" applyFill="1" applyBorder="1" applyAlignment="1">
      <alignment vertical="top" wrapText="1"/>
      <protection/>
    </xf>
    <xf numFmtId="0" fontId="4" fillId="34" borderId="0" xfId="57" applyFont="1" applyFill="1" applyBorder="1" applyAlignment="1">
      <alignment vertical="center"/>
      <protection/>
    </xf>
    <xf numFmtId="0" fontId="5" fillId="34" borderId="10" xfId="57" applyFont="1" applyFill="1" applyBorder="1" applyAlignment="1">
      <alignment vertical="top" wrapText="1"/>
      <protection/>
    </xf>
    <xf numFmtId="1" fontId="4" fillId="35" borderId="0" xfId="57" applyNumberFormat="1" applyFont="1" applyFill="1" applyBorder="1" applyAlignment="1">
      <alignment horizontal="right" vertical="top"/>
      <protection/>
    </xf>
    <xf numFmtId="0" fontId="8" fillId="36" borderId="0" xfId="57" applyFont="1" applyFill="1" applyBorder="1" applyAlignment="1">
      <alignment vertical="center"/>
      <protection/>
    </xf>
    <xf numFmtId="0" fontId="8" fillId="36" borderId="0" xfId="57" applyFont="1" applyFill="1" applyBorder="1" applyAlignment="1">
      <alignment vertical="top" wrapText="1"/>
      <protection/>
    </xf>
    <xf numFmtId="0" fontId="9" fillId="36" borderId="0" xfId="57" applyFont="1" applyFill="1" applyBorder="1" applyAlignment="1">
      <alignment vertical="top" wrapText="1"/>
      <protection/>
    </xf>
    <xf numFmtId="0" fontId="8" fillId="36" borderId="0" xfId="57" applyFont="1" applyFill="1" applyBorder="1" applyAlignment="1">
      <alignment vertical="top"/>
      <protection/>
    </xf>
    <xf numFmtId="0" fontId="5" fillId="36" borderId="0" xfId="57" applyFont="1" applyFill="1" applyBorder="1" applyAlignment="1">
      <alignment vertical="center"/>
      <protection/>
    </xf>
    <xf numFmtId="0" fontId="8" fillId="34" borderId="0" xfId="57" applyFont="1" applyFill="1" applyBorder="1" applyAlignment="1">
      <alignment vertical="center" wrapText="1"/>
      <protection/>
    </xf>
    <xf numFmtId="0" fontId="4" fillId="35" borderId="0" xfId="57" applyFont="1" applyFill="1" applyBorder="1" applyAlignment="1">
      <alignment horizontal="center" vertical="top" wrapText="1"/>
      <protection/>
    </xf>
    <xf numFmtId="1" fontId="4" fillId="35" borderId="0" xfId="57" applyNumberFormat="1" applyFont="1" applyFill="1" applyBorder="1" applyAlignment="1">
      <alignment horizontal="center" vertical="center"/>
      <protection/>
    </xf>
    <xf numFmtId="1" fontId="4" fillId="33" borderId="10" xfId="57" applyNumberFormat="1" applyFont="1" applyFill="1" applyBorder="1" applyAlignment="1">
      <alignment horizontal="center" vertical="top"/>
      <protection/>
    </xf>
    <xf numFmtId="0" fontId="4" fillId="33" borderId="10" xfId="57" applyFont="1" applyFill="1" applyBorder="1" applyAlignment="1">
      <alignment horizontal="center" vertical="top"/>
      <protection/>
    </xf>
    <xf numFmtId="172" fontId="4" fillId="33" borderId="0" xfId="57" applyNumberFormat="1" applyFont="1" applyFill="1" applyBorder="1" applyAlignment="1">
      <alignment horizontal="center" vertical="center"/>
      <protection/>
    </xf>
    <xf numFmtId="1" fontId="5" fillId="35" borderId="10" xfId="57" applyNumberFormat="1" applyFont="1" applyFill="1" applyBorder="1" applyAlignment="1">
      <alignment horizontal="center" vertical="top"/>
      <protection/>
    </xf>
    <xf numFmtId="0" fontId="5" fillId="35" borderId="10" xfId="57" applyFont="1" applyFill="1" applyBorder="1" applyAlignment="1">
      <alignment horizontal="center" vertical="center"/>
      <protection/>
    </xf>
    <xf numFmtId="0" fontId="7" fillId="34" borderId="0" xfId="0" applyFont="1" applyFill="1" applyAlignment="1">
      <alignment horizontal="center"/>
    </xf>
    <xf numFmtId="0" fontId="5" fillId="33" borderId="11" xfId="59" applyFont="1" applyFill="1" applyBorder="1" applyAlignment="1">
      <alignment horizontal="left"/>
      <protection/>
    </xf>
    <xf numFmtId="0" fontId="47" fillId="33" borderId="0" xfId="0" applyFont="1" applyFill="1" applyAlignment="1">
      <alignment wrapText="1"/>
    </xf>
    <xf numFmtId="0" fontId="4" fillId="33" borderId="0" xfId="59" applyFont="1" applyFill="1" applyBorder="1" applyAlignment="1">
      <alignment horizontal="center"/>
      <protection/>
    </xf>
    <xf numFmtId="0" fontId="5" fillId="34" borderId="0" xfId="57" applyFont="1" applyFill="1" applyAlignment="1">
      <alignment horizontal="center" vertical="distributed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53"/>
  <sheetViews>
    <sheetView tabSelected="1" view="pageBreakPreview" zoomScaleNormal="145" zoomScaleSheetLayoutView="100" workbookViewId="0" topLeftCell="A135">
      <selection activeCell="E137" sqref="E137"/>
    </sheetView>
  </sheetViews>
  <sheetFormatPr defaultColWidth="9.140625" defaultRowHeight="15"/>
  <cols>
    <col min="1" max="1" width="35.57421875" style="1" customWidth="1"/>
    <col min="2" max="2" width="7.421875" style="2" customWidth="1"/>
    <col min="3" max="3" width="10.28125" style="1" customWidth="1"/>
    <col min="4" max="4" width="9.8515625" style="1" customWidth="1"/>
    <col min="5" max="5" width="12.57421875" style="4" customWidth="1"/>
    <col min="6" max="6" width="8.7109375" style="1" customWidth="1"/>
    <col min="7" max="9" width="9.140625" style="1" customWidth="1"/>
    <col min="10" max="10" width="10.7109375" style="1" customWidth="1"/>
    <col min="11" max="16384" width="9.140625" style="43" customWidth="1"/>
  </cols>
  <sheetData>
    <row r="1" spans="1:10" ht="15">
      <c r="A1" s="16"/>
      <c r="B1" s="16"/>
      <c r="C1" s="16"/>
      <c r="D1" s="16"/>
      <c r="E1" s="17"/>
      <c r="F1" s="16"/>
      <c r="G1" s="16"/>
      <c r="H1" s="16"/>
      <c r="I1" s="16"/>
      <c r="J1" s="16"/>
    </row>
    <row r="2" spans="1:10" ht="15.75">
      <c r="A2" s="56" t="s">
        <v>29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">
      <c r="A3" s="16"/>
      <c r="B3" s="16"/>
      <c r="C3" s="16"/>
      <c r="D3" s="16"/>
      <c r="E3" s="17"/>
      <c r="F3" s="16"/>
      <c r="G3" s="16"/>
      <c r="H3" s="16"/>
      <c r="I3" s="16"/>
      <c r="J3" s="16"/>
    </row>
    <row r="4" spans="1:10" s="44" customFormat="1" ht="24.75" customHeight="1">
      <c r="A4" s="60" t="s">
        <v>123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s="44" customFormat="1" ht="15">
      <c r="A5" s="18"/>
      <c r="B5" s="19"/>
      <c r="C5" s="19"/>
      <c r="D5" s="19"/>
      <c r="E5" s="20"/>
      <c r="F5" s="19"/>
      <c r="G5" s="21"/>
      <c r="H5" s="21"/>
      <c r="I5" s="21"/>
      <c r="J5" s="22" t="s">
        <v>122</v>
      </c>
    </row>
    <row r="6" spans="1:10" s="44" customFormat="1" ht="51.75" customHeight="1">
      <c r="A6" s="23" t="s">
        <v>30</v>
      </c>
      <c r="B6" s="23" t="s">
        <v>26</v>
      </c>
      <c r="C6" s="23" t="s">
        <v>27</v>
      </c>
      <c r="D6" s="23" t="s">
        <v>28</v>
      </c>
      <c r="E6" s="24" t="s">
        <v>116</v>
      </c>
      <c r="F6" s="25" t="s">
        <v>113</v>
      </c>
      <c r="G6" s="33" t="s">
        <v>114</v>
      </c>
      <c r="H6" s="33" t="s">
        <v>124</v>
      </c>
      <c r="I6" s="33" t="s">
        <v>125</v>
      </c>
      <c r="J6" s="33" t="s">
        <v>115</v>
      </c>
    </row>
    <row r="7" spans="1:10" s="45" customFormat="1" ht="14.25">
      <c r="A7" s="26">
        <v>1</v>
      </c>
      <c r="B7" s="27">
        <v>2</v>
      </c>
      <c r="C7" s="27">
        <v>3</v>
      </c>
      <c r="D7" s="27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</row>
    <row r="8" spans="1:10" s="44" customFormat="1" ht="15">
      <c r="A8" s="37"/>
      <c r="B8" s="9"/>
      <c r="C8" s="9"/>
      <c r="D8" s="9"/>
      <c r="E8" s="8"/>
      <c r="F8" s="9"/>
      <c r="G8" s="9"/>
      <c r="H8" s="9"/>
      <c r="I8" s="9"/>
      <c r="J8" s="10"/>
    </row>
    <row r="9" spans="1:10" ht="15">
      <c r="A9" s="38" t="s">
        <v>32</v>
      </c>
      <c r="B9" s="28">
        <v>6049</v>
      </c>
      <c r="C9" s="29">
        <f>56745.2/10</f>
        <v>5674.5199999999995</v>
      </c>
      <c r="D9" s="29">
        <v>5853.04</v>
      </c>
      <c r="E9" s="30">
        <v>1080</v>
      </c>
      <c r="F9" s="30">
        <v>779</v>
      </c>
      <c r="G9" s="30">
        <v>945</v>
      </c>
      <c r="H9" s="30">
        <v>703</v>
      </c>
      <c r="I9" s="30">
        <v>764</v>
      </c>
      <c r="J9" s="31">
        <v>8.8</v>
      </c>
    </row>
    <row r="10" spans="1:10" s="46" customFormat="1" ht="15">
      <c r="A10" s="38" t="s">
        <v>0</v>
      </c>
      <c r="B10" s="11">
        <v>2479</v>
      </c>
      <c r="C10" s="12">
        <f>27979.1/10</f>
        <v>2797.91</v>
      </c>
      <c r="D10" s="12">
        <v>3278.81</v>
      </c>
      <c r="E10" s="13">
        <v>3126</v>
      </c>
      <c r="F10" s="13">
        <v>3877</v>
      </c>
      <c r="G10" s="13">
        <v>5233</v>
      </c>
      <c r="H10" s="13">
        <v>6321</v>
      </c>
      <c r="I10" s="13">
        <v>8770</v>
      </c>
      <c r="J10" s="15">
        <v>38.7</v>
      </c>
    </row>
    <row r="11" spans="1:10" s="46" customFormat="1" ht="15.75" customHeight="1">
      <c r="A11" s="38" t="s">
        <v>1</v>
      </c>
      <c r="B11" s="28">
        <v>1029</v>
      </c>
      <c r="C11" s="29">
        <f>15552.1/10</f>
        <v>1555.21</v>
      </c>
      <c r="D11" s="29">
        <v>794.97</v>
      </c>
      <c r="E11" s="30">
        <v>1000</v>
      </c>
      <c r="F11" s="30">
        <v>930</v>
      </c>
      <c r="G11" s="30">
        <v>657</v>
      </c>
      <c r="H11" s="30">
        <v>450</v>
      </c>
      <c r="I11" s="30">
        <v>526</v>
      </c>
      <c r="J11" s="31">
        <v>16.9</v>
      </c>
    </row>
    <row r="12" spans="1:10" s="46" customFormat="1" ht="15">
      <c r="A12" s="38" t="s">
        <v>2</v>
      </c>
      <c r="B12" s="11">
        <v>569</v>
      </c>
      <c r="C12" s="12">
        <f>7574.7/10</f>
        <v>757.47</v>
      </c>
      <c r="D12" s="12">
        <v>821.69</v>
      </c>
      <c r="E12" s="13">
        <v>674</v>
      </c>
      <c r="F12" s="13">
        <v>794</v>
      </c>
      <c r="G12" s="13">
        <v>1093</v>
      </c>
      <c r="H12" s="13">
        <v>777</v>
      </c>
      <c r="I12" s="13">
        <v>856</v>
      </c>
      <c r="J12" s="15">
        <v>10.2</v>
      </c>
    </row>
    <row r="13" spans="1:10" s="46" customFormat="1" ht="15">
      <c r="A13" s="38" t="s">
        <v>3</v>
      </c>
      <c r="B13" s="28">
        <v>1268</v>
      </c>
      <c r="C13" s="29">
        <f>16458.5/10</f>
        <v>1645.85</v>
      </c>
      <c r="D13" s="29">
        <v>2257.34</v>
      </c>
      <c r="E13" s="30">
        <v>2076</v>
      </c>
      <c r="F13" s="30">
        <v>2096</v>
      </c>
      <c r="G13" s="30">
        <v>2456</v>
      </c>
      <c r="H13" s="30">
        <v>2185</v>
      </c>
      <c r="I13" s="30">
        <v>3085</v>
      </c>
      <c r="J13" s="31">
        <v>41.2</v>
      </c>
    </row>
    <row r="14" spans="1:10" s="46" customFormat="1" ht="15">
      <c r="A14" s="38" t="s">
        <v>4</v>
      </c>
      <c r="B14" s="11">
        <v>476</v>
      </c>
      <c r="C14" s="12">
        <f>5385.4/10</f>
        <v>538.54</v>
      </c>
      <c r="D14" s="12">
        <v>527.27</v>
      </c>
      <c r="E14" s="13">
        <v>492</v>
      </c>
      <c r="F14" s="13">
        <v>554</v>
      </c>
      <c r="G14" s="13">
        <v>706</v>
      </c>
      <c r="H14" s="13">
        <v>719</v>
      </c>
      <c r="I14" s="13">
        <v>1101</v>
      </c>
      <c r="J14" s="15">
        <v>53.1</v>
      </c>
    </row>
    <row r="15" spans="1:10" s="46" customFormat="1" ht="15">
      <c r="A15" s="38" t="s">
        <v>34</v>
      </c>
      <c r="B15" s="28">
        <v>237</v>
      </c>
      <c r="C15" s="29">
        <f>2201/10</f>
        <v>220.1</v>
      </c>
      <c r="D15" s="29">
        <v>178.34</v>
      </c>
      <c r="E15" s="30">
        <v>164</v>
      </c>
      <c r="F15" s="30">
        <v>198</v>
      </c>
      <c r="G15" s="30">
        <v>210</v>
      </c>
      <c r="H15" s="30">
        <v>203</v>
      </c>
      <c r="I15" s="30">
        <v>268</v>
      </c>
      <c r="J15" s="31">
        <v>32</v>
      </c>
    </row>
    <row r="16" spans="1:10" s="46" customFormat="1" ht="15">
      <c r="A16" s="38" t="s">
        <v>5</v>
      </c>
      <c r="B16" s="11">
        <v>787</v>
      </c>
      <c r="C16" s="12">
        <f>13025.7/10</f>
        <v>1302.5700000000002</v>
      </c>
      <c r="D16" s="12">
        <v>1801</v>
      </c>
      <c r="E16" s="13">
        <v>1598</v>
      </c>
      <c r="F16" s="13">
        <v>1785</v>
      </c>
      <c r="G16" s="13">
        <v>2299</v>
      </c>
      <c r="H16" s="13">
        <v>2145</v>
      </c>
      <c r="I16" s="13">
        <v>3216</v>
      </c>
      <c r="J16" s="15">
        <v>49.9</v>
      </c>
    </row>
    <row r="17" spans="1:10" s="46" customFormat="1" ht="15">
      <c r="A17" s="38" t="s">
        <v>35</v>
      </c>
      <c r="B17" s="29">
        <v>288</v>
      </c>
      <c r="C17" s="29">
        <f>3265/10</f>
        <v>326.5</v>
      </c>
      <c r="D17" s="29">
        <v>373.86</v>
      </c>
      <c r="E17" s="30">
        <v>382</v>
      </c>
      <c r="F17" s="30">
        <v>437</v>
      </c>
      <c r="G17" s="30">
        <v>570</v>
      </c>
      <c r="H17" s="30">
        <v>641</v>
      </c>
      <c r="I17" s="30">
        <v>833</v>
      </c>
      <c r="J17" s="31">
        <v>30</v>
      </c>
    </row>
    <row r="18" spans="1:10" s="46" customFormat="1" ht="15.75" customHeight="1">
      <c r="A18" s="38" t="s">
        <v>6</v>
      </c>
      <c r="B18" s="11">
        <v>463</v>
      </c>
      <c r="C18" s="12">
        <f>6248.3/10</f>
        <v>624.83</v>
      </c>
      <c r="D18" s="12">
        <v>829.91</v>
      </c>
      <c r="E18" s="13">
        <v>1046</v>
      </c>
      <c r="F18" s="13">
        <v>1360</v>
      </c>
      <c r="G18" s="13">
        <v>1717</v>
      </c>
      <c r="H18" s="13">
        <v>1772</v>
      </c>
      <c r="I18" s="13">
        <v>2421</v>
      </c>
      <c r="J18" s="15">
        <v>36.6</v>
      </c>
    </row>
    <row r="19" spans="1:10" s="46" customFormat="1" ht="15">
      <c r="A19" s="38" t="s">
        <v>36</v>
      </c>
      <c r="B19" s="28">
        <v>209</v>
      </c>
      <c r="C19" s="29">
        <f>2238/10</f>
        <v>223.8</v>
      </c>
      <c r="D19" s="29">
        <v>260.44</v>
      </c>
      <c r="E19" s="30">
        <v>217</v>
      </c>
      <c r="F19" s="30">
        <v>256</v>
      </c>
      <c r="G19" s="30">
        <v>293</v>
      </c>
      <c r="H19" s="30">
        <v>263</v>
      </c>
      <c r="I19" s="30">
        <v>347</v>
      </c>
      <c r="J19" s="31">
        <v>31.7</v>
      </c>
    </row>
    <row r="20" spans="1:10" s="46" customFormat="1" ht="15">
      <c r="A20" s="38" t="s">
        <v>37</v>
      </c>
      <c r="B20" s="11">
        <v>200</v>
      </c>
      <c r="C20" s="12">
        <f>2179.3/10</f>
        <v>217.93</v>
      </c>
      <c r="D20" s="12">
        <v>229.4</v>
      </c>
      <c r="E20" s="13">
        <v>204</v>
      </c>
      <c r="F20" s="13">
        <v>268</v>
      </c>
      <c r="G20" s="13">
        <v>372</v>
      </c>
      <c r="H20" s="13">
        <v>404</v>
      </c>
      <c r="I20" s="13">
        <v>551</v>
      </c>
      <c r="J20" s="15">
        <v>36.3</v>
      </c>
    </row>
    <row r="21" spans="1:10" s="46" customFormat="1" ht="15">
      <c r="A21" s="38" t="s">
        <v>7</v>
      </c>
      <c r="B21" s="28">
        <v>359</v>
      </c>
      <c r="C21" s="29">
        <f>4405.5/10</f>
        <v>440.55</v>
      </c>
      <c r="D21" s="29">
        <v>515.57</v>
      </c>
      <c r="E21" s="30">
        <v>511</v>
      </c>
      <c r="F21" s="30">
        <v>560</v>
      </c>
      <c r="G21" s="30">
        <v>645</v>
      </c>
      <c r="H21" s="30">
        <v>780</v>
      </c>
      <c r="I21" s="30">
        <v>1037</v>
      </c>
      <c r="J21" s="31">
        <v>33</v>
      </c>
    </row>
    <row r="22" spans="1:10" s="46" customFormat="1" ht="15">
      <c r="A22" s="38" t="s">
        <v>38</v>
      </c>
      <c r="B22" s="11">
        <v>179</v>
      </c>
      <c r="C22" s="12">
        <f>3420.8/10</f>
        <v>342.08000000000004</v>
      </c>
      <c r="D22" s="12">
        <v>323.84</v>
      </c>
      <c r="E22" s="13">
        <v>284</v>
      </c>
      <c r="F22" s="13">
        <v>329</v>
      </c>
      <c r="G22" s="13">
        <v>366</v>
      </c>
      <c r="H22" s="13">
        <v>396</v>
      </c>
      <c r="I22" s="13">
        <v>491</v>
      </c>
      <c r="J22" s="15">
        <v>23.9</v>
      </c>
    </row>
    <row r="23" spans="1:10" s="46" customFormat="1" ht="15">
      <c r="A23" s="38" t="s">
        <v>39</v>
      </c>
      <c r="B23" s="28">
        <v>101</v>
      </c>
      <c r="C23" s="29">
        <f>1083.6/10</f>
        <v>108.35999999999999</v>
      </c>
      <c r="D23" s="29">
        <v>114.59</v>
      </c>
      <c r="E23" s="30">
        <v>76</v>
      </c>
      <c r="F23" s="30">
        <v>83</v>
      </c>
      <c r="G23" s="30">
        <v>92</v>
      </c>
      <c r="H23" s="30">
        <v>94</v>
      </c>
      <c r="I23" s="30">
        <v>137</v>
      </c>
      <c r="J23" s="31">
        <v>45</v>
      </c>
    </row>
    <row r="24" spans="1:10" s="46" customFormat="1" ht="15">
      <c r="A24" s="38" t="s">
        <v>40</v>
      </c>
      <c r="B24" s="11">
        <v>2</v>
      </c>
      <c r="C24" s="12">
        <v>3</v>
      </c>
      <c r="D24" s="14" t="s">
        <v>33</v>
      </c>
      <c r="E24" s="15">
        <v>0.4</v>
      </c>
      <c r="F24" s="15">
        <v>1</v>
      </c>
      <c r="G24" s="15">
        <v>0.1</v>
      </c>
      <c r="H24" s="15">
        <v>-3</v>
      </c>
      <c r="I24" s="15">
        <v>-1</v>
      </c>
      <c r="J24" s="13">
        <v>-56.6</v>
      </c>
    </row>
    <row r="25" spans="1:10" s="46" customFormat="1" ht="15">
      <c r="A25" s="38" t="s">
        <v>8</v>
      </c>
      <c r="B25" s="28">
        <v>973</v>
      </c>
      <c r="C25" s="29">
        <f>15673.5/10</f>
        <v>1567.35</v>
      </c>
      <c r="D25" s="29">
        <v>2095.57</v>
      </c>
      <c r="E25" s="30">
        <v>2077</v>
      </c>
      <c r="F25" s="30">
        <v>2870</v>
      </c>
      <c r="G25" s="30">
        <v>3774</v>
      </c>
      <c r="H25" s="30">
        <v>4432</v>
      </c>
      <c r="I25" s="30">
        <v>7335</v>
      </c>
      <c r="J25" s="31">
        <v>65.5</v>
      </c>
    </row>
    <row r="26" spans="1:10" s="46" customFormat="1" ht="15">
      <c r="A26" s="38" t="s">
        <v>41</v>
      </c>
      <c r="B26" s="12">
        <v>70</v>
      </c>
      <c r="C26" s="12">
        <f>1103.7/10</f>
        <v>110.37</v>
      </c>
      <c r="D26" s="12">
        <v>114.31</v>
      </c>
      <c r="E26" s="13">
        <v>110</v>
      </c>
      <c r="F26" s="13">
        <v>124</v>
      </c>
      <c r="G26" s="13">
        <v>152</v>
      </c>
      <c r="H26" s="13">
        <v>124</v>
      </c>
      <c r="I26" s="13">
        <v>169</v>
      </c>
      <c r="J26" s="15">
        <v>36</v>
      </c>
    </row>
    <row r="27" spans="1:10" s="46" customFormat="1" ht="15">
      <c r="A27" s="38" t="s">
        <v>42</v>
      </c>
      <c r="B27" s="29">
        <v>193</v>
      </c>
      <c r="C27" s="29">
        <f>2551.8/10</f>
        <v>255.18</v>
      </c>
      <c r="D27" s="29">
        <v>294.49</v>
      </c>
      <c r="E27" s="30">
        <v>187</v>
      </c>
      <c r="F27" s="30">
        <v>255</v>
      </c>
      <c r="G27" s="30">
        <v>372</v>
      </c>
      <c r="H27" s="30">
        <v>348</v>
      </c>
      <c r="I27" s="30">
        <v>478</v>
      </c>
      <c r="J27" s="31">
        <v>37.4</v>
      </c>
    </row>
    <row r="28" spans="1:10" s="46" customFormat="1" ht="15" customHeight="1">
      <c r="A28" s="38" t="s">
        <v>43</v>
      </c>
      <c r="B28" s="12">
        <v>126</v>
      </c>
      <c r="C28" s="12">
        <f>2176.8/10</f>
        <v>217.68</v>
      </c>
      <c r="D28" s="12">
        <v>261.22</v>
      </c>
      <c r="E28" s="13">
        <v>237</v>
      </c>
      <c r="F28" s="13">
        <v>289</v>
      </c>
      <c r="G28" s="13">
        <v>358</v>
      </c>
      <c r="H28" s="13">
        <v>426</v>
      </c>
      <c r="I28" s="13">
        <v>852</v>
      </c>
      <c r="J28" s="15">
        <v>99.8</v>
      </c>
    </row>
    <row r="29" spans="1:10" s="46" customFormat="1" ht="15">
      <c r="A29" s="38" t="s">
        <v>44</v>
      </c>
      <c r="B29" s="29">
        <v>152</v>
      </c>
      <c r="C29" s="29">
        <f>1506.4/10</f>
        <v>150.64000000000001</v>
      </c>
      <c r="D29" s="29">
        <v>171.14</v>
      </c>
      <c r="E29" s="30">
        <v>148</v>
      </c>
      <c r="F29" s="30">
        <v>175</v>
      </c>
      <c r="G29" s="30">
        <v>240</v>
      </c>
      <c r="H29" s="30">
        <v>297</v>
      </c>
      <c r="I29" s="30">
        <v>478</v>
      </c>
      <c r="J29" s="31">
        <v>60.9</v>
      </c>
    </row>
    <row r="30" spans="1:10" s="46" customFormat="1" ht="15">
      <c r="A30" s="38" t="s">
        <v>45</v>
      </c>
      <c r="B30" s="12">
        <v>28</v>
      </c>
      <c r="C30" s="12">
        <f>327.4/10</f>
        <v>32.739999999999995</v>
      </c>
      <c r="D30" s="12">
        <v>41.11</v>
      </c>
      <c r="E30" s="13">
        <v>41</v>
      </c>
      <c r="F30" s="13">
        <v>48</v>
      </c>
      <c r="G30" s="13">
        <v>75</v>
      </c>
      <c r="H30" s="13">
        <v>94</v>
      </c>
      <c r="I30" s="13">
        <v>89</v>
      </c>
      <c r="J30" s="15">
        <v>-6</v>
      </c>
    </row>
    <row r="31" spans="1:10" s="46" customFormat="1" ht="14.25" customHeight="1">
      <c r="A31" s="38" t="s">
        <v>46</v>
      </c>
      <c r="B31" s="29">
        <v>47</v>
      </c>
      <c r="C31" s="29">
        <f>801.8/10</f>
        <v>80.17999999999999</v>
      </c>
      <c r="D31" s="29">
        <v>93.34</v>
      </c>
      <c r="E31" s="30">
        <v>82</v>
      </c>
      <c r="F31" s="30">
        <v>89</v>
      </c>
      <c r="G31" s="30">
        <v>111</v>
      </c>
      <c r="H31" s="30">
        <v>106</v>
      </c>
      <c r="I31" s="30">
        <v>133</v>
      </c>
      <c r="J31" s="31">
        <v>25.3</v>
      </c>
    </row>
    <row r="32" spans="1:10" s="46" customFormat="1" ht="15">
      <c r="A32" s="38" t="s">
        <v>47</v>
      </c>
      <c r="B32" s="12">
        <v>5</v>
      </c>
      <c r="C32" s="12">
        <f>92/10</f>
        <v>9.2</v>
      </c>
      <c r="D32" s="12">
        <v>14.65</v>
      </c>
      <c r="E32" s="13">
        <v>7</v>
      </c>
      <c r="F32" s="13">
        <v>5</v>
      </c>
      <c r="G32" s="13">
        <v>7</v>
      </c>
      <c r="H32" s="13">
        <v>0</v>
      </c>
      <c r="I32" s="13">
        <v>2</v>
      </c>
      <c r="J32" s="15">
        <v>1216.7</v>
      </c>
    </row>
    <row r="33" spans="1:10" s="46" customFormat="1" ht="15">
      <c r="A33" s="38" t="s">
        <v>48</v>
      </c>
      <c r="B33" s="29">
        <v>18</v>
      </c>
      <c r="C33" s="29">
        <f>68.2/10</f>
        <v>6.82</v>
      </c>
      <c r="D33" s="29">
        <v>10.81</v>
      </c>
      <c r="E33" s="30">
        <v>5</v>
      </c>
      <c r="F33" s="30">
        <v>4</v>
      </c>
      <c r="G33" s="30">
        <v>4</v>
      </c>
      <c r="H33" s="30">
        <v>7</v>
      </c>
      <c r="I33" s="30">
        <v>10</v>
      </c>
      <c r="J33" s="31">
        <v>54.2</v>
      </c>
    </row>
    <row r="34" spans="1:10" s="46" customFormat="1" ht="15">
      <c r="A34" s="38" t="s">
        <v>49</v>
      </c>
      <c r="B34" s="12">
        <v>14</v>
      </c>
      <c r="C34" s="12">
        <f>112.8/10</f>
        <v>11.28</v>
      </c>
      <c r="D34" s="12">
        <v>13.73</v>
      </c>
      <c r="E34" s="13">
        <v>10</v>
      </c>
      <c r="F34" s="13">
        <v>12</v>
      </c>
      <c r="G34" s="13">
        <v>14</v>
      </c>
      <c r="H34" s="13">
        <v>17</v>
      </c>
      <c r="I34" s="13">
        <v>22</v>
      </c>
      <c r="J34" s="15">
        <v>28.4</v>
      </c>
    </row>
    <row r="35" spans="1:10" s="46" customFormat="1" ht="15">
      <c r="A35" s="38" t="s">
        <v>50</v>
      </c>
      <c r="B35" s="29">
        <v>170</v>
      </c>
      <c r="C35" s="29">
        <f>2694.3/10</f>
        <v>269.43</v>
      </c>
      <c r="D35" s="29">
        <v>365.22</v>
      </c>
      <c r="E35" s="30">
        <v>310</v>
      </c>
      <c r="F35" s="30">
        <v>292</v>
      </c>
      <c r="G35" s="30">
        <v>338</v>
      </c>
      <c r="H35" s="30">
        <v>356</v>
      </c>
      <c r="I35" s="30">
        <v>484</v>
      </c>
      <c r="J35" s="31">
        <v>36</v>
      </c>
    </row>
    <row r="36" spans="1:10" s="46" customFormat="1" ht="15">
      <c r="A36" s="38" t="s">
        <v>51</v>
      </c>
      <c r="B36" s="12">
        <v>58</v>
      </c>
      <c r="C36" s="12">
        <f>637.8/10</f>
        <v>63.779999999999994</v>
      </c>
      <c r="D36" s="12">
        <v>65.77</v>
      </c>
      <c r="E36" s="13">
        <v>55</v>
      </c>
      <c r="F36" s="13">
        <v>57</v>
      </c>
      <c r="G36" s="13">
        <v>63</v>
      </c>
      <c r="H36" s="13">
        <v>56</v>
      </c>
      <c r="I36" s="13">
        <v>66</v>
      </c>
      <c r="J36" s="15">
        <v>18.1</v>
      </c>
    </row>
    <row r="37" spans="1:10" s="46" customFormat="1" ht="15">
      <c r="A37" s="38" t="s">
        <v>52</v>
      </c>
      <c r="B37" s="29">
        <v>37</v>
      </c>
      <c r="C37" s="29">
        <f>275.5/10</f>
        <v>27.55</v>
      </c>
      <c r="D37" s="29">
        <v>30.41</v>
      </c>
      <c r="E37" s="30">
        <v>21</v>
      </c>
      <c r="F37" s="30">
        <v>31</v>
      </c>
      <c r="G37" s="30">
        <v>44</v>
      </c>
      <c r="H37" s="30">
        <v>52</v>
      </c>
      <c r="I37" s="30">
        <v>60</v>
      </c>
      <c r="J37" s="31">
        <v>13.7</v>
      </c>
    </row>
    <row r="38" spans="1:10" s="46" customFormat="1" ht="15">
      <c r="A38" s="38" t="s">
        <v>53</v>
      </c>
      <c r="B38" s="14" t="s">
        <v>33</v>
      </c>
      <c r="C38" s="12">
        <f>1401.9/10</f>
        <v>140.19</v>
      </c>
      <c r="D38" s="14" t="s">
        <v>33</v>
      </c>
      <c r="E38" s="13">
        <v>50</v>
      </c>
      <c r="F38" s="13">
        <v>49</v>
      </c>
      <c r="G38" s="13">
        <v>74</v>
      </c>
      <c r="H38" s="13">
        <v>242</v>
      </c>
      <c r="I38" s="13">
        <v>74</v>
      </c>
      <c r="J38" s="15">
        <v>-69.4</v>
      </c>
    </row>
    <row r="39" spans="1:10" s="46" customFormat="1" ht="15">
      <c r="A39" s="38" t="s">
        <v>54</v>
      </c>
      <c r="B39" s="42" t="s">
        <v>33</v>
      </c>
      <c r="C39" s="42" t="s">
        <v>33</v>
      </c>
      <c r="D39" s="42" t="s">
        <v>33</v>
      </c>
      <c r="E39" s="30">
        <v>15</v>
      </c>
      <c r="F39" s="30">
        <v>2</v>
      </c>
      <c r="G39" s="30">
        <v>1</v>
      </c>
      <c r="H39" s="30">
        <v>0</v>
      </c>
      <c r="I39" s="30">
        <v>0</v>
      </c>
      <c r="J39" s="31">
        <v>-33.3</v>
      </c>
    </row>
    <row r="40" spans="1:10" s="46" customFormat="1" ht="15">
      <c r="A40" s="38" t="s">
        <v>55</v>
      </c>
      <c r="B40" s="14" t="s">
        <v>33</v>
      </c>
      <c r="C40" s="14" t="s">
        <v>33</v>
      </c>
      <c r="D40" s="14" t="s">
        <v>33</v>
      </c>
      <c r="E40" s="13">
        <v>1</v>
      </c>
      <c r="F40" s="13">
        <v>1</v>
      </c>
      <c r="G40" s="13">
        <v>1</v>
      </c>
      <c r="H40" s="13">
        <v>1</v>
      </c>
      <c r="I40" s="13">
        <v>0</v>
      </c>
      <c r="J40" s="15">
        <v>-24.6</v>
      </c>
    </row>
    <row r="41" spans="1:10" s="46" customFormat="1" ht="15">
      <c r="A41" s="38" t="s">
        <v>56</v>
      </c>
      <c r="B41" s="42" t="s">
        <v>33</v>
      </c>
      <c r="C41" s="42" t="s">
        <v>33</v>
      </c>
      <c r="D41" s="42" t="s">
        <v>33</v>
      </c>
      <c r="E41" s="31">
        <v>0.1</v>
      </c>
      <c r="F41" s="31">
        <v>0.4</v>
      </c>
      <c r="G41" s="31">
        <v>0.5</v>
      </c>
      <c r="H41" s="30">
        <v>0</v>
      </c>
      <c r="I41" s="30">
        <v>0</v>
      </c>
      <c r="J41" s="31">
        <v>-29.3</v>
      </c>
    </row>
    <row r="42" spans="1:10" s="46" customFormat="1" ht="27" customHeight="1">
      <c r="A42" s="38" t="s">
        <v>57</v>
      </c>
      <c r="B42" s="12">
        <v>243</v>
      </c>
      <c r="C42" s="12">
        <f>3431/10</f>
        <v>343.1</v>
      </c>
      <c r="D42" s="12">
        <v>353.94</v>
      </c>
      <c r="E42" s="13">
        <v>380</v>
      </c>
      <c r="F42" s="13">
        <v>410</v>
      </c>
      <c r="G42" s="13">
        <v>534</v>
      </c>
      <c r="H42" s="13">
        <v>464</v>
      </c>
      <c r="I42" s="13">
        <v>662</v>
      </c>
      <c r="J42" s="15">
        <v>42.5</v>
      </c>
    </row>
    <row r="43" spans="1:10" s="46" customFormat="1" ht="15">
      <c r="A43" s="38" t="s">
        <v>58</v>
      </c>
      <c r="B43" s="29">
        <v>47</v>
      </c>
      <c r="C43" s="29">
        <f>555.9/10</f>
        <v>55.589999999999996</v>
      </c>
      <c r="D43" s="29">
        <v>70.72</v>
      </c>
      <c r="E43" s="30">
        <v>61</v>
      </c>
      <c r="F43" s="30">
        <v>85</v>
      </c>
      <c r="G43" s="30">
        <v>105</v>
      </c>
      <c r="H43" s="30">
        <v>87</v>
      </c>
      <c r="I43" s="30">
        <v>114</v>
      </c>
      <c r="J43" s="31">
        <v>32</v>
      </c>
    </row>
    <row r="44" spans="1:10" s="46" customFormat="1" ht="15">
      <c r="A44" s="38" t="s">
        <v>59</v>
      </c>
      <c r="B44" s="12">
        <v>11</v>
      </c>
      <c r="C44" s="12">
        <f>160.7/10</f>
        <v>16.07</v>
      </c>
      <c r="D44" s="12">
        <v>12.82</v>
      </c>
      <c r="E44" s="13">
        <v>11</v>
      </c>
      <c r="F44" s="13">
        <v>12</v>
      </c>
      <c r="G44" s="13">
        <v>19</v>
      </c>
      <c r="H44" s="13">
        <v>19</v>
      </c>
      <c r="I44" s="13">
        <v>23</v>
      </c>
      <c r="J44" s="15">
        <v>25.2</v>
      </c>
    </row>
    <row r="45" spans="1:10" s="46" customFormat="1" ht="15">
      <c r="A45" s="38" t="s">
        <v>9</v>
      </c>
      <c r="B45" s="29">
        <v>659</v>
      </c>
      <c r="C45" s="29">
        <f>8065.6/10</f>
        <v>806.5600000000001</v>
      </c>
      <c r="D45" s="29">
        <v>919.62</v>
      </c>
      <c r="E45" s="30">
        <v>913</v>
      </c>
      <c r="F45" s="30">
        <v>1084</v>
      </c>
      <c r="G45" s="30">
        <v>1631</v>
      </c>
      <c r="H45" s="30">
        <v>1209</v>
      </c>
      <c r="I45" s="30">
        <v>1535</v>
      </c>
      <c r="J45" s="31">
        <v>26.9</v>
      </c>
    </row>
    <row r="46" spans="1:10" s="46" customFormat="1" ht="15">
      <c r="A46" s="38" t="s">
        <v>10</v>
      </c>
      <c r="B46" s="12">
        <v>1257</v>
      </c>
      <c r="C46" s="12">
        <f>17577.6/10</f>
        <v>1757.7599999999998</v>
      </c>
      <c r="D46" s="12">
        <v>2086.4</v>
      </c>
      <c r="E46" s="13">
        <v>2126</v>
      </c>
      <c r="F46" s="13">
        <v>2185</v>
      </c>
      <c r="G46" s="13">
        <v>2302</v>
      </c>
      <c r="H46" s="13">
        <v>1149</v>
      </c>
      <c r="I46" s="13">
        <v>792</v>
      </c>
      <c r="J46" s="15">
        <v>-31.1</v>
      </c>
    </row>
    <row r="47" spans="1:10" s="46" customFormat="1" ht="15">
      <c r="A47" s="38" t="s">
        <v>11</v>
      </c>
      <c r="B47" s="30">
        <v>2948</v>
      </c>
      <c r="C47" s="30">
        <f>36945.1/10</f>
        <v>3694.5099999999998</v>
      </c>
      <c r="D47" s="30">
        <v>3918.44</v>
      </c>
      <c r="E47" s="30">
        <v>4063</v>
      </c>
      <c r="F47" s="30">
        <v>4344</v>
      </c>
      <c r="G47" s="32">
        <v>5808</v>
      </c>
      <c r="H47" s="32">
        <v>4961</v>
      </c>
      <c r="I47" s="32">
        <v>7177</v>
      </c>
      <c r="J47" s="32">
        <v>44.6</v>
      </c>
    </row>
    <row r="48" spans="1:10" s="46" customFormat="1" ht="15">
      <c r="A48" s="38" t="s">
        <v>12</v>
      </c>
      <c r="B48" s="13">
        <v>862</v>
      </c>
      <c r="C48" s="13">
        <f>9660.4/10</f>
        <v>966.04</v>
      </c>
      <c r="D48" s="13">
        <v>1068.05</v>
      </c>
      <c r="E48" s="13">
        <v>1030</v>
      </c>
      <c r="F48" s="13">
        <v>1195</v>
      </c>
      <c r="G48" s="34">
        <v>1628</v>
      </c>
      <c r="H48" s="34">
        <v>1671</v>
      </c>
      <c r="I48" s="34">
        <v>2154</v>
      </c>
      <c r="J48" s="34">
        <v>28.9</v>
      </c>
    </row>
    <row r="49" spans="1:10" s="46" customFormat="1" ht="40.5" customHeight="1">
      <c r="A49" s="38" t="s">
        <v>60</v>
      </c>
      <c r="B49" s="30">
        <v>220</v>
      </c>
      <c r="C49" s="30">
        <f>2421.1/10</f>
        <v>242.10999999999999</v>
      </c>
      <c r="D49" s="30">
        <v>281.78</v>
      </c>
      <c r="E49" s="30">
        <v>265</v>
      </c>
      <c r="F49" s="30">
        <v>317</v>
      </c>
      <c r="G49" s="32">
        <v>451</v>
      </c>
      <c r="H49" s="32">
        <v>556</v>
      </c>
      <c r="I49" s="32">
        <v>796</v>
      </c>
      <c r="J49" s="32">
        <v>43.1</v>
      </c>
    </row>
    <row r="50" spans="1:10" s="46" customFormat="1" ht="25.5">
      <c r="A50" s="38" t="s">
        <v>61</v>
      </c>
      <c r="B50" s="13">
        <v>279</v>
      </c>
      <c r="C50" s="13">
        <f>2944.3/10</f>
        <v>294.43</v>
      </c>
      <c r="D50" s="13">
        <v>246.6</v>
      </c>
      <c r="E50" s="13">
        <v>193</v>
      </c>
      <c r="F50" s="13">
        <v>199</v>
      </c>
      <c r="G50" s="34">
        <v>557</v>
      </c>
      <c r="H50" s="34">
        <v>3264</v>
      </c>
      <c r="I50" s="34">
        <v>5710</v>
      </c>
      <c r="J50" s="34">
        <v>74.9</v>
      </c>
    </row>
    <row r="51" spans="1:10" s="46" customFormat="1" ht="15">
      <c r="A51" s="38" t="s">
        <v>13</v>
      </c>
      <c r="B51" s="30">
        <v>329</v>
      </c>
      <c r="C51" s="30">
        <f>3794.6/10</f>
        <v>379.46</v>
      </c>
      <c r="D51" s="30">
        <v>444.68</v>
      </c>
      <c r="E51" s="30">
        <v>484</v>
      </c>
      <c r="F51" s="30">
        <v>534</v>
      </c>
      <c r="G51" s="32">
        <v>629</v>
      </c>
      <c r="H51" s="32">
        <v>715</v>
      </c>
      <c r="I51" s="32">
        <v>1032</v>
      </c>
      <c r="J51" s="32">
        <v>44.4</v>
      </c>
    </row>
    <row r="52" spans="1:10" s="46" customFormat="1" ht="25.5">
      <c r="A52" s="38" t="s">
        <v>62</v>
      </c>
      <c r="B52" s="13">
        <v>188</v>
      </c>
      <c r="C52" s="13">
        <f>2360.3/10</f>
        <v>236.03000000000003</v>
      </c>
      <c r="D52" s="13">
        <v>320.09</v>
      </c>
      <c r="E52" s="13">
        <v>267</v>
      </c>
      <c r="F52" s="13">
        <v>359</v>
      </c>
      <c r="G52" s="34">
        <v>438</v>
      </c>
      <c r="H52" s="34">
        <v>401</v>
      </c>
      <c r="I52" s="34">
        <v>658</v>
      </c>
      <c r="J52" s="15">
        <v>64.3</v>
      </c>
    </row>
    <row r="53" spans="1:10" s="46" customFormat="1" ht="15">
      <c r="A53" s="38" t="s">
        <v>63</v>
      </c>
      <c r="B53" s="30">
        <v>98</v>
      </c>
      <c r="C53" s="30">
        <f>1451.2/10</f>
        <v>145.12</v>
      </c>
      <c r="D53" s="30">
        <v>184.44</v>
      </c>
      <c r="E53" s="30">
        <v>171</v>
      </c>
      <c r="F53" s="30">
        <v>235</v>
      </c>
      <c r="G53" s="32">
        <v>299</v>
      </c>
      <c r="H53" s="32">
        <v>286</v>
      </c>
      <c r="I53" s="32">
        <v>416</v>
      </c>
      <c r="J53" s="32">
        <v>45.5</v>
      </c>
    </row>
    <row r="54" spans="1:10" s="46" customFormat="1" ht="15">
      <c r="A54" s="38" t="s">
        <v>64</v>
      </c>
      <c r="B54" s="13">
        <v>7</v>
      </c>
      <c r="C54" s="13">
        <f>49.6/10</f>
        <v>4.96</v>
      </c>
      <c r="D54" s="13">
        <v>5.16</v>
      </c>
      <c r="E54" s="13">
        <v>13</v>
      </c>
      <c r="F54" s="13">
        <v>14</v>
      </c>
      <c r="G54" s="34">
        <v>17</v>
      </c>
      <c r="H54" s="34">
        <v>16</v>
      </c>
      <c r="I54" s="34">
        <v>32</v>
      </c>
      <c r="J54" s="34">
        <v>104.7</v>
      </c>
    </row>
    <row r="55" spans="1:10" s="46" customFormat="1" ht="15">
      <c r="A55" s="38" t="s">
        <v>65</v>
      </c>
      <c r="B55" s="30">
        <v>64</v>
      </c>
      <c r="C55" s="30">
        <f>592.3/10</f>
        <v>59.23</v>
      </c>
      <c r="D55" s="30">
        <v>81.88</v>
      </c>
      <c r="E55" s="30">
        <v>62</v>
      </c>
      <c r="F55" s="30">
        <v>72</v>
      </c>
      <c r="G55" s="32">
        <v>88</v>
      </c>
      <c r="H55" s="32">
        <v>86</v>
      </c>
      <c r="I55" s="32">
        <v>132</v>
      </c>
      <c r="J55" s="32">
        <v>53.1</v>
      </c>
    </row>
    <row r="56" spans="1:10" s="46" customFormat="1" ht="15">
      <c r="A56" s="38" t="s">
        <v>66</v>
      </c>
      <c r="B56" s="13">
        <v>42</v>
      </c>
      <c r="C56" s="13">
        <f>506.8/10</f>
        <v>50.68</v>
      </c>
      <c r="D56" s="13">
        <v>56.75</v>
      </c>
      <c r="E56" s="13">
        <v>50</v>
      </c>
      <c r="F56" s="13">
        <v>63</v>
      </c>
      <c r="G56" s="34">
        <v>81</v>
      </c>
      <c r="H56" s="34">
        <v>96</v>
      </c>
      <c r="I56" s="34">
        <v>149</v>
      </c>
      <c r="J56" s="34">
        <v>55.2</v>
      </c>
    </row>
    <row r="57" spans="1:10" s="46" customFormat="1" ht="15">
      <c r="A57" s="38" t="s">
        <v>67</v>
      </c>
      <c r="B57" s="30">
        <v>3</v>
      </c>
      <c r="C57" s="30">
        <f>34.3/10</f>
        <v>3.4299999999999997</v>
      </c>
      <c r="D57" s="30">
        <v>4.79</v>
      </c>
      <c r="E57" s="30">
        <v>3</v>
      </c>
      <c r="F57" s="30">
        <v>4</v>
      </c>
      <c r="G57" s="32">
        <v>5</v>
      </c>
      <c r="H57" s="32">
        <v>7</v>
      </c>
      <c r="I57" s="32">
        <v>12</v>
      </c>
      <c r="J57" s="31">
        <v>66</v>
      </c>
    </row>
    <row r="58" spans="1:10" s="46" customFormat="1" ht="15">
      <c r="A58" s="38" t="s">
        <v>68</v>
      </c>
      <c r="B58" s="13">
        <v>59</v>
      </c>
      <c r="C58" s="13">
        <f>533.1/10</f>
        <v>53.31</v>
      </c>
      <c r="D58" s="13">
        <v>51.56</v>
      </c>
      <c r="E58" s="13">
        <v>56</v>
      </c>
      <c r="F58" s="13">
        <v>81</v>
      </c>
      <c r="G58" s="34">
        <v>115</v>
      </c>
      <c r="H58" s="34">
        <v>103</v>
      </c>
      <c r="I58" s="34">
        <v>116</v>
      </c>
      <c r="J58" s="34">
        <v>12.8</v>
      </c>
    </row>
    <row r="59" spans="1:10" s="46" customFormat="1" ht="15">
      <c r="A59" s="38" t="s">
        <v>69</v>
      </c>
      <c r="B59" s="30">
        <v>12</v>
      </c>
      <c r="C59" s="30">
        <f>114/10</f>
        <v>11.4</v>
      </c>
      <c r="D59" s="30">
        <v>9.2</v>
      </c>
      <c r="E59" s="30">
        <v>6</v>
      </c>
      <c r="F59" s="30">
        <v>7</v>
      </c>
      <c r="G59" s="32">
        <v>8</v>
      </c>
      <c r="H59" s="32">
        <v>19</v>
      </c>
      <c r="I59" s="32">
        <v>35</v>
      </c>
      <c r="J59" s="32">
        <v>83.3</v>
      </c>
    </row>
    <row r="60" spans="1:10" s="46" customFormat="1" ht="15">
      <c r="A60" s="38" t="s">
        <v>14</v>
      </c>
      <c r="B60" s="13">
        <v>331</v>
      </c>
      <c r="C60" s="13">
        <f>4146.9/10</f>
        <v>414.68999999999994</v>
      </c>
      <c r="D60" s="13">
        <v>481.9</v>
      </c>
      <c r="E60" s="13">
        <v>437</v>
      </c>
      <c r="F60" s="13">
        <v>565</v>
      </c>
      <c r="G60" s="34">
        <v>765</v>
      </c>
      <c r="H60" s="34">
        <v>756</v>
      </c>
      <c r="I60" s="34">
        <v>1155</v>
      </c>
      <c r="J60" s="34">
        <v>52.6</v>
      </c>
    </row>
    <row r="61" spans="1:10" s="46" customFormat="1" ht="27" customHeight="1">
      <c r="A61" s="38" t="s">
        <v>70</v>
      </c>
      <c r="B61" s="30">
        <v>249</v>
      </c>
      <c r="C61" s="30">
        <f>3037.3/10</f>
        <v>303.73</v>
      </c>
      <c r="D61" s="30">
        <v>405.34</v>
      </c>
      <c r="E61" s="30">
        <v>387</v>
      </c>
      <c r="F61" s="30">
        <v>466</v>
      </c>
      <c r="G61" s="32">
        <v>601</v>
      </c>
      <c r="H61" s="32">
        <v>613</v>
      </c>
      <c r="I61" s="32">
        <v>894</v>
      </c>
      <c r="J61" s="31">
        <v>45.8</v>
      </c>
    </row>
    <row r="62" spans="1:10" s="46" customFormat="1" ht="15">
      <c r="A62" s="38" t="s">
        <v>15</v>
      </c>
      <c r="B62" s="13">
        <v>1395</v>
      </c>
      <c r="C62" s="13">
        <f>17743.5/10</f>
        <v>1774.35</v>
      </c>
      <c r="D62" s="13">
        <v>2275.67</v>
      </c>
      <c r="E62" s="13">
        <v>2216</v>
      </c>
      <c r="F62" s="13">
        <v>2522</v>
      </c>
      <c r="G62" s="34">
        <v>3441</v>
      </c>
      <c r="H62" s="34">
        <v>2999</v>
      </c>
      <c r="I62" s="34">
        <v>4068</v>
      </c>
      <c r="J62" s="34">
        <v>35.7</v>
      </c>
    </row>
    <row r="63" spans="1:10" s="46" customFormat="1" ht="15">
      <c r="A63" s="38" t="s">
        <v>16</v>
      </c>
      <c r="B63" s="30">
        <v>861</v>
      </c>
      <c r="C63" s="30">
        <f>12819.5/10</f>
        <v>1281.95</v>
      </c>
      <c r="D63" s="30">
        <v>1546.04</v>
      </c>
      <c r="E63" s="30">
        <v>1450</v>
      </c>
      <c r="F63" s="30">
        <v>1746</v>
      </c>
      <c r="G63" s="32">
        <v>2276</v>
      </c>
      <c r="H63" s="32">
        <v>1908</v>
      </c>
      <c r="I63" s="32">
        <v>2316</v>
      </c>
      <c r="J63" s="32">
        <v>21.4</v>
      </c>
    </row>
    <row r="64" spans="1:10" s="46" customFormat="1" ht="15">
      <c r="A64" s="38" t="s">
        <v>17</v>
      </c>
      <c r="B64" s="13">
        <v>2943</v>
      </c>
      <c r="C64" s="13">
        <f>37962.4/10</f>
        <v>3796.2400000000002</v>
      </c>
      <c r="D64" s="13">
        <v>4125.21</v>
      </c>
      <c r="E64" s="13">
        <v>3643</v>
      </c>
      <c r="F64" s="13">
        <v>4203</v>
      </c>
      <c r="G64" s="34">
        <v>5272</v>
      </c>
      <c r="H64" s="34">
        <v>5011</v>
      </c>
      <c r="I64" s="34">
        <v>6599</v>
      </c>
      <c r="J64" s="34">
        <v>31.7</v>
      </c>
    </row>
    <row r="65" spans="1:10" s="46" customFormat="1" ht="15">
      <c r="A65" s="38" t="s">
        <v>71</v>
      </c>
      <c r="B65" s="30">
        <v>22</v>
      </c>
      <c r="C65" s="30">
        <f>149.8/10</f>
        <v>14.98</v>
      </c>
      <c r="D65" s="30">
        <v>13.62</v>
      </c>
      <c r="E65" s="30">
        <v>6</v>
      </c>
      <c r="F65" s="30">
        <v>10</v>
      </c>
      <c r="G65" s="32">
        <v>12</v>
      </c>
      <c r="H65" s="32">
        <v>7</v>
      </c>
      <c r="I65" s="32">
        <v>9</v>
      </c>
      <c r="J65" s="32">
        <v>20.3</v>
      </c>
    </row>
    <row r="66" spans="1:10" s="46" customFormat="1" ht="15">
      <c r="A66" s="38" t="s">
        <v>72</v>
      </c>
      <c r="B66" s="13">
        <v>72</v>
      </c>
      <c r="C66" s="13">
        <f>795.3/10</f>
        <v>79.53</v>
      </c>
      <c r="D66" s="13">
        <v>131.67</v>
      </c>
      <c r="E66" s="13">
        <v>169</v>
      </c>
      <c r="F66" s="13">
        <v>147</v>
      </c>
      <c r="G66" s="34">
        <v>265</v>
      </c>
      <c r="H66" s="34">
        <v>200</v>
      </c>
      <c r="I66" s="34">
        <v>225</v>
      </c>
      <c r="J66" s="34">
        <v>12.6</v>
      </c>
    </row>
    <row r="67" spans="1:10" s="46" customFormat="1" ht="15">
      <c r="A67" s="38" t="s">
        <v>73</v>
      </c>
      <c r="B67" s="30">
        <v>73</v>
      </c>
      <c r="C67" s="30">
        <f>1032.4/10</f>
        <v>103.24000000000001</v>
      </c>
      <c r="D67" s="30">
        <v>134.54</v>
      </c>
      <c r="E67" s="30">
        <v>80</v>
      </c>
      <c r="F67" s="30">
        <v>94</v>
      </c>
      <c r="G67" s="32">
        <v>141</v>
      </c>
      <c r="H67" s="32">
        <v>148</v>
      </c>
      <c r="I67" s="32">
        <v>165</v>
      </c>
      <c r="J67" s="32">
        <v>10.9</v>
      </c>
    </row>
    <row r="68" spans="1:10" s="46" customFormat="1" ht="15">
      <c r="A68" s="38" t="s">
        <v>18</v>
      </c>
      <c r="B68" s="13">
        <v>2482</v>
      </c>
      <c r="C68" s="13">
        <f>28337.5/10</f>
        <v>2833.75</v>
      </c>
      <c r="D68" s="13">
        <v>3207.59</v>
      </c>
      <c r="E68" s="13">
        <v>2628</v>
      </c>
      <c r="F68" s="13">
        <v>3028</v>
      </c>
      <c r="G68" s="34">
        <v>3386</v>
      </c>
      <c r="H68" s="34">
        <v>3419</v>
      </c>
      <c r="I68" s="34">
        <v>4637</v>
      </c>
      <c r="J68" s="34">
        <v>35.6</v>
      </c>
    </row>
    <row r="69" spans="1:10" s="46" customFormat="1" ht="15">
      <c r="A69" s="38" t="s">
        <v>74</v>
      </c>
      <c r="B69" s="30">
        <v>366</v>
      </c>
      <c r="C69" s="30">
        <f>4865.3/10</f>
        <v>486.53000000000003</v>
      </c>
      <c r="D69" s="30">
        <v>442.67</v>
      </c>
      <c r="E69" s="30">
        <v>394</v>
      </c>
      <c r="F69" s="30">
        <v>608</v>
      </c>
      <c r="G69" s="32">
        <v>951</v>
      </c>
      <c r="H69" s="32">
        <v>1024</v>
      </c>
      <c r="I69" s="32">
        <v>1690</v>
      </c>
      <c r="J69" s="32">
        <v>65.1</v>
      </c>
    </row>
    <row r="70" spans="1:10" s="46" customFormat="1" ht="15">
      <c r="A70" s="38" t="s">
        <v>75</v>
      </c>
      <c r="B70" s="13">
        <v>68</v>
      </c>
      <c r="C70" s="13">
        <f>1045.7/10</f>
        <v>104.57000000000001</v>
      </c>
      <c r="D70" s="13">
        <v>94.28</v>
      </c>
      <c r="E70" s="13">
        <v>64</v>
      </c>
      <c r="F70" s="13">
        <v>104</v>
      </c>
      <c r="G70" s="34">
        <v>98</v>
      </c>
      <c r="H70" s="34">
        <v>81</v>
      </c>
      <c r="I70" s="34">
        <v>147</v>
      </c>
      <c r="J70" s="34">
        <v>81.2</v>
      </c>
    </row>
    <row r="71" spans="1:10" s="46" customFormat="1" ht="15">
      <c r="A71" s="38" t="s">
        <v>76</v>
      </c>
      <c r="B71" s="30">
        <v>133</v>
      </c>
      <c r="C71" s="30">
        <f>1350.6/10</f>
        <v>135.06</v>
      </c>
      <c r="D71" s="30">
        <v>215.2</v>
      </c>
      <c r="E71" s="30">
        <v>175</v>
      </c>
      <c r="F71" s="30">
        <v>238</v>
      </c>
      <c r="G71" s="32">
        <v>175</v>
      </c>
      <c r="H71" s="32">
        <v>162</v>
      </c>
      <c r="I71" s="32">
        <v>123</v>
      </c>
      <c r="J71" s="32">
        <v>-24.4</v>
      </c>
    </row>
    <row r="72" spans="1:10" s="46" customFormat="1" ht="15">
      <c r="A72" s="38" t="s">
        <v>77</v>
      </c>
      <c r="B72" s="13">
        <v>3</v>
      </c>
      <c r="C72" s="13">
        <f>7.9/10</f>
        <v>0.79</v>
      </c>
      <c r="D72" s="13">
        <v>2.49</v>
      </c>
      <c r="E72" s="13">
        <v>1.2</v>
      </c>
      <c r="F72" s="15">
        <v>0.2</v>
      </c>
      <c r="G72" s="34">
        <v>0.4</v>
      </c>
      <c r="H72" s="34">
        <v>0</v>
      </c>
      <c r="I72" s="34">
        <v>1</v>
      </c>
      <c r="J72" s="15">
        <v>150</v>
      </c>
    </row>
    <row r="73" spans="1:10" s="46" customFormat="1" ht="25.5">
      <c r="A73" s="38" t="s">
        <v>19</v>
      </c>
      <c r="B73" s="30">
        <v>233</v>
      </c>
      <c r="C73" s="30">
        <f>4098.2/10</f>
        <v>409.82</v>
      </c>
      <c r="D73" s="30">
        <v>745.15</v>
      </c>
      <c r="E73" s="30">
        <v>730</v>
      </c>
      <c r="F73" s="30">
        <v>883</v>
      </c>
      <c r="G73" s="32">
        <v>1271</v>
      </c>
      <c r="H73" s="32">
        <v>1218</v>
      </c>
      <c r="I73" s="32">
        <v>1958</v>
      </c>
      <c r="J73" s="31">
        <v>60.8</v>
      </c>
    </row>
    <row r="74" spans="1:10" s="46" customFormat="1" ht="15">
      <c r="A74" s="38" t="s">
        <v>78</v>
      </c>
      <c r="B74" s="13">
        <v>38</v>
      </c>
      <c r="C74" s="13">
        <f>380.3/10</f>
        <v>38.03</v>
      </c>
      <c r="D74" s="13">
        <v>35.86</v>
      </c>
      <c r="E74" s="13">
        <v>44</v>
      </c>
      <c r="F74" s="13">
        <v>66</v>
      </c>
      <c r="G74" s="34">
        <v>98</v>
      </c>
      <c r="H74" s="34">
        <v>80</v>
      </c>
      <c r="I74" s="34">
        <v>54</v>
      </c>
      <c r="J74" s="34">
        <v>-32.2</v>
      </c>
    </row>
    <row r="75" spans="1:10" s="46" customFormat="1" ht="15">
      <c r="A75" s="38" t="s">
        <v>79</v>
      </c>
      <c r="B75" s="30">
        <v>68</v>
      </c>
      <c r="C75" s="30">
        <f>803.5/10</f>
        <v>80.35</v>
      </c>
      <c r="D75" s="30">
        <v>122.55</v>
      </c>
      <c r="E75" s="30">
        <v>154</v>
      </c>
      <c r="F75" s="30">
        <v>177</v>
      </c>
      <c r="G75" s="32">
        <v>250</v>
      </c>
      <c r="H75" s="32">
        <v>200</v>
      </c>
      <c r="I75" s="32">
        <v>232</v>
      </c>
      <c r="J75" s="32">
        <v>15.9</v>
      </c>
    </row>
    <row r="76" spans="1:10" s="46" customFormat="1" ht="38.25">
      <c r="A76" s="38" t="s">
        <v>20</v>
      </c>
      <c r="B76" s="13">
        <v>1546</v>
      </c>
      <c r="C76" s="13">
        <f>19969.7/10</f>
        <v>1996.97</v>
      </c>
      <c r="D76" s="13">
        <v>1807.69</v>
      </c>
      <c r="E76" s="13">
        <v>1580</v>
      </c>
      <c r="F76" s="13">
        <v>1825</v>
      </c>
      <c r="G76" s="34">
        <v>2032</v>
      </c>
      <c r="H76" s="34">
        <v>1903</v>
      </c>
      <c r="I76" s="34">
        <v>1892</v>
      </c>
      <c r="J76" s="34">
        <v>-0.6</v>
      </c>
    </row>
    <row r="77" spans="1:10" s="46" customFormat="1" ht="15">
      <c r="A77" s="38" t="s">
        <v>80</v>
      </c>
      <c r="B77" s="30">
        <v>10</v>
      </c>
      <c r="C77" s="30">
        <f>119.8/10</f>
        <v>11.98</v>
      </c>
      <c r="D77" s="30">
        <v>12.28</v>
      </c>
      <c r="E77" s="30">
        <v>11</v>
      </c>
      <c r="F77" s="30">
        <v>19</v>
      </c>
      <c r="G77" s="32">
        <v>20</v>
      </c>
      <c r="H77" s="32">
        <v>21</v>
      </c>
      <c r="I77" s="32">
        <v>27</v>
      </c>
      <c r="J77" s="32">
        <v>27.1</v>
      </c>
    </row>
    <row r="78" spans="1:10" s="46" customFormat="1" ht="15">
      <c r="A78" s="38" t="s">
        <v>81</v>
      </c>
      <c r="B78" s="13">
        <v>43</v>
      </c>
      <c r="C78" s="13">
        <f>578.8/10</f>
        <v>57.879999999999995</v>
      </c>
      <c r="D78" s="13">
        <v>55.2</v>
      </c>
      <c r="E78" s="13">
        <v>48</v>
      </c>
      <c r="F78" s="13">
        <v>71</v>
      </c>
      <c r="G78" s="34">
        <v>84</v>
      </c>
      <c r="H78" s="34">
        <v>103</v>
      </c>
      <c r="I78" s="34">
        <v>118</v>
      </c>
      <c r="J78" s="34">
        <v>15.2</v>
      </c>
    </row>
    <row r="79" spans="1:10" s="46" customFormat="1" ht="15">
      <c r="A79" s="38" t="s">
        <v>82</v>
      </c>
      <c r="B79" s="30">
        <v>82</v>
      </c>
      <c r="C79" s="30">
        <f>1256.7/10</f>
        <v>125.67</v>
      </c>
      <c r="D79" s="30">
        <v>154.51</v>
      </c>
      <c r="E79" s="30">
        <v>151</v>
      </c>
      <c r="F79" s="30">
        <v>195</v>
      </c>
      <c r="G79" s="32">
        <v>231</v>
      </c>
      <c r="H79" s="32">
        <v>280</v>
      </c>
      <c r="I79" s="32">
        <v>388</v>
      </c>
      <c r="J79" s="32">
        <v>38.4</v>
      </c>
    </row>
    <row r="80" spans="1:10" s="46" customFormat="1" ht="25.5">
      <c r="A80" s="38" t="s">
        <v>83</v>
      </c>
      <c r="B80" s="13">
        <v>186</v>
      </c>
      <c r="C80" s="13">
        <f>2207.1/10</f>
        <v>220.70999999999998</v>
      </c>
      <c r="D80" s="13">
        <v>296.66</v>
      </c>
      <c r="E80" s="13">
        <v>270</v>
      </c>
      <c r="F80" s="13">
        <v>394</v>
      </c>
      <c r="G80" s="34">
        <v>711</v>
      </c>
      <c r="H80" s="34">
        <v>407</v>
      </c>
      <c r="I80" s="34">
        <v>634</v>
      </c>
      <c r="J80" s="34">
        <v>55.8</v>
      </c>
    </row>
    <row r="81" spans="1:10" s="46" customFormat="1" ht="66" customHeight="1">
      <c r="A81" s="38" t="s">
        <v>84</v>
      </c>
      <c r="B81" s="30">
        <v>115</v>
      </c>
      <c r="C81" s="30">
        <f>2321.6/10</f>
        <v>232.16</v>
      </c>
      <c r="D81" s="30">
        <v>271.32</v>
      </c>
      <c r="E81" s="30">
        <v>277</v>
      </c>
      <c r="F81" s="30">
        <v>292</v>
      </c>
      <c r="G81" s="32">
        <v>341</v>
      </c>
      <c r="H81" s="32">
        <v>269</v>
      </c>
      <c r="I81" s="32">
        <v>348</v>
      </c>
      <c r="J81" s="32">
        <v>29.5</v>
      </c>
    </row>
    <row r="82" spans="1:10" s="46" customFormat="1" ht="27" customHeight="1">
      <c r="A82" s="38" t="s">
        <v>85</v>
      </c>
      <c r="B82" s="13">
        <v>77</v>
      </c>
      <c r="C82" s="13">
        <f>1885.4/10</f>
        <v>188.54000000000002</v>
      </c>
      <c r="D82" s="13">
        <v>212.63</v>
      </c>
      <c r="E82" s="13">
        <v>198</v>
      </c>
      <c r="F82" s="13">
        <v>171</v>
      </c>
      <c r="G82" s="34">
        <v>132</v>
      </c>
      <c r="H82" s="34">
        <v>139</v>
      </c>
      <c r="I82" s="34">
        <v>292</v>
      </c>
      <c r="J82" s="34">
        <v>110.1</v>
      </c>
    </row>
    <row r="83" spans="1:10" s="46" customFormat="1" ht="25.5">
      <c r="A83" s="38" t="s">
        <v>86</v>
      </c>
      <c r="B83" s="30">
        <v>11</v>
      </c>
      <c r="C83" s="30">
        <f>218.9/10</f>
        <v>21.89</v>
      </c>
      <c r="D83" s="30">
        <v>51.6</v>
      </c>
      <c r="E83" s="30">
        <v>55</v>
      </c>
      <c r="F83" s="30">
        <v>38</v>
      </c>
      <c r="G83" s="32">
        <v>52</v>
      </c>
      <c r="H83" s="32">
        <v>49</v>
      </c>
      <c r="I83" s="32">
        <v>67</v>
      </c>
      <c r="J83" s="32">
        <v>37.4</v>
      </c>
    </row>
    <row r="84" spans="1:10" s="46" customFormat="1" ht="38.25">
      <c r="A84" s="38" t="s">
        <v>87</v>
      </c>
      <c r="B84" s="13">
        <v>90</v>
      </c>
      <c r="C84" s="13">
        <f>1583.4/10</f>
        <v>158.34</v>
      </c>
      <c r="D84" s="13">
        <v>223.58</v>
      </c>
      <c r="E84" s="13">
        <v>265</v>
      </c>
      <c r="F84" s="13">
        <v>317</v>
      </c>
      <c r="G84" s="34">
        <v>451</v>
      </c>
      <c r="H84" s="34">
        <v>513</v>
      </c>
      <c r="I84" s="34">
        <v>686</v>
      </c>
      <c r="J84" s="34">
        <v>33.7</v>
      </c>
    </row>
    <row r="85" spans="1:10" s="46" customFormat="1" ht="14.25" customHeight="1">
      <c r="A85" s="38" t="s">
        <v>88</v>
      </c>
      <c r="B85" s="30">
        <v>68</v>
      </c>
      <c r="C85" s="30">
        <f>1469.3/10</f>
        <v>146.93</v>
      </c>
      <c r="D85" s="30">
        <v>162.87</v>
      </c>
      <c r="E85" s="30">
        <v>164</v>
      </c>
      <c r="F85" s="30">
        <v>198</v>
      </c>
      <c r="G85" s="32">
        <v>283</v>
      </c>
      <c r="H85" s="32">
        <v>294</v>
      </c>
      <c r="I85" s="32">
        <v>423</v>
      </c>
      <c r="J85" s="32">
        <v>43.6</v>
      </c>
    </row>
    <row r="86" spans="1:10" s="46" customFormat="1" ht="15">
      <c r="A86" s="38" t="s">
        <v>89</v>
      </c>
      <c r="B86" s="13">
        <v>12</v>
      </c>
      <c r="C86" s="13">
        <f>206.2/10</f>
        <v>20.619999999999997</v>
      </c>
      <c r="D86" s="13">
        <v>21.57</v>
      </c>
      <c r="E86" s="13">
        <v>22</v>
      </c>
      <c r="F86" s="13">
        <v>32</v>
      </c>
      <c r="G86" s="34">
        <v>41</v>
      </c>
      <c r="H86" s="34">
        <v>43</v>
      </c>
      <c r="I86" s="34">
        <v>53</v>
      </c>
      <c r="J86" s="34">
        <v>21.9</v>
      </c>
    </row>
    <row r="87" spans="1:10" s="46" customFormat="1" ht="15">
      <c r="A87" s="38" t="s">
        <v>90</v>
      </c>
      <c r="B87" s="30">
        <v>4</v>
      </c>
      <c r="C87" s="30">
        <f>145.6/10</f>
        <v>14.559999999999999</v>
      </c>
      <c r="D87" s="30">
        <v>4.55</v>
      </c>
      <c r="E87" s="30">
        <v>7</v>
      </c>
      <c r="F87" s="30">
        <v>5</v>
      </c>
      <c r="G87" s="32">
        <v>7</v>
      </c>
      <c r="H87" s="32">
        <v>4</v>
      </c>
      <c r="I87" s="32">
        <v>6</v>
      </c>
      <c r="J87" s="32">
        <v>28.2</v>
      </c>
    </row>
    <row r="88" spans="1:10" s="46" customFormat="1" ht="51">
      <c r="A88" s="38" t="s">
        <v>91</v>
      </c>
      <c r="B88" s="13">
        <v>372</v>
      </c>
      <c r="C88" s="13">
        <f>4141/10</f>
        <v>414.1</v>
      </c>
      <c r="D88" s="13">
        <v>369.07</v>
      </c>
      <c r="E88" s="13">
        <v>262</v>
      </c>
      <c r="F88" s="13">
        <v>1146</v>
      </c>
      <c r="G88" s="34">
        <v>3037</v>
      </c>
      <c r="H88" s="34">
        <v>3559</v>
      </c>
      <c r="I88" s="34">
        <v>3922</v>
      </c>
      <c r="J88" s="34">
        <v>10.2</v>
      </c>
    </row>
    <row r="89" spans="1:10" s="46" customFormat="1" ht="15">
      <c r="A89" s="38" t="s">
        <v>92</v>
      </c>
      <c r="B89" s="30">
        <v>2</v>
      </c>
      <c r="C89" s="30">
        <f>77/10</f>
        <v>7.7</v>
      </c>
      <c r="D89" s="30">
        <v>4.31</v>
      </c>
      <c r="E89" s="30">
        <v>2</v>
      </c>
      <c r="F89" s="30">
        <v>3</v>
      </c>
      <c r="G89" s="32">
        <v>2</v>
      </c>
      <c r="H89" s="32">
        <v>5</v>
      </c>
      <c r="I89" s="32">
        <v>3</v>
      </c>
      <c r="J89" s="32">
        <v>-53.1</v>
      </c>
    </row>
    <row r="90" spans="1:10" s="46" customFormat="1" ht="15">
      <c r="A90" s="38" t="s">
        <v>111</v>
      </c>
      <c r="B90" s="13">
        <v>21</v>
      </c>
      <c r="C90" s="13">
        <f>181.4/10</f>
        <v>18.14</v>
      </c>
      <c r="D90" s="13">
        <v>39.93</v>
      </c>
      <c r="E90" s="13">
        <v>43</v>
      </c>
      <c r="F90" s="13">
        <v>39</v>
      </c>
      <c r="G90" s="34">
        <v>41</v>
      </c>
      <c r="H90" s="34">
        <v>32</v>
      </c>
      <c r="I90" s="34">
        <v>44</v>
      </c>
      <c r="J90" s="15">
        <v>36</v>
      </c>
    </row>
    <row r="91" spans="1:10" s="46" customFormat="1" ht="25.5">
      <c r="A91" s="38" t="s">
        <v>93</v>
      </c>
      <c r="B91" s="30">
        <v>16</v>
      </c>
      <c r="C91" s="30">
        <f>311.6/10</f>
        <v>31.160000000000004</v>
      </c>
      <c r="D91" s="30">
        <v>58.67</v>
      </c>
      <c r="E91" s="30">
        <v>59</v>
      </c>
      <c r="F91" s="30">
        <v>57</v>
      </c>
      <c r="G91" s="32">
        <v>93</v>
      </c>
      <c r="H91" s="32">
        <v>96</v>
      </c>
      <c r="I91" s="32">
        <v>184</v>
      </c>
      <c r="J91" s="32">
        <v>91.5</v>
      </c>
    </row>
    <row r="92" spans="1:10" s="46" customFormat="1" ht="15">
      <c r="A92" s="38" t="s">
        <v>126</v>
      </c>
      <c r="B92" s="13" t="s">
        <v>33</v>
      </c>
      <c r="C92" s="13" t="s">
        <v>33</v>
      </c>
      <c r="D92" s="15">
        <v>1</v>
      </c>
      <c r="E92" s="15">
        <v>0.3</v>
      </c>
      <c r="F92" s="15">
        <v>0.2</v>
      </c>
      <c r="G92" s="34" t="s">
        <v>33</v>
      </c>
      <c r="H92" s="34" t="s">
        <v>33</v>
      </c>
      <c r="I92" s="34" t="s">
        <v>33</v>
      </c>
      <c r="J92" s="34" t="s">
        <v>33</v>
      </c>
    </row>
    <row r="93" spans="1:10" s="46" customFormat="1" ht="16.5" customHeight="1">
      <c r="A93" s="38" t="s">
        <v>94</v>
      </c>
      <c r="B93" s="30">
        <v>1</v>
      </c>
      <c r="C93" s="30">
        <f>62.4/10</f>
        <v>6.24</v>
      </c>
      <c r="D93" s="30">
        <v>12.32</v>
      </c>
      <c r="E93" s="30">
        <v>18</v>
      </c>
      <c r="F93" s="30">
        <v>20</v>
      </c>
      <c r="G93" s="32">
        <v>21</v>
      </c>
      <c r="H93" s="32">
        <v>24</v>
      </c>
      <c r="I93" s="32">
        <v>43</v>
      </c>
      <c r="J93" s="32">
        <v>78.1</v>
      </c>
    </row>
    <row r="94" spans="1:10" s="46" customFormat="1" ht="25.5">
      <c r="A94" s="38" t="s">
        <v>95</v>
      </c>
      <c r="B94" s="13">
        <v>26</v>
      </c>
      <c r="C94" s="13">
        <f>853.6/10</f>
        <v>85.36</v>
      </c>
      <c r="D94" s="13">
        <v>134.34</v>
      </c>
      <c r="E94" s="13">
        <v>100</v>
      </c>
      <c r="F94" s="13">
        <v>141</v>
      </c>
      <c r="G94" s="34">
        <v>208</v>
      </c>
      <c r="H94" s="34">
        <v>142</v>
      </c>
      <c r="I94" s="34">
        <v>97</v>
      </c>
      <c r="J94" s="34">
        <v>-31.7</v>
      </c>
    </row>
    <row r="95" spans="1:10" s="46" customFormat="1" ht="38.25">
      <c r="A95" s="38" t="s">
        <v>96</v>
      </c>
      <c r="B95" s="30">
        <v>17</v>
      </c>
      <c r="C95" s="30">
        <f>338.3/10</f>
        <v>33.83</v>
      </c>
      <c r="D95" s="30">
        <v>31.43</v>
      </c>
      <c r="E95" s="30">
        <v>30</v>
      </c>
      <c r="F95" s="30">
        <v>80</v>
      </c>
      <c r="G95" s="32">
        <v>142</v>
      </c>
      <c r="H95" s="32">
        <v>161</v>
      </c>
      <c r="I95" s="32">
        <v>286</v>
      </c>
      <c r="J95" s="31">
        <v>78</v>
      </c>
    </row>
    <row r="96" spans="1:10" s="46" customFormat="1" ht="41.25" customHeight="1">
      <c r="A96" s="39" t="s">
        <v>21</v>
      </c>
      <c r="B96" s="51">
        <v>137</v>
      </c>
      <c r="C96" s="51">
        <f>3858.5/10</f>
        <v>385.85</v>
      </c>
      <c r="D96" s="51">
        <v>364.42</v>
      </c>
      <c r="E96" s="51">
        <v>505</v>
      </c>
      <c r="F96" s="51">
        <v>693</v>
      </c>
      <c r="G96" s="52">
        <v>1441</v>
      </c>
      <c r="H96" s="52">
        <v>2240</v>
      </c>
      <c r="I96" s="52">
        <v>2633</v>
      </c>
      <c r="J96" s="52">
        <v>17.5</v>
      </c>
    </row>
    <row r="97" spans="1:10" s="46" customFormat="1" ht="25.5">
      <c r="A97" s="38" t="s">
        <v>97</v>
      </c>
      <c r="B97" s="30">
        <v>23</v>
      </c>
      <c r="C97" s="30">
        <f>973.1/10</f>
        <v>97.31</v>
      </c>
      <c r="D97" s="30">
        <v>112.65</v>
      </c>
      <c r="E97" s="30">
        <v>119.21</v>
      </c>
      <c r="F97" s="30">
        <v>135</v>
      </c>
      <c r="G97" s="32">
        <v>155</v>
      </c>
      <c r="H97" s="32">
        <v>78</v>
      </c>
      <c r="I97" s="32">
        <v>54</v>
      </c>
      <c r="J97" s="32">
        <v>-30.3</v>
      </c>
    </row>
    <row r="98" spans="1:10" s="46" customFormat="1" ht="15">
      <c r="A98" s="38" t="s">
        <v>22</v>
      </c>
      <c r="B98" s="13">
        <v>352</v>
      </c>
      <c r="C98" s="13">
        <f>22215.1/10</f>
        <v>2221.5099999999998</v>
      </c>
      <c r="D98" s="13">
        <v>1603.12</v>
      </c>
      <c r="E98" s="13">
        <v>1924.12</v>
      </c>
      <c r="F98" s="13">
        <v>2689</v>
      </c>
      <c r="G98" s="34">
        <v>4324</v>
      </c>
      <c r="H98" s="34">
        <v>4368</v>
      </c>
      <c r="I98" s="34">
        <v>7118</v>
      </c>
      <c r="J98" s="15">
        <v>62.9</v>
      </c>
    </row>
    <row r="99" spans="1:10" s="46" customFormat="1" ht="51">
      <c r="A99" s="38" t="s">
        <v>98</v>
      </c>
      <c r="B99" s="30">
        <v>2</v>
      </c>
      <c r="C99" s="30">
        <f>75.3/10</f>
        <v>7.529999999999999</v>
      </c>
      <c r="D99" s="30">
        <v>8.15</v>
      </c>
      <c r="E99" s="30">
        <v>19.21</v>
      </c>
      <c r="F99" s="30">
        <v>15</v>
      </c>
      <c r="G99" s="32">
        <v>17</v>
      </c>
      <c r="H99" s="32">
        <v>18</v>
      </c>
      <c r="I99" s="32">
        <v>30</v>
      </c>
      <c r="J99" s="32">
        <v>70.8</v>
      </c>
    </row>
    <row r="100" spans="1:10" s="46" customFormat="1" ht="15">
      <c r="A100" s="38" t="s">
        <v>99</v>
      </c>
      <c r="B100" s="13">
        <v>1</v>
      </c>
      <c r="C100" s="13">
        <f>61.2/10</f>
        <v>6.12</v>
      </c>
      <c r="D100" s="13">
        <v>15.36</v>
      </c>
      <c r="E100" s="13">
        <v>24.82</v>
      </c>
      <c r="F100" s="13">
        <v>24</v>
      </c>
      <c r="G100" s="34">
        <v>33</v>
      </c>
      <c r="H100" s="34">
        <v>28</v>
      </c>
      <c r="I100" s="34">
        <v>42</v>
      </c>
      <c r="J100" s="34">
        <v>48.5</v>
      </c>
    </row>
    <row r="101" spans="1:10" s="46" customFormat="1" ht="15">
      <c r="A101" s="38" t="s">
        <v>100</v>
      </c>
      <c r="B101" s="30">
        <v>34</v>
      </c>
      <c r="C101" s="30">
        <f>390.5/10</f>
        <v>39.05</v>
      </c>
      <c r="D101" s="30">
        <v>70.9</v>
      </c>
      <c r="E101" s="30">
        <v>65.17</v>
      </c>
      <c r="F101" s="30">
        <v>63</v>
      </c>
      <c r="G101" s="32">
        <v>64</v>
      </c>
      <c r="H101" s="32">
        <v>52</v>
      </c>
      <c r="I101" s="32">
        <v>105</v>
      </c>
      <c r="J101" s="32">
        <v>100.1</v>
      </c>
    </row>
    <row r="102" spans="1:10" s="46" customFormat="1" ht="15">
      <c r="A102" s="38" t="s">
        <v>101</v>
      </c>
      <c r="B102" s="13">
        <v>1</v>
      </c>
      <c r="C102" s="13">
        <f>72.3/10</f>
        <v>7.2299999999999995</v>
      </c>
      <c r="D102" s="13">
        <v>45.4</v>
      </c>
      <c r="E102" s="13">
        <v>75.83</v>
      </c>
      <c r="F102" s="13">
        <v>59</v>
      </c>
      <c r="G102" s="34">
        <v>75</v>
      </c>
      <c r="H102" s="34">
        <v>-107</v>
      </c>
      <c r="I102" s="34">
        <v>-77</v>
      </c>
      <c r="J102" s="34">
        <v>-27.2</v>
      </c>
    </row>
    <row r="103" spans="1:10" s="46" customFormat="1" ht="15">
      <c r="A103" s="38" t="s">
        <v>102</v>
      </c>
      <c r="B103" s="30">
        <v>5</v>
      </c>
      <c r="C103" s="30">
        <f>43.1/10</f>
        <v>4.3100000000000005</v>
      </c>
      <c r="D103" s="30">
        <v>0.81</v>
      </c>
      <c r="E103" s="30">
        <v>1.46</v>
      </c>
      <c r="F103" s="30">
        <v>2</v>
      </c>
      <c r="G103" s="32">
        <v>1</v>
      </c>
      <c r="H103" s="32">
        <v>3</v>
      </c>
      <c r="I103" s="32">
        <v>3</v>
      </c>
      <c r="J103" s="31">
        <v>5.6</v>
      </c>
    </row>
    <row r="104" spans="1:10" s="46" customFormat="1" ht="25.5">
      <c r="A104" s="38" t="s">
        <v>23</v>
      </c>
      <c r="B104" s="13">
        <v>353</v>
      </c>
      <c r="C104" s="13">
        <f>6540.1/10</f>
        <v>654.01</v>
      </c>
      <c r="D104" s="13">
        <v>716.67</v>
      </c>
      <c r="E104" s="13">
        <v>432.22</v>
      </c>
      <c r="F104" s="13">
        <v>437</v>
      </c>
      <c r="G104" s="34">
        <v>719</v>
      </c>
      <c r="H104" s="34">
        <v>895</v>
      </c>
      <c r="I104" s="34">
        <v>1330</v>
      </c>
      <c r="J104" s="34">
        <v>48.5</v>
      </c>
    </row>
    <row r="105" spans="1:10" s="46" customFormat="1" ht="25.5">
      <c r="A105" s="38" t="s">
        <v>103</v>
      </c>
      <c r="B105" s="30" t="s">
        <v>33</v>
      </c>
      <c r="C105" s="30" t="s">
        <v>33</v>
      </c>
      <c r="D105" s="30" t="s">
        <v>33</v>
      </c>
      <c r="E105" s="30" t="s">
        <v>33</v>
      </c>
      <c r="F105" s="31">
        <v>0.4</v>
      </c>
      <c r="G105" s="32">
        <v>7.9</v>
      </c>
      <c r="H105" s="32">
        <v>-39</v>
      </c>
      <c r="I105" s="32">
        <v>-82</v>
      </c>
      <c r="J105" s="31">
        <v>107.3</v>
      </c>
    </row>
    <row r="106" spans="1:10" s="46" customFormat="1" ht="15">
      <c r="A106" s="38" t="s">
        <v>104</v>
      </c>
      <c r="B106" s="13" t="s">
        <v>33</v>
      </c>
      <c r="C106" s="13" t="s">
        <v>33</v>
      </c>
      <c r="D106" s="13" t="s">
        <v>33</v>
      </c>
      <c r="E106" s="13" t="s">
        <v>33</v>
      </c>
      <c r="F106" s="13">
        <v>3902</v>
      </c>
      <c r="G106" s="34">
        <v>5401</v>
      </c>
      <c r="H106" s="34">
        <v>5152</v>
      </c>
      <c r="I106" s="34">
        <v>8650</v>
      </c>
      <c r="J106" s="34">
        <v>67.9</v>
      </c>
    </row>
    <row r="107" spans="1:10" s="46" customFormat="1" ht="15" customHeight="1">
      <c r="A107" s="38" t="s">
        <v>24</v>
      </c>
      <c r="B107" s="30" t="s">
        <v>33</v>
      </c>
      <c r="C107" s="30">
        <f>2248.2/10</f>
        <v>224.82</v>
      </c>
      <c r="D107" s="30">
        <v>822.65</v>
      </c>
      <c r="E107" s="30">
        <v>1048.62</v>
      </c>
      <c r="F107" s="30">
        <v>1632</v>
      </c>
      <c r="G107" s="32">
        <v>1856</v>
      </c>
      <c r="H107" s="32">
        <v>1640</v>
      </c>
      <c r="I107" s="32">
        <v>2759</v>
      </c>
      <c r="J107" s="32">
        <v>68.3</v>
      </c>
    </row>
    <row r="108" spans="1:10" s="47" customFormat="1" ht="38.25">
      <c r="A108" s="38" t="s">
        <v>112</v>
      </c>
      <c r="B108" s="13" t="s">
        <v>33</v>
      </c>
      <c r="C108" s="13">
        <f>9347.4/10</f>
        <v>934.74</v>
      </c>
      <c r="D108" s="13">
        <v>2574.32</v>
      </c>
      <c r="E108" s="13">
        <v>1957.17</v>
      </c>
      <c r="F108" s="13">
        <v>2829</v>
      </c>
      <c r="G108" s="34">
        <v>4277</v>
      </c>
      <c r="H108" s="34">
        <v>4774</v>
      </c>
      <c r="I108" s="34">
        <v>6795</v>
      </c>
      <c r="J108" s="34">
        <v>42.3</v>
      </c>
    </row>
    <row r="109" spans="1:10" ht="17.25" customHeight="1">
      <c r="A109" s="38" t="s">
        <v>25</v>
      </c>
      <c r="B109" s="30" t="s">
        <v>33</v>
      </c>
      <c r="C109" s="30">
        <f>2261.4/10</f>
        <v>226.14000000000001</v>
      </c>
      <c r="D109" s="30">
        <v>1305.51</v>
      </c>
      <c r="E109" s="30">
        <v>1809.67</v>
      </c>
      <c r="F109" s="30">
        <v>3092</v>
      </c>
      <c r="G109" s="35">
        <v>4141</v>
      </c>
      <c r="H109" s="35">
        <v>4455</v>
      </c>
      <c r="I109" s="35">
        <v>7434</v>
      </c>
      <c r="J109" s="35">
        <v>66.9</v>
      </c>
    </row>
    <row r="110" spans="1:10" ht="51">
      <c r="A110" s="38" t="s">
        <v>105</v>
      </c>
      <c r="B110" s="13" t="s">
        <v>33</v>
      </c>
      <c r="C110" s="13">
        <f>74.9/10</f>
        <v>7.49</v>
      </c>
      <c r="D110" s="13">
        <v>26.17</v>
      </c>
      <c r="E110" s="13">
        <v>40.83</v>
      </c>
      <c r="F110" s="13">
        <v>55</v>
      </c>
      <c r="G110" s="34">
        <v>96</v>
      </c>
      <c r="H110" s="34">
        <v>68</v>
      </c>
      <c r="I110" s="34">
        <v>102</v>
      </c>
      <c r="J110" s="34">
        <v>49.7</v>
      </c>
    </row>
    <row r="111" spans="1:10" ht="40.5" customHeight="1">
      <c r="A111" s="38" t="s">
        <v>106</v>
      </c>
      <c r="B111" s="30" t="s">
        <v>33</v>
      </c>
      <c r="C111" s="30" t="s">
        <v>31</v>
      </c>
      <c r="D111" s="30">
        <v>1.33</v>
      </c>
      <c r="E111" s="30">
        <v>4.19</v>
      </c>
      <c r="F111" s="30">
        <v>6</v>
      </c>
      <c r="G111" s="32">
        <v>8</v>
      </c>
      <c r="H111" s="32">
        <v>13</v>
      </c>
      <c r="I111" s="32">
        <v>17</v>
      </c>
      <c r="J111" s="32">
        <v>27.6</v>
      </c>
    </row>
    <row r="112" spans="1:10" ht="15">
      <c r="A112" s="38" t="s">
        <v>107</v>
      </c>
      <c r="B112" s="13" t="s">
        <v>33</v>
      </c>
      <c r="C112" s="13">
        <f>40.9/10</f>
        <v>4.09</v>
      </c>
      <c r="D112" s="13">
        <v>27.31</v>
      </c>
      <c r="E112" s="13">
        <v>29.56</v>
      </c>
      <c r="F112" s="13">
        <v>43</v>
      </c>
      <c r="G112" s="8">
        <v>71</v>
      </c>
      <c r="H112" s="8">
        <v>81</v>
      </c>
      <c r="I112" s="8">
        <v>105</v>
      </c>
      <c r="J112" s="53">
        <v>29</v>
      </c>
    </row>
    <row r="113" spans="1:10" ht="15">
      <c r="A113" s="38" t="s">
        <v>108</v>
      </c>
      <c r="B113" s="30">
        <v>728</v>
      </c>
      <c r="C113" s="30">
        <f>12576.4/10</f>
        <v>1257.6399999999999</v>
      </c>
      <c r="D113" s="30">
        <v>1760.73</v>
      </c>
      <c r="E113" s="30">
        <v>1594.74</v>
      </c>
      <c r="F113" s="30">
        <v>1941</v>
      </c>
      <c r="G113" s="35">
        <v>2619</v>
      </c>
      <c r="H113" s="35">
        <v>4025</v>
      </c>
      <c r="I113" s="35">
        <v>4319</v>
      </c>
      <c r="J113" s="35">
        <v>7.3</v>
      </c>
    </row>
    <row r="114" spans="1:10" ht="15">
      <c r="A114" s="38" t="s">
        <v>109</v>
      </c>
      <c r="B114" s="13">
        <v>12</v>
      </c>
      <c r="C114" s="13">
        <f>7315.9000000002/10</f>
        <v>731.5900000000199</v>
      </c>
      <c r="D114" s="13">
        <v>58.68</v>
      </c>
      <c r="E114" s="13">
        <v>53.02</v>
      </c>
      <c r="F114" s="15">
        <v>0</v>
      </c>
      <c r="G114" s="8">
        <v>2.1</v>
      </c>
      <c r="H114" s="8">
        <v>-0.03</v>
      </c>
      <c r="I114" s="53">
        <v>0</v>
      </c>
      <c r="J114" s="8" t="s">
        <v>33</v>
      </c>
    </row>
    <row r="115" spans="1:10" ht="15">
      <c r="A115" s="38" t="s">
        <v>110</v>
      </c>
      <c r="B115" s="30" t="s">
        <v>31</v>
      </c>
      <c r="C115" s="30" t="s">
        <v>31</v>
      </c>
      <c r="D115" s="30">
        <v>1447.63</v>
      </c>
      <c r="E115" s="30">
        <v>2869.84</v>
      </c>
      <c r="F115" s="30" t="s">
        <v>33</v>
      </c>
      <c r="G115" s="35" t="s">
        <v>33</v>
      </c>
      <c r="H115" s="35" t="s">
        <v>33</v>
      </c>
      <c r="I115" s="35" t="s">
        <v>33</v>
      </c>
      <c r="J115" s="35" t="s">
        <v>33</v>
      </c>
    </row>
    <row r="116" spans="1:10" ht="15">
      <c r="A116" s="38" t="s">
        <v>120</v>
      </c>
      <c r="B116" s="13" t="s">
        <v>31</v>
      </c>
      <c r="C116" s="13" t="s">
        <v>31</v>
      </c>
      <c r="D116" s="13" t="s">
        <v>31</v>
      </c>
      <c r="E116" s="13">
        <v>129.02</v>
      </c>
      <c r="F116" s="13">
        <v>467.5</v>
      </c>
      <c r="G116" s="8">
        <v>519</v>
      </c>
      <c r="H116" s="8" t="s">
        <v>33</v>
      </c>
      <c r="I116" s="8" t="s">
        <v>33</v>
      </c>
      <c r="J116" s="8" t="s">
        <v>33</v>
      </c>
    </row>
    <row r="117" spans="1:10" ht="15">
      <c r="A117" s="40" t="s">
        <v>118</v>
      </c>
      <c r="B117" s="30" t="s">
        <v>33</v>
      </c>
      <c r="C117" s="30" t="s">
        <v>33</v>
      </c>
      <c r="D117" s="30" t="s">
        <v>33</v>
      </c>
      <c r="E117" s="30" t="s">
        <v>33</v>
      </c>
      <c r="F117" s="30">
        <v>294</v>
      </c>
      <c r="G117" s="35">
        <v>693</v>
      </c>
      <c r="H117" s="35" t="s">
        <v>33</v>
      </c>
      <c r="I117" s="35" t="s">
        <v>33</v>
      </c>
      <c r="J117" s="35" t="s">
        <v>33</v>
      </c>
    </row>
    <row r="118" spans="1:10" ht="15">
      <c r="A118" s="16" t="s">
        <v>119</v>
      </c>
      <c r="B118" s="13" t="s">
        <v>33</v>
      </c>
      <c r="C118" s="13" t="s">
        <v>33</v>
      </c>
      <c r="D118" s="13" t="s">
        <v>33</v>
      </c>
      <c r="E118" s="13" t="s">
        <v>33</v>
      </c>
      <c r="F118" s="15">
        <v>0</v>
      </c>
      <c r="G118" s="8">
        <v>909.2</v>
      </c>
      <c r="H118" s="8" t="s">
        <v>33</v>
      </c>
      <c r="I118" s="8" t="s">
        <v>33</v>
      </c>
      <c r="J118" s="8" t="s">
        <v>33</v>
      </c>
    </row>
    <row r="119" spans="1:128" s="6" customFormat="1" ht="30">
      <c r="A119" s="48" t="s">
        <v>127</v>
      </c>
      <c r="B119" s="30" t="s">
        <v>33</v>
      </c>
      <c r="C119" s="30" t="s">
        <v>33</v>
      </c>
      <c r="D119" s="30" t="s">
        <v>33</v>
      </c>
      <c r="E119" s="30" t="s">
        <v>33</v>
      </c>
      <c r="F119" s="31" t="s">
        <v>33</v>
      </c>
      <c r="G119" s="32" t="s">
        <v>33</v>
      </c>
      <c r="H119" s="35">
        <v>2409</v>
      </c>
      <c r="I119" s="35">
        <v>4343</v>
      </c>
      <c r="J119" s="35">
        <v>80.3</v>
      </c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3"/>
      <c r="DX119" s="43"/>
    </row>
    <row r="120" spans="1:10" ht="45">
      <c r="A120" s="48" t="s">
        <v>128</v>
      </c>
      <c r="B120" s="13" t="s">
        <v>33</v>
      </c>
      <c r="C120" s="13" t="s">
        <v>33</v>
      </c>
      <c r="D120" s="13" t="s">
        <v>33</v>
      </c>
      <c r="E120" s="13" t="s">
        <v>33</v>
      </c>
      <c r="F120" s="15" t="s">
        <v>33</v>
      </c>
      <c r="G120" s="34" t="s">
        <v>33</v>
      </c>
      <c r="H120" s="8">
        <v>52</v>
      </c>
      <c r="I120" s="8">
        <v>81</v>
      </c>
      <c r="J120" s="8">
        <v>55.7</v>
      </c>
    </row>
    <row r="121" spans="1:10" ht="30">
      <c r="A121" s="48" t="s">
        <v>129</v>
      </c>
      <c r="B121" s="30" t="s">
        <v>33</v>
      </c>
      <c r="C121" s="30" t="s">
        <v>33</v>
      </c>
      <c r="D121" s="30" t="s">
        <v>33</v>
      </c>
      <c r="E121" s="30" t="s">
        <v>33</v>
      </c>
      <c r="F121" s="31" t="s">
        <v>33</v>
      </c>
      <c r="G121" s="32" t="s">
        <v>33</v>
      </c>
      <c r="H121" s="35">
        <v>44</v>
      </c>
      <c r="I121" s="35">
        <v>38</v>
      </c>
      <c r="J121" s="35">
        <v>-12.8</v>
      </c>
    </row>
    <row r="122" spans="1:10" ht="45">
      <c r="A122" s="48" t="s">
        <v>130</v>
      </c>
      <c r="B122" s="13" t="s">
        <v>33</v>
      </c>
      <c r="C122" s="13" t="s">
        <v>33</v>
      </c>
      <c r="D122" s="13" t="s">
        <v>33</v>
      </c>
      <c r="E122" s="13" t="s">
        <v>33</v>
      </c>
      <c r="F122" s="15" t="s">
        <v>33</v>
      </c>
      <c r="G122" s="34" t="s">
        <v>33</v>
      </c>
      <c r="H122" s="8">
        <v>22</v>
      </c>
      <c r="I122" s="8">
        <v>42</v>
      </c>
      <c r="J122" s="8">
        <v>95.5</v>
      </c>
    </row>
    <row r="123" spans="1:10" ht="30">
      <c r="A123" s="48" t="s">
        <v>131</v>
      </c>
      <c r="B123" s="30" t="s">
        <v>33</v>
      </c>
      <c r="C123" s="30" t="s">
        <v>33</v>
      </c>
      <c r="D123" s="30" t="s">
        <v>33</v>
      </c>
      <c r="E123" s="30" t="s">
        <v>33</v>
      </c>
      <c r="F123" s="31" t="s">
        <v>33</v>
      </c>
      <c r="G123" s="32" t="s">
        <v>33</v>
      </c>
      <c r="H123" s="35">
        <v>231</v>
      </c>
      <c r="I123" s="35">
        <v>340</v>
      </c>
      <c r="J123" s="35">
        <v>47.1</v>
      </c>
    </row>
    <row r="124" spans="1:10" ht="30">
      <c r="A124" s="48" t="s">
        <v>132</v>
      </c>
      <c r="B124" s="13" t="s">
        <v>33</v>
      </c>
      <c r="C124" s="13" t="s">
        <v>33</v>
      </c>
      <c r="D124" s="13" t="s">
        <v>33</v>
      </c>
      <c r="E124" s="13" t="s">
        <v>33</v>
      </c>
      <c r="F124" s="15" t="s">
        <v>33</v>
      </c>
      <c r="G124" s="34" t="s">
        <v>33</v>
      </c>
      <c r="H124" s="8">
        <v>1237</v>
      </c>
      <c r="I124" s="8">
        <v>1861</v>
      </c>
      <c r="J124" s="8">
        <v>50.4</v>
      </c>
    </row>
    <row r="125" spans="1:10" ht="15">
      <c r="A125" s="16" t="s">
        <v>133</v>
      </c>
      <c r="B125" s="30" t="s">
        <v>33</v>
      </c>
      <c r="C125" s="30" t="s">
        <v>33</v>
      </c>
      <c r="D125" s="30" t="s">
        <v>33</v>
      </c>
      <c r="E125" s="30" t="s">
        <v>33</v>
      </c>
      <c r="F125" s="31" t="s">
        <v>33</v>
      </c>
      <c r="G125" s="35" t="s">
        <v>33</v>
      </c>
      <c r="H125" s="35">
        <v>420</v>
      </c>
      <c r="I125" s="35">
        <v>901</v>
      </c>
      <c r="J125" s="35">
        <v>114.5</v>
      </c>
    </row>
    <row r="126" spans="1:10" ht="31.5" customHeight="1">
      <c r="A126" s="48" t="s">
        <v>134</v>
      </c>
      <c r="B126" s="13" t="s">
        <v>33</v>
      </c>
      <c r="C126" s="13" t="s">
        <v>33</v>
      </c>
      <c r="D126" s="13" t="s">
        <v>33</v>
      </c>
      <c r="E126" s="13" t="s">
        <v>33</v>
      </c>
      <c r="F126" s="15" t="s">
        <v>33</v>
      </c>
      <c r="G126" s="34" t="s">
        <v>33</v>
      </c>
      <c r="H126" s="34">
        <v>14</v>
      </c>
      <c r="I126" s="34">
        <v>33</v>
      </c>
      <c r="J126" s="34">
        <v>142.5</v>
      </c>
    </row>
    <row r="127" spans="1:10" ht="30.75" customHeight="1">
      <c r="A127" s="48" t="s">
        <v>135</v>
      </c>
      <c r="B127" s="50" t="s">
        <v>33</v>
      </c>
      <c r="C127" s="50" t="s">
        <v>33</v>
      </c>
      <c r="D127" s="50" t="s">
        <v>33</v>
      </c>
      <c r="E127" s="50" t="s">
        <v>33</v>
      </c>
      <c r="F127" s="36" t="s">
        <v>33</v>
      </c>
      <c r="G127" s="35" t="s">
        <v>33</v>
      </c>
      <c r="H127" s="35">
        <v>74</v>
      </c>
      <c r="I127" s="35">
        <v>96</v>
      </c>
      <c r="J127" s="35">
        <v>30.4</v>
      </c>
    </row>
    <row r="128" spans="1:10" ht="45">
      <c r="A128" s="19" t="s">
        <v>136</v>
      </c>
      <c r="B128" s="13" t="s">
        <v>33</v>
      </c>
      <c r="C128" s="13" t="s">
        <v>33</v>
      </c>
      <c r="D128" s="13" t="s">
        <v>33</v>
      </c>
      <c r="E128" s="13" t="s">
        <v>33</v>
      </c>
      <c r="F128" s="15" t="s">
        <v>33</v>
      </c>
      <c r="G128" s="34" t="s">
        <v>33</v>
      </c>
      <c r="H128" s="34">
        <v>11</v>
      </c>
      <c r="I128" s="34">
        <v>82</v>
      </c>
      <c r="J128" s="34">
        <v>638.6</v>
      </c>
    </row>
    <row r="129" spans="1:10" ht="30">
      <c r="A129" s="48" t="s">
        <v>137</v>
      </c>
      <c r="B129" s="30" t="s">
        <v>33</v>
      </c>
      <c r="C129" s="30" t="s">
        <v>33</v>
      </c>
      <c r="D129" s="30" t="s">
        <v>33</v>
      </c>
      <c r="E129" s="30" t="s">
        <v>33</v>
      </c>
      <c r="F129" s="31" t="s">
        <v>33</v>
      </c>
      <c r="G129" s="49" t="s">
        <v>33</v>
      </c>
      <c r="H129" s="32">
        <v>10</v>
      </c>
      <c r="I129" s="32">
        <v>21</v>
      </c>
      <c r="J129" s="32">
        <v>113.9</v>
      </c>
    </row>
    <row r="130" spans="1:10" ht="45">
      <c r="A130" s="48" t="s">
        <v>139</v>
      </c>
      <c r="B130" s="13" t="s">
        <v>33</v>
      </c>
      <c r="C130" s="13" t="s">
        <v>33</v>
      </c>
      <c r="D130" s="13" t="s">
        <v>33</v>
      </c>
      <c r="E130" s="13" t="s">
        <v>33</v>
      </c>
      <c r="F130" s="15" t="s">
        <v>33</v>
      </c>
      <c r="G130" s="34" t="s">
        <v>33</v>
      </c>
      <c r="H130" s="34">
        <v>179</v>
      </c>
      <c r="I130" s="34">
        <v>181</v>
      </c>
      <c r="J130" s="34">
        <v>0.9</v>
      </c>
    </row>
    <row r="131" spans="1:10" ht="45">
      <c r="A131" s="48" t="s">
        <v>140</v>
      </c>
      <c r="B131" s="30" t="s">
        <v>33</v>
      </c>
      <c r="C131" s="30" t="s">
        <v>33</v>
      </c>
      <c r="D131" s="30" t="s">
        <v>33</v>
      </c>
      <c r="E131" s="30" t="s">
        <v>33</v>
      </c>
      <c r="F131" s="31" t="s">
        <v>33</v>
      </c>
      <c r="G131" s="32" t="s">
        <v>33</v>
      </c>
      <c r="H131" s="32">
        <v>24</v>
      </c>
      <c r="I131" s="32">
        <v>35</v>
      </c>
      <c r="J131" s="32">
        <v>42.8</v>
      </c>
    </row>
    <row r="132" spans="1:10" ht="45">
      <c r="A132" s="48" t="s">
        <v>141</v>
      </c>
      <c r="B132" s="13" t="s">
        <v>33</v>
      </c>
      <c r="C132" s="13" t="s">
        <v>33</v>
      </c>
      <c r="D132" s="13" t="s">
        <v>33</v>
      </c>
      <c r="E132" s="13" t="s">
        <v>33</v>
      </c>
      <c r="F132" s="15" t="s">
        <v>33</v>
      </c>
      <c r="G132" s="34" t="s">
        <v>33</v>
      </c>
      <c r="H132" s="34">
        <v>0.5</v>
      </c>
      <c r="I132" s="15">
        <v>1</v>
      </c>
      <c r="J132" s="34">
        <v>102.2</v>
      </c>
    </row>
    <row r="133" spans="1:10" ht="45">
      <c r="A133" s="48" t="s">
        <v>142</v>
      </c>
      <c r="B133" s="30" t="s">
        <v>33</v>
      </c>
      <c r="C133" s="30" t="s">
        <v>33</v>
      </c>
      <c r="D133" s="30" t="s">
        <v>33</v>
      </c>
      <c r="E133" s="30" t="s">
        <v>33</v>
      </c>
      <c r="F133" s="31" t="s">
        <v>33</v>
      </c>
      <c r="G133" s="32" t="s">
        <v>33</v>
      </c>
      <c r="H133" s="32">
        <v>142</v>
      </c>
      <c r="I133" s="32">
        <v>448</v>
      </c>
      <c r="J133" s="32">
        <v>215.2</v>
      </c>
    </row>
    <row r="134" spans="1:10" ht="45">
      <c r="A134" s="48" t="s">
        <v>143</v>
      </c>
      <c r="B134" s="13" t="s">
        <v>33</v>
      </c>
      <c r="C134" s="13" t="s">
        <v>33</v>
      </c>
      <c r="D134" s="13" t="s">
        <v>33</v>
      </c>
      <c r="E134" s="13" t="s">
        <v>33</v>
      </c>
      <c r="F134" s="15" t="s">
        <v>33</v>
      </c>
      <c r="G134" s="34" t="s">
        <v>33</v>
      </c>
      <c r="H134" s="34">
        <v>24</v>
      </c>
      <c r="I134" s="34">
        <v>0.3</v>
      </c>
      <c r="J134" s="34">
        <v>-98.6</v>
      </c>
    </row>
    <row r="135" spans="1:10" ht="60">
      <c r="A135" s="48" t="s">
        <v>144</v>
      </c>
      <c r="B135" s="30" t="s">
        <v>33</v>
      </c>
      <c r="C135" s="30" t="s">
        <v>33</v>
      </c>
      <c r="D135" s="30" t="s">
        <v>33</v>
      </c>
      <c r="E135" s="30" t="s">
        <v>33</v>
      </c>
      <c r="F135" s="31" t="s">
        <v>33</v>
      </c>
      <c r="G135" s="32" t="s">
        <v>33</v>
      </c>
      <c r="H135" s="32">
        <v>355</v>
      </c>
      <c r="I135" s="32">
        <v>928</v>
      </c>
      <c r="J135" s="32">
        <v>161.3</v>
      </c>
    </row>
    <row r="136" spans="1:10" ht="60">
      <c r="A136" s="48" t="s">
        <v>145</v>
      </c>
      <c r="B136" s="13" t="s">
        <v>33</v>
      </c>
      <c r="C136" s="13" t="s">
        <v>33</v>
      </c>
      <c r="D136" s="13" t="s">
        <v>33</v>
      </c>
      <c r="E136" s="13" t="s">
        <v>33</v>
      </c>
      <c r="F136" s="15" t="s">
        <v>33</v>
      </c>
      <c r="G136" s="34" t="s">
        <v>33</v>
      </c>
      <c r="H136" s="34">
        <v>847</v>
      </c>
      <c r="I136" s="34">
        <v>1144</v>
      </c>
      <c r="J136" s="34">
        <v>35.2</v>
      </c>
    </row>
    <row r="137" spans="1:10" ht="45">
      <c r="A137" s="48" t="s">
        <v>149</v>
      </c>
      <c r="B137" s="13" t="s">
        <v>33</v>
      </c>
      <c r="C137" s="13" t="s">
        <v>33</v>
      </c>
      <c r="D137" s="13" t="s">
        <v>33</v>
      </c>
      <c r="E137" s="13" t="s">
        <v>33</v>
      </c>
      <c r="F137" s="15" t="s">
        <v>33</v>
      </c>
      <c r="G137" s="34" t="s">
        <v>33</v>
      </c>
      <c r="H137" s="34">
        <v>185</v>
      </c>
      <c r="I137" s="34">
        <v>262</v>
      </c>
      <c r="J137" s="34">
        <v>41.6</v>
      </c>
    </row>
    <row r="138" spans="1:10" ht="15">
      <c r="A138" s="16" t="s">
        <v>146</v>
      </c>
      <c r="B138" s="30" t="s">
        <v>33</v>
      </c>
      <c r="C138" s="30" t="s">
        <v>33</v>
      </c>
      <c r="D138" s="30" t="s">
        <v>33</v>
      </c>
      <c r="E138" s="30" t="s">
        <v>33</v>
      </c>
      <c r="F138" s="31" t="s">
        <v>33</v>
      </c>
      <c r="G138" s="35" t="s">
        <v>33</v>
      </c>
      <c r="H138" s="35">
        <v>30868</v>
      </c>
      <c r="I138" s="35">
        <v>6873</v>
      </c>
      <c r="J138" s="35">
        <v>-77.7</v>
      </c>
    </row>
    <row r="139" spans="1:10" ht="15">
      <c r="A139" s="16" t="s">
        <v>147</v>
      </c>
      <c r="B139" s="13" t="s">
        <v>33</v>
      </c>
      <c r="C139" s="13" t="s">
        <v>33</v>
      </c>
      <c r="D139" s="13" t="s">
        <v>33</v>
      </c>
      <c r="E139" s="13" t="s">
        <v>33</v>
      </c>
      <c r="F139" s="15" t="s">
        <v>33</v>
      </c>
      <c r="G139" s="8" t="s">
        <v>33</v>
      </c>
      <c r="H139" s="8">
        <v>618</v>
      </c>
      <c r="I139" s="8">
        <v>1944</v>
      </c>
      <c r="J139" s="8">
        <v>214.7</v>
      </c>
    </row>
    <row r="140" spans="1:10" ht="15" customHeight="1">
      <c r="A140" s="41" t="s">
        <v>148</v>
      </c>
      <c r="B140" s="54">
        <v>37598</v>
      </c>
      <c r="C140" s="54">
        <v>51301.48</v>
      </c>
      <c r="D140" s="54">
        <v>60715.42</v>
      </c>
      <c r="E140" s="54">
        <v>57455.84</v>
      </c>
      <c r="F140" s="54">
        <v>71191</v>
      </c>
      <c r="G140" s="55">
        <v>96670</v>
      </c>
      <c r="H140" s="55">
        <v>130901</v>
      </c>
      <c r="I140" s="55">
        <v>150974</v>
      </c>
      <c r="J140" s="55">
        <v>15.3</v>
      </c>
    </row>
    <row r="141" spans="1:10" ht="19.5" customHeight="1">
      <c r="A141" s="57" t="s">
        <v>138</v>
      </c>
      <c r="B141" s="57"/>
      <c r="C141" s="57"/>
      <c r="D141" s="57"/>
      <c r="E141" s="57"/>
      <c r="F141" s="57"/>
      <c r="G141" s="57"/>
      <c r="H141" s="57"/>
      <c r="I141" s="57"/>
      <c r="J141" s="57"/>
    </row>
    <row r="142" spans="1:10" ht="15" customHeight="1">
      <c r="A142" s="58" t="s">
        <v>117</v>
      </c>
      <c r="B142" s="58"/>
      <c r="C142" s="58"/>
      <c r="D142" s="58"/>
      <c r="E142" s="58"/>
      <c r="F142" s="58"/>
      <c r="G142" s="6"/>
      <c r="H142" s="6"/>
      <c r="I142" s="6"/>
      <c r="J142" s="6"/>
    </row>
    <row r="143" spans="1:10" ht="15">
      <c r="A143" s="9" t="s">
        <v>118</v>
      </c>
      <c r="B143" s="9"/>
      <c r="C143" s="9"/>
      <c r="D143" s="9"/>
      <c r="E143" s="9"/>
      <c r="F143" s="9"/>
      <c r="G143" s="6"/>
      <c r="H143" s="6"/>
      <c r="I143" s="6"/>
      <c r="J143" s="6"/>
    </row>
    <row r="144" spans="1:10" ht="15">
      <c r="A144" s="6" t="s">
        <v>119</v>
      </c>
      <c r="B144" s="6"/>
      <c r="C144" s="6"/>
      <c r="D144" s="6"/>
      <c r="E144" s="7"/>
      <c r="F144" s="6"/>
      <c r="G144" s="6"/>
      <c r="H144" s="6"/>
      <c r="I144" s="6"/>
      <c r="J144" s="6"/>
    </row>
    <row r="145" spans="1:10" ht="15">
      <c r="A145" s="59"/>
      <c r="B145" s="59"/>
      <c r="C145" s="59"/>
      <c r="D145" s="59"/>
      <c r="E145" s="59"/>
      <c r="F145" s="59"/>
      <c r="G145" s="6"/>
      <c r="H145" s="6"/>
      <c r="I145" s="6"/>
      <c r="J145" s="6"/>
    </row>
    <row r="146" spans="1:6" ht="15">
      <c r="A146" s="3"/>
      <c r="B146" s="3"/>
      <c r="C146" s="3"/>
      <c r="D146" s="3"/>
      <c r="E146" s="5"/>
      <c r="F146" s="3"/>
    </row>
    <row r="153" ht="15">
      <c r="G153" s="1" t="s">
        <v>121</v>
      </c>
    </row>
  </sheetData>
  <sheetProtection/>
  <mergeCells count="5">
    <mergeCell ref="A2:J2"/>
    <mergeCell ref="A141:J141"/>
    <mergeCell ref="A142:F142"/>
    <mergeCell ref="A145:F145"/>
    <mergeCell ref="A4:J4"/>
  </mergeCells>
  <printOptions horizontalCentered="1"/>
  <pageMargins left="0.4330708661417323" right="0.1968503937007874" top="0.35433070866141736" bottom="0.5511811023622047" header="0.31496062992125984" footer="0.15748031496062992"/>
  <pageSetup firstPageNumber="90" useFirstPageNumber="1" horizontalDpi="600" verticalDpi="600" orientation="portrait" paperSize="9" scale="65" r:id="rId1"/>
  <rowBreaks count="2" manualBreakCount="2">
    <brk id="56" max="9" man="1"/>
    <brk id="10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joshi</dc:creator>
  <cp:keywords/>
  <dc:description/>
  <cp:lastModifiedBy>Lenovo</cp:lastModifiedBy>
  <cp:lastPrinted>2014-12-26T11:39:17Z</cp:lastPrinted>
  <dcterms:created xsi:type="dcterms:W3CDTF">2010-06-08T07:45:22Z</dcterms:created>
  <dcterms:modified xsi:type="dcterms:W3CDTF">2014-12-26T11:41:53Z</dcterms:modified>
  <cp:category/>
  <cp:version/>
  <cp:contentType/>
  <cp:contentStatus/>
</cp:coreProperties>
</file>