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385" activeTab="0"/>
  </bookViews>
  <sheets>
    <sheet name="Table 6.16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hidden="1">#REF!</definedName>
    <definedName name="Address" localSheetId="0">#REF!</definedName>
    <definedName name="Address">#REF!</definedName>
    <definedName name="ascd" hidden="1">#REF!</definedName>
    <definedName name="City" localSheetId="0">#REF!</definedName>
    <definedName name="City">#REF!</definedName>
    <definedName name="Code" localSheetId="0" hidden="1">#REF!</definedName>
    <definedName name="Code" hidden="1">#REF!</definedName>
    <definedName name="Company" localSheetId="0">#REF!</definedName>
    <definedName name="Company">#REF!</definedName>
    <definedName name="Country" localSheetId="0">#REF!</definedName>
    <definedName name="Country">#REF!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Email" localSheetId="0">#REF!</definedName>
    <definedName name="Email">#REF!</definedName>
    <definedName name="Fax" localSheetId="0">#REF!</definedName>
    <definedName name="Fax">#REF!</definedName>
    <definedName name="FCode" localSheetId="0" hidden="1">#REF!</definedName>
    <definedName name="FCode" hidden="1">#REF!</definedName>
    <definedName name="HiddenRows" localSheetId="0" hidden="1">#REF!</definedName>
    <definedName name="HiddenRows" hidden="1">#REF!</definedName>
    <definedName name="Name" localSheetId="0">#REF!</definedName>
    <definedName name="Name">#REF!</definedName>
    <definedName name="OrderTable" localSheetId="0" hidden="1">#REF!</definedName>
    <definedName name="OrderTable" hidden="1">#REF!</definedName>
    <definedName name="Phone" localSheetId="0">#REF!</definedName>
    <definedName name="Phone">#REF!</definedName>
    <definedName name="_xlnm.Print_Area" localSheetId="0">'Table 6.16'!$A$1:$H$127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RCArea" localSheetId="0" hidden="1">#REF!</definedName>
    <definedName name="RCArea" hidden="1">#REF!</definedName>
    <definedName name="SpecialPrice" localSheetId="0" hidden="1">#REF!</definedName>
    <definedName name="SpecialPrice" hidden="1">#REF!</definedName>
    <definedName name="State" localSheetId="0">#REF!</definedName>
    <definedName name="State">#REF!</definedName>
    <definedName name="tbl_ProdInfo" localSheetId="0" hidden="1">#REF!</definedName>
    <definedName name="tbl_ProdInfo" hidden="1">#REF!</definedName>
    <definedName name="tru">#REF!</definedName>
    <definedName name="Zip" localSheetId="0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<sst xmlns="http://schemas.openxmlformats.org/spreadsheetml/2006/main" count="179" uniqueCount="127">
  <si>
    <t>Tax on General Insurance Premium</t>
  </si>
  <si>
    <t>Tax on Stock brokerage commission</t>
  </si>
  <si>
    <t>Advertising Services</t>
  </si>
  <si>
    <t>Consulting Engineer Services</t>
  </si>
  <si>
    <t>Courier Services</t>
  </si>
  <si>
    <t>Management Consultant Services</t>
  </si>
  <si>
    <t>Security/ Detective Agency Services</t>
  </si>
  <si>
    <t>Chartered Accountant Services</t>
  </si>
  <si>
    <t>Man Power Recruitment Services</t>
  </si>
  <si>
    <t>Broadcasting Service</t>
  </si>
  <si>
    <t>Insurance Auxiliary Service</t>
  </si>
  <si>
    <t>Banking and other Financial Service</t>
  </si>
  <si>
    <t>Port Service</t>
  </si>
  <si>
    <t>Cargo handling (only inland cargo)</t>
  </si>
  <si>
    <t>Commercial training or coaching</t>
  </si>
  <si>
    <t>Maintenance or repair</t>
  </si>
  <si>
    <t>Commissioning and installation</t>
  </si>
  <si>
    <t>Business auxiliary Service</t>
  </si>
  <si>
    <t>Transport of goods by road</t>
  </si>
  <si>
    <t>Intellectual property Services other than copyright</t>
  </si>
  <si>
    <t>Construction services in respect of commercial Industrial Buildings or civil Structures</t>
  </si>
  <si>
    <t>Transport of passengers embarking international journey by air, other than economy class passengers</t>
  </si>
  <si>
    <t>Business support services</t>
  </si>
  <si>
    <t>Credit Card, Debit Card change card or other payment card related services</t>
  </si>
  <si>
    <t>Mining of mineral, oil or gas Services</t>
  </si>
  <si>
    <t>Execution of a works contract Services</t>
  </si>
  <si>
    <t>2006-07</t>
  </si>
  <si>
    <t>2007-08</t>
  </si>
  <si>
    <t>2008-09</t>
  </si>
  <si>
    <t>DIRECT AND INDIRECT TAXES</t>
  </si>
  <si>
    <t>Service</t>
  </si>
  <si>
    <t>_</t>
  </si>
  <si>
    <t>Tax on telephone billing</t>
  </si>
  <si>
    <t>..</t>
  </si>
  <si>
    <t>Air Travel Agent Services</t>
  </si>
  <si>
    <t>Clearing and Forwarding Agent Services</t>
  </si>
  <si>
    <t>Custom House Agent Services</t>
  </si>
  <si>
    <t>Mandap Keeper Services</t>
  </si>
  <si>
    <t>Architect Services</t>
  </si>
  <si>
    <t>Steamer Agent Services</t>
  </si>
  <si>
    <t>Radio Paging Services</t>
  </si>
  <si>
    <t>Market Research Agency Services</t>
  </si>
  <si>
    <t>Real Estate Agent/ Consultant Services</t>
  </si>
  <si>
    <t>Rent A Cab Scheme Operator Services</t>
  </si>
  <si>
    <t>Tour Operator Services</t>
  </si>
  <si>
    <t>Credit Rating Agency Services</t>
  </si>
  <si>
    <t>Interior Decoration/ Designer Services</t>
  </si>
  <si>
    <t>Underwriter Services</t>
  </si>
  <si>
    <t>Cost Accountant Services</t>
  </si>
  <si>
    <t>Company Secretary Services</t>
  </si>
  <si>
    <t>Scientific &amp; Technical Consultancy Services</t>
  </si>
  <si>
    <t>Photographic Services</t>
  </si>
  <si>
    <t>Convention Services</t>
  </si>
  <si>
    <t>Leased Circuit Services</t>
  </si>
  <si>
    <t>Telegraphic Services</t>
  </si>
  <si>
    <t>Telex Services</t>
  </si>
  <si>
    <t>Facsimile Services</t>
  </si>
  <si>
    <t>Online Information &amp; Database access Service and/ or retrieval service</t>
  </si>
  <si>
    <t>Video Tape Production Services</t>
  </si>
  <si>
    <t>Sound Recording Services</t>
  </si>
  <si>
    <t>Service or repair produce by authorized service station for motor car &amp; two wheeled motor vehicle</t>
  </si>
  <si>
    <t>Insurance Auxiliary Service relating to life insurance</t>
  </si>
  <si>
    <t>Storage and warehousing services (except for agriculture produce and cold storage)</t>
  </si>
  <si>
    <t xml:space="preserve">Event Management </t>
  </si>
  <si>
    <t>Rail travel agents</t>
  </si>
  <si>
    <t>Health Club &amp; Fitness Centers</t>
  </si>
  <si>
    <t xml:space="preserve">Beauty  parlors  </t>
  </si>
  <si>
    <t>Fashion designers</t>
  </si>
  <si>
    <t>Cable operators</t>
  </si>
  <si>
    <t>Dry cleaning services</t>
  </si>
  <si>
    <t>Technical testing &amp; analysis; technical inspection and certification</t>
  </si>
  <si>
    <t>Internet café</t>
  </si>
  <si>
    <t>Franchise service</t>
  </si>
  <si>
    <t>Business exhibition services</t>
  </si>
  <si>
    <t>Airport Services</t>
  </si>
  <si>
    <t>Transport of goods by air</t>
  </si>
  <si>
    <t>Survey &amp; Exploration of Minerals</t>
  </si>
  <si>
    <t>opinion Poll Services</t>
  </si>
  <si>
    <t>Forward contract services</t>
  </si>
  <si>
    <t>TV or radio Programme services</t>
  </si>
  <si>
    <t>Travel Agents</t>
  </si>
  <si>
    <t>Pandal or Shamiana services</t>
  </si>
  <si>
    <t>Outdoor Catering</t>
  </si>
  <si>
    <t>Transport of goods through pipeline or other conduit</t>
  </si>
  <si>
    <t>site preparation and clearance, excavation, earth moving and demolition services, other than those provided to agriculture, irrigation and watershed development</t>
  </si>
  <si>
    <t>Dredging services of rivers, ports harbours, backwaters and estuaries</t>
  </si>
  <si>
    <t>Survey and map making other than by Government Departments</t>
  </si>
  <si>
    <t>cleaning services other than in relation to agriculture, horticulture, animal husbandry or dairying</t>
  </si>
  <si>
    <t>Membership of clubs or associations</t>
  </si>
  <si>
    <t>Packaging services</t>
  </si>
  <si>
    <t>Mailing list compilation and mailing</t>
  </si>
  <si>
    <t>Construction of residential complexes having more than twelve residential houses or apartments together with common areas and other appurtenances</t>
  </si>
  <si>
    <t>Service provided by a Registrar to an Issue</t>
  </si>
  <si>
    <t>Automated Teller Machine Operations, Maintenance or Mgt.</t>
  </si>
  <si>
    <t>Service provided by a Recovery Agent</t>
  </si>
  <si>
    <t>Sale of space or time for Advt., other than in Print Media</t>
  </si>
  <si>
    <t>Sponsorship services provided to any body corporate or film, other than sponsorship of sports events</t>
  </si>
  <si>
    <t>Transport of goods in containers by rail by any person, other than Government railway</t>
  </si>
  <si>
    <t>Auctioneers service, other than auction of properly under directions or orders of a court of law or auction by the Central government</t>
  </si>
  <si>
    <t>Public Relation Services</t>
  </si>
  <si>
    <t>Ship Management Services</t>
  </si>
  <si>
    <t>Internet Telephony Services</t>
  </si>
  <si>
    <t>Transport of persons by cruise ship</t>
  </si>
  <si>
    <t>Other Services since withdrawn (Arrear Payments)</t>
  </si>
  <si>
    <t>Telecommunication Services</t>
  </si>
  <si>
    <t>Development and supply of content for use in telecom services advertising agency services and on line information and database assess or retrieval services</t>
  </si>
  <si>
    <t>Asset management including portfolio management and all forms of fund management services</t>
  </si>
  <si>
    <t>Design services</t>
  </si>
  <si>
    <t xml:space="preserve">Cess on Education </t>
  </si>
  <si>
    <t>Receipt awaiting transfer to other heads</t>
  </si>
  <si>
    <t>Services introduced in 2008-09</t>
  </si>
  <si>
    <t>Total (all services)</t>
  </si>
  <si>
    <t xml:space="preserve">Table 6.16: SERVICE-WISE REVENUE COLLECTION FROM SERVICE TAX SINCE 2006-07 </t>
  </si>
  <si>
    <r>
      <t>(Revenue in</t>
    </r>
    <r>
      <rPr>
        <b/>
        <sz val="10"/>
        <rFont val="Rupee Foradian"/>
        <family val="2"/>
      </rPr>
      <t xml:space="preserve"> ` </t>
    </r>
    <r>
      <rPr>
        <b/>
        <sz val="10"/>
        <rFont val="Times New Roman"/>
        <family val="1"/>
      </rPr>
      <t>Crore)</t>
    </r>
  </si>
  <si>
    <t>Mechanized Slaughter House Services</t>
  </si>
  <si>
    <t>Service provided by a Share Transfer Agent</t>
  </si>
  <si>
    <t>Renting of immovable property for use in course or furtherance of business or commerce Services</t>
  </si>
  <si>
    <t>2010-11</t>
  </si>
  <si>
    <t>2011-12</t>
  </si>
  <si>
    <t>%Growth</t>
  </si>
  <si>
    <t xml:space="preserve">2009-10 </t>
  </si>
  <si>
    <t>Source: Department of Revenue (provisional revenue)</t>
  </si>
  <si>
    <t>^ Services introduced in 2009-10</t>
  </si>
  <si>
    <t>*Services introduced in 2010-11</t>
  </si>
  <si>
    <t>#Services introduced in 2011-12</t>
  </si>
  <si>
    <t>^Services introduced in 2009-10</t>
  </si>
  <si>
    <t>`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</si>
</sst>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8" fillId="0" borderId="0" xfId="57" applyFont="1" applyFill="1" applyBorder="1" applyAlignment="1">
      <alignment vertical="center"/>
      <protection/>
    </xf>
    <xf numFmtId="0" fontId="8" fillId="0" borderId="0" xfId="57" applyFont="1" applyFill="1" applyBorder="1" applyAlignment="1">
      <alignment vertical="top" wrapText="1"/>
      <protection/>
    </xf>
    <xf numFmtId="0" fontId="9" fillId="0" borderId="0" xfId="57" applyFont="1" applyFill="1" applyBorder="1" applyAlignment="1">
      <alignment vertical="top" wrapText="1"/>
      <protection/>
    </xf>
    <xf numFmtId="0" fontId="8" fillId="0" borderId="0" xfId="57" applyFont="1" applyFill="1" applyBorder="1" applyAlignment="1">
      <alignment vertical="top"/>
      <protection/>
    </xf>
    <xf numFmtId="0" fontId="8" fillId="0" borderId="0" xfId="57" applyFont="1" applyBorder="1" applyAlignment="1">
      <alignment vertical="center"/>
      <protection/>
    </xf>
    <xf numFmtId="0" fontId="5" fillId="0" borderId="0" xfId="59" applyFont="1" applyBorder="1" applyAlignment="1">
      <alignment horizontal="right"/>
      <protection/>
    </xf>
    <xf numFmtId="1" fontId="5" fillId="0" borderId="0" xfId="71" applyNumberFormat="1" applyFont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5" fillId="0" borderId="0" xfId="59" applyFont="1" applyBorder="1" applyAlignment="1">
      <alignment horizontal="center"/>
      <protection/>
    </xf>
    <xf numFmtId="0" fontId="8" fillId="33" borderId="0" xfId="57" applyFont="1" applyFill="1" applyBorder="1" applyAlignment="1">
      <alignment vertical="center"/>
      <protection/>
    </xf>
    <xf numFmtId="0" fontId="8" fillId="33" borderId="0" xfId="57" applyFont="1" applyFill="1" applyBorder="1" applyAlignment="1">
      <alignment horizontal="center" vertical="center"/>
      <protection/>
    </xf>
    <xf numFmtId="0" fontId="4" fillId="33" borderId="0" xfId="57" applyFont="1" applyFill="1" applyBorder="1" applyAlignment="1">
      <alignment horizontal="center" vertical="center"/>
      <protection/>
    </xf>
    <xf numFmtId="0" fontId="4" fillId="33" borderId="0" xfId="57" applyFont="1" applyFill="1" applyBorder="1" applyAlignment="1">
      <alignment vertical="center"/>
      <protection/>
    </xf>
    <xf numFmtId="1" fontId="4" fillId="33" borderId="0" xfId="71" applyNumberFormat="1" applyFont="1" applyFill="1" applyBorder="1" applyAlignment="1">
      <alignment vertical="center" wrapText="1"/>
      <protection/>
    </xf>
    <xf numFmtId="0" fontId="4" fillId="33" borderId="0" xfId="57" applyFont="1" applyFill="1" applyBorder="1" applyAlignment="1">
      <alignment vertical="top" wrapText="1"/>
      <protection/>
    </xf>
    <xf numFmtId="0" fontId="4" fillId="33" borderId="0" xfId="57" applyFont="1" applyFill="1" applyBorder="1" applyAlignment="1">
      <alignment vertical="top"/>
      <protection/>
    </xf>
    <xf numFmtId="1" fontId="4" fillId="33" borderId="0" xfId="57" applyNumberFormat="1" applyFont="1" applyFill="1" applyBorder="1" applyAlignment="1">
      <alignment vertical="top"/>
      <protection/>
    </xf>
    <xf numFmtId="1" fontId="4" fillId="33" borderId="0" xfId="57" applyNumberFormat="1" applyFont="1" applyFill="1" applyBorder="1" applyAlignment="1">
      <alignment horizontal="center" vertical="top"/>
      <protection/>
    </xf>
    <xf numFmtId="1" fontId="4" fillId="33" borderId="0" xfId="57" applyNumberFormat="1" applyFont="1" applyFill="1" applyBorder="1" applyAlignment="1">
      <alignment horizontal="right" vertical="top"/>
      <protection/>
    </xf>
    <xf numFmtId="172" fontId="4" fillId="33" borderId="0" xfId="57" applyNumberFormat="1" applyFont="1" applyFill="1" applyBorder="1" applyAlignment="1">
      <alignment horizontal="center" vertical="top"/>
      <protection/>
    </xf>
    <xf numFmtId="1" fontId="4" fillId="33" borderId="0" xfId="71" applyNumberFormat="1" applyFont="1" applyFill="1" applyBorder="1" applyAlignment="1">
      <alignment horizontal="center" vertical="center" wrapText="1"/>
      <protection/>
    </xf>
    <xf numFmtId="0" fontId="8" fillId="33" borderId="0" xfId="57" applyFont="1" applyFill="1" applyBorder="1" applyAlignment="1">
      <alignment horizontal="center" vertical="top"/>
      <protection/>
    </xf>
    <xf numFmtId="172" fontId="8" fillId="33" borderId="0" xfId="57" applyNumberFormat="1" applyFont="1" applyFill="1" applyBorder="1" applyAlignment="1">
      <alignment horizontal="center" vertical="top"/>
      <protection/>
    </xf>
    <xf numFmtId="0" fontId="5" fillId="33" borderId="10" xfId="57" applyFont="1" applyFill="1" applyBorder="1" applyAlignment="1">
      <alignment vertical="top" wrapText="1"/>
      <protection/>
    </xf>
    <xf numFmtId="1" fontId="5" fillId="33" borderId="10" xfId="57" applyNumberFormat="1" applyFont="1" applyFill="1" applyBorder="1" applyAlignment="1">
      <alignment horizontal="center" vertical="top"/>
      <protection/>
    </xf>
    <xf numFmtId="0" fontId="9" fillId="33" borderId="10" xfId="57" applyFont="1" applyFill="1" applyBorder="1" applyAlignment="1">
      <alignment horizontal="center" vertical="center"/>
      <protection/>
    </xf>
    <xf numFmtId="0" fontId="8" fillId="34" borderId="0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horizontal="center" vertical="center"/>
      <protection/>
    </xf>
    <xf numFmtId="0" fontId="8" fillId="35" borderId="0" xfId="57" applyFont="1" applyFill="1" applyBorder="1" applyAlignment="1">
      <alignment vertical="center"/>
      <protection/>
    </xf>
    <xf numFmtId="0" fontId="8" fillId="35" borderId="0" xfId="57" applyFont="1" applyFill="1" applyBorder="1" applyAlignment="1">
      <alignment horizontal="center" vertical="center"/>
      <protection/>
    </xf>
    <xf numFmtId="0" fontId="5" fillId="35" borderId="0" xfId="57" applyFont="1" applyFill="1" applyBorder="1" applyAlignment="1">
      <alignment vertical="top" wrapText="1"/>
      <protection/>
    </xf>
    <xf numFmtId="0" fontId="8" fillId="35" borderId="0" xfId="57" applyFont="1" applyFill="1" applyBorder="1" applyAlignment="1">
      <alignment vertical="top" wrapText="1"/>
      <protection/>
    </xf>
    <xf numFmtId="0" fontId="8" fillId="35" borderId="0" xfId="57" applyFont="1" applyFill="1" applyBorder="1" applyAlignment="1">
      <alignment horizontal="center" vertical="top" wrapText="1"/>
      <protection/>
    </xf>
    <xf numFmtId="0" fontId="8" fillId="35" borderId="10" xfId="57" applyFont="1" applyFill="1" applyBorder="1" applyAlignment="1">
      <alignment vertical="top" wrapText="1"/>
      <protection/>
    </xf>
    <xf numFmtId="0" fontId="5" fillId="35" borderId="10" xfId="57" applyFont="1" applyFill="1" applyBorder="1" applyAlignment="1">
      <alignment horizontal="right" vertical="top"/>
      <protection/>
    </xf>
    <xf numFmtId="0" fontId="5" fillId="35" borderId="11" xfId="57" applyFont="1" applyFill="1" applyBorder="1" applyAlignment="1">
      <alignment horizontal="center" vertical="center"/>
      <protection/>
    </xf>
    <xf numFmtId="0" fontId="5" fillId="35" borderId="11" xfId="57" applyFont="1" applyFill="1" applyBorder="1" applyAlignment="1">
      <alignment horizontal="center" vertical="center" wrapText="1"/>
      <protection/>
    </xf>
    <xf numFmtId="1" fontId="5" fillId="35" borderId="11" xfId="71" applyNumberFormat="1" applyFont="1" applyFill="1" applyBorder="1" applyAlignment="1">
      <alignment horizontal="center" vertical="center" wrapText="1"/>
      <protection/>
    </xf>
    <xf numFmtId="0" fontId="9" fillId="35" borderId="0" xfId="57" applyFont="1" applyFill="1" applyBorder="1" applyAlignment="1">
      <alignment vertical="center" wrapText="1"/>
      <protection/>
    </xf>
    <xf numFmtId="0" fontId="5" fillId="35" borderId="12" xfId="57" applyFont="1" applyFill="1" applyBorder="1" applyAlignment="1">
      <alignment horizontal="center" vertical="center"/>
      <protection/>
    </xf>
    <xf numFmtId="0" fontId="5" fillId="35" borderId="12" xfId="57" applyFont="1" applyFill="1" applyBorder="1" applyAlignment="1">
      <alignment vertical="center"/>
      <protection/>
    </xf>
    <xf numFmtId="0" fontId="4" fillId="34" borderId="0" xfId="57" applyFont="1" applyFill="1" applyBorder="1" applyAlignment="1">
      <alignment vertical="top" wrapText="1"/>
      <protection/>
    </xf>
    <xf numFmtId="0" fontId="4" fillId="34" borderId="0" xfId="57" applyFont="1" applyFill="1" applyBorder="1" applyAlignment="1">
      <alignment vertical="top"/>
      <protection/>
    </xf>
    <xf numFmtId="1" fontId="4" fillId="34" borderId="0" xfId="57" applyNumberFormat="1" applyFont="1" applyFill="1" applyBorder="1" applyAlignment="1">
      <alignment vertical="top"/>
      <protection/>
    </xf>
    <xf numFmtId="1" fontId="4" fillId="34" borderId="0" xfId="57" applyNumberFormat="1" applyFont="1" applyFill="1" applyBorder="1" applyAlignment="1">
      <alignment horizontal="center" vertical="top"/>
      <protection/>
    </xf>
    <xf numFmtId="0" fontId="8" fillId="34" borderId="0" xfId="57" applyFont="1" applyFill="1" applyBorder="1" applyAlignment="1">
      <alignment vertical="top"/>
      <protection/>
    </xf>
    <xf numFmtId="172" fontId="4" fillId="34" borderId="0" xfId="57" applyNumberFormat="1" applyFont="1" applyFill="1" applyBorder="1" applyAlignment="1">
      <alignment horizontal="center" vertical="top"/>
      <protection/>
    </xf>
    <xf numFmtId="0" fontId="8" fillId="34" borderId="0" xfId="57" applyFont="1" applyFill="1" applyBorder="1" applyAlignment="1">
      <alignment horizontal="center" vertical="top"/>
      <protection/>
    </xf>
    <xf numFmtId="172" fontId="8" fillId="34" borderId="0" xfId="57" applyNumberFormat="1" applyFont="1" applyFill="1" applyBorder="1" applyAlignment="1">
      <alignment horizontal="center" vertical="top"/>
      <protection/>
    </xf>
    <xf numFmtId="0" fontId="4" fillId="34" borderId="10" xfId="57" applyFont="1" applyFill="1" applyBorder="1" applyAlignment="1">
      <alignment vertical="top" wrapText="1"/>
      <protection/>
    </xf>
    <xf numFmtId="1" fontId="4" fillId="34" borderId="10" xfId="57" applyNumberFormat="1" applyFont="1" applyFill="1" applyBorder="1" applyAlignment="1">
      <alignment horizontal="center" vertical="top"/>
      <protection/>
    </xf>
    <xf numFmtId="0" fontId="4" fillId="34" borderId="0" xfId="57" applyFont="1" applyFill="1" applyBorder="1" applyAlignment="1">
      <alignment horizontal="center" vertical="top"/>
      <protection/>
    </xf>
    <xf numFmtId="0" fontId="5" fillId="34" borderId="0" xfId="57" applyFont="1" applyFill="1" applyBorder="1" applyAlignment="1">
      <alignment vertical="center"/>
      <protection/>
    </xf>
    <xf numFmtId="172" fontId="8" fillId="34" borderId="0" xfId="57" applyNumberFormat="1" applyFont="1" applyFill="1" applyBorder="1" applyAlignment="1">
      <alignment horizontal="center" vertical="center"/>
      <protection/>
    </xf>
    <xf numFmtId="0" fontId="7" fillId="35" borderId="0" xfId="0" applyFont="1" applyFill="1" applyAlignment="1">
      <alignment horizontal="center"/>
    </xf>
    <xf numFmtId="0" fontId="5" fillId="33" borderId="11" xfId="59" applyFont="1" applyFill="1" applyBorder="1" applyAlignment="1">
      <alignment horizontal="left"/>
      <protection/>
    </xf>
    <xf numFmtId="0" fontId="47" fillId="33" borderId="0" xfId="0" applyFont="1" applyFill="1" applyAlignment="1">
      <alignment wrapText="1"/>
    </xf>
    <xf numFmtId="0" fontId="4" fillId="33" borderId="0" xfId="59" applyFont="1" applyFill="1" applyBorder="1" applyAlignment="1">
      <alignment horizontal="center"/>
      <protection/>
    </xf>
    <xf numFmtId="0" fontId="5" fillId="35" borderId="0" xfId="57" applyFont="1" applyFill="1" applyAlignment="1">
      <alignment horizontal="center" vertical="distributed" wrapText="1"/>
      <protection/>
    </xf>
    <xf numFmtId="0" fontId="8" fillId="34" borderId="10" xfId="57" applyFont="1" applyFill="1" applyBorder="1" applyAlignment="1">
      <alignment horizontal="center" vertical="top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view="pageBreakPreview" zoomScaleSheetLayoutView="100" zoomScalePageLayoutView="0" workbookViewId="0" topLeftCell="A1">
      <selection activeCell="K15" sqref="K15"/>
    </sheetView>
  </sheetViews>
  <sheetFormatPr defaultColWidth="9.140625" defaultRowHeight="15"/>
  <cols>
    <col min="1" max="1" width="35.57421875" style="1" customWidth="1"/>
    <col min="2" max="2" width="7.421875" style="5" customWidth="1"/>
    <col min="3" max="3" width="10.28125" style="1" customWidth="1"/>
    <col min="4" max="4" width="9.8515625" style="1" customWidth="1"/>
    <col min="5" max="5" width="12.57421875" style="8" customWidth="1"/>
    <col min="6" max="6" width="8.7109375" style="1" customWidth="1"/>
    <col min="7" max="7" width="9.140625" style="1" customWidth="1"/>
    <col min="8" max="8" width="10.7109375" style="1" customWidth="1"/>
    <col min="9" max="218" width="9.140625" style="1" customWidth="1"/>
    <col min="219" max="219" width="5.00390625" style="1" customWidth="1"/>
    <col min="220" max="220" width="30.7109375" style="1" customWidth="1"/>
    <col min="221" max="221" width="6.8515625" style="1" customWidth="1"/>
    <col min="222" max="222" width="7.421875" style="1" customWidth="1"/>
    <col min="223" max="224" width="6.8515625" style="1" customWidth="1"/>
    <col min="225" max="225" width="7.00390625" style="1" customWidth="1"/>
    <col min="226" max="226" width="7.57421875" style="1" customWidth="1"/>
    <col min="227" max="227" width="7.00390625" style="1" customWidth="1"/>
    <col min="228" max="228" width="7.421875" style="1" customWidth="1"/>
    <col min="229" max="229" width="7.28125" style="1" customWidth="1"/>
    <col min="230" max="230" width="7.57421875" style="1" customWidth="1"/>
    <col min="231" max="231" width="7.7109375" style="1" customWidth="1"/>
    <col min="232" max="232" width="7.8515625" style="1" customWidth="1"/>
    <col min="233" max="233" width="7.8515625" style="1" bestFit="1" customWidth="1"/>
    <col min="234" max="234" width="8.421875" style="1" customWidth="1"/>
    <col min="235" max="16384" width="9.140625" style="1" customWidth="1"/>
  </cols>
  <sheetData>
    <row r="1" spans="1:8" ht="15">
      <c r="A1" s="29"/>
      <c r="B1" s="29"/>
      <c r="C1" s="29"/>
      <c r="D1" s="29"/>
      <c r="E1" s="30"/>
      <c r="F1" s="29"/>
      <c r="G1" s="29"/>
      <c r="H1" s="29"/>
    </row>
    <row r="2" spans="1:8" ht="15.75">
      <c r="A2" s="55" t="s">
        <v>29</v>
      </c>
      <c r="B2" s="55"/>
      <c r="C2" s="55"/>
      <c r="D2" s="55"/>
      <c r="E2" s="55"/>
      <c r="F2" s="55"/>
      <c r="G2" s="55"/>
      <c r="H2" s="55"/>
    </row>
    <row r="3" spans="1:8" ht="15">
      <c r="A3" s="29"/>
      <c r="B3" s="29"/>
      <c r="C3" s="29"/>
      <c r="D3" s="29"/>
      <c r="E3" s="30"/>
      <c r="F3" s="29"/>
      <c r="G3" s="29"/>
      <c r="H3" s="29"/>
    </row>
    <row r="4" spans="1:8" s="2" customFormat="1" ht="24.75" customHeight="1">
      <c r="A4" s="59" t="s">
        <v>112</v>
      </c>
      <c r="B4" s="59"/>
      <c r="C4" s="59"/>
      <c r="D4" s="59"/>
      <c r="E4" s="59"/>
      <c r="F4" s="59"/>
      <c r="G4" s="59"/>
      <c r="H4" s="59"/>
    </row>
    <row r="5" spans="1:8" s="2" customFormat="1" ht="15">
      <c r="A5" s="31"/>
      <c r="B5" s="32"/>
      <c r="C5" s="32"/>
      <c r="D5" s="32"/>
      <c r="E5" s="33"/>
      <c r="F5" s="32"/>
      <c r="G5" s="34"/>
      <c r="H5" s="35" t="s">
        <v>113</v>
      </c>
    </row>
    <row r="6" spans="1:8" s="2" customFormat="1" ht="51.75" customHeight="1">
      <c r="A6" s="36" t="s">
        <v>30</v>
      </c>
      <c r="B6" s="36" t="s">
        <v>26</v>
      </c>
      <c r="C6" s="36" t="s">
        <v>27</v>
      </c>
      <c r="D6" s="36" t="s">
        <v>28</v>
      </c>
      <c r="E6" s="37" t="s">
        <v>120</v>
      </c>
      <c r="F6" s="38" t="s">
        <v>117</v>
      </c>
      <c r="G6" s="39" t="s">
        <v>118</v>
      </c>
      <c r="H6" s="39" t="s">
        <v>119</v>
      </c>
    </row>
    <row r="7" spans="1:9" s="3" customFormat="1" ht="14.25">
      <c r="A7" s="40">
        <v>1</v>
      </c>
      <c r="B7" s="41">
        <v>2</v>
      </c>
      <c r="C7" s="41">
        <v>3</v>
      </c>
      <c r="D7" s="41">
        <v>4</v>
      </c>
      <c r="E7" s="40">
        <v>5</v>
      </c>
      <c r="F7" s="40">
        <v>6</v>
      </c>
      <c r="G7" s="40">
        <v>7</v>
      </c>
      <c r="H7" s="40">
        <v>8</v>
      </c>
      <c r="I7" s="7"/>
    </row>
    <row r="8" spans="1:8" s="2" customFormat="1" ht="15">
      <c r="A8" s="12"/>
      <c r="B8" s="13"/>
      <c r="C8" s="13"/>
      <c r="D8" s="13"/>
      <c r="E8" s="12"/>
      <c r="F8" s="13"/>
      <c r="G8" s="13"/>
      <c r="H8" s="14"/>
    </row>
    <row r="9" spans="1:8" s="27" customFormat="1" ht="15">
      <c r="A9" s="42" t="s">
        <v>32</v>
      </c>
      <c r="B9" s="43">
        <v>6049</v>
      </c>
      <c r="C9" s="44">
        <f>56745.2/10</f>
        <v>5674.5199999999995</v>
      </c>
      <c r="D9" s="44">
        <v>5853.04</v>
      </c>
      <c r="E9" s="45">
        <v>1080</v>
      </c>
      <c r="F9" s="45">
        <v>779</v>
      </c>
      <c r="G9" s="45">
        <v>945</v>
      </c>
      <c r="H9" s="47">
        <v>21.3</v>
      </c>
    </row>
    <row r="10" spans="1:8" s="4" customFormat="1" ht="15">
      <c r="A10" s="15" t="s">
        <v>0</v>
      </c>
      <c r="B10" s="16">
        <v>2479</v>
      </c>
      <c r="C10" s="17">
        <f>27979.1/10</f>
        <v>2797.91</v>
      </c>
      <c r="D10" s="17">
        <v>3278.81</v>
      </c>
      <c r="E10" s="18">
        <v>3126</v>
      </c>
      <c r="F10" s="18">
        <v>3877</v>
      </c>
      <c r="G10" s="18">
        <v>5233</v>
      </c>
      <c r="H10" s="20">
        <v>35</v>
      </c>
    </row>
    <row r="11" spans="1:8" s="46" customFormat="1" ht="15.75" customHeight="1">
      <c r="A11" s="42" t="s">
        <v>1</v>
      </c>
      <c r="B11" s="43">
        <v>1029</v>
      </c>
      <c r="C11" s="44">
        <f>15552.1/10</f>
        <v>1555.21</v>
      </c>
      <c r="D11" s="44">
        <v>794.97</v>
      </c>
      <c r="E11" s="45">
        <v>1000</v>
      </c>
      <c r="F11" s="45">
        <v>930</v>
      </c>
      <c r="G11" s="45">
        <v>657</v>
      </c>
      <c r="H11" s="47">
        <v>-29.3</v>
      </c>
    </row>
    <row r="12" spans="1:8" s="4" customFormat="1" ht="15">
      <c r="A12" s="15" t="s">
        <v>2</v>
      </c>
      <c r="B12" s="16">
        <v>569</v>
      </c>
      <c r="C12" s="17">
        <f>7574.7/10</f>
        <v>757.47</v>
      </c>
      <c r="D12" s="17">
        <v>821.69</v>
      </c>
      <c r="E12" s="18">
        <v>674</v>
      </c>
      <c r="F12" s="18">
        <v>794</v>
      </c>
      <c r="G12" s="18">
        <v>1093</v>
      </c>
      <c r="H12" s="20">
        <v>37.6</v>
      </c>
    </row>
    <row r="13" spans="1:8" s="46" customFormat="1" ht="15">
      <c r="A13" s="42" t="s">
        <v>3</v>
      </c>
      <c r="B13" s="43">
        <v>1268</v>
      </c>
      <c r="C13" s="44">
        <f>16458.5/10</f>
        <v>1645.85</v>
      </c>
      <c r="D13" s="44">
        <v>2257.34</v>
      </c>
      <c r="E13" s="45">
        <v>2076</v>
      </c>
      <c r="F13" s="45">
        <v>2096</v>
      </c>
      <c r="G13" s="45">
        <v>2456</v>
      </c>
      <c r="H13" s="47">
        <v>17.2</v>
      </c>
    </row>
    <row r="14" spans="1:8" s="4" customFormat="1" ht="15">
      <c r="A14" s="15" t="s">
        <v>4</v>
      </c>
      <c r="B14" s="16">
        <v>476</v>
      </c>
      <c r="C14" s="17">
        <f>5385.4/10</f>
        <v>538.54</v>
      </c>
      <c r="D14" s="17">
        <v>527.27</v>
      </c>
      <c r="E14" s="18">
        <v>492</v>
      </c>
      <c r="F14" s="18">
        <v>554</v>
      </c>
      <c r="G14" s="18">
        <v>706</v>
      </c>
      <c r="H14" s="20">
        <v>27.3</v>
      </c>
    </row>
    <row r="15" spans="1:8" s="46" customFormat="1" ht="15">
      <c r="A15" s="42" t="s">
        <v>34</v>
      </c>
      <c r="B15" s="43">
        <v>237</v>
      </c>
      <c r="C15" s="44">
        <f>2201/10</f>
        <v>220.1</v>
      </c>
      <c r="D15" s="44">
        <v>178.34</v>
      </c>
      <c r="E15" s="45">
        <v>164</v>
      </c>
      <c r="F15" s="45">
        <v>198</v>
      </c>
      <c r="G15" s="45">
        <v>210</v>
      </c>
      <c r="H15" s="47">
        <v>6.1</v>
      </c>
    </row>
    <row r="16" spans="1:8" s="4" customFormat="1" ht="15">
      <c r="A16" s="15" t="s">
        <v>5</v>
      </c>
      <c r="B16" s="16">
        <v>787</v>
      </c>
      <c r="C16" s="17">
        <f>13025.7/10</f>
        <v>1302.5700000000002</v>
      </c>
      <c r="D16" s="17">
        <v>1801</v>
      </c>
      <c r="E16" s="18">
        <v>1598</v>
      </c>
      <c r="F16" s="18">
        <v>1785</v>
      </c>
      <c r="G16" s="18">
        <v>2299</v>
      </c>
      <c r="H16" s="20">
        <v>28.8</v>
      </c>
    </row>
    <row r="17" spans="1:8" s="46" customFormat="1" ht="15">
      <c r="A17" s="42" t="s">
        <v>35</v>
      </c>
      <c r="B17" s="44">
        <v>288</v>
      </c>
      <c r="C17" s="44">
        <f>3265/10</f>
        <v>326.5</v>
      </c>
      <c r="D17" s="44">
        <v>373.86</v>
      </c>
      <c r="E17" s="45">
        <v>382</v>
      </c>
      <c r="F17" s="45">
        <v>437</v>
      </c>
      <c r="G17" s="45">
        <v>570</v>
      </c>
      <c r="H17" s="47">
        <v>30.4</v>
      </c>
    </row>
    <row r="18" spans="1:8" s="4" customFormat="1" ht="15.75" customHeight="1">
      <c r="A18" s="15" t="s">
        <v>6</v>
      </c>
      <c r="B18" s="16">
        <v>463</v>
      </c>
      <c r="C18" s="17">
        <f>6248.3/10</f>
        <v>624.83</v>
      </c>
      <c r="D18" s="17">
        <v>829.91</v>
      </c>
      <c r="E18" s="18">
        <v>1046</v>
      </c>
      <c r="F18" s="18">
        <v>1360</v>
      </c>
      <c r="G18" s="18">
        <v>1717</v>
      </c>
      <c r="H18" s="20">
        <v>26.3</v>
      </c>
    </row>
    <row r="19" spans="1:8" s="46" customFormat="1" ht="15">
      <c r="A19" s="42" t="s">
        <v>36</v>
      </c>
      <c r="B19" s="43">
        <v>209</v>
      </c>
      <c r="C19" s="44">
        <f>2238/10</f>
        <v>223.8</v>
      </c>
      <c r="D19" s="44">
        <v>260.44</v>
      </c>
      <c r="E19" s="45">
        <v>217</v>
      </c>
      <c r="F19" s="45">
        <v>256</v>
      </c>
      <c r="G19" s="45">
        <v>293</v>
      </c>
      <c r="H19" s="47">
        <v>14.4</v>
      </c>
    </row>
    <row r="20" spans="1:8" s="4" customFormat="1" ht="15">
      <c r="A20" s="15" t="s">
        <v>37</v>
      </c>
      <c r="B20" s="16">
        <v>200</v>
      </c>
      <c r="C20" s="17">
        <f>2179.3/10</f>
        <v>217.93</v>
      </c>
      <c r="D20" s="17">
        <v>229.4</v>
      </c>
      <c r="E20" s="18">
        <v>204</v>
      </c>
      <c r="F20" s="18">
        <v>268</v>
      </c>
      <c r="G20" s="18">
        <v>372</v>
      </c>
      <c r="H20" s="20">
        <v>38.8</v>
      </c>
    </row>
    <row r="21" spans="1:8" s="46" customFormat="1" ht="15">
      <c r="A21" s="42" t="s">
        <v>7</v>
      </c>
      <c r="B21" s="43">
        <v>359</v>
      </c>
      <c r="C21" s="44">
        <f>4405.5/10</f>
        <v>440.55</v>
      </c>
      <c r="D21" s="44">
        <v>515.57</v>
      </c>
      <c r="E21" s="45">
        <v>511</v>
      </c>
      <c r="F21" s="45">
        <v>560</v>
      </c>
      <c r="G21" s="45">
        <v>645</v>
      </c>
      <c r="H21" s="47">
        <v>15.2</v>
      </c>
    </row>
    <row r="22" spans="1:8" s="4" customFormat="1" ht="15">
      <c r="A22" s="15" t="s">
        <v>38</v>
      </c>
      <c r="B22" s="16">
        <v>179</v>
      </c>
      <c r="C22" s="17">
        <f>3420.8/10</f>
        <v>342.08000000000004</v>
      </c>
      <c r="D22" s="17">
        <v>323.84</v>
      </c>
      <c r="E22" s="18">
        <v>284</v>
      </c>
      <c r="F22" s="18">
        <v>329</v>
      </c>
      <c r="G22" s="18">
        <v>366</v>
      </c>
      <c r="H22" s="20">
        <v>11.4</v>
      </c>
    </row>
    <row r="23" spans="1:8" s="46" customFormat="1" ht="15">
      <c r="A23" s="42" t="s">
        <v>39</v>
      </c>
      <c r="B23" s="43">
        <v>101</v>
      </c>
      <c r="C23" s="44">
        <f>1083.6/10</f>
        <v>108.35999999999999</v>
      </c>
      <c r="D23" s="44">
        <v>114.59</v>
      </c>
      <c r="E23" s="45">
        <v>76</v>
      </c>
      <c r="F23" s="45">
        <v>83</v>
      </c>
      <c r="G23" s="45">
        <v>92</v>
      </c>
      <c r="H23" s="47">
        <v>10.4</v>
      </c>
    </row>
    <row r="24" spans="1:8" s="4" customFormat="1" ht="15">
      <c r="A24" s="15" t="s">
        <v>40</v>
      </c>
      <c r="B24" s="16">
        <v>2</v>
      </c>
      <c r="C24" s="17">
        <v>3</v>
      </c>
      <c r="D24" s="19" t="s">
        <v>33</v>
      </c>
      <c r="E24" s="20">
        <v>0.4</v>
      </c>
      <c r="F24" s="20">
        <v>1</v>
      </c>
      <c r="G24" s="20">
        <v>0.1</v>
      </c>
      <c r="H24" s="18">
        <v>-87</v>
      </c>
    </row>
    <row r="25" spans="1:8" s="46" customFormat="1" ht="15">
      <c r="A25" s="42" t="s">
        <v>8</v>
      </c>
      <c r="B25" s="43">
        <v>973</v>
      </c>
      <c r="C25" s="44">
        <f>15673.5/10</f>
        <v>1567.35</v>
      </c>
      <c r="D25" s="44">
        <v>2095.57</v>
      </c>
      <c r="E25" s="45">
        <v>2077</v>
      </c>
      <c r="F25" s="45">
        <v>2870</v>
      </c>
      <c r="G25" s="45">
        <v>3774</v>
      </c>
      <c r="H25" s="47">
        <v>31.5</v>
      </c>
    </row>
    <row r="26" spans="1:8" s="4" customFormat="1" ht="15">
      <c r="A26" s="15" t="s">
        <v>41</v>
      </c>
      <c r="B26" s="17">
        <v>70</v>
      </c>
      <c r="C26" s="17">
        <f>1103.7/10</f>
        <v>110.37</v>
      </c>
      <c r="D26" s="17">
        <v>114.31</v>
      </c>
      <c r="E26" s="18">
        <v>110</v>
      </c>
      <c r="F26" s="18">
        <v>124</v>
      </c>
      <c r="G26" s="18">
        <v>152</v>
      </c>
      <c r="H26" s="20">
        <v>22.6</v>
      </c>
    </row>
    <row r="27" spans="1:8" s="46" customFormat="1" ht="15">
      <c r="A27" s="42" t="s">
        <v>42</v>
      </c>
      <c r="B27" s="44">
        <v>193</v>
      </c>
      <c r="C27" s="44">
        <f>2551.8/10</f>
        <v>255.18</v>
      </c>
      <c r="D27" s="44">
        <v>294.49</v>
      </c>
      <c r="E27" s="45">
        <v>187</v>
      </c>
      <c r="F27" s="45">
        <v>255</v>
      </c>
      <c r="G27" s="45">
        <v>372</v>
      </c>
      <c r="H27" s="47">
        <v>45.8</v>
      </c>
    </row>
    <row r="28" spans="1:8" s="4" customFormat="1" ht="15" customHeight="1">
      <c r="A28" s="15" t="s">
        <v>43</v>
      </c>
      <c r="B28" s="17">
        <v>126</v>
      </c>
      <c r="C28" s="17">
        <f>2176.8/10</f>
        <v>217.68</v>
      </c>
      <c r="D28" s="17">
        <v>261.22</v>
      </c>
      <c r="E28" s="18">
        <v>237</v>
      </c>
      <c r="F28" s="18">
        <v>289</v>
      </c>
      <c r="G28" s="18">
        <v>358</v>
      </c>
      <c r="H28" s="20">
        <v>23.9</v>
      </c>
    </row>
    <row r="29" spans="1:8" s="46" customFormat="1" ht="15">
      <c r="A29" s="42" t="s">
        <v>44</v>
      </c>
      <c r="B29" s="44">
        <v>152</v>
      </c>
      <c r="C29" s="44">
        <f>1506.4/10</f>
        <v>150.64000000000001</v>
      </c>
      <c r="D29" s="44">
        <v>171.14</v>
      </c>
      <c r="E29" s="45">
        <v>148</v>
      </c>
      <c r="F29" s="45">
        <v>175</v>
      </c>
      <c r="G29" s="45">
        <v>240</v>
      </c>
      <c r="H29" s="47">
        <v>37.1</v>
      </c>
    </row>
    <row r="30" spans="1:8" s="4" customFormat="1" ht="15">
      <c r="A30" s="15" t="s">
        <v>45</v>
      </c>
      <c r="B30" s="17">
        <v>28</v>
      </c>
      <c r="C30" s="17">
        <f>327.4/10</f>
        <v>32.739999999999995</v>
      </c>
      <c r="D30" s="17">
        <v>41.11</v>
      </c>
      <c r="E30" s="18">
        <v>41</v>
      </c>
      <c r="F30" s="18">
        <v>48</v>
      </c>
      <c r="G30" s="18">
        <v>75</v>
      </c>
      <c r="H30" s="20">
        <v>56.4</v>
      </c>
    </row>
    <row r="31" spans="1:8" s="46" customFormat="1" ht="14.25" customHeight="1">
      <c r="A31" s="42" t="s">
        <v>46</v>
      </c>
      <c r="B31" s="44">
        <v>47</v>
      </c>
      <c r="C31" s="44">
        <f>801.8/10</f>
        <v>80.17999999999999</v>
      </c>
      <c r="D31" s="44">
        <v>93.34</v>
      </c>
      <c r="E31" s="45">
        <v>82</v>
      </c>
      <c r="F31" s="45">
        <v>89</v>
      </c>
      <c r="G31" s="45">
        <v>111</v>
      </c>
      <c r="H31" s="47">
        <v>25.1</v>
      </c>
    </row>
    <row r="32" spans="1:8" s="4" customFormat="1" ht="15">
      <c r="A32" s="15" t="s">
        <v>47</v>
      </c>
      <c r="B32" s="17">
        <v>5</v>
      </c>
      <c r="C32" s="17">
        <f>92/10</f>
        <v>9.2</v>
      </c>
      <c r="D32" s="17">
        <v>14.65</v>
      </c>
      <c r="E32" s="18">
        <v>7</v>
      </c>
      <c r="F32" s="18">
        <v>5</v>
      </c>
      <c r="G32" s="18">
        <v>7</v>
      </c>
      <c r="H32" s="20">
        <v>35.7</v>
      </c>
    </row>
    <row r="33" spans="1:8" s="46" customFormat="1" ht="15">
      <c r="A33" s="42" t="s">
        <v>48</v>
      </c>
      <c r="B33" s="44">
        <v>18</v>
      </c>
      <c r="C33" s="44">
        <f>68.2/10</f>
        <v>6.82</v>
      </c>
      <c r="D33" s="44">
        <v>10.81</v>
      </c>
      <c r="E33" s="45">
        <v>5</v>
      </c>
      <c r="F33" s="45">
        <v>4</v>
      </c>
      <c r="G33" s="45">
        <v>4</v>
      </c>
      <c r="H33" s="47">
        <v>-1</v>
      </c>
    </row>
    <row r="34" spans="1:8" s="4" customFormat="1" ht="15">
      <c r="A34" s="15" t="s">
        <v>49</v>
      </c>
      <c r="B34" s="17">
        <v>14</v>
      </c>
      <c r="C34" s="17">
        <f>112.8/10</f>
        <v>11.28</v>
      </c>
      <c r="D34" s="17">
        <v>13.73</v>
      </c>
      <c r="E34" s="18">
        <v>10</v>
      </c>
      <c r="F34" s="18">
        <v>12</v>
      </c>
      <c r="G34" s="18">
        <v>14</v>
      </c>
      <c r="H34" s="20">
        <v>17.4</v>
      </c>
    </row>
    <row r="35" spans="1:8" s="46" customFormat="1" ht="15">
      <c r="A35" s="42" t="s">
        <v>50</v>
      </c>
      <c r="B35" s="44">
        <v>170</v>
      </c>
      <c r="C35" s="44">
        <f>2694.3/10</f>
        <v>269.43</v>
      </c>
      <c r="D35" s="44">
        <v>365.22</v>
      </c>
      <c r="E35" s="45">
        <v>310</v>
      </c>
      <c r="F35" s="45">
        <v>292</v>
      </c>
      <c r="G35" s="45">
        <v>338</v>
      </c>
      <c r="H35" s="47">
        <v>15.4</v>
      </c>
    </row>
    <row r="36" spans="1:8" s="4" customFormat="1" ht="15">
      <c r="A36" s="15" t="s">
        <v>51</v>
      </c>
      <c r="B36" s="17">
        <v>58</v>
      </c>
      <c r="C36" s="17">
        <f>637.8/10</f>
        <v>63.779999999999994</v>
      </c>
      <c r="D36" s="17">
        <v>65.77</v>
      </c>
      <c r="E36" s="18">
        <v>55</v>
      </c>
      <c r="F36" s="18">
        <v>57</v>
      </c>
      <c r="G36" s="18">
        <v>63</v>
      </c>
      <c r="H36" s="20">
        <v>10.9</v>
      </c>
    </row>
    <row r="37" spans="1:8" s="46" customFormat="1" ht="15">
      <c r="A37" s="42" t="s">
        <v>52</v>
      </c>
      <c r="B37" s="44">
        <v>37</v>
      </c>
      <c r="C37" s="44">
        <f>275.5/10</f>
        <v>27.55</v>
      </c>
      <c r="D37" s="44">
        <v>30.41</v>
      </c>
      <c r="E37" s="45">
        <v>21</v>
      </c>
      <c r="F37" s="45">
        <v>31</v>
      </c>
      <c r="G37" s="45">
        <v>44</v>
      </c>
      <c r="H37" s="47">
        <v>42.6</v>
      </c>
    </row>
    <row r="38" spans="1:8" s="4" customFormat="1" ht="15">
      <c r="A38" s="15" t="s">
        <v>53</v>
      </c>
      <c r="B38" s="17" t="s">
        <v>33</v>
      </c>
      <c r="C38" s="17">
        <f>1401.9/10</f>
        <v>140.19</v>
      </c>
      <c r="D38" s="17" t="s">
        <v>33</v>
      </c>
      <c r="E38" s="18">
        <v>50</v>
      </c>
      <c r="F38" s="18">
        <v>49</v>
      </c>
      <c r="G38" s="18">
        <v>74</v>
      </c>
      <c r="H38" s="18">
        <v>49.5</v>
      </c>
    </row>
    <row r="39" spans="1:8" s="46" customFormat="1" ht="15">
      <c r="A39" s="42" t="s">
        <v>54</v>
      </c>
      <c r="B39" s="44" t="s">
        <v>33</v>
      </c>
      <c r="C39" s="44" t="s">
        <v>33</v>
      </c>
      <c r="D39" s="44" t="s">
        <v>33</v>
      </c>
      <c r="E39" s="45">
        <v>15</v>
      </c>
      <c r="F39" s="45">
        <v>2</v>
      </c>
      <c r="G39" s="45">
        <v>1</v>
      </c>
      <c r="H39" s="45">
        <v>-55.4</v>
      </c>
    </row>
    <row r="40" spans="1:8" s="4" customFormat="1" ht="15">
      <c r="A40" s="15" t="s">
        <v>55</v>
      </c>
      <c r="B40" s="17" t="s">
        <v>33</v>
      </c>
      <c r="C40" s="17" t="s">
        <v>33</v>
      </c>
      <c r="D40" s="17" t="s">
        <v>33</v>
      </c>
      <c r="E40" s="18">
        <v>1</v>
      </c>
      <c r="F40" s="18">
        <v>1</v>
      </c>
      <c r="G40" s="18">
        <v>1</v>
      </c>
      <c r="H40" s="20">
        <v>-7</v>
      </c>
    </row>
    <row r="41" spans="1:8" s="46" customFormat="1" ht="15">
      <c r="A41" s="42" t="s">
        <v>56</v>
      </c>
      <c r="B41" s="44" t="s">
        <v>33</v>
      </c>
      <c r="C41" s="44" t="s">
        <v>33</v>
      </c>
      <c r="D41" s="44" t="s">
        <v>33</v>
      </c>
      <c r="E41" s="47">
        <v>0.1</v>
      </c>
      <c r="F41" s="47">
        <v>0.4</v>
      </c>
      <c r="G41" s="47">
        <v>0.5</v>
      </c>
      <c r="H41" s="45">
        <v>12.5</v>
      </c>
    </row>
    <row r="42" spans="1:8" s="4" customFormat="1" ht="27" customHeight="1">
      <c r="A42" s="15" t="s">
        <v>57</v>
      </c>
      <c r="B42" s="17">
        <v>243</v>
      </c>
      <c r="C42" s="17">
        <f>3431/10</f>
        <v>343.1</v>
      </c>
      <c r="D42" s="17">
        <v>353.94</v>
      </c>
      <c r="E42" s="18">
        <v>380</v>
      </c>
      <c r="F42" s="18">
        <v>410</v>
      </c>
      <c r="G42" s="18">
        <v>534</v>
      </c>
      <c r="H42" s="20">
        <v>30.4</v>
      </c>
    </row>
    <row r="43" spans="1:8" s="46" customFormat="1" ht="15">
      <c r="A43" s="42" t="s">
        <v>58</v>
      </c>
      <c r="B43" s="44">
        <v>47</v>
      </c>
      <c r="C43" s="44">
        <f>555.9/10</f>
        <v>55.589999999999996</v>
      </c>
      <c r="D43" s="44">
        <v>70.72</v>
      </c>
      <c r="E43" s="45">
        <v>61</v>
      </c>
      <c r="F43" s="45">
        <v>85</v>
      </c>
      <c r="G43" s="45">
        <v>105</v>
      </c>
      <c r="H43" s="47">
        <v>23.9</v>
      </c>
    </row>
    <row r="44" spans="1:8" s="4" customFormat="1" ht="15">
      <c r="A44" s="15" t="s">
        <v>59</v>
      </c>
      <c r="B44" s="17">
        <v>11</v>
      </c>
      <c r="C44" s="17">
        <f>160.7/10</f>
        <v>16.07</v>
      </c>
      <c r="D44" s="17">
        <v>12.82</v>
      </c>
      <c r="E44" s="18">
        <v>11</v>
      </c>
      <c r="F44" s="18">
        <v>12</v>
      </c>
      <c r="G44" s="18">
        <v>19</v>
      </c>
      <c r="H44" s="20">
        <v>50</v>
      </c>
    </row>
    <row r="45" spans="1:8" s="46" customFormat="1" ht="15">
      <c r="A45" s="42" t="s">
        <v>9</v>
      </c>
      <c r="B45" s="44">
        <v>659</v>
      </c>
      <c r="C45" s="44">
        <f>8065.6/10</f>
        <v>806.5600000000001</v>
      </c>
      <c r="D45" s="44">
        <v>919.62</v>
      </c>
      <c r="E45" s="45">
        <v>913</v>
      </c>
      <c r="F45" s="45">
        <v>1084</v>
      </c>
      <c r="G45" s="45">
        <v>1631</v>
      </c>
      <c r="H45" s="47">
        <v>50.4</v>
      </c>
    </row>
    <row r="46" spans="1:8" s="4" customFormat="1" ht="15">
      <c r="A46" s="15" t="s">
        <v>10</v>
      </c>
      <c r="B46" s="17">
        <v>1257</v>
      </c>
      <c r="C46" s="17">
        <f>17577.6/10</f>
        <v>1757.7599999999998</v>
      </c>
      <c r="D46" s="17">
        <v>2086.4</v>
      </c>
      <c r="E46" s="18">
        <v>2126</v>
      </c>
      <c r="F46" s="18">
        <v>2185</v>
      </c>
      <c r="G46" s="18">
        <v>2302</v>
      </c>
      <c r="H46" s="20">
        <v>5.3</v>
      </c>
    </row>
    <row r="47" spans="1:8" s="4" customFormat="1" ht="14.25" customHeight="1">
      <c r="A47" s="12"/>
      <c r="B47" s="12"/>
      <c r="C47" s="12"/>
      <c r="D47" s="12"/>
      <c r="E47" s="12"/>
      <c r="F47" s="21"/>
      <c r="G47" s="22"/>
      <c r="H47" s="22"/>
    </row>
    <row r="48" spans="1:8" s="46" customFormat="1" ht="15">
      <c r="A48" s="42" t="s">
        <v>11</v>
      </c>
      <c r="B48" s="45">
        <v>2948</v>
      </c>
      <c r="C48" s="45">
        <f>36945.1/10</f>
        <v>3694.5099999999998</v>
      </c>
      <c r="D48" s="45">
        <v>3918.44</v>
      </c>
      <c r="E48" s="45">
        <v>4063</v>
      </c>
      <c r="F48" s="45">
        <v>4344</v>
      </c>
      <c r="G48" s="48">
        <v>5808</v>
      </c>
      <c r="H48" s="48">
        <v>33.7</v>
      </c>
    </row>
    <row r="49" spans="1:8" s="4" customFormat="1" ht="15">
      <c r="A49" s="15" t="s">
        <v>12</v>
      </c>
      <c r="B49" s="18">
        <v>862</v>
      </c>
      <c r="C49" s="18">
        <f>9660.4/10</f>
        <v>966.04</v>
      </c>
      <c r="D49" s="18">
        <v>1068.05</v>
      </c>
      <c r="E49" s="18">
        <v>1030</v>
      </c>
      <c r="F49" s="18">
        <v>1195</v>
      </c>
      <c r="G49" s="22">
        <v>1628</v>
      </c>
      <c r="H49" s="22">
        <v>36.2</v>
      </c>
    </row>
    <row r="50" spans="1:8" s="46" customFormat="1" ht="40.5" customHeight="1">
      <c r="A50" s="42" t="s">
        <v>60</v>
      </c>
      <c r="B50" s="45">
        <v>220</v>
      </c>
      <c r="C50" s="45">
        <f>2421.1/10</f>
        <v>242.10999999999999</v>
      </c>
      <c r="D50" s="45">
        <v>281.78</v>
      </c>
      <c r="E50" s="45">
        <v>265</v>
      </c>
      <c r="F50" s="45">
        <v>317</v>
      </c>
      <c r="G50" s="48">
        <v>451</v>
      </c>
      <c r="H50" s="48">
        <v>42.3</v>
      </c>
    </row>
    <row r="51" spans="1:8" s="4" customFormat="1" ht="25.5">
      <c r="A51" s="15" t="s">
        <v>61</v>
      </c>
      <c r="B51" s="18">
        <v>279</v>
      </c>
      <c r="C51" s="18">
        <f>2944.3/10</f>
        <v>294.43</v>
      </c>
      <c r="D51" s="18">
        <v>246.6</v>
      </c>
      <c r="E51" s="18">
        <v>193</v>
      </c>
      <c r="F51" s="18">
        <v>199</v>
      </c>
      <c r="G51" s="22">
        <v>557</v>
      </c>
      <c r="H51" s="22">
        <v>180.1</v>
      </c>
    </row>
    <row r="52" spans="1:8" s="46" customFormat="1" ht="15">
      <c r="A52" s="42" t="s">
        <v>13</v>
      </c>
      <c r="B52" s="45">
        <v>329</v>
      </c>
      <c r="C52" s="45">
        <f>3794.6/10</f>
        <v>379.46</v>
      </c>
      <c r="D52" s="45">
        <v>444.68</v>
      </c>
      <c r="E52" s="45">
        <v>484</v>
      </c>
      <c r="F52" s="45">
        <v>534</v>
      </c>
      <c r="G52" s="48">
        <v>629</v>
      </c>
      <c r="H52" s="48">
        <v>17.9</v>
      </c>
    </row>
    <row r="53" spans="1:8" s="4" customFormat="1" ht="25.5">
      <c r="A53" s="15" t="s">
        <v>62</v>
      </c>
      <c r="B53" s="18">
        <v>188</v>
      </c>
      <c r="C53" s="18">
        <f>2360.3/10</f>
        <v>236.03000000000003</v>
      </c>
      <c r="D53" s="18">
        <v>320.09</v>
      </c>
      <c r="E53" s="18">
        <v>267</v>
      </c>
      <c r="F53" s="18">
        <v>359</v>
      </c>
      <c r="G53" s="22">
        <v>438</v>
      </c>
      <c r="H53" s="23">
        <v>22</v>
      </c>
    </row>
    <row r="54" spans="1:8" s="46" customFormat="1" ht="15">
      <c r="A54" s="42" t="s">
        <v>63</v>
      </c>
      <c r="B54" s="45">
        <v>98</v>
      </c>
      <c r="C54" s="45">
        <f>1451.2/10</f>
        <v>145.12</v>
      </c>
      <c r="D54" s="45">
        <v>184.44</v>
      </c>
      <c r="E54" s="45">
        <v>171</v>
      </c>
      <c r="F54" s="45">
        <v>235</v>
      </c>
      <c r="G54" s="48">
        <v>299</v>
      </c>
      <c r="H54" s="48">
        <v>27.1</v>
      </c>
    </row>
    <row r="55" spans="1:8" s="4" customFormat="1" ht="15">
      <c r="A55" s="15" t="s">
        <v>64</v>
      </c>
      <c r="B55" s="18">
        <v>7</v>
      </c>
      <c r="C55" s="18">
        <f>49.6/10</f>
        <v>4.96</v>
      </c>
      <c r="D55" s="18">
        <v>5.16</v>
      </c>
      <c r="E55" s="18">
        <v>13</v>
      </c>
      <c r="F55" s="18">
        <v>14</v>
      </c>
      <c r="G55" s="22">
        <v>17</v>
      </c>
      <c r="H55" s="22">
        <v>21.3</v>
      </c>
    </row>
    <row r="56" spans="1:8" s="46" customFormat="1" ht="15">
      <c r="A56" s="42" t="s">
        <v>65</v>
      </c>
      <c r="B56" s="45">
        <v>64</v>
      </c>
      <c r="C56" s="45">
        <f>592.3/10</f>
        <v>59.23</v>
      </c>
      <c r="D56" s="45">
        <v>81.88</v>
      </c>
      <c r="E56" s="45">
        <v>62</v>
      </c>
      <c r="F56" s="45">
        <v>72</v>
      </c>
      <c r="G56" s="48">
        <v>88</v>
      </c>
      <c r="H56" s="48">
        <v>22.1</v>
      </c>
    </row>
    <row r="57" spans="1:8" s="4" customFormat="1" ht="15">
      <c r="A57" s="15" t="s">
        <v>66</v>
      </c>
      <c r="B57" s="18">
        <v>42</v>
      </c>
      <c r="C57" s="18">
        <f>506.8/10</f>
        <v>50.68</v>
      </c>
      <c r="D57" s="18">
        <v>56.75</v>
      </c>
      <c r="E57" s="18">
        <v>50</v>
      </c>
      <c r="F57" s="18">
        <v>63</v>
      </c>
      <c r="G57" s="22">
        <v>81</v>
      </c>
      <c r="H57" s="22">
        <v>29.1</v>
      </c>
    </row>
    <row r="58" spans="1:8" s="46" customFormat="1" ht="15">
      <c r="A58" s="42" t="s">
        <v>67</v>
      </c>
      <c r="B58" s="45">
        <v>3</v>
      </c>
      <c r="C58" s="45">
        <f>34.3/10</f>
        <v>3.4299999999999997</v>
      </c>
      <c r="D58" s="45">
        <v>4.79</v>
      </c>
      <c r="E58" s="45">
        <v>3</v>
      </c>
      <c r="F58" s="45">
        <v>4</v>
      </c>
      <c r="G58" s="48">
        <v>5</v>
      </c>
      <c r="H58" s="48">
        <v>10.5</v>
      </c>
    </row>
    <row r="59" spans="1:8" s="4" customFormat="1" ht="15">
      <c r="A59" s="15" t="s">
        <v>68</v>
      </c>
      <c r="B59" s="18">
        <v>59</v>
      </c>
      <c r="C59" s="18">
        <f>533.1/10</f>
        <v>53.31</v>
      </c>
      <c r="D59" s="18">
        <v>51.56</v>
      </c>
      <c r="E59" s="18">
        <v>56</v>
      </c>
      <c r="F59" s="18">
        <v>81</v>
      </c>
      <c r="G59" s="22">
        <v>115</v>
      </c>
      <c r="H59" s="22">
        <v>42.7</v>
      </c>
    </row>
    <row r="60" spans="1:8" s="46" customFormat="1" ht="15">
      <c r="A60" s="42" t="s">
        <v>69</v>
      </c>
      <c r="B60" s="45">
        <v>12</v>
      </c>
      <c r="C60" s="45">
        <f>114/10</f>
        <v>11.4</v>
      </c>
      <c r="D60" s="45">
        <v>9.2</v>
      </c>
      <c r="E60" s="45">
        <v>6</v>
      </c>
      <c r="F60" s="45">
        <v>7</v>
      </c>
      <c r="G60" s="48">
        <v>8</v>
      </c>
      <c r="H60" s="48">
        <v>6.4</v>
      </c>
    </row>
    <row r="61" spans="1:8" s="4" customFormat="1" ht="15">
      <c r="A61" s="15" t="s">
        <v>14</v>
      </c>
      <c r="B61" s="18">
        <v>331</v>
      </c>
      <c r="C61" s="18">
        <f>4146.9/10</f>
        <v>414.68999999999994</v>
      </c>
      <c r="D61" s="18">
        <v>481.9</v>
      </c>
      <c r="E61" s="18">
        <v>437</v>
      </c>
      <c r="F61" s="18">
        <v>565</v>
      </c>
      <c r="G61" s="22">
        <v>765</v>
      </c>
      <c r="H61" s="22">
        <v>35.4</v>
      </c>
    </row>
    <row r="62" spans="1:8" s="46" customFormat="1" ht="27" customHeight="1">
      <c r="A62" s="42" t="s">
        <v>70</v>
      </c>
      <c r="B62" s="45">
        <v>249</v>
      </c>
      <c r="C62" s="45">
        <f>3037.3/10</f>
        <v>303.73</v>
      </c>
      <c r="D62" s="45">
        <v>405.34</v>
      </c>
      <c r="E62" s="45">
        <v>387</v>
      </c>
      <c r="F62" s="45">
        <v>466</v>
      </c>
      <c r="G62" s="48">
        <v>601</v>
      </c>
      <c r="H62" s="49">
        <v>29</v>
      </c>
    </row>
    <row r="63" spans="1:8" s="4" customFormat="1" ht="15">
      <c r="A63" s="15" t="s">
        <v>15</v>
      </c>
      <c r="B63" s="18">
        <v>1395</v>
      </c>
      <c r="C63" s="18">
        <f>17743.5/10</f>
        <v>1774.35</v>
      </c>
      <c r="D63" s="18">
        <v>2275.67</v>
      </c>
      <c r="E63" s="18">
        <v>2216</v>
      </c>
      <c r="F63" s="18">
        <v>2522</v>
      </c>
      <c r="G63" s="22">
        <v>3441</v>
      </c>
      <c r="H63" s="22">
        <v>36.4</v>
      </c>
    </row>
    <row r="64" spans="1:8" s="46" customFormat="1" ht="15">
      <c r="A64" s="42" t="s">
        <v>16</v>
      </c>
      <c r="B64" s="45">
        <v>861</v>
      </c>
      <c r="C64" s="45">
        <f>12819.5/10</f>
        <v>1281.95</v>
      </c>
      <c r="D64" s="45">
        <v>1546.04</v>
      </c>
      <c r="E64" s="45">
        <v>1450</v>
      </c>
      <c r="F64" s="45">
        <v>1746</v>
      </c>
      <c r="G64" s="48">
        <v>2276</v>
      </c>
      <c r="H64" s="48">
        <v>30.4</v>
      </c>
    </row>
    <row r="65" spans="1:8" s="4" customFormat="1" ht="15">
      <c r="A65" s="15" t="s">
        <v>17</v>
      </c>
      <c r="B65" s="18">
        <v>2943</v>
      </c>
      <c r="C65" s="18">
        <f>37962.4/10</f>
        <v>3796.2400000000002</v>
      </c>
      <c r="D65" s="18">
        <v>4125.21</v>
      </c>
      <c r="E65" s="18">
        <v>3643</v>
      </c>
      <c r="F65" s="18">
        <v>4203</v>
      </c>
      <c r="G65" s="22">
        <v>5272</v>
      </c>
      <c r="H65" s="22">
        <v>25.4</v>
      </c>
    </row>
    <row r="66" spans="1:8" s="46" customFormat="1" ht="15">
      <c r="A66" s="42" t="s">
        <v>71</v>
      </c>
      <c r="B66" s="45">
        <v>22</v>
      </c>
      <c r="C66" s="45">
        <f>149.8/10</f>
        <v>14.98</v>
      </c>
      <c r="D66" s="45">
        <v>13.62</v>
      </c>
      <c r="E66" s="45">
        <v>6</v>
      </c>
      <c r="F66" s="45">
        <v>10</v>
      </c>
      <c r="G66" s="48">
        <v>12</v>
      </c>
      <c r="H66" s="48">
        <v>21.6</v>
      </c>
    </row>
    <row r="67" spans="1:8" s="4" customFormat="1" ht="15">
      <c r="A67" s="15" t="s">
        <v>72</v>
      </c>
      <c r="B67" s="18">
        <v>72</v>
      </c>
      <c r="C67" s="18">
        <f>795.3/10</f>
        <v>79.53</v>
      </c>
      <c r="D67" s="18">
        <v>131.67</v>
      </c>
      <c r="E67" s="18">
        <v>169</v>
      </c>
      <c r="F67" s="18">
        <v>147</v>
      </c>
      <c r="G67" s="22">
        <v>265</v>
      </c>
      <c r="H67" s="22">
        <v>79.8</v>
      </c>
    </row>
    <row r="68" spans="1:8" s="46" customFormat="1" ht="15">
      <c r="A68" s="42" t="s">
        <v>73</v>
      </c>
      <c r="B68" s="45">
        <v>73</v>
      </c>
      <c r="C68" s="45">
        <f>1032.4/10</f>
        <v>103.24000000000001</v>
      </c>
      <c r="D68" s="45">
        <v>134.54</v>
      </c>
      <c r="E68" s="45">
        <v>80</v>
      </c>
      <c r="F68" s="45">
        <v>94</v>
      </c>
      <c r="G68" s="48">
        <v>141</v>
      </c>
      <c r="H68" s="48">
        <v>50.3</v>
      </c>
    </row>
    <row r="69" spans="1:8" s="4" customFormat="1" ht="15">
      <c r="A69" s="15" t="s">
        <v>18</v>
      </c>
      <c r="B69" s="18">
        <v>2482</v>
      </c>
      <c r="C69" s="18">
        <f>28337.5/10</f>
        <v>2833.75</v>
      </c>
      <c r="D69" s="18">
        <v>3207.59</v>
      </c>
      <c r="E69" s="18">
        <v>2628</v>
      </c>
      <c r="F69" s="18">
        <v>3028</v>
      </c>
      <c r="G69" s="22">
        <v>3386</v>
      </c>
      <c r="H69" s="22">
        <v>11.8</v>
      </c>
    </row>
    <row r="70" spans="1:8" s="46" customFormat="1" ht="15">
      <c r="A70" s="42" t="s">
        <v>74</v>
      </c>
      <c r="B70" s="45">
        <v>366</v>
      </c>
      <c r="C70" s="45">
        <f>4865.3/10</f>
        <v>486.53000000000003</v>
      </c>
      <c r="D70" s="45">
        <v>442.67</v>
      </c>
      <c r="E70" s="45">
        <v>394</v>
      </c>
      <c r="F70" s="45">
        <v>608</v>
      </c>
      <c r="G70" s="48">
        <v>951</v>
      </c>
      <c r="H70" s="48">
        <v>56.4</v>
      </c>
    </row>
    <row r="71" spans="1:8" s="4" customFormat="1" ht="15">
      <c r="A71" s="15" t="s">
        <v>75</v>
      </c>
      <c r="B71" s="18">
        <v>68</v>
      </c>
      <c r="C71" s="18">
        <f>1045.7/10</f>
        <v>104.57000000000001</v>
      </c>
      <c r="D71" s="18">
        <v>94.28</v>
      </c>
      <c r="E71" s="18">
        <v>64</v>
      </c>
      <c r="F71" s="18">
        <v>104</v>
      </c>
      <c r="G71" s="22">
        <v>98</v>
      </c>
      <c r="H71" s="22">
        <v>-6.3</v>
      </c>
    </row>
    <row r="72" spans="1:8" s="46" customFormat="1" ht="15">
      <c r="A72" s="42" t="s">
        <v>76</v>
      </c>
      <c r="B72" s="45">
        <v>133</v>
      </c>
      <c r="C72" s="45">
        <f>1350.6/10</f>
        <v>135.06</v>
      </c>
      <c r="D72" s="45">
        <v>215.2</v>
      </c>
      <c r="E72" s="45">
        <v>175</v>
      </c>
      <c r="F72" s="45">
        <v>238</v>
      </c>
      <c r="G72" s="48">
        <v>175</v>
      </c>
      <c r="H72" s="48">
        <v>-26.3</v>
      </c>
    </row>
    <row r="73" spans="1:8" s="4" customFormat="1" ht="15">
      <c r="A73" s="15" t="s">
        <v>77</v>
      </c>
      <c r="B73" s="18">
        <v>3</v>
      </c>
      <c r="C73" s="18">
        <f>7.9/10</f>
        <v>0.79</v>
      </c>
      <c r="D73" s="18">
        <v>2.49</v>
      </c>
      <c r="E73" s="18">
        <v>1.2</v>
      </c>
      <c r="F73" s="20">
        <v>0.2</v>
      </c>
      <c r="G73" s="22">
        <v>0.4</v>
      </c>
      <c r="H73" s="22">
        <v>-28.3</v>
      </c>
    </row>
    <row r="74" spans="1:8" s="46" customFormat="1" ht="25.5">
      <c r="A74" s="42" t="s">
        <v>19</v>
      </c>
      <c r="B74" s="45">
        <v>233</v>
      </c>
      <c r="C74" s="45">
        <f>4098.2/10</f>
        <v>409.82</v>
      </c>
      <c r="D74" s="45">
        <v>745.15</v>
      </c>
      <c r="E74" s="45">
        <v>730</v>
      </c>
      <c r="F74" s="45">
        <v>883</v>
      </c>
      <c r="G74" s="48">
        <v>1271</v>
      </c>
      <c r="H74" s="49">
        <v>44</v>
      </c>
    </row>
    <row r="75" spans="1:8" s="4" customFormat="1" ht="15">
      <c r="A75" s="15" t="s">
        <v>78</v>
      </c>
      <c r="B75" s="18">
        <v>38</v>
      </c>
      <c r="C75" s="18">
        <f>380.3/10</f>
        <v>38.03</v>
      </c>
      <c r="D75" s="18">
        <v>35.86</v>
      </c>
      <c r="E75" s="18">
        <v>44</v>
      </c>
      <c r="F75" s="18">
        <v>66</v>
      </c>
      <c r="G75" s="22">
        <v>98</v>
      </c>
      <c r="H75" s="22">
        <v>48.4</v>
      </c>
    </row>
    <row r="76" spans="1:8" s="46" customFormat="1" ht="15">
      <c r="A76" s="42" t="s">
        <v>79</v>
      </c>
      <c r="B76" s="45">
        <v>68</v>
      </c>
      <c r="C76" s="45">
        <f>803.5/10</f>
        <v>80.35</v>
      </c>
      <c r="D76" s="45">
        <v>122.55</v>
      </c>
      <c r="E76" s="45">
        <v>154</v>
      </c>
      <c r="F76" s="45">
        <v>177</v>
      </c>
      <c r="G76" s="48">
        <v>250</v>
      </c>
      <c r="H76" s="48">
        <v>41.5</v>
      </c>
    </row>
    <row r="77" spans="1:8" s="46" customFormat="1" ht="38.25">
      <c r="A77" s="42" t="s">
        <v>20</v>
      </c>
      <c r="B77" s="45">
        <v>1546</v>
      </c>
      <c r="C77" s="45">
        <f>19969.7/10</f>
        <v>1996.97</v>
      </c>
      <c r="D77" s="45">
        <v>1807.69</v>
      </c>
      <c r="E77" s="45">
        <v>1580</v>
      </c>
      <c r="F77" s="45">
        <v>1825</v>
      </c>
      <c r="G77" s="48">
        <v>2032</v>
      </c>
      <c r="H77" s="48">
        <v>11.3</v>
      </c>
    </row>
    <row r="78" spans="1:8" s="4" customFormat="1" ht="15">
      <c r="A78" s="15"/>
      <c r="B78" s="18"/>
      <c r="C78" s="18"/>
      <c r="D78" s="18"/>
      <c r="E78" s="18"/>
      <c r="F78" s="20"/>
      <c r="G78" s="22"/>
      <c r="H78" s="22"/>
    </row>
    <row r="79" spans="1:8" s="46" customFormat="1" ht="15">
      <c r="A79" s="42" t="s">
        <v>80</v>
      </c>
      <c r="B79" s="45">
        <v>10</v>
      </c>
      <c r="C79" s="45">
        <f>119.8/10</f>
        <v>11.98</v>
      </c>
      <c r="D79" s="45">
        <v>12.28</v>
      </c>
      <c r="E79" s="45">
        <v>11</v>
      </c>
      <c r="F79" s="45">
        <v>19</v>
      </c>
      <c r="G79" s="48">
        <v>20</v>
      </c>
      <c r="H79" s="48">
        <v>1.2</v>
      </c>
    </row>
    <row r="80" spans="1:8" s="4" customFormat="1" ht="15">
      <c r="A80" s="15" t="s">
        <v>81</v>
      </c>
      <c r="B80" s="18">
        <v>43</v>
      </c>
      <c r="C80" s="18">
        <f>578.8/10</f>
        <v>57.879999999999995</v>
      </c>
      <c r="D80" s="18">
        <v>55.2</v>
      </c>
      <c r="E80" s="18">
        <v>48</v>
      </c>
      <c r="F80" s="18">
        <v>71</v>
      </c>
      <c r="G80" s="22">
        <v>84</v>
      </c>
      <c r="H80" s="22">
        <v>19.2</v>
      </c>
    </row>
    <row r="81" spans="1:8" s="46" customFormat="1" ht="15">
      <c r="A81" s="42" t="s">
        <v>82</v>
      </c>
      <c r="B81" s="45">
        <v>82</v>
      </c>
      <c r="C81" s="45">
        <f>1256.7/10</f>
        <v>125.67</v>
      </c>
      <c r="D81" s="45">
        <v>154.51</v>
      </c>
      <c r="E81" s="45">
        <v>151</v>
      </c>
      <c r="F81" s="45">
        <v>195</v>
      </c>
      <c r="G81" s="48">
        <v>231</v>
      </c>
      <c r="H81" s="48">
        <v>18.2</v>
      </c>
    </row>
    <row r="82" spans="1:8" s="4" customFormat="1" ht="25.5">
      <c r="A82" s="15" t="s">
        <v>83</v>
      </c>
      <c r="B82" s="18">
        <v>186</v>
      </c>
      <c r="C82" s="18">
        <f>2207.1/10</f>
        <v>220.70999999999998</v>
      </c>
      <c r="D82" s="18">
        <v>296.66</v>
      </c>
      <c r="E82" s="18">
        <v>270</v>
      </c>
      <c r="F82" s="18">
        <v>394</v>
      </c>
      <c r="G82" s="22">
        <v>711</v>
      </c>
      <c r="H82" s="22">
        <v>80.3</v>
      </c>
    </row>
    <row r="83" spans="1:8" s="46" customFormat="1" ht="66" customHeight="1">
      <c r="A83" s="42" t="s">
        <v>84</v>
      </c>
      <c r="B83" s="45">
        <v>115</v>
      </c>
      <c r="C83" s="45">
        <f>2321.6/10</f>
        <v>232.16</v>
      </c>
      <c r="D83" s="45">
        <v>271.32</v>
      </c>
      <c r="E83" s="45">
        <v>277</v>
      </c>
      <c r="F83" s="45">
        <v>292</v>
      </c>
      <c r="G83" s="48">
        <v>341</v>
      </c>
      <c r="H83" s="48">
        <v>16.6</v>
      </c>
    </row>
    <row r="84" spans="1:8" s="4" customFormat="1" ht="27" customHeight="1">
      <c r="A84" s="15" t="s">
        <v>85</v>
      </c>
      <c r="B84" s="18">
        <v>77</v>
      </c>
      <c r="C84" s="18">
        <f>1885.4/10</f>
        <v>188.54000000000002</v>
      </c>
      <c r="D84" s="18">
        <v>212.63</v>
      </c>
      <c r="E84" s="18">
        <v>198</v>
      </c>
      <c r="F84" s="18">
        <v>171</v>
      </c>
      <c r="G84" s="22">
        <v>132</v>
      </c>
      <c r="H84" s="22">
        <v>-22.9</v>
      </c>
    </row>
    <row r="85" spans="1:8" s="46" customFormat="1" ht="25.5">
      <c r="A85" s="42" t="s">
        <v>86</v>
      </c>
      <c r="B85" s="45">
        <v>11</v>
      </c>
      <c r="C85" s="45">
        <f>218.9/10</f>
        <v>21.89</v>
      </c>
      <c r="D85" s="45">
        <v>51.6</v>
      </c>
      <c r="E85" s="45">
        <v>55</v>
      </c>
      <c r="F85" s="45">
        <v>38</v>
      </c>
      <c r="G85" s="48">
        <v>52</v>
      </c>
      <c r="H85" s="48">
        <v>37.6</v>
      </c>
    </row>
    <row r="86" spans="1:8" s="4" customFormat="1" ht="38.25">
      <c r="A86" s="15" t="s">
        <v>87</v>
      </c>
      <c r="B86" s="18">
        <v>90</v>
      </c>
      <c r="C86" s="18">
        <f>1583.4/10</f>
        <v>158.34</v>
      </c>
      <c r="D86" s="18">
        <v>223.58</v>
      </c>
      <c r="E86" s="18">
        <v>265</v>
      </c>
      <c r="F86" s="18">
        <v>317</v>
      </c>
      <c r="G86" s="22">
        <v>451</v>
      </c>
      <c r="H86" s="22">
        <v>42.3</v>
      </c>
    </row>
    <row r="87" spans="1:8" s="46" customFormat="1" ht="14.25" customHeight="1">
      <c r="A87" s="42" t="s">
        <v>88</v>
      </c>
      <c r="B87" s="45">
        <v>68</v>
      </c>
      <c r="C87" s="45">
        <f>1469.3/10</f>
        <v>146.93</v>
      </c>
      <c r="D87" s="45">
        <v>162.87</v>
      </c>
      <c r="E87" s="45">
        <v>164</v>
      </c>
      <c r="F87" s="45">
        <v>198</v>
      </c>
      <c r="G87" s="48">
        <v>283</v>
      </c>
      <c r="H87" s="48">
        <v>42.7</v>
      </c>
    </row>
    <row r="88" spans="1:8" s="4" customFormat="1" ht="15">
      <c r="A88" s="15" t="s">
        <v>89</v>
      </c>
      <c r="B88" s="18">
        <v>12</v>
      </c>
      <c r="C88" s="18">
        <f>206.2/10</f>
        <v>20.619999999999997</v>
      </c>
      <c r="D88" s="18">
        <v>21.57</v>
      </c>
      <c r="E88" s="18">
        <v>22</v>
      </c>
      <c r="F88" s="18">
        <v>32</v>
      </c>
      <c r="G88" s="22">
        <v>41</v>
      </c>
      <c r="H88" s="22">
        <v>29.7</v>
      </c>
    </row>
    <row r="89" spans="1:8" s="46" customFormat="1" ht="15">
      <c r="A89" s="42" t="s">
        <v>90</v>
      </c>
      <c r="B89" s="45">
        <v>4</v>
      </c>
      <c r="C89" s="45">
        <f>145.6/10</f>
        <v>14.559999999999999</v>
      </c>
      <c r="D89" s="45">
        <v>4.55</v>
      </c>
      <c r="E89" s="45">
        <v>7</v>
      </c>
      <c r="F89" s="45">
        <v>5</v>
      </c>
      <c r="G89" s="48">
        <v>7</v>
      </c>
      <c r="H89" s="48">
        <v>33.3</v>
      </c>
    </row>
    <row r="90" spans="1:8" s="4" customFormat="1" ht="51">
      <c r="A90" s="15" t="s">
        <v>91</v>
      </c>
      <c r="B90" s="18">
        <v>372</v>
      </c>
      <c r="C90" s="18">
        <f>4141/10</f>
        <v>414.1</v>
      </c>
      <c r="D90" s="18">
        <v>369.07</v>
      </c>
      <c r="E90" s="18">
        <v>262</v>
      </c>
      <c r="F90" s="18">
        <v>1146</v>
      </c>
      <c r="G90" s="22">
        <v>3037</v>
      </c>
      <c r="H90" s="22">
        <v>165.1</v>
      </c>
    </row>
    <row r="91" spans="1:8" s="46" customFormat="1" ht="15.75" customHeight="1">
      <c r="A91" s="42" t="s">
        <v>114</v>
      </c>
      <c r="B91" s="45" t="s">
        <v>33</v>
      </c>
      <c r="C91" s="45" t="s">
        <v>33</v>
      </c>
      <c r="D91" s="45">
        <v>0.54</v>
      </c>
      <c r="E91" s="47">
        <v>0.3</v>
      </c>
      <c r="F91" s="47">
        <v>0.2</v>
      </c>
      <c r="G91" s="48" t="s">
        <v>33</v>
      </c>
      <c r="H91" s="48" t="s">
        <v>33</v>
      </c>
    </row>
    <row r="92" spans="1:8" s="4" customFormat="1" ht="15">
      <c r="A92" s="15" t="s">
        <v>92</v>
      </c>
      <c r="B92" s="18">
        <v>2</v>
      </c>
      <c r="C92" s="18">
        <f>77/10</f>
        <v>7.7</v>
      </c>
      <c r="D92" s="18">
        <v>4.31</v>
      </c>
      <c r="E92" s="18">
        <v>2</v>
      </c>
      <c r="F92" s="18">
        <v>3</v>
      </c>
      <c r="G92" s="22">
        <v>2</v>
      </c>
      <c r="H92" s="22">
        <v>-10.8</v>
      </c>
    </row>
    <row r="93" spans="1:8" s="46" customFormat="1" ht="15">
      <c r="A93" s="42" t="s">
        <v>115</v>
      </c>
      <c r="B93" s="45">
        <v>21</v>
      </c>
      <c r="C93" s="45">
        <f>181.4/10</f>
        <v>18.14</v>
      </c>
      <c r="D93" s="45">
        <v>39.93</v>
      </c>
      <c r="E93" s="45">
        <v>43</v>
      </c>
      <c r="F93" s="45">
        <v>39</v>
      </c>
      <c r="G93" s="48">
        <v>41</v>
      </c>
      <c r="H93" s="48">
        <v>5.7</v>
      </c>
    </row>
    <row r="94" spans="1:8" s="4" customFormat="1" ht="25.5">
      <c r="A94" s="15" t="s">
        <v>93</v>
      </c>
      <c r="B94" s="18">
        <v>16</v>
      </c>
      <c r="C94" s="18">
        <f>311.6/10</f>
        <v>31.160000000000004</v>
      </c>
      <c r="D94" s="18">
        <v>58.67</v>
      </c>
      <c r="E94" s="18">
        <v>59</v>
      </c>
      <c r="F94" s="18">
        <v>57</v>
      </c>
      <c r="G94" s="22">
        <v>93</v>
      </c>
      <c r="H94" s="22">
        <v>64.3</v>
      </c>
    </row>
    <row r="95" spans="1:8" s="46" customFormat="1" ht="16.5" customHeight="1">
      <c r="A95" s="42" t="s">
        <v>94</v>
      </c>
      <c r="B95" s="45">
        <v>1</v>
      </c>
      <c r="C95" s="45">
        <f>62.4/10</f>
        <v>6.24</v>
      </c>
      <c r="D95" s="45">
        <v>12.32</v>
      </c>
      <c r="E95" s="45">
        <v>18</v>
      </c>
      <c r="F95" s="45">
        <v>20</v>
      </c>
      <c r="G95" s="48">
        <v>21</v>
      </c>
      <c r="H95" s="48">
        <v>5.4</v>
      </c>
    </row>
    <row r="96" spans="1:8" s="4" customFormat="1" ht="25.5">
      <c r="A96" s="15" t="s">
        <v>95</v>
      </c>
      <c r="B96" s="18">
        <v>26</v>
      </c>
      <c r="C96" s="18">
        <f>853.6/10</f>
        <v>85.36</v>
      </c>
      <c r="D96" s="18">
        <v>134.34</v>
      </c>
      <c r="E96" s="18">
        <v>100</v>
      </c>
      <c r="F96" s="18">
        <v>141</v>
      </c>
      <c r="G96" s="22">
        <v>208</v>
      </c>
      <c r="H96" s="22">
        <v>47.1</v>
      </c>
    </row>
    <row r="97" spans="1:8" s="46" customFormat="1" ht="38.25">
      <c r="A97" s="42" t="s">
        <v>96</v>
      </c>
      <c r="B97" s="45">
        <v>17</v>
      </c>
      <c r="C97" s="45">
        <f>338.3/10</f>
        <v>33.83</v>
      </c>
      <c r="D97" s="45">
        <v>31.43</v>
      </c>
      <c r="E97" s="45">
        <v>30</v>
      </c>
      <c r="F97" s="45">
        <v>80</v>
      </c>
      <c r="G97" s="48">
        <v>142</v>
      </c>
      <c r="H97" s="48">
        <v>76.8</v>
      </c>
    </row>
    <row r="98" spans="1:8" s="46" customFormat="1" ht="41.25" customHeight="1">
      <c r="A98" s="50" t="s">
        <v>21</v>
      </c>
      <c r="B98" s="51">
        <v>137</v>
      </c>
      <c r="C98" s="51">
        <f>3858.5/10</f>
        <v>385.85</v>
      </c>
      <c r="D98" s="51">
        <v>364.42</v>
      </c>
      <c r="E98" s="51">
        <v>505</v>
      </c>
      <c r="F98" s="51">
        <v>693</v>
      </c>
      <c r="G98" s="60">
        <v>1441</v>
      </c>
      <c r="H98" s="60">
        <v>107.8</v>
      </c>
    </row>
    <row r="99" spans="1:8" s="4" customFormat="1" ht="15">
      <c r="A99" s="15"/>
      <c r="B99" s="18"/>
      <c r="C99" s="18"/>
      <c r="D99" s="18"/>
      <c r="E99" s="18"/>
      <c r="F99" s="20"/>
      <c r="G99" s="22"/>
      <c r="H99" s="22"/>
    </row>
    <row r="100" spans="1:8" s="4" customFormat="1" ht="25.5">
      <c r="A100" s="15" t="s">
        <v>97</v>
      </c>
      <c r="B100" s="18">
        <v>23</v>
      </c>
      <c r="C100" s="18">
        <f>973.1/10</f>
        <v>97.31</v>
      </c>
      <c r="D100" s="18">
        <v>112.65</v>
      </c>
      <c r="E100" s="18">
        <v>119.21</v>
      </c>
      <c r="F100" s="18">
        <v>135</v>
      </c>
      <c r="G100" s="22">
        <v>155</v>
      </c>
      <c r="H100" s="22">
        <v>15.3</v>
      </c>
    </row>
    <row r="101" spans="1:8" s="46" customFormat="1" ht="15">
      <c r="A101" s="42" t="s">
        <v>22</v>
      </c>
      <c r="B101" s="45">
        <v>352</v>
      </c>
      <c r="C101" s="45">
        <f>22215.1/10</f>
        <v>2221.5099999999998</v>
      </c>
      <c r="D101" s="45">
        <v>1603.12</v>
      </c>
      <c r="E101" s="45">
        <v>1924.12</v>
      </c>
      <c r="F101" s="45">
        <v>2689</v>
      </c>
      <c r="G101" s="48">
        <v>4324</v>
      </c>
      <c r="H101" s="49">
        <v>61</v>
      </c>
    </row>
    <row r="102" spans="1:8" s="4" customFormat="1" ht="51">
      <c r="A102" s="15" t="s">
        <v>98</v>
      </c>
      <c r="B102" s="18">
        <v>2</v>
      </c>
      <c r="C102" s="18">
        <f>75.3/10</f>
        <v>7.529999999999999</v>
      </c>
      <c r="D102" s="18">
        <v>8.15</v>
      </c>
      <c r="E102" s="18">
        <v>19.21</v>
      </c>
      <c r="F102" s="18">
        <v>15</v>
      </c>
      <c r="G102" s="22">
        <v>17</v>
      </c>
      <c r="H102" s="22">
        <v>9.9</v>
      </c>
    </row>
    <row r="103" spans="1:8" s="46" customFormat="1" ht="15">
      <c r="A103" s="42" t="s">
        <v>99</v>
      </c>
      <c r="B103" s="45">
        <v>1</v>
      </c>
      <c r="C103" s="45">
        <f>61.2/10</f>
        <v>6.12</v>
      </c>
      <c r="D103" s="45">
        <v>15.36</v>
      </c>
      <c r="E103" s="45">
        <v>24.82</v>
      </c>
      <c r="F103" s="45">
        <v>24</v>
      </c>
      <c r="G103" s="48">
        <v>33</v>
      </c>
      <c r="H103" s="48">
        <v>37.8</v>
      </c>
    </row>
    <row r="104" spans="1:8" s="4" customFormat="1" ht="15">
      <c r="A104" s="15" t="s">
        <v>100</v>
      </c>
      <c r="B104" s="18">
        <v>34</v>
      </c>
      <c r="C104" s="18">
        <f>390.5/10</f>
        <v>39.05</v>
      </c>
      <c r="D104" s="18">
        <v>70.9</v>
      </c>
      <c r="E104" s="18">
        <v>65.17</v>
      </c>
      <c r="F104" s="18">
        <v>63</v>
      </c>
      <c r="G104" s="22">
        <v>64</v>
      </c>
      <c r="H104" s="22">
        <v>2.6</v>
      </c>
    </row>
    <row r="105" spans="1:8" s="46" customFormat="1" ht="15">
      <c r="A105" s="42" t="s">
        <v>101</v>
      </c>
      <c r="B105" s="45">
        <v>1</v>
      </c>
      <c r="C105" s="45">
        <f>72.3/10</f>
        <v>7.2299999999999995</v>
      </c>
      <c r="D105" s="45">
        <v>45.4</v>
      </c>
      <c r="E105" s="45">
        <v>75.83</v>
      </c>
      <c r="F105" s="45">
        <v>59</v>
      </c>
      <c r="G105" s="48">
        <v>75</v>
      </c>
      <c r="H105" s="48">
        <v>27.8</v>
      </c>
    </row>
    <row r="106" spans="1:8" s="4" customFormat="1" ht="15">
      <c r="A106" s="15" t="s">
        <v>102</v>
      </c>
      <c r="B106" s="18">
        <v>5</v>
      </c>
      <c r="C106" s="18">
        <f>43.1/10</f>
        <v>4.3100000000000005</v>
      </c>
      <c r="D106" s="18">
        <v>0.81</v>
      </c>
      <c r="E106" s="18">
        <v>1.46</v>
      </c>
      <c r="F106" s="18">
        <v>2</v>
      </c>
      <c r="G106" s="22">
        <v>1</v>
      </c>
      <c r="H106" s="23">
        <v>-25</v>
      </c>
    </row>
    <row r="107" spans="1:8" s="46" customFormat="1" ht="25.5">
      <c r="A107" s="42" t="s">
        <v>23</v>
      </c>
      <c r="B107" s="45">
        <v>353</v>
      </c>
      <c r="C107" s="45">
        <f>6540.1/10</f>
        <v>654.01</v>
      </c>
      <c r="D107" s="45">
        <v>716.67</v>
      </c>
      <c r="E107" s="45">
        <v>432.22</v>
      </c>
      <c r="F107" s="45">
        <v>437</v>
      </c>
      <c r="G107" s="48">
        <v>719</v>
      </c>
      <c r="H107" s="48">
        <v>64.5</v>
      </c>
    </row>
    <row r="108" spans="1:8" s="4" customFormat="1" ht="25.5">
      <c r="A108" s="15" t="s">
        <v>103</v>
      </c>
      <c r="B108" s="18" t="s">
        <v>33</v>
      </c>
      <c r="C108" s="18" t="s">
        <v>33</v>
      </c>
      <c r="D108" s="18" t="s">
        <v>33</v>
      </c>
      <c r="E108" s="18" t="s">
        <v>33</v>
      </c>
      <c r="F108" s="20">
        <v>0.4</v>
      </c>
      <c r="G108" s="22">
        <v>7.9</v>
      </c>
      <c r="H108" s="23">
        <v>1875</v>
      </c>
    </row>
    <row r="109" spans="1:8" s="46" customFormat="1" ht="15">
      <c r="A109" s="42" t="s">
        <v>104</v>
      </c>
      <c r="B109" s="45" t="s">
        <v>33</v>
      </c>
      <c r="C109" s="45" t="s">
        <v>33</v>
      </c>
      <c r="D109" s="45" t="s">
        <v>33</v>
      </c>
      <c r="E109" s="45" t="s">
        <v>33</v>
      </c>
      <c r="F109" s="45">
        <v>3902</v>
      </c>
      <c r="G109" s="48">
        <v>5401</v>
      </c>
      <c r="H109" s="48">
        <v>38.4</v>
      </c>
    </row>
    <row r="110" spans="1:8" s="4" customFormat="1" ht="15" customHeight="1">
      <c r="A110" s="15" t="s">
        <v>24</v>
      </c>
      <c r="B110" s="18" t="s">
        <v>33</v>
      </c>
      <c r="C110" s="18">
        <f>2248.2/10</f>
        <v>224.82</v>
      </c>
      <c r="D110" s="18">
        <v>822.65</v>
      </c>
      <c r="E110" s="18">
        <v>1048.62</v>
      </c>
      <c r="F110" s="18">
        <v>1632</v>
      </c>
      <c r="G110" s="22">
        <v>1856</v>
      </c>
      <c r="H110" s="22">
        <v>13.7</v>
      </c>
    </row>
    <row r="111" spans="1:8" s="53" customFormat="1" ht="38.25">
      <c r="A111" s="42" t="s">
        <v>116</v>
      </c>
      <c r="B111" s="45" t="s">
        <v>33</v>
      </c>
      <c r="C111" s="45">
        <f>9347.4/10</f>
        <v>934.74</v>
      </c>
      <c r="D111" s="45">
        <v>2574.32</v>
      </c>
      <c r="E111" s="45">
        <v>1957.17</v>
      </c>
      <c r="F111" s="45">
        <v>2829</v>
      </c>
      <c r="G111" s="52">
        <v>4277</v>
      </c>
      <c r="H111" s="52">
        <v>51.2</v>
      </c>
    </row>
    <row r="112" spans="1:8" ht="17.25" customHeight="1">
      <c r="A112" s="15" t="s">
        <v>25</v>
      </c>
      <c r="B112" s="18" t="s">
        <v>33</v>
      </c>
      <c r="C112" s="18">
        <f>2261.4/10</f>
        <v>226.14000000000001</v>
      </c>
      <c r="D112" s="18">
        <v>1305.51</v>
      </c>
      <c r="E112" s="18">
        <v>1809.67</v>
      </c>
      <c r="F112" s="18">
        <v>3092</v>
      </c>
      <c r="G112" s="11">
        <v>4141</v>
      </c>
      <c r="H112" s="11">
        <v>33.9</v>
      </c>
    </row>
    <row r="113" spans="1:8" s="27" customFormat="1" ht="51">
      <c r="A113" s="42" t="s">
        <v>105</v>
      </c>
      <c r="B113" s="45" t="s">
        <v>33</v>
      </c>
      <c r="C113" s="45">
        <f>74.9/10</f>
        <v>7.49</v>
      </c>
      <c r="D113" s="45">
        <v>26.17</v>
      </c>
      <c r="E113" s="45">
        <v>40.83</v>
      </c>
      <c r="F113" s="45">
        <v>55</v>
      </c>
      <c r="G113" s="48">
        <v>96</v>
      </c>
      <c r="H113" s="48">
        <v>75.9</v>
      </c>
    </row>
    <row r="114" spans="1:8" ht="40.5" customHeight="1">
      <c r="A114" s="15" t="s">
        <v>106</v>
      </c>
      <c r="B114" s="18" t="s">
        <v>33</v>
      </c>
      <c r="C114" s="18" t="s">
        <v>31</v>
      </c>
      <c r="D114" s="18">
        <v>1.33</v>
      </c>
      <c r="E114" s="18">
        <v>4.19</v>
      </c>
      <c r="F114" s="18">
        <v>6</v>
      </c>
      <c r="G114" s="22">
        <v>8</v>
      </c>
      <c r="H114" s="22">
        <v>38.4</v>
      </c>
    </row>
    <row r="115" spans="1:8" s="27" customFormat="1" ht="15">
      <c r="A115" s="42" t="s">
        <v>107</v>
      </c>
      <c r="B115" s="45" t="s">
        <v>33</v>
      </c>
      <c r="C115" s="45">
        <f>40.9/10</f>
        <v>4.09</v>
      </c>
      <c r="D115" s="45">
        <v>27.31</v>
      </c>
      <c r="E115" s="45">
        <v>29.56</v>
      </c>
      <c r="F115" s="45">
        <v>43</v>
      </c>
      <c r="G115" s="28">
        <v>71</v>
      </c>
      <c r="H115" s="54">
        <v>65</v>
      </c>
    </row>
    <row r="116" spans="1:8" ht="15">
      <c r="A116" s="15" t="s">
        <v>108</v>
      </c>
      <c r="B116" s="18">
        <v>728</v>
      </c>
      <c r="C116" s="18">
        <f>12576.4/10</f>
        <v>1257.6399999999999</v>
      </c>
      <c r="D116" s="18">
        <v>1760.73</v>
      </c>
      <c r="E116" s="18">
        <v>1594.74</v>
      </c>
      <c r="F116" s="18">
        <v>1941</v>
      </c>
      <c r="G116" s="11">
        <v>2619</v>
      </c>
      <c r="H116" s="11">
        <v>34.9</v>
      </c>
    </row>
    <row r="117" spans="1:8" s="27" customFormat="1" ht="15">
      <c r="A117" s="42" t="s">
        <v>109</v>
      </c>
      <c r="B117" s="45">
        <v>12</v>
      </c>
      <c r="C117" s="45">
        <f>7315.9000000002/10</f>
        <v>731.5900000000199</v>
      </c>
      <c r="D117" s="45">
        <v>58.68</v>
      </c>
      <c r="E117" s="45">
        <v>53.02</v>
      </c>
      <c r="F117" s="47">
        <v>0</v>
      </c>
      <c r="G117" s="28">
        <v>2.1</v>
      </c>
      <c r="H117" s="28" t="s">
        <v>33</v>
      </c>
    </row>
    <row r="118" spans="1:8" ht="15">
      <c r="A118" s="15" t="s">
        <v>110</v>
      </c>
      <c r="B118" s="18" t="s">
        <v>31</v>
      </c>
      <c r="C118" s="18" t="s">
        <v>31</v>
      </c>
      <c r="D118" s="18">
        <v>1447.63</v>
      </c>
      <c r="E118" s="18">
        <v>2869.84</v>
      </c>
      <c r="F118" s="18" t="s">
        <v>33</v>
      </c>
      <c r="G118" s="11" t="s">
        <v>33</v>
      </c>
      <c r="H118" s="11" t="s">
        <v>33</v>
      </c>
    </row>
    <row r="119" spans="1:8" s="27" customFormat="1" ht="15">
      <c r="A119" s="42" t="s">
        <v>125</v>
      </c>
      <c r="B119" s="45" t="s">
        <v>31</v>
      </c>
      <c r="C119" s="45" t="s">
        <v>31</v>
      </c>
      <c r="D119" s="45" t="s">
        <v>31</v>
      </c>
      <c r="E119" s="45">
        <v>129.02</v>
      </c>
      <c r="F119" s="45">
        <v>467.5</v>
      </c>
      <c r="G119" s="28">
        <v>519</v>
      </c>
      <c r="H119" s="28" t="s">
        <v>33</v>
      </c>
    </row>
    <row r="120" spans="1:8" ht="15">
      <c r="A120" s="13" t="s">
        <v>123</v>
      </c>
      <c r="B120" s="18" t="s">
        <v>33</v>
      </c>
      <c r="C120" s="18" t="s">
        <v>33</v>
      </c>
      <c r="D120" s="18" t="s">
        <v>33</v>
      </c>
      <c r="E120" s="18" t="s">
        <v>33</v>
      </c>
      <c r="F120" s="18">
        <v>294</v>
      </c>
      <c r="G120" s="11">
        <v>693</v>
      </c>
      <c r="H120" s="11" t="s">
        <v>33</v>
      </c>
    </row>
    <row r="121" spans="1:8" s="27" customFormat="1" ht="15">
      <c r="A121" s="27" t="s">
        <v>124</v>
      </c>
      <c r="B121" s="45" t="s">
        <v>33</v>
      </c>
      <c r="C121" s="45" t="s">
        <v>33</v>
      </c>
      <c r="D121" s="45" t="s">
        <v>33</v>
      </c>
      <c r="E121" s="45" t="s">
        <v>33</v>
      </c>
      <c r="F121" s="47">
        <v>0</v>
      </c>
      <c r="G121" s="28">
        <v>909.2</v>
      </c>
      <c r="H121" s="28" t="s">
        <v>33</v>
      </c>
    </row>
    <row r="122" spans="1:8" ht="15" customHeight="1">
      <c r="A122" s="24" t="s">
        <v>111</v>
      </c>
      <c r="B122" s="25">
        <v>37598</v>
      </c>
      <c r="C122" s="25">
        <v>51301.48</v>
      </c>
      <c r="D122" s="25">
        <v>60715.42</v>
      </c>
      <c r="E122" s="25">
        <v>57455.84</v>
      </c>
      <c r="F122" s="25">
        <v>71191</v>
      </c>
      <c r="G122" s="26">
        <v>96670</v>
      </c>
      <c r="H122" s="26">
        <v>35.8</v>
      </c>
    </row>
    <row r="123" spans="1:8" ht="15">
      <c r="A123" s="56" t="s">
        <v>121</v>
      </c>
      <c r="B123" s="56"/>
      <c r="C123" s="56"/>
      <c r="D123" s="56"/>
      <c r="E123" s="56"/>
      <c r="F123" s="56"/>
      <c r="G123" s="56"/>
      <c r="H123" s="56"/>
    </row>
    <row r="124" spans="1:8" ht="11.25" customHeight="1">
      <c r="A124" s="57" t="s">
        <v>122</v>
      </c>
      <c r="B124" s="57"/>
      <c r="C124" s="57"/>
      <c r="D124" s="57"/>
      <c r="E124" s="57"/>
      <c r="F124" s="57"/>
      <c r="G124" s="10"/>
      <c r="H124" s="10"/>
    </row>
    <row r="125" spans="1:8" ht="15">
      <c r="A125" s="13" t="s">
        <v>123</v>
      </c>
      <c r="B125" s="13"/>
      <c r="C125" s="13"/>
      <c r="D125" s="13"/>
      <c r="E125" s="13"/>
      <c r="F125" s="13"/>
      <c r="G125" s="10"/>
      <c r="H125" s="10"/>
    </row>
    <row r="126" spans="1:8" ht="15">
      <c r="A126" s="10" t="s">
        <v>124</v>
      </c>
      <c r="B126" s="10"/>
      <c r="C126" s="10"/>
      <c r="D126" s="10"/>
      <c r="E126" s="11"/>
      <c r="F126" s="10"/>
      <c r="G126" s="10"/>
      <c r="H126" s="10"/>
    </row>
    <row r="127" spans="1:8" ht="15">
      <c r="A127" s="58"/>
      <c r="B127" s="58"/>
      <c r="C127" s="58"/>
      <c r="D127" s="58"/>
      <c r="E127" s="58"/>
      <c r="F127" s="58"/>
      <c r="G127" s="10"/>
      <c r="H127" s="10"/>
    </row>
    <row r="128" spans="1:6" ht="15">
      <c r="A128" s="6"/>
      <c r="B128" s="6"/>
      <c r="C128" s="6"/>
      <c r="D128" s="6"/>
      <c r="E128" s="9"/>
      <c r="F128" s="6"/>
    </row>
    <row r="130" ht="15">
      <c r="I130" s="1" t="s">
        <v>126</v>
      </c>
    </row>
    <row r="135" ht="15">
      <c r="G135" s="1" t="s">
        <v>126</v>
      </c>
    </row>
  </sheetData>
  <sheetProtection/>
  <mergeCells count="5">
    <mergeCell ref="A2:H2"/>
    <mergeCell ref="A123:H123"/>
    <mergeCell ref="A124:F124"/>
    <mergeCell ref="A127:F127"/>
    <mergeCell ref="A4:H4"/>
  </mergeCells>
  <printOptions horizontalCentered="1"/>
  <pageMargins left="0.43" right="0.19" top="0.36" bottom="0.57" header="0.31496062992126" footer="0.15748031496063"/>
  <pageSetup firstPageNumber="90" useFirstPageNumber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joshi</dc:creator>
  <cp:keywords/>
  <dc:description/>
  <cp:lastModifiedBy>abc</cp:lastModifiedBy>
  <cp:lastPrinted>2012-10-29T04:41:49Z</cp:lastPrinted>
  <dcterms:created xsi:type="dcterms:W3CDTF">2010-06-08T07:45:22Z</dcterms:created>
  <dcterms:modified xsi:type="dcterms:W3CDTF">2012-12-18T04:31:17Z</dcterms:modified>
  <cp:category/>
  <cp:version/>
  <cp:contentType/>
  <cp:contentStatus/>
</cp:coreProperties>
</file>