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9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'T9.6'!$A$1:$O$156</definedName>
    <definedName name="Print_Area_MI" localSheetId="0">'T9.6'!$A$1:$O$92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<sst xmlns="http://schemas.openxmlformats.org/spreadsheetml/2006/main" count="271" uniqueCount="78">
  <si>
    <t xml:space="preserve"> </t>
  </si>
  <si>
    <t xml:space="preserve">      </t>
  </si>
  <si>
    <t xml:space="preserve">   </t>
  </si>
  <si>
    <t>Year/State/</t>
  </si>
  <si>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</si>
  <si>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</si>
  <si>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</si>
  <si>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</si>
  <si>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</si>
  <si>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</si>
  <si>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</si>
  <si>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</si>
  <si>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</si>
  <si>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</si>
  <si>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</si>
  <si>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</si>
  <si>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</si>
  <si>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</si>
  <si>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</si>
  <si>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</si>
  <si>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</si>
  <si>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</si>
  <si>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</si>
  <si>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</si>
  <si>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</si>
  <si>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</si>
  <si>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</si>
  <si>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</si>
  <si>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</si>
  <si>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</si>
  <si>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</si>
  <si>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</si>
  <si>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</si>
  <si>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</si>
  <si>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</si>
  <si>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</si>
  <si>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</si>
  <si>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</si>
  <si>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</si>
  <si>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</si>
  <si>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</si>
  <si>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</si>
  <si>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</si>
  <si>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</si>
  <si>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</si>
  <si>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</si>
  <si>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</si>
  <si>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</si>
  <si>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</si>
  <si>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</si>
  <si>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</si>
  <si>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</si>
  <si>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</si>
  <si>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</si>
  <si>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</si>
  <si>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 xml:space="preserve">Source : Indian Horticulture Database, 2009, National Horticulture Board, </t>
  </si>
  <si>
    <t>Ministry of Agriculture</t>
  </si>
  <si>
    <t>Others</t>
  </si>
  <si>
    <t>Total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</si>
  <si>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</si>
  <si>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</si>
  <si>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</si>
  <si>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</si>
  <si>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</si>
  <si>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</si>
  <si>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</si>
  <si>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</si>
  <si>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Sweet Potato</t>
  </si>
  <si>
    <t>Tapioca</t>
  </si>
  <si>
    <t>2008-09</t>
  </si>
  <si>
    <t>Table 9.6  - AREA AND PRODUCTION OF VEGETABLES -STATEWISE</t>
  </si>
  <si>
    <t>Table 9.6 - AREA AND PRODUCTION OF VEGETABLES -STATEWISE-Concld.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</si>
  <si>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</si>
  <si>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</si>
  <si>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</si>
  <si>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</si>
  <si>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</si>
  <si>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(Production in '000 Tonne)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</si>
</sst>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.000"/>
    <numFmt numFmtId="169" formatCode="0.0;[Red]0.0"/>
    <numFmt numFmtId="170" formatCode="0.000;[Red]0.00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2" fillId="33" borderId="0" xfId="55" applyNumberFormat="1" applyFont="1" applyFill="1" applyBorder="1">
      <alignment/>
      <protection/>
    </xf>
    <xf numFmtId="167" fontId="2" fillId="33" borderId="0" xfId="0" applyNumberFormat="1" applyFont="1" applyFill="1" applyBorder="1" applyAlignment="1">
      <alignment/>
    </xf>
    <xf numFmtId="167" fontId="2" fillId="33" borderId="0" xfId="55" applyNumberFormat="1" applyFont="1" applyFill="1" applyBorder="1" applyAlignment="1">
      <alignment horizontal="right"/>
      <protection/>
    </xf>
    <xf numFmtId="167" fontId="2" fillId="33" borderId="10" xfId="0" applyNumberFormat="1" applyFont="1" applyFill="1" applyBorder="1" applyAlignment="1">
      <alignment/>
    </xf>
    <xf numFmtId="167" fontId="2" fillId="33" borderId="0" xfId="59" applyNumberFormat="1" applyFont="1" applyFill="1" applyBorder="1" applyAlignment="1">
      <alignment/>
    </xf>
    <xf numFmtId="167" fontId="2" fillId="33" borderId="0" xfId="56" applyNumberFormat="1" applyFont="1" applyFill="1" applyBorder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right" wrapText="1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7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3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56"/>
  <sheetViews>
    <sheetView showGridLines="0" tabSelected="1" view="pageBreakPreview" zoomScaleSheetLayoutView="100" zoomScalePageLayoutView="0" workbookViewId="0" topLeftCell="A124">
      <selection activeCell="A145" sqref="A145"/>
    </sheetView>
  </sheetViews>
  <sheetFormatPr defaultColWidth="9.625" defaultRowHeight="12.75"/>
  <cols>
    <col min="1" max="1" width="14.625" style="2" customWidth="1"/>
    <col min="2" max="2" width="8.125" style="2" customWidth="1"/>
    <col min="3" max="3" width="7.50390625" style="2" customWidth="1"/>
    <col min="4" max="4" width="7.625" style="2" customWidth="1"/>
    <col min="5" max="5" width="7.375" style="2" customWidth="1"/>
    <col min="6" max="6" width="7.25390625" style="2" customWidth="1"/>
    <col min="7" max="7" width="8.125" style="2" customWidth="1"/>
    <col min="8" max="8" width="7.375" style="2" customWidth="1"/>
    <col min="9" max="9" width="9.125" style="2" customWidth="1"/>
    <col min="10" max="10" width="7.50390625" style="2" customWidth="1"/>
    <col min="11" max="11" width="8.375" style="2" customWidth="1"/>
    <col min="12" max="12" width="7.125" style="2" customWidth="1"/>
    <col min="13" max="13" width="8.375" style="2" customWidth="1"/>
    <col min="14" max="14" width="6.75390625" style="2" customWidth="1"/>
    <col min="15" max="15" width="8.25390625" style="2" customWidth="1"/>
    <col min="16" max="19" width="10.625" style="2" customWidth="1"/>
    <col min="20" max="23" width="6.625" style="2" customWidth="1"/>
    <col min="24" max="31" width="9.625" style="2" customWidth="1"/>
    <col min="32" max="32" width="50.625" style="2" customWidth="1"/>
    <col min="33" max="33" width="9.625" style="2" customWidth="1"/>
    <col min="34" max="34" width="50.625" style="2" customWidth="1"/>
    <col min="35" max="16384" width="9.625" style="2" customWidth="1"/>
  </cols>
  <sheetData>
    <row r="1" spans="1:15" ht="12.75">
      <c r="A1" s="1"/>
      <c r="O1" s="12"/>
    </row>
    <row r="2" spans="1:15" ht="12.75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20" ht="12.75">
      <c r="A4" s="35" t="s">
        <v>70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"/>
      <c r="Q4" s="3"/>
      <c r="R4" s="3"/>
      <c r="S4" s="3"/>
      <c r="T4" s="3"/>
    </row>
    <row r="5" spans="1:20" ht="12.75">
      <c r="A5" s="29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"/>
      <c r="Q5" s="3"/>
      <c r="R5" s="3"/>
      <c r="S5" s="3"/>
      <c r="T5" s="3"/>
    </row>
    <row r="6" spans="1:20" ht="12.75">
      <c r="A6" s="37" t="s">
        <v>77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R6" s="5" t="s">
        <v>0</v>
      </c>
      <c r="S6" s="3"/>
      <c r="T6" s="3"/>
    </row>
    <row r="7" spans="1:23" ht="12.75" customHeight="1">
      <c r="A7" s="6"/>
      <c r="D7" s="35" t="s">
        <v>59</v>
      </c>
      <c r="E7" s="36"/>
      <c r="F7" s="35" t="s">
        <v>60</v>
      </c>
      <c r="G7" s="36"/>
      <c r="H7" s="35" t="s">
        <v>61</v>
      </c>
      <c r="I7" s="36"/>
      <c r="J7" s="35" t="s">
        <v>62</v>
      </c>
      <c r="K7" s="36"/>
      <c r="L7" s="35" t="s">
        <v>63</v>
      </c>
      <c r="M7" s="36"/>
      <c r="N7" s="35" t="s">
        <v>64</v>
      </c>
      <c r="O7" s="36"/>
      <c r="P7" s="3"/>
      <c r="R7" s="3"/>
      <c r="T7" s="1" t="s">
        <v>1</v>
      </c>
      <c r="U7" s="5" t="s">
        <v>2</v>
      </c>
      <c r="V7" s="1" t="s">
        <v>0</v>
      </c>
      <c r="W7" s="5" t="s">
        <v>0</v>
      </c>
    </row>
    <row r="8" spans="1:21" ht="12.75" customHeight="1">
      <c r="A8" s="7" t="s">
        <v>3</v>
      </c>
      <c r="B8" s="26"/>
      <c r="C8" s="26"/>
      <c r="D8" s="26" t="s">
        <v>31</v>
      </c>
      <c r="E8" s="26"/>
      <c r="F8" s="26" t="s">
        <v>31</v>
      </c>
      <c r="G8" s="26"/>
      <c r="H8" s="26" t="s">
        <v>31</v>
      </c>
      <c r="I8" s="26"/>
      <c r="J8" s="26" t="s">
        <v>31</v>
      </c>
      <c r="K8" s="26"/>
      <c r="L8" s="26" t="s">
        <v>31</v>
      </c>
      <c r="M8" s="26"/>
      <c r="N8" s="26" t="s">
        <v>31</v>
      </c>
      <c r="O8" s="26"/>
      <c r="Q8" s="3"/>
      <c r="R8" s="3"/>
      <c r="S8" s="3"/>
      <c r="T8" s="5" t="s">
        <v>2</v>
      </c>
      <c r="U8" s="5" t="s">
        <v>2</v>
      </c>
    </row>
    <row r="9" spans="1:15" ht="12.75">
      <c r="A9" s="7" t="s">
        <v>4</v>
      </c>
      <c r="B9" s="13"/>
      <c r="C9" s="13"/>
      <c r="D9" s="13" t="s">
        <v>29</v>
      </c>
      <c r="E9" s="13" t="s">
        <v>30</v>
      </c>
      <c r="F9" s="13" t="s">
        <v>29</v>
      </c>
      <c r="G9" s="13" t="s">
        <v>30</v>
      </c>
      <c r="H9" s="13" t="s">
        <v>29</v>
      </c>
      <c r="I9" s="13" t="s">
        <v>30</v>
      </c>
      <c r="J9" s="13" t="s">
        <v>29</v>
      </c>
      <c r="K9" s="13" t="s">
        <v>30</v>
      </c>
      <c r="L9" s="13" t="s">
        <v>29</v>
      </c>
      <c r="M9" s="13" t="s">
        <v>30</v>
      </c>
      <c r="N9" s="13" t="s">
        <v>29</v>
      </c>
      <c r="O9" s="13" t="s">
        <v>30</v>
      </c>
    </row>
    <row r="10" spans="1:20" ht="12.75">
      <c r="A10" s="8"/>
      <c r="B10" s="9"/>
      <c r="C10" s="9"/>
      <c r="D10" s="9"/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1" t="s">
        <v>0</v>
      </c>
      <c r="S10" s="3"/>
      <c r="T10" s="3"/>
    </row>
    <row r="11" spans="1:20" ht="12.75">
      <c r="A11" s="7" t="s">
        <v>5</v>
      </c>
      <c r="D11" s="10" t="s">
        <v>6</v>
      </c>
      <c r="E11" s="10" t="s">
        <v>7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  <c r="N11" s="10">
        <v>12</v>
      </c>
      <c r="O11" s="10">
        <v>13</v>
      </c>
      <c r="P11" s="3"/>
      <c r="Q11" s="3"/>
      <c r="R11" s="3"/>
      <c r="S11" s="3"/>
      <c r="T11" s="3"/>
    </row>
    <row r="12" spans="1:19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 t="s">
        <v>0</v>
      </c>
      <c r="S12" s="3"/>
    </row>
    <row r="13" spans="1:15" ht="12.75">
      <c r="A13" s="1" t="s">
        <v>72</v>
      </c>
      <c r="B13" s="17"/>
      <c r="C13" s="17"/>
      <c r="D13" s="14">
        <v>502.4</v>
      </c>
      <c r="E13" s="17">
        <v>8347.7</v>
      </c>
      <c r="F13" s="17">
        <v>258.1</v>
      </c>
      <c r="G13" s="17">
        <v>5678.2</v>
      </c>
      <c r="H13" s="17">
        <v>269.9</v>
      </c>
      <c r="I13" s="17">
        <v>4890.5</v>
      </c>
      <c r="J13" s="17">
        <v>347.2</v>
      </c>
      <c r="K13" s="14">
        <v>3324.7</v>
      </c>
      <c r="L13" s="17">
        <v>303.3</v>
      </c>
      <c r="M13" s="14">
        <v>2038.2</v>
      </c>
      <c r="N13" s="17">
        <v>458.1</v>
      </c>
      <c r="O13" s="17">
        <v>7462.3</v>
      </c>
    </row>
    <row r="14" spans="1:15" ht="12.75">
      <c r="A14" s="1" t="s">
        <v>73</v>
      </c>
      <c r="B14" s="17"/>
      <c r="C14" s="17"/>
      <c r="D14" s="14">
        <v>507.3</v>
      </c>
      <c r="E14" s="17">
        <v>8001.2</v>
      </c>
      <c r="F14" s="17">
        <v>233.8</v>
      </c>
      <c r="G14" s="17">
        <v>5392</v>
      </c>
      <c r="H14" s="17">
        <v>254.6</v>
      </c>
      <c r="I14" s="17">
        <v>4444.1</v>
      </c>
      <c r="J14" s="17">
        <v>329.2</v>
      </c>
      <c r="K14" s="14">
        <v>3244.5</v>
      </c>
      <c r="L14" s="17">
        <v>305.2</v>
      </c>
      <c r="M14" s="14">
        <v>2061.8</v>
      </c>
      <c r="N14" s="17">
        <v>478.8</v>
      </c>
      <c r="O14" s="17">
        <v>7616.7</v>
      </c>
    </row>
    <row r="15" spans="1:15" ht="12.75">
      <c r="A15" s="1" t="s">
        <v>74</v>
      </c>
      <c r="B15" s="17"/>
      <c r="C15" s="17"/>
      <c r="D15" s="14">
        <v>516.4</v>
      </c>
      <c r="E15" s="17">
        <v>8477.3</v>
      </c>
      <c r="F15" s="17">
        <v>255.1</v>
      </c>
      <c r="G15" s="17">
        <v>5594.6</v>
      </c>
      <c r="H15" s="17">
        <v>267.9</v>
      </c>
      <c r="I15" s="17">
        <v>4940.2</v>
      </c>
      <c r="J15" s="17">
        <v>353.1</v>
      </c>
      <c r="K15" s="14">
        <v>3631.4</v>
      </c>
      <c r="L15" s="17">
        <v>385.2</v>
      </c>
      <c r="M15" s="14">
        <v>1901.2</v>
      </c>
      <c r="N15" s="17">
        <v>502.8</v>
      </c>
      <c r="O15" s="17">
        <v>8125.6</v>
      </c>
    </row>
    <row r="16" spans="1:15" ht="12.75">
      <c r="A16" s="1" t="s">
        <v>75</v>
      </c>
      <c r="B16" s="17"/>
      <c r="C16" s="17"/>
      <c r="D16" s="14">
        <v>526.5</v>
      </c>
      <c r="E16" s="17">
        <v>8600.8</v>
      </c>
      <c r="F16" s="17">
        <v>287.8</v>
      </c>
      <c r="G16" s="17">
        <v>6113.5</v>
      </c>
      <c r="H16" s="17">
        <v>238.5</v>
      </c>
      <c r="I16" s="17">
        <v>4514.8</v>
      </c>
      <c r="J16" s="17">
        <v>357.3</v>
      </c>
      <c r="K16" s="14">
        <v>3512.4</v>
      </c>
      <c r="L16" s="17">
        <v>376.3</v>
      </c>
      <c r="M16" s="14">
        <v>1944.8</v>
      </c>
      <c r="N16" s="17">
        <v>505.4</v>
      </c>
      <c r="O16" s="17">
        <v>8825.4</v>
      </c>
    </row>
    <row r="17" spans="1:15" ht="12.75">
      <c r="A17" s="1" t="s">
        <v>76</v>
      </c>
      <c r="B17" s="17"/>
      <c r="C17" s="17"/>
      <c r="D17" s="14">
        <v>559.7</v>
      </c>
      <c r="E17" s="17">
        <v>9364.6</v>
      </c>
      <c r="F17" s="17">
        <v>253.5</v>
      </c>
      <c r="G17" s="17">
        <v>5637.3</v>
      </c>
      <c r="H17" s="17">
        <v>288.6</v>
      </c>
      <c r="I17" s="17">
        <v>5323.1</v>
      </c>
      <c r="J17" s="17">
        <v>391.8</v>
      </c>
      <c r="K17" s="14">
        <v>3974.6</v>
      </c>
      <c r="L17" s="17">
        <v>386.1</v>
      </c>
      <c r="M17" s="14">
        <v>2270</v>
      </c>
      <c r="N17" s="17">
        <v>546.1</v>
      </c>
      <c r="O17" s="17">
        <v>9820.4</v>
      </c>
    </row>
    <row r="18" spans="1:15" ht="12.75">
      <c r="A18" s="1" t="s">
        <v>32</v>
      </c>
      <c r="B18" s="17"/>
      <c r="C18" s="17"/>
      <c r="D18" s="14">
        <v>568.2</v>
      </c>
      <c r="E18" s="17">
        <v>9453.1</v>
      </c>
      <c r="F18" s="17">
        <v>249</v>
      </c>
      <c r="G18" s="17">
        <v>5583.6</v>
      </c>
      <c r="H18" s="17">
        <v>302.1</v>
      </c>
      <c r="I18" s="17">
        <v>5537.9</v>
      </c>
      <c r="J18" s="17">
        <v>396.4</v>
      </c>
      <c r="K18" s="14">
        <v>4070.3</v>
      </c>
      <c r="L18" s="17">
        <v>297.5</v>
      </c>
      <c r="M18" s="14">
        <v>2401.9</v>
      </c>
      <c r="N18" s="17">
        <v>596.2</v>
      </c>
      <c r="O18" s="17">
        <v>10054.6</v>
      </c>
    </row>
    <row r="19" spans="1:16" ht="12.75">
      <c r="A19" s="1" t="s">
        <v>33</v>
      </c>
      <c r="B19" s="17"/>
      <c r="C19" s="17"/>
      <c r="D19" s="17">
        <v>561.4</v>
      </c>
      <c r="E19" s="17">
        <v>9677.7</v>
      </c>
      <c r="F19" s="17">
        <v>266.2</v>
      </c>
      <c r="G19" s="17">
        <v>5910.4</v>
      </c>
      <c r="H19" s="17">
        <v>312.4</v>
      </c>
      <c r="I19" s="17">
        <v>5777.1</v>
      </c>
      <c r="J19" s="17">
        <v>406.9</v>
      </c>
      <c r="K19" s="17">
        <v>4179.1</v>
      </c>
      <c r="L19" s="17">
        <v>312.5</v>
      </c>
      <c r="M19" s="17">
        <v>2491.1</v>
      </c>
      <c r="N19" s="17">
        <v>566.3</v>
      </c>
      <c r="O19" s="17">
        <v>10302.7</v>
      </c>
      <c r="P19" s="12"/>
    </row>
    <row r="20" spans="1:16" ht="12.75">
      <c r="A20" s="1" t="s">
        <v>34</v>
      </c>
      <c r="B20" s="17"/>
      <c r="C20" s="17"/>
      <c r="D20" s="17">
        <f aca="true" t="shared" si="0" ref="D20:O20">SUM(D24:D60)</f>
        <v>600.349</v>
      </c>
      <c r="E20" s="17">
        <f t="shared" si="0"/>
        <v>10377.606999999996</v>
      </c>
      <c r="F20" s="17">
        <f t="shared" si="0"/>
        <v>310.238</v>
      </c>
      <c r="G20" s="17">
        <f t="shared" si="0"/>
        <v>6869.644</v>
      </c>
      <c r="H20" s="17">
        <f t="shared" si="0"/>
        <v>348.87600000000003</v>
      </c>
      <c r="I20" s="17">
        <f t="shared" si="0"/>
        <v>6531.918</v>
      </c>
      <c r="J20" s="17">
        <f t="shared" si="0"/>
        <v>431.56800000000004</v>
      </c>
      <c r="K20" s="17">
        <f t="shared" si="0"/>
        <v>4527.856999999999</v>
      </c>
      <c r="L20" s="17">
        <f t="shared" si="0"/>
        <v>348.135</v>
      </c>
      <c r="M20" s="17">
        <f t="shared" si="0"/>
        <v>2916.485</v>
      </c>
      <c r="N20" s="17">
        <f t="shared" si="0"/>
        <v>599.105</v>
      </c>
      <c r="O20" s="17">
        <f t="shared" si="0"/>
        <v>11148.831999999999</v>
      </c>
      <c r="P20" s="12"/>
    </row>
    <row r="21" spans="2:16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2"/>
    </row>
    <row r="22" spans="1:16" ht="12.75">
      <c r="A22" s="7" t="s">
        <v>69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"/>
    </row>
    <row r="23" spans="1:16" ht="12.75">
      <c r="A23" s="7" t="s">
        <v>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2"/>
    </row>
    <row r="24" spans="1:16" ht="12.75">
      <c r="A24" s="1" t="s">
        <v>9</v>
      </c>
      <c r="B24" s="19"/>
      <c r="C24" s="19"/>
      <c r="D24" s="19">
        <v>26.564</v>
      </c>
      <c r="E24" s="19">
        <v>531.28</v>
      </c>
      <c r="F24" s="19">
        <v>8.953</v>
      </c>
      <c r="G24" s="19">
        <v>134.295</v>
      </c>
      <c r="H24" s="19">
        <v>0</v>
      </c>
      <c r="I24" s="19">
        <v>0</v>
      </c>
      <c r="J24" s="19">
        <v>29.315</v>
      </c>
      <c r="K24" s="19">
        <v>439.725</v>
      </c>
      <c r="L24" s="19">
        <v>0.113</v>
      </c>
      <c r="M24" s="19">
        <v>3.955</v>
      </c>
      <c r="N24" s="19">
        <v>74.108</v>
      </c>
      <c r="O24" s="19">
        <v>1408.052</v>
      </c>
      <c r="P24" s="12"/>
    </row>
    <row r="25" spans="1:16" ht="12.75">
      <c r="A25" s="1" t="s">
        <v>35</v>
      </c>
      <c r="B25" s="19"/>
      <c r="C25" s="1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2"/>
    </row>
    <row r="26" spans="1:20" ht="12.75">
      <c r="A26" s="1" t="s">
        <v>36</v>
      </c>
      <c r="B26" s="19"/>
      <c r="C26" s="19"/>
      <c r="D26" s="19">
        <v>15.498</v>
      </c>
      <c r="E26" s="19">
        <v>275.864</v>
      </c>
      <c r="F26" s="19">
        <v>29.212</v>
      </c>
      <c r="G26" s="19">
        <v>585.174</v>
      </c>
      <c r="H26" s="19">
        <v>19.824</v>
      </c>
      <c r="I26" s="19">
        <v>282.908</v>
      </c>
      <c r="J26" s="19">
        <v>10.345</v>
      </c>
      <c r="K26" s="19">
        <v>129.167</v>
      </c>
      <c r="L26" s="19">
        <v>19.431</v>
      </c>
      <c r="M26" s="19">
        <v>11.93</v>
      </c>
      <c r="N26" s="19">
        <v>15.638</v>
      </c>
      <c r="O26" s="19">
        <v>297.122</v>
      </c>
      <c r="P26" s="12"/>
      <c r="R26" s="3"/>
      <c r="T26" s="3"/>
    </row>
    <row r="27" spans="1:20" ht="12.75">
      <c r="A27" s="1" t="s">
        <v>37</v>
      </c>
      <c r="B27" s="19"/>
      <c r="C27" s="19"/>
      <c r="D27" s="19">
        <v>55.117</v>
      </c>
      <c r="E27" s="19">
        <v>1186.118</v>
      </c>
      <c r="F27" s="19">
        <v>38.334</v>
      </c>
      <c r="G27" s="19">
        <v>676.978</v>
      </c>
      <c r="H27" s="19">
        <v>60.972</v>
      </c>
      <c r="I27" s="19">
        <v>1043.841</v>
      </c>
      <c r="J27" s="19">
        <v>58.176</v>
      </c>
      <c r="K27" s="19">
        <v>743.489</v>
      </c>
      <c r="L27" s="19">
        <v>9.092</v>
      </c>
      <c r="M27" s="19">
        <v>61.28</v>
      </c>
      <c r="N27" s="19">
        <v>46.386</v>
      </c>
      <c r="O27" s="19">
        <v>1037.191</v>
      </c>
      <c r="P27" s="12"/>
      <c r="R27" s="3"/>
      <c r="S27" s="3"/>
      <c r="T27" s="3"/>
    </row>
    <row r="28" spans="1:20" ht="12.75">
      <c r="A28" s="1" t="s">
        <v>54</v>
      </c>
      <c r="B28" s="19"/>
      <c r="C28" s="19"/>
      <c r="D28" s="19">
        <v>24.249</v>
      </c>
      <c r="E28" s="19">
        <v>355.49</v>
      </c>
      <c r="F28" s="19">
        <v>13.597</v>
      </c>
      <c r="G28" s="19">
        <v>213.744</v>
      </c>
      <c r="H28" s="19">
        <v>16.095</v>
      </c>
      <c r="I28" s="19">
        <v>241.425</v>
      </c>
      <c r="J28" s="19">
        <v>23.452</v>
      </c>
      <c r="K28" s="19">
        <v>207.55</v>
      </c>
      <c r="L28" s="19">
        <v>10.266</v>
      </c>
      <c r="M28" s="19">
        <v>46.199</v>
      </c>
      <c r="N28" s="19">
        <v>39.213</v>
      </c>
      <c r="O28" s="19">
        <v>420.363</v>
      </c>
      <c r="P28" s="12"/>
      <c r="R28" s="3"/>
      <c r="S28" s="3"/>
      <c r="T28" s="3"/>
    </row>
    <row r="29" spans="1:16" ht="12.75">
      <c r="A29" s="1" t="s">
        <v>11</v>
      </c>
      <c r="B29" s="21"/>
      <c r="C29" s="21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2"/>
    </row>
    <row r="30" spans="1:20" ht="12.75">
      <c r="A30" s="1" t="s">
        <v>38</v>
      </c>
      <c r="B30" s="19"/>
      <c r="C30" s="19"/>
      <c r="D30" s="19">
        <v>62.563</v>
      </c>
      <c r="E30" s="19">
        <v>1046.261</v>
      </c>
      <c r="F30" s="19">
        <v>22.955</v>
      </c>
      <c r="G30" s="19">
        <v>404.559</v>
      </c>
      <c r="H30" s="19">
        <v>18.491</v>
      </c>
      <c r="I30" s="19">
        <v>321.147</v>
      </c>
      <c r="J30" s="19">
        <v>44.883</v>
      </c>
      <c r="K30" s="19">
        <v>407.091</v>
      </c>
      <c r="L30" s="19">
        <v>0</v>
      </c>
      <c r="M30" s="19">
        <v>0</v>
      </c>
      <c r="N30" s="19">
        <v>30.526</v>
      </c>
      <c r="O30" s="19">
        <v>746.203</v>
      </c>
      <c r="P30" s="12"/>
      <c r="R30" s="3"/>
      <c r="S30" s="3"/>
      <c r="T30" s="3"/>
    </row>
    <row r="31" spans="1:20" ht="12.75">
      <c r="A31" s="1" t="s">
        <v>12</v>
      </c>
      <c r="B31" s="19"/>
      <c r="C31" s="19"/>
      <c r="D31" s="19">
        <v>13.306</v>
      </c>
      <c r="E31" s="19">
        <v>232.313</v>
      </c>
      <c r="F31" s="19">
        <v>11.154</v>
      </c>
      <c r="G31" s="19">
        <v>214.204</v>
      </c>
      <c r="H31" s="19">
        <v>25.873</v>
      </c>
      <c r="I31" s="19">
        <v>500.336</v>
      </c>
      <c r="J31" s="19">
        <v>15.443</v>
      </c>
      <c r="K31" s="19">
        <v>111.278</v>
      </c>
      <c r="L31" s="19">
        <v>10.579</v>
      </c>
      <c r="M31" s="19">
        <v>91.243</v>
      </c>
      <c r="N31" s="19">
        <v>22.041</v>
      </c>
      <c r="O31" s="19">
        <v>316.267</v>
      </c>
      <c r="P31" s="12"/>
      <c r="R31" s="3"/>
      <c r="S31" s="3"/>
      <c r="T31" s="3"/>
    </row>
    <row r="32" spans="1:16" ht="12.75">
      <c r="A32" s="1" t="s">
        <v>39</v>
      </c>
      <c r="B32" s="19"/>
      <c r="C32" s="19"/>
      <c r="D32" s="19">
        <v>0.903</v>
      </c>
      <c r="E32" s="19">
        <v>17.564</v>
      </c>
      <c r="F32" s="19">
        <v>4.511</v>
      </c>
      <c r="G32" s="19">
        <v>140.847</v>
      </c>
      <c r="H32" s="19">
        <v>2.801</v>
      </c>
      <c r="I32" s="19">
        <v>54.512</v>
      </c>
      <c r="J32" s="19">
        <v>2.242</v>
      </c>
      <c r="K32" s="19">
        <v>26.235</v>
      </c>
      <c r="L32" s="19">
        <v>18.93</v>
      </c>
      <c r="M32" s="19">
        <v>202.521</v>
      </c>
      <c r="N32" s="19">
        <v>9.555</v>
      </c>
      <c r="O32" s="19">
        <v>336.287</v>
      </c>
      <c r="P32" s="12"/>
    </row>
    <row r="33" spans="1:20" ht="12.75">
      <c r="A33" s="1" t="s">
        <v>13</v>
      </c>
      <c r="B33" s="19"/>
      <c r="C33" s="19"/>
      <c r="D33" s="19">
        <v>2.323</v>
      </c>
      <c r="E33" s="19">
        <v>41.311</v>
      </c>
      <c r="F33" s="19">
        <v>3.635</v>
      </c>
      <c r="G33" s="19">
        <v>63.497</v>
      </c>
      <c r="H33" s="19">
        <v>3.824</v>
      </c>
      <c r="I33" s="19">
        <v>72.623</v>
      </c>
      <c r="J33" s="19">
        <v>2.149</v>
      </c>
      <c r="K33" s="19">
        <v>42.479</v>
      </c>
      <c r="L33" s="19">
        <v>4.399</v>
      </c>
      <c r="M33" s="19">
        <v>73.49</v>
      </c>
      <c r="N33" s="19">
        <v>3.524</v>
      </c>
      <c r="O33" s="19">
        <v>79.309</v>
      </c>
      <c r="P33" s="12"/>
      <c r="R33" s="3"/>
      <c r="S33" s="3"/>
      <c r="T33" s="3"/>
    </row>
    <row r="34" spans="1:20" ht="12.75">
      <c r="A34" s="1" t="s">
        <v>40</v>
      </c>
      <c r="B34" s="21"/>
      <c r="C34" s="21"/>
      <c r="D34" s="19">
        <v>22.675</v>
      </c>
      <c r="E34" s="19">
        <v>453.9</v>
      </c>
      <c r="F34" s="19">
        <v>15.384</v>
      </c>
      <c r="G34" s="19">
        <v>245.99</v>
      </c>
      <c r="H34" s="19">
        <v>27.309</v>
      </c>
      <c r="I34" s="19">
        <v>436.944</v>
      </c>
      <c r="J34" s="19">
        <v>29.78</v>
      </c>
      <c r="K34" s="19">
        <v>417.218</v>
      </c>
      <c r="L34" s="19">
        <v>12.07</v>
      </c>
      <c r="M34" s="19">
        <v>241.4</v>
      </c>
      <c r="N34" s="19">
        <v>21.805</v>
      </c>
      <c r="O34" s="19">
        <v>436.1</v>
      </c>
      <c r="P34" s="12"/>
      <c r="R34" s="3"/>
      <c r="S34" s="3"/>
      <c r="T34" s="3"/>
    </row>
    <row r="35" spans="1:20" ht="12.75">
      <c r="A35" s="1" t="s">
        <v>14</v>
      </c>
      <c r="B35" s="21"/>
      <c r="C35" s="21"/>
      <c r="D35" s="19">
        <v>15.316</v>
      </c>
      <c r="E35" s="19">
        <v>372.904</v>
      </c>
      <c r="F35" s="19">
        <v>8.603</v>
      </c>
      <c r="G35" s="19">
        <v>178.717</v>
      </c>
      <c r="H35" s="19">
        <v>4.341</v>
      </c>
      <c r="I35" s="19">
        <v>77.946</v>
      </c>
      <c r="J35" s="19">
        <v>8.072</v>
      </c>
      <c r="K35" s="19">
        <v>73.088</v>
      </c>
      <c r="L35" s="19">
        <v>1.56</v>
      </c>
      <c r="M35" s="19">
        <v>16.677</v>
      </c>
      <c r="N35" s="19">
        <v>53.4</v>
      </c>
      <c r="O35" s="19">
        <v>1573.784</v>
      </c>
      <c r="P35" s="12"/>
      <c r="R35" s="3"/>
      <c r="S35" s="3"/>
      <c r="T35" s="3"/>
    </row>
    <row r="36" spans="1:20" ht="12.75">
      <c r="A36" s="1" t="s">
        <v>15</v>
      </c>
      <c r="B36" s="19"/>
      <c r="C36" s="19"/>
      <c r="D36" s="21" t="s">
        <v>10</v>
      </c>
      <c r="E36" s="21" t="s">
        <v>10</v>
      </c>
      <c r="F36" s="21" t="s">
        <v>10</v>
      </c>
      <c r="G36" s="21" t="s">
        <v>10</v>
      </c>
      <c r="H36" s="21" t="s">
        <v>10</v>
      </c>
      <c r="I36" s="21" t="s">
        <v>10</v>
      </c>
      <c r="J36" s="21" t="s">
        <v>10</v>
      </c>
      <c r="K36" s="21" t="s">
        <v>10</v>
      </c>
      <c r="L36" s="21" t="s">
        <v>10</v>
      </c>
      <c r="M36" s="21" t="s">
        <v>10</v>
      </c>
      <c r="N36" s="21" t="s">
        <v>10</v>
      </c>
      <c r="O36" s="21" t="s">
        <v>10</v>
      </c>
      <c r="P36" s="12"/>
      <c r="R36" s="3"/>
      <c r="S36" s="3"/>
      <c r="T36" s="3"/>
    </row>
    <row r="37" spans="1:20" ht="12.75">
      <c r="A37" s="1" t="s">
        <v>22</v>
      </c>
      <c r="B37" s="21"/>
      <c r="C37" s="21"/>
      <c r="D37" s="19">
        <v>21.419</v>
      </c>
      <c r="E37" s="19">
        <v>321.285</v>
      </c>
      <c r="F37" s="19">
        <v>7.125</v>
      </c>
      <c r="G37" s="19">
        <v>142.5</v>
      </c>
      <c r="H37" s="19">
        <v>11.889</v>
      </c>
      <c r="I37" s="19">
        <v>190.224</v>
      </c>
      <c r="J37" s="19">
        <v>10.123</v>
      </c>
      <c r="K37" s="19">
        <v>60.738</v>
      </c>
      <c r="L37" s="19">
        <v>23.709</v>
      </c>
      <c r="M37" s="19">
        <v>260.799</v>
      </c>
      <c r="N37" s="19">
        <v>30.039</v>
      </c>
      <c r="O37" s="19">
        <v>450.585</v>
      </c>
      <c r="P37" s="12"/>
      <c r="R37" s="3"/>
      <c r="S37" s="3"/>
      <c r="T37" s="3"/>
    </row>
    <row r="38" spans="1:20" ht="12.75">
      <c r="A38" s="1" t="s">
        <v>25</v>
      </c>
      <c r="B38" s="21"/>
      <c r="C38" s="21"/>
      <c r="D38" s="19">
        <v>28.9</v>
      </c>
      <c r="E38" s="19">
        <v>471.07</v>
      </c>
      <c r="F38" s="19">
        <v>15</v>
      </c>
      <c r="G38" s="19">
        <v>381</v>
      </c>
      <c r="H38" s="19">
        <v>13</v>
      </c>
      <c r="I38" s="19">
        <v>328.9</v>
      </c>
      <c r="J38" s="19">
        <v>25</v>
      </c>
      <c r="K38" s="19">
        <v>157.5</v>
      </c>
      <c r="L38" s="19">
        <v>6</v>
      </c>
      <c r="M38" s="19">
        <v>26.4</v>
      </c>
      <c r="N38" s="19">
        <v>33</v>
      </c>
      <c r="O38" s="19">
        <v>732.27</v>
      </c>
      <c r="P38" s="12"/>
      <c r="R38" s="3"/>
      <c r="S38" s="3"/>
      <c r="T38" s="3"/>
    </row>
    <row r="39" spans="1:20" ht="12.75">
      <c r="A39" s="1" t="s">
        <v>41</v>
      </c>
      <c r="B39" s="21"/>
      <c r="C39" s="21"/>
      <c r="D39" s="23">
        <v>0</v>
      </c>
      <c r="E39" s="23">
        <v>0</v>
      </c>
      <c r="F39" s="23">
        <v>3.985</v>
      </c>
      <c r="G39" s="23">
        <v>43.819</v>
      </c>
      <c r="H39" s="23">
        <v>1.919</v>
      </c>
      <c r="I39" s="23">
        <v>19.187</v>
      </c>
      <c r="J39" s="23">
        <v>0</v>
      </c>
      <c r="K39" s="23">
        <v>0</v>
      </c>
      <c r="L39" s="23">
        <v>3.506</v>
      </c>
      <c r="M39" s="23">
        <v>33.989</v>
      </c>
      <c r="N39" s="23">
        <v>1.845</v>
      </c>
      <c r="O39" s="23">
        <v>23.077</v>
      </c>
      <c r="P39" s="12"/>
      <c r="R39" s="3"/>
      <c r="S39" s="3"/>
      <c r="T39" s="3"/>
    </row>
    <row r="40" spans="1:20" ht="12.75">
      <c r="A40" s="1" t="s">
        <v>23</v>
      </c>
      <c r="B40" s="20"/>
      <c r="C40" s="20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2"/>
      <c r="R40" s="3"/>
      <c r="S40" s="3"/>
      <c r="T40" s="3"/>
    </row>
    <row r="41" spans="1:20" ht="12.75">
      <c r="A41" s="1" t="s">
        <v>16</v>
      </c>
      <c r="B41" s="19"/>
      <c r="C41" s="19"/>
      <c r="D41" s="21" t="s">
        <v>10</v>
      </c>
      <c r="E41" s="21" t="s">
        <v>10</v>
      </c>
      <c r="F41" s="19">
        <v>2.985</v>
      </c>
      <c r="G41" s="19">
        <v>23.88</v>
      </c>
      <c r="H41" s="19">
        <v>0.33</v>
      </c>
      <c r="I41" s="19">
        <v>3.3</v>
      </c>
      <c r="J41" s="21" t="s">
        <v>10</v>
      </c>
      <c r="K41" s="21" t="s">
        <v>10</v>
      </c>
      <c r="L41" s="21" t="s">
        <v>10</v>
      </c>
      <c r="M41" s="21" t="s">
        <v>10</v>
      </c>
      <c r="N41" s="19">
        <v>0.62</v>
      </c>
      <c r="O41" s="19">
        <v>4.96</v>
      </c>
      <c r="P41" s="12"/>
      <c r="R41" s="3"/>
      <c r="S41" s="3"/>
      <c r="T41" s="3"/>
    </row>
    <row r="42" spans="1:20" ht="12.75">
      <c r="A42" s="1" t="s">
        <v>24</v>
      </c>
      <c r="B42" s="20"/>
      <c r="C42" s="20"/>
      <c r="D42" s="20">
        <v>0.135</v>
      </c>
      <c r="E42" s="20">
        <v>2.2</v>
      </c>
      <c r="F42" s="20">
        <v>0.25</v>
      </c>
      <c r="G42" s="20">
        <v>3</v>
      </c>
      <c r="H42" s="20">
        <v>0.1</v>
      </c>
      <c r="I42" s="20">
        <v>0.15</v>
      </c>
      <c r="J42" s="20">
        <v>0.065</v>
      </c>
      <c r="K42" s="20">
        <v>0.15</v>
      </c>
      <c r="L42" s="20">
        <v>0.135</v>
      </c>
      <c r="M42" s="20">
        <v>1</v>
      </c>
      <c r="N42" s="20">
        <v>0.68</v>
      </c>
      <c r="O42" s="20">
        <v>4</v>
      </c>
      <c r="P42" s="12"/>
      <c r="R42" s="3"/>
      <c r="S42" s="3"/>
      <c r="T42" s="3"/>
    </row>
    <row r="43" spans="1:20" ht="12.75">
      <c r="A43" s="1" t="s">
        <v>42</v>
      </c>
      <c r="B43" s="19"/>
      <c r="C43" s="19"/>
      <c r="D43" s="19">
        <v>130.018</v>
      </c>
      <c r="E43" s="19">
        <v>1965.18</v>
      </c>
      <c r="F43" s="19">
        <v>34.765</v>
      </c>
      <c r="G43" s="19">
        <v>966.21</v>
      </c>
      <c r="H43" s="19">
        <v>46.063</v>
      </c>
      <c r="I43" s="19">
        <v>663.45</v>
      </c>
      <c r="J43" s="19">
        <v>73.255</v>
      </c>
      <c r="K43" s="19">
        <v>639.85</v>
      </c>
      <c r="L43" s="19">
        <v>5.321</v>
      </c>
      <c r="M43" s="19">
        <v>46.48</v>
      </c>
      <c r="N43" s="19">
        <v>101.124</v>
      </c>
      <c r="O43" s="19">
        <v>1360.52</v>
      </c>
      <c r="P43" s="12"/>
      <c r="R43" s="3"/>
      <c r="S43" s="3"/>
      <c r="T43" s="3"/>
    </row>
    <row r="44" spans="1:16" ht="12.75">
      <c r="A44" s="1" t="s">
        <v>43</v>
      </c>
      <c r="B44" s="21"/>
      <c r="C44" s="21"/>
      <c r="D44" s="19">
        <v>3.111</v>
      </c>
      <c r="E44" s="19">
        <v>46.786</v>
      </c>
      <c r="F44" s="19">
        <v>4.145</v>
      </c>
      <c r="G44" s="19">
        <v>91.853</v>
      </c>
      <c r="H44" s="19">
        <v>7.901</v>
      </c>
      <c r="I44" s="19">
        <v>181.676</v>
      </c>
      <c r="J44" s="19">
        <v>2.538</v>
      </c>
      <c r="K44" s="19">
        <v>19.274</v>
      </c>
      <c r="L44" s="19">
        <v>18.488</v>
      </c>
      <c r="M44" s="19">
        <v>111.963</v>
      </c>
      <c r="N44" s="19">
        <v>6.136</v>
      </c>
      <c r="O44" s="19">
        <v>148.859</v>
      </c>
      <c r="P44" s="12"/>
    </row>
    <row r="45" spans="1:20" ht="12.75">
      <c r="A45" s="1" t="s">
        <v>17</v>
      </c>
      <c r="B45" s="20"/>
      <c r="C45" s="20"/>
      <c r="D45" s="19">
        <v>5.895</v>
      </c>
      <c r="E45" s="19">
        <v>28.298</v>
      </c>
      <c r="F45" s="19">
        <v>0</v>
      </c>
      <c r="G45" s="19">
        <v>0</v>
      </c>
      <c r="H45" s="21" t="s">
        <v>10</v>
      </c>
      <c r="I45" s="21" t="s">
        <v>10</v>
      </c>
      <c r="J45" s="19">
        <v>3.451</v>
      </c>
      <c r="K45" s="19">
        <v>11.385</v>
      </c>
      <c r="L45" s="19">
        <v>12.99</v>
      </c>
      <c r="M45" s="19">
        <v>20.552</v>
      </c>
      <c r="N45" s="19">
        <v>12.616</v>
      </c>
      <c r="O45" s="19">
        <v>45.505</v>
      </c>
      <c r="P45" s="12"/>
      <c r="R45" s="3"/>
      <c r="S45" s="3"/>
      <c r="T45" s="3"/>
    </row>
    <row r="46" spans="1:20" ht="12.75">
      <c r="A46" s="1" t="s">
        <v>44</v>
      </c>
      <c r="B46" s="21"/>
      <c r="C46" s="21"/>
      <c r="D46" s="19">
        <v>0</v>
      </c>
      <c r="E46" s="19">
        <v>0</v>
      </c>
      <c r="F46" s="21" t="s">
        <v>10</v>
      </c>
      <c r="G46" s="21" t="s">
        <v>10</v>
      </c>
      <c r="H46" s="21" t="s">
        <v>10</v>
      </c>
      <c r="I46" s="21" t="s">
        <v>10</v>
      </c>
      <c r="J46" s="21" t="s">
        <v>10</v>
      </c>
      <c r="K46" s="21" t="s">
        <v>10</v>
      </c>
      <c r="L46" s="21" t="s">
        <v>10</v>
      </c>
      <c r="M46" s="21" t="s">
        <v>10</v>
      </c>
      <c r="N46" s="19">
        <v>1.123</v>
      </c>
      <c r="O46" s="19">
        <v>7.094</v>
      </c>
      <c r="P46" s="12"/>
      <c r="R46" s="3"/>
      <c r="S46" s="3"/>
      <c r="T46" s="3"/>
    </row>
    <row r="47" spans="1:20" ht="12.75">
      <c r="A47" s="1" t="s">
        <v>18</v>
      </c>
      <c r="B47" s="19"/>
      <c r="C47" s="19"/>
      <c r="D47" s="19">
        <v>7.166</v>
      </c>
      <c r="E47" s="19">
        <v>80.003</v>
      </c>
      <c r="F47" s="19">
        <v>2.735</v>
      </c>
      <c r="G47" s="19">
        <v>153.862</v>
      </c>
      <c r="H47" s="19">
        <v>0.756</v>
      </c>
      <c r="I47" s="19">
        <v>15.114</v>
      </c>
      <c r="J47" s="19">
        <v>4.232</v>
      </c>
      <c r="K47" s="19">
        <v>31.729</v>
      </c>
      <c r="L47" s="21" t="s">
        <v>10</v>
      </c>
      <c r="M47" s="21" t="s">
        <v>10</v>
      </c>
      <c r="N47" s="19">
        <v>26.53</v>
      </c>
      <c r="O47" s="19">
        <v>334.586</v>
      </c>
      <c r="P47" s="12"/>
      <c r="R47" s="3"/>
      <c r="S47" s="3"/>
      <c r="T47" s="3"/>
    </row>
    <row r="48" spans="1:20" ht="12.75">
      <c r="A48" s="1" t="s">
        <v>45</v>
      </c>
      <c r="B48" s="21"/>
      <c r="C48" s="21"/>
      <c r="D48" s="19">
        <f>1.546+1.33</f>
        <v>2.8760000000000003</v>
      </c>
      <c r="E48" s="19">
        <f>17.558+20.873</f>
        <v>38.431</v>
      </c>
      <c r="F48" s="19">
        <f>0.08+1.825</f>
        <v>1.905</v>
      </c>
      <c r="G48" s="19">
        <f>0.575+40.811</f>
        <v>41.386</v>
      </c>
      <c r="H48" s="19">
        <f>1.625+0.067</f>
        <v>1.692</v>
      </c>
      <c r="I48" s="19">
        <f>22.107+0.311</f>
        <v>22.418</v>
      </c>
      <c r="J48" s="19">
        <f>1.127</f>
        <v>1.127</v>
      </c>
      <c r="K48" s="19">
        <v>10.009</v>
      </c>
      <c r="L48" s="21" t="s">
        <v>10</v>
      </c>
      <c r="M48" s="21" t="s">
        <v>10</v>
      </c>
      <c r="N48" s="19">
        <v>1.284</v>
      </c>
      <c r="O48" s="19">
        <v>24.898</v>
      </c>
      <c r="P48" s="12"/>
      <c r="R48" s="3"/>
      <c r="S48" s="3"/>
      <c r="T48" s="3"/>
    </row>
    <row r="49" spans="1:20" ht="12.75">
      <c r="A49" s="1" t="s">
        <v>46</v>
      </c>
      <c r="B49" s="19"/>
      <c r="C49" s="19"/>
      <c r="D49" s="19">
        <v>2.898</v>
      </c>
      <c r="E49" s="19">
        <v>88.557</v>
      </c>
      <c r="F49" s="19">
        <v>1.824</v>
      </c>
      <c r="G49" s="19">
        <v>56.104</v>
      </c>
      <c r="H49" s="19">
        <v>8.269</v>
      </c>
      <c r="I49" s="19">
        <v>167.172</v>
      </c>
      <c r="J49" s="19">
        <v>10.055</v>
      </c>
      <c r="K49" s="19">
        <v>112.227</v>
      </c>
      <c r="L49" s="19">
        <v>159.431</v>
      </c>
      <c r="M49" s="19">
        <v>1464.811</v>
      </c>
      <c r="N49" s="19">
        <v>5.806</v>
      </c>
      <c r="O49" s="19">
        <v>232.068</v>
      </c>
      <c r="P49" s="12"/>
      <c r="R49" s="3"/>
      <c r="S49" s="3"/>
      <c r="T49" s="3"/>
    </row>
    <row r="50" spans="1:20" ht="12.75">
      <c r="A50" s="1" t="s">
        <v>47</v>
      </c>
      <c r="B50" s="19"/>
      <c r="C50" s="19"/>
      <c r="D50" s="19">
        <v>1.79</v>
      </c>
      <c r="E50" s="19">
        <v>22.02</v>
      </c>
      <c r="F50" s="19">
        <v>5.1</v>
      </c>
      <c r="G50" s="19">
        <v>65.28</v>
      </c>
      <c r="H50" s="19">
        <v>2.48</v>
      </c>
      <c r="I50" s="19">
        <v>36.406</v>
      </c>
      <c r="J50" s="19">
        <v>2.84</v>
      </c>
      <c r="K50" s="19">
        <v>24.168</v>
      </c>
      <c r="L50" s="19">
        <v>10.6</v>
      </c>
      <c r="M50" s="19">
        <v>71.125</v>
      </c>
      <c r="N50" s="19">
        <v>7.63</v>
      </c>
      <c r="O50" s="19">
        <v>92.476</v>
      </c>
      <c r="P50" s="12"/>
      <c r="R50" s="3"/>
      <c r="S50" s="3"/>
      <c r="T50" s="3"/>
    </row>
    <row r="51" spans="1:20" ht="12.75">
      <c r="A51" s="1" t="s">
        <v>48</v>
      </c>
      <c r="B51" s="19"/>
      <c r="C51" s="19"/>
      <c r="D51" s="19">
        <v>155.315</v>
      </c>
      <c r="E51" s="19">
        <v>2758.582</v>
      </c>
      <c r="F51" s="19">
        <v>74.078</v>
      </c>
      <c r="G51" s="19">
        <v>2042.732</v>
      </c>
      <c r="H51" s="19">
        <v>68.757</v>
      </c>
      <c r="I51" s="19">
        <v>1743.823</v>
      </c>
      <c r="J51" s="19">
        <v>72.569</v>
      </c>
      <c r="K51" s="19">
        <v>830.891</v>
      </c>
      <c r="L51" s="19">
        <v>21.058</v>
      </c>
      <c r="M51" s="19">
        <v>124.652</v>
      </c>
      <c r="N51" s="19">
        <v>52.307</v>
      </c>
      <c r="O51" s="19">
        <v>999.678</v>
      </c>
      <c r="P51" s="12"/>
      <c r="R51" s="3"/>
      <c r="S51" s="3"/>
      <c r="T51" s="3"/>
    </row>
    <row r="52" spans="2:20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2"/>
      <c r="R52" s="3"/>
      <c r="S52" s="3"/>
      <c r="T52" s="3"/>
    </row>
    <row r="53" spans="1:20" ht="12.75">
      <c r="A53" s="7" t="s">
        <v>19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2"/>
      <c r="R53" s="3"/>
      <c r="S53" s="3"/>
      <c r="T53" s="3"/>
    </row>
    <row r="54" spans="1:20" ht="12.75">
      <c r="A54" s="1" t="s">
        <v>49</v>
      </c>
      <c r="B54" s="21"/>
      <c r="C54" s="21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2"/>
      <c r="R54" s="3"/>
      <c r="S54" s="3"/>
      <c r="T54" s="3"/>
    </row>
    <row r="55" spans="1:16" ht="12.75">
      <c r="A55" s="1" t="s">
        <v>53</v>
      </c>
      <c r="B55" s="19"/>
      <c r="C55" s="19"/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2"/>
    </row>
    <row r="56" spans="1:20" ht="12.75">
      <c r="A56" s="1" t="s">
        <v>50</v>
      </c>
      <c r="B56" s="19"/>
      <c r="C56" s="19"/>
      <c r="D56" s="19">
        <v>0.45</v>
      </c>
      <c r="E56" s="19">
        <v>2.2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0.35</v>
      </c>
      <c r="O56" s="19">
        <v>1.8</v>
      </c>
      <c r="P56" s="12"/>
      <c r="R56" s="3"/>
      <c r="S56" s="3"/>
      <c r="T56" s="3"/>
    </row>
    <row r="57" spans="1:20" ht="12.75">
      <c r="A57" s="1" t="s">
        <v>51</v>
      </c>
      <c r="B57" s="21"/>
      <c r="C57" s="21"/>
      <c r="D57" s="19">
        <v>0.03</v>
      </c>
      <c r="E57" s="19">
        <v>0.025</v>
      </c>
      <c r="F57" s="19">
        <v>0.003</v>
      </c>
      <c r="G57" s="19">
        <v>0.013</v>
      </c>
      <c r="H57" s="19">
        <v>0.002</v>
      </c>
      <c r="I57" s="19">
        <v>0.012</v>
      </c>
      <c r="J57" s="19">
        <v>0.02</v>
      </c>
      <c r="K57" s="19">
        <v>0.022</v>
      </c>
      <c r="L57" s="19">
        <v>0.009</v>
      </c>
      <c r="M57" s="19">
        <v>0.005</v>
      </c>
      <c r="N57" s="19">
        <v>0.015</v>
      </c>
      <c r="O57" s="19">
        <v>0.013</v>
      </c>
      <c r="P57" s="12"/>
      <c r="R57" s="3"/>
      <c r="S57" s="3"/>
      <c r="T57" s="3"/>
    </row>
    <row r="58" spans="1:16" ht="12.75">
      <c r="A58" s="1" t="s">
        <v>20</v>
      </c>
      <c r="B58" s="19"/>
      <c r="C58" s="19"/>
      <c r="D58" s="19">
        <v>1.569</v>
      </c>
      <c r="E58" s="19">
        <v>34.005</v>
      </c>
      <c r="F58" s="19">
        <v>0</v>
      </c>
      <c r="G58" s="19">
        <v>0</v>
      </c>
      <c r="H58" s="19">
        <v>6.188</v>
      </c>
      <c r="I58" s="19">
        <v>128.404</v>
      </c>
      <c r="J58" s="19">
        <v>2.164</v>
      </c>
      <c r="K58" s="19">
        <v>29.889</v>
      </c>
      <c r="L58" s="19">
        <v>0.448</v>
      </c>
      <c r="M58" s="19">
        <v>6.014</v>
      </c>
      <c r="N58" s="19">
        <v>1.741</v>
      </c>
      <c r="O58" s="19">
        <v>35.02</v>
      </c>
      <c r="P58" s="12"/>
    </row>
    <row r="59" spans="1:20" ht="12.75">
      <c r="A59" s="1" t="s">
        <v>52</v>
      </c>
      <c r="B59" s="19"/>
      <c r="C59" s="19"/>
      <c r="D59" s="19">
        <v>0</v>
      </c>
      <c r="E59" s="19">
        <v>0</v>
      </c>
      <c r="F59" s="21" t="s">
        <v>10</v>
      </c>
      <c r="G59" s="21" t="s">
        <v>10</v>
      </c>
      <c r="H59" s="21" t="s">
        <v>10</v>
      </c>
      <c r="I59" s="21" t="s">
        <v>10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2"/>
      <c r="R59" s="3"/>
      <c r="S59" s="3"/>
      <c r="T59" s="3"/>
    </row>
    <row r="60" spans="1:16" ht="12.75">
      <c r="A60" s="11" t="s">
        <v>26</v>
      </c>
      <c r="B60" s="22"/>
      <c r="C60" s="22"/>
      <c r="D60" s="22">
        <v>0.263</v>
      </c>
      <c r="E60" s="22">
        <v>5.96</v>
      </c>
      <c r="F60" s="22">
        <v>0</v>
      </c>
      <c r="G60" s="22">
        <v>0</v>
      </c>
      <c r="H60" s="22">
        <v>0</v>
      </c>
      <c r="I60" s="22">
        <v>0</v>
      </c>
      <c r="J60" s="22">
        <v>0.272</v>
      </c>
      <c r="K60" s="22">
        <v>2.705</v>
      </c>
      <c r="L60" s="22">
        <v>0</v>
      </c>
      <c r="M60" s="22">
        <v>0</v>
      </c>
      <c r="N60" s="22">
        <v>0.063</v>
      </c>
      <c r="O60" s="22">
        <v>0.745</v>
      </c>
      <c r="P60" s="12"/>
    </row>
    <row r="61" spans="1:20" ht="12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"/>
      <c r="R61" s="3"/>
      <c r="S61" s="3"/>
      <c r="T61" s="3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"/>
      <c r="R62" s="3"/>
      <c r="S62" s="3"/>
      <c r="T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15" ht="12.75">
      <c r="A84" s="25">
        <v>137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6" ht="12.75">
      <c r="A85" s="1"/>
      <c r="B85" s="3"/>
      <c r="C85" s="3"/>
      <c r="D85" s="3"/>
      <c r="E85" s="3"/>
      <c r="F85" s="3"/>
    </row>
    <row r="86" spans="1:6" ht="12.75">
      <c r="A86" s="1"/>
      <c r="B86" s="3"/>
      <c r="C86" s="3"/>
      <c r="D86" s="3"/>
      <c r="E86" s="3"/>
      <c r="F86" s="3"/>
    </row>
    <row r="87" spans="1:6" ht="12.75">
      <c r="A87" s="1"/>
      <c r="B87" s="3"/>
      <c r="C87" s="3"/>
      <c r="D87" s="3"/>
      <c r="E87" s="3"/>
      <c r="F87" s="3"/>
    </row>
    <row r="88" spans="1:6" ht="12.75">
      <c r="A88" s="1"/>
      <c r="B88" s="3"/>
      <c r="C88" s="3"/>
      <c r="D88" s="3"/>
      <c r="E88" s="3"/>
      <c r="F88" s="3"/>
    </row>
    <row r="89" spans="1:6" ht="12.75">
      <c r="A89" s="1"/>
      <c r="B89" s="3"/>
      <c r="C89" s="3"/>
      <c r="D89" s="3"/>
      <c r="E89" s="3"/>
      <c r="F89" s="3"/>
    </row>
    <row r="90" spans="1:20" ht="12.75">
      <c r="A90" s="1"/>
      <c r="O90" s="12"/>
      <c r="P90" s="3"/>
      <c r="R90" s="3"/>
      <c r="S90" s="3"/>
      <c r="T90" s="3"/>
    </row>
    <row r="91" spans="1:15" ht="12.75">
      <c r="A91" s="33" t="s">
        <v>27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3" spans="1:20" ht="12.75">
      <c r="A93" s="35" t="s">
        <v>71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"/>
      <c r="R93" s="3"/>
      <c r="S93" s="3"/>
      <c r="T93" s="1" t="s">
        <v>21</v>
      </c>
    </row>
    <row r="94" spans="1:15" ht="12.75">
      <c r="A94" s="29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.75">
      <c r="A95" s="37" t="s">
        <v>77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2.75">
      <c r="A96" s="6"/>
      <c r="B96" s="35"/>
      <c r="C96" s="36"/>
      <c r="D96" s="35" t="s">
        <v>65</v>
      </c>
      <c r="E96" s="36"/>
      <c r="F96" s="35" t="s">
        <v>66</v>
      </c>
      <c r="G96" s="36"/>
      <c r="H96" s="40" t="s">
        <v>67</v>
      </c>
      <c r="I96" s="41"/>
      <c r="J96" s="27" t="s">
        <v>68</v>
      </c>
      <c r="K96" s="28"/>
      <c r="L96" s="42" t="s">
        <v>57</v>
      </c>
      <c r="M96" s="42"/>
      <c r="N96" s="35" t="s">
        <v>58</v>
      </c>
      <c r="O96" s="36"/>
    </row>
    <row r="97" spans="1:15" ht="10.5" customHeight="1">
      <c r="A97" s="7" t="s">
        <v>3</v>
      </c>
      <c r="B97" s="26"/>
      <c r="C97" s="26"/>
      <c r="D97" s="26" t="s">
        <v>31</v>
      </c>
      <c r="E97" s="26"/>
      <c r="F97" s="26" t="s">
        <v>31</v>
      </c>
      <c r="G97" s="26"/>
      <c r="H97" s="26" t="s">
        <v>31</v>
      </c>
      <c r="I97" s="26"/>
      <c r="J97" s="26" t="s">
        <v>31</v>
      </c>
      <c r="K97" s="26"/>
      <c r="L97" s="26" t="s">
        <v>31</v>
      </c>
      <c r="M97" s="26"/>
      <c r="N97" s="26" t="s">
        <v>31</v>
      </c>
      <c r="O97" s="26"/>
    </row>
    <row r="98" spans="1:15" ht="12.75">
      <c r="A98" s="7" t="s">
        <v>4</v>
      </c>
      <c r="B98" s="13"/>
      <c r="C98" s="13"/>
      <c r="D98" s="13" t="s">
        <v>29</v>
      </c>
      <c r="E98" s="13" t="s">
        <v>30</v>
      </c>
      <c r="F98" s="13" t="s">
        <v>29</v>
      </c>
      <c r="G98" s="13" t="s">
        <v>30</v>
      </c>
      <c r="H98" s="13" t="s">
        <v>29</v>
      </c>
      <c r="I98" s="13" t="s">
        <v>30</v>
      </c>
      <c r="J98" s="13" t="s">
        <v>29</v>
      </c>
      <c r="K98" s="13" t="s">
        <v>30</v>
      </c>
      <c r="L98" s="13" t="s">
        <v>29</v>
      </c>
      <c r="M98" s="13" t="s">
        <v>30</v>
      </c>
      <c r="N98" s="13" t="s">
        <v>29</v>
      </c>
      <c r="O98" s="13" t="s">
        <v>30</v>
      </c>
    </row>
    <row r="99" spans="1:15" ht="12.75">
      <c r="A99" s="8"/>
      <c r="B99" s="9"/>
      <c r="C99" s="9"/>
      <c r="D99" s="9"/>
      <c r="E99" s="9"/>
      <c r="F99" s="9"/>
      <c r="G99" s="9"/>
      <c r="H99" s="4"/>
      <c r="I99" s="4"/>
      <c r="J99" s="4"/>
      <c r="K99" s="4"/>
      <c r="L99" s="4"/>
      <c r="M99" s="4"/>
      <c r="N99" s="4"/>
      <c r="O99" s="4"/>
    </row>
    <row r="100" spans="1:15" ht="12.75">
      <c r="A100" s="7" t="s">
        <v>5</v>
      </c>
      <c r="B100" s="10"/>
      <c r="C100" s="10"/>
      <c r="D100" s="10">
        <v>14</v>
      </c>
      <c r="E100" s="10">
        <v>15</v>
      </c>
      <c r="F100" s="10">
        <v>16</v>
      </c>
      <c r="G100" s="10">
        <v>17</v>
      </c>
      <c r="H100" s="10">
        <v>18</v>
      </c>
      <c r="I100" s="10">
        <v>19</v>
      </c>
      <c r="J100" s="10">
        <v>20</v>
      </c>
      <c r="K100" s="10">
        <v>21</v>
      </c>
      <c r="L100" s="10">
        <v>22</v>
      </c>
      <c r="M100" s="10">
        <v>23</v>
      </c>
      <c r="N100" s="10">
        <v>24</v>
      </c>
      <c r="O100" s="10">
        <v>25</v>
      </c>
    </row>
    <row r="101" spans="1:15" ht="12.7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1" t="s">
        <v>72</v>
      </c>
      <c r="B102" s="17"/>
      <c r="C102" s="17"/>
      <c r="D102" s="14">
        <v>495.8</v>
      </c>
      <c r="E102" s="17">
        <v>5252.1</v>
      </c>
      <c r="F102" s="17">
        <v>1259.5</v>
      </c>
      <c r="G102" s="17">
        <v>24456.1</v>
      </c>
      <c r="H102" s="17">
        <v>131.9</v>
      </c>
      <c r="I102" s="17">
        <v>1130.3</v>
      </c>
      <c r="J102" s="17">
        <v>238.9</v>
      </c>
      <c r="K102" s="14">
        <v>6515.9</v>
      </c>
      <c r="L102" s="17">
        <f aca="true" t="shared" si="1" ref="L102:M106">N102-J102-H102-F102-D102-N13-L13-J13-H13-F13-D13</f>
        <v>1890.9000000000005</v>
      </c>
      <c r="M102" s="17">
        <f t="shared" si="1"/>
        <v>19526.000000000007</v>
      </c>
      <c r="N102" s="17">
        <v>6156</v>
      </c>
      <c r="O102" s="17">
        <v>88622</v>
      </c>
    </row>
    <row r="103" spans="1:15" ht="12.75">
      <c r="A103" s="1" t="s">
        <v>73</v>
      </c>
      <c r="B103" s="17"/>
      <c r="C103" s="17"/>
      <c r="D103" s="14">
        <v>424.7</v>
      </c>
      <c r="E103" s="17">
        <v>4209.5</v>
      </c>
      <c r="F103" s="17">
        <v>1337.2</v>
      </c>
      <c r="G103" s="17">
        <v>23161.4</v>
      </c>
      <c r="H103" s="17">
        <v>131.9</v>
      </c>
      <c r="I103" s="17">
        <v>1130.3</v>
      </c>
      <c r="J103" s="17">
        <v>207</v>
      </c>
      <c r="K103" s="14">
        <v>5426.2</v>
      </c>
      <c r="L103" s="17">
        <f t="shared" si="1"/>
        <v>1882.3000000000009</v>
      </c>
      <c r="M103" s="17">
        <f t="shared" si="1"/>
        <v>20127.3</v>
      </c>
      <c r="N103" s="17">
        <v>6092</v>
      </c>
      <c r="O103" s="17">
        <v>84815</v>
      </c>
    </row>
    <row r="104" spans="1:15" ht="12.75">
      <c r="A104" s="1" t="s">
        <v>74</v>
      </c>
      <c r="B104" s="17"/>
      <c r="C104" s="17"/>
      <c r="D104" s="14">
        <v>553.8</v>
      </c>
      <c r="E104" s="17">
        <v>6267.6</v>
      </c>
      <c r="F104" s="17">
        <v>1484.7</v>
      </c>
      <c r="G104" s="17">
        <v>27925.8</v>
      </c>
      <c r="H104" s="17">
        <v>133.1</v>
      </c>
      <c r="I104" s="17">
        <v>1179.1</v>
      </c>
      <c r="J104" s="17">
        <v>220</v>
      </c>
      <c r="K104" s="14">
        <v>5949.6</v>
      </c>
      <c r="L104" s="17">
        <f t="shared" si="1"/>
        <v>1409.8999999999996</v>
      </c>
      <c r="M104" s="17">
        <f t="shared" si="1"/>
        <v>14341.599999999988</v>
      </c>
      <c r="N104" s="17">
        <v>6082</v>
      </c>
      <c r="O104" s="17">
        <v>88334</v>
      </c>
    </row>
    <row r="105" spans="1:15" ht="12.75">
      <c r="A105" s="1" t="s">
        <v>75</v>
      </c>
      <c r="B105" s="17"/>
      <c r="C105" s="17"/>
      <c r="D105" s="14">
        <v>613.8</v>
      </c>
      <c r="E105" s="17">
        <v>7760.6</v>
      </c>
      <c r="F105" s="17">
        <v>1523.9</v>
      </c>
      <c r="G105" s="17">
        <v>28787.7</v>
      </c>
      <c r="H105" s="17">
        <v>133.3</v>
      </c>
      <c r="I105" s="17">
        <v>1179.4</v>
      </c>
      <c r="J105" s="17">
        <v>244.7</v>
      </c>
      <c r="K105" s="14">
        <v>7462.8</v>
      </c>
      <c r="L105" s="17">
        <f t="shared" si="1"/>
        <v>1936.4999999999995</v>
      </c>
      <c r="M105" s="17">
        <f t="shared" si="1"/>
        <v>22543.8</v>
      </c>
      <c r="N105" s="17">
        <v>6744</v>
      </c>
      <c r="O105" s="17">
        <v>101246</v>
      </c>
    </row>
    <row r="106" spans="1:15" ht="12.75">
      <c r="A106" s="1" t="s">
        <v>76</v>
      </c>
      <c r="B106" s="17"/>
      <c r="C106" s="17"/>
      <c r="D106" s="14">
        <v>703.6</v>
      </c>
      <c r="E106" s="17">
        <v>9432.5</v>
      </c>
      <c r="F106" s="17">
        <v>1569.2</v>
      </c>
      <c r="G106" s="17">
        <v>29174.6</v>
      </c>
      <c r="H106" s="17">
        <v>122.8</v>
      </c>
      <c r="I106" s="17">
        <v>1066.5</v>
      </c>
      <c r="J106" s="17">
        <v>244.6</v>
      </c>
      <c r="K106" s="14">
        <v>7854.9</v>
      </c>
      <c r="L106" s="17">
        <f t="shared" si="1"/>
        <v>2146.999999999999</v>
      </c>
      <c r="M106" s="17">
        <f t="shared" si="1"/>
        <v>27480.5</v>
      </c>
      <c r="N106" s="17">
        <v>7213</v>
      </c>
      <c r="O106" s="17">
        <v>111399</v>
      </c>
    </row>
    <row r="107" spans="1:15" ht="12.75">
      <c r="A107" s="1" t="s">
        <v>32</v>
      </c>
      <c r="B107" s="17"/>
      <c r="C107" s="17"/>
      <c r="D107" s="17">
        <v>767.9</v>
      </c>
      <c r="E107" s="17">
        <v>10847.4</v>
      </c>
      <c r="F107" s="14">
        <v>1742.8</v>
      </c>
      <c r="G107" s="17">
        <v>28599.5</v>
      </c>
      <c r="H107" s="17">
        <v>122.7</v>
      </c>
      <c r="I107" s="17">
        <v>1067.1</v>
      </c>
      <c r="J107" s="17">
        <v>255.4</v>
      </c>
      <c r="K107" s="17">
        <v>8232.2</v>
      </c>
      <c r="L107" s="17">
        <f>N107-J107-H107-F107-D107-N18-L18-J18-H18-F18-D18</f>
        <v>2298.70000000021</v>
      </c>
      <c r="M107" s="17">
        <v>29145.7</v>
      </c>
      <c r="N107" s="14">
        <f>+B18+D18+F18+H18+J18+L18+N18+D107+F107+H107+J107+L107+0.1</f>
        <v>7597.00000000021</v>
      </c>
      <c r="O107" s="14">
        <f>+C18+E18+G18+I18+K18+M18+O18+E107+G107+I107+K107+M107</f>
        <v>114993.3</v>
      </c>
    </row>
    <row r="108" spans="1:15" ht="12.75">
      <c r="A108" s="1" t="s">
        <v>33</v>
      </c>
      <c r="B108" s="17"/>
      <c r="C108" s="17"/>
      <c r="D108" s="17">
        <v>821</v>
      </c>
      <c r="E108" s="17">
        <v>13900.4</v>
      </c>
      <c r="F108" s="17">
        <v>1795</v>
      </c>
      <c r="G108" s="17">
        <v>34658.3</v>
      </c>
      <c r="H108" s="17">
        <v>122.6</v>
      </c>
      <c r="I108" s="17">
        <v>1094.3</v>
      </c>
      <c r="J108" s="17">
        <v>269.7</v>
      </c>
      <c r="K108" s="17">
        <v>9056</v>
      </c>
      <c r="L108" s="17">
        <v>2414.4</v>
      </c>
      <c r="M108" s="17">
        <v>31401.6</v>
      </c>
      <c r="N108" s="14">
        <f>+B19+D19+F19+H19+J19+L19+N19+D108+F108+H108+J108+L108-0.1</f>
        <v>7848.299999999999</v>
      </c>
      <c r="O108" s="14">
        <f>+C19+E19+G19+I19+K19+M19+O19+E108+G108+I108+K108+M108+0.1</f>
        <v>128448.80000000002</v>
      </c>
    </row>
    <row r="109" spans="1:15" ht="12.75">
      <c r="A109" s="1" t="s">
        <v>34</v>
      </c>
      <c r="B109" s="17"/>
      <c r="C109" s="18"/>
      <c r="D109" s="17">
        <f aca="true" t="shared" si="2" ref="D109:M109">SUM(D113:D149)</f>
        <v>834.227</v>
      </c>
      <c r="E109" s="17">
        <f t="shared" si="2"/>
        <v>13564.525000000001</v>
      </c>
      <c r="F109" s="17">
        <f t="shared" si="2"/>
        <v>1828.333</v>
      </c>
      <c r="G109" s="17">
        <f t="shared" si="2"/>
        <v>34390.894</v>
      </c>
      <c r="H109" s="17">
        <f t="shared" si="2"/>
        <v>124.308</v>
      </c>
      <c r="I109" s="17">
        <f t="shared" si="2"/>
        <v>1119.749</v>
      </c>
      <c r="J109" s="17">
        <f t="shared" si="2"/>
        <v>280.15500000000003</v>
      </c>
      <c r="K109" s="17">
        <f t="shared" si="2"/>
        <v>9622.96</v>
      </c>
      <c r="L109" s="17">
        <f t="shared" si="2"/>
        <v>2275.415</v>
      </c>
      <c r="M109" s="17">
        <f t="shared" si="2"/>
        <v>28006.308</v>
      </c>
      <c r="N109" s="14">
        <f>+B20+D20+F20+H20+J20+L20+N20+D109+F109+H109+J109+L109</f>
        <v>7980.709</v>
      </c>
      <c r="O109" s="14">
        <f>+C20+E20+G20+I20+K20+M20+O20+E109+G109+I109+K109+M109</f>
        <v>129076.779</v>
      </c>
    </row>
    <row r="110" spans="2:15" ht="12.75">
      <c r="B110" s="18"/>
      <c r="C110" s="18"/>
      <c r="D110" s="18"/>
      <c r="E110" s="18"/>
      <c r="F110" s="18"/>
      <c r="G110" s="18"/>
      <c r="H110" s="17"/>
      <c r="I110" s="18"/>
      <c r="J110" s="18"/>
      <c r="K110" s="18"/>
      <c r="L110" s="18"/>
      <c r="M110" s="18"/>
      <c r="N110" s="18"/>
      <c r="O110" s="18"/>
    </row>
    <row r="111" spans="1:15" ht="12.75">
      <c r="A111" s="7" t="s">
        <v>69</v>
      </c>
      <c r="B111" s="18"/>
      <c r="C111" s="18"/>
      <c r="D111" s="18"/>
      <c r="E111" s="18"/>
      <c r="F111" s="18"/>
      <c r="G111" s="18"/>
      <c r="H111" s="17"/>
      <c r="I111" s="18"/>
      <c r="J111" s="18"/>
      <c r="K111" s="18"/>
      <c r="L111" s="18"/>
      <c r="M111" s="18"/>
      <c r="N111" s="18"/>
      <c r="O111" s="18"/>
    </row>
    <row r="112" spans="1:15" ht="12.75">
      <c r="A112" s="7" t="s">
        <v>8</v>
      </c>
      <c r="B112" s="14"/>
      <c r="C112" s="14"/>
      <c r="D112" s="14"/>
      <c r="E112" s="14"/>
      <c r="F112" s="14"/>
      <c r="G112" s="14"/>
      <c r="H112" s="17"/>
      <c r="I112" s="14"/>
      <c r="J112" s="14"/>
      <c r="K112" s="14"/>
      <c r="L112" s="14"/>
      <c r="M112" s="14"/>
      <c r="N112" s="14"/>
      <c r="O112" s="14"/>
    </row>
    <row r="113" spans="1:15" ht="12.75">
      <c r="A113" s="1" t="s">
        <v>9</v>
      </c>
      <c r="B113" s="14"/>
      <c r="C113" s="14"/>
      <c r="D113" s="19">
        <v>38.978</v>
      </c>
      <c r="E113" s="19">
        <v>662.626</v>
      </c>
      <c r="F113" s="19">
        <v>6.637</v>
      </c>
      <c r="G113" s="19">
        <v>132.74</v>
      </c>
      <c r="H113" s="19">
        <v>0.697</v>
      </c>
      <c r="I113" s="19">
        <v>13.94</v>
      </c>
      <c r="J113" s="19">
        <v>17.877</v>
      </c>
      <c r="K113" s="19">
        <v>357.54</v>
      </c>
      <c r="L113" s="19">
        <f>48.935+26.146+20.341+12.173+4.854+1.497+7.364</f>
        <v>121.31</v>
      </c>
      <c r="M113" s="19">
        <f>587.22+313.752+305.115+121.73+88.925+147.28+19.281</f>
        <v>1583.3029999999999</v>
      </c>
      <c r="N113" s="14">
        <f aca="true" t="shared" si="3" ref="N113:N140">+B24+D24+F24+H24+J24+L24+N24+D113+F113+H113+J113+L113</f>
        <v>324.552</v>
      </c>
      <c r="O113" s="14">
        <f aca="true" t="shared" si="4" ref="O113:O140">+C24+E24+G24+I24+K24+M24+O24+E113+G113+I113+K113+M113</f>
        <v>5267.456</v>
      </c>
    </row>
    <row r="114" spans="1:15" ht="12.75">
      <c r="A114" s="1" t="s">
        <v>35</v>
      </c>
      <c r="B114" s="14"/>
      <c r="C114" s="14"/>
      <c r="D114" s="20">
        <v>0</v>
      </c>
      <c r="E114" s="20">
        <v>0</v>
      </c>
      <c r="F114" s="20">
        <v>4</v>
      </c>
      <c r="G114" s="20">
        <v>31.7</v>
      </c>
      <c r="H114" s="20">
        <v>0</v>
      </c>
      <c r="I114" s="20">
        <v>0</v>
      </c>
      <c r="J114" s="20">
        <v>0</v>
      </c>
      <c r="K114" s="20">
        <v>0</v>
      </c>
      <c r="L114" s="20">
        <v>19.8</v>
      </c>
      <c r="M114" s="20">
        <v>78.3</v>
      </c>
      <c r="N114" s="14">
        <f t="shared" si="3"/>
        <v>23.8</v>
      </c>
      <c r="O114" s="14">
        <f t="shared" si="4"/>
        <v>110</v>
      </c>
    </row>
    <row r="115" spans="1:15" ht="12.75">
      <c r="A115" s="1" t="s">
        <v>36</v>
      </c>
      <c r="B115" s="14"/>
      <c r="C115" s="14"/>
      <c r="D115" s="19">
        <v>7.147</v>
      </c>
      <c r="E115" s="19">
        <v>32.876</v>
      </c>
      <c r="F115" s="19">
        <v>79.66</v>
      </c>
      <c r="G115" s="19">
        <v>669.194</v>
      </c>
      <c r="H115" s="19">
        <v>8.674</v>
      </c>
      <c r="I115" s="19">
        <v>31.529</v>
      </c>
      <c r="J115" s="19">
        <v>2.82</v>
      </c>
      <c r="K115" s="19">
        <v>13.494</v>
      </c>
      <c r="L115" s="19">
        <v>31.803</v>
      </c>
      <c r="M115" s="19">
        <v>587.433</v>
      </c>
      <c r="N115" s="14">
        <f t="shared" si="3"/>
        <v>240.052</v>
      </c>
      <c r="O115" s="14">
        <f t="shared" si="4"/>
        <v>2916.691</v>
      </c>
    </row>
    <row r="116" spans="1:15" ht="12.75">
      <c r="A116" s="1" t="s">
        <v>37</v>
      </c>
      <c r="B116" s="14"/>
      <c r="C116" s="14"/>
      <c r="D116" s="19">
        <v>51.614</v>
      </c>
      <c r="E116" s="19">
        <v>946.601</v>
      </c>
      <c r="F116" s="19">
        <v>310.332</v>
      </c>
      <c r="G116" s="19">
        <v>5033.585</v>
      </c>
      <c r="H116" s="19">
        <v>0.328</v>
      </c>
      <c r="I116" s="19">
        <v>6.622</v>
      </c>
      <c r="J116" s="21" t="s">
        <v>10</v>
      </c>
      <c r="K116" s="21" t="s">
        <v>10</v>
      </c>
      <c r="L116" s="19">
        <f>39.423+30.618+36.074+1.716+8.493+9.012+0.368+1.109+0.848+5.763+12.724+15.536+4.474+0.773+0.472+29.118</f>
        <v>196.52099999999996</v>
      </c>
      <c r="M116" s="19">
        <f>450.605+625.22+497.1+18.739+50.448+63.444+8.641+23.544+10.49+60.166+97.848+241.119+52.212+8.603+21.4+420.464</f>
        <v>2650.0430000000006</v>
      </c>
      <c r="N116" s="14">
        <f t="shared" si="3"/>
        <v>826.8719999999998</v>
      </c>
      <c r="O116" s="14">
        <f t="shared" si="4"/>
        <v>13385.748</v>
      </c>
    </row>
    <row r="117" spans="1:15" ht="12.75">
      <c r="A117" s="1" t="s">
        <v>54</v>
      </c>
      <c r="B117" s="14"/>
      <c r="C117" s="14"/>
      <c r="D117" s="19">
        <v>8.8</v>
      </c>
      <c r="E117" s="19">
        <v>136.7</v>
      </c>
      <c r="F117" s="19">
        <v>32.126</v>
      </c>
      <c r="G117" s="19">
        <v>358.526</v>
      </c>
      <c r="H117" s="19">
        <v>3.766</v>
      </c>
      <c r="I117" s="19">
        <v>33.329</v>
      </c>
      <c r="J117" s="19">
        <v>0</v>
      </c>
      <c r="K117" s="19">
        <v>0</v>
      </c>
      <c r="L117" s="19">
        <f>3.677+11.412+5.079+4.377+3.458+4.819+8.456+0.807+1.68+7.247+4.082+1.216+5.354+2.644+3.45+63.241</f>
        <v>130.99900000000002</v>
      </c>
      <c r="M117" s="19">
        <f>41.55+45.648+50.282+36.766+23.514+53.78+138.678+2.743+11.34+99.283+69.108+13.777+36.3+29.163+20.357+355.414</f>
        <v>1027.703</v>
      </c>
      <c r="N117" s="14">
        <f t="shared" si="3"/>
        <v>302.56300000000005</v>
      </c>
      <c r="O117" s="14">
        <f t="shared" si="4"/>
        <v>3041.0290000000005</v>
      </c>
    </row>
    <row r="118" spans="1:15" ht="12.75">
      <c r="A118" s="1" t="s">
        <v>11</v>
      </c>
      <c r="B118" s="14"/>
      <c r="C118" s="14"/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5.7</v>
      </c>
      <c r="M118" s="19">
        <v>57.6</v>
      </c>
      <c r="N118" s="14">
        <f t="shared" si="3"/>
        <v>5.7</v>
      </c>
      <c r="O118" s="14">
        <f t="shared" si="4"/>
        <v>57.6</v>
      </c>
    </row>
    <row r="119" spans="1:15" ht="12.75">
      <c r="A119" s="1" t="s">
        <v>38</v>
      </c>
      <c r="B119" s="14"/>
      <c r="C119" s="14"/>
      <c r="D119" s="19">
        <v>57.622</v>
      </c>
      <c r="E119" s="19">
        <v>1409.57</v>
      </c>
      <c r="F119" s="19">
        <v>56.96</v>
      </c>
      <c r="G119" s="19">
        <v>1448.825</v>
      </c>
      <c r="H119" s="19">
        <v>0</v>
      </c>
      <c r="I119" s="19">
        <v>0</v>
      </c>
      <c r="J119" s="19">
        <v>0</v>
      </c>
      <c r="K119" s="19">
        <v>0</v>
      </c>
      <c r="L119" s="19">
        <f>25.966+20.073+42.635+12.146</f>
        <v>100.82000000000001</v>
      </c>
      <c r="M119" s="19">
        <f>195.16+179.434+525.119+123.752</f>
        <v>1023.4649999999999</v>
      </c>
      <c r="N119" s="14">
        <f t="shared" si="3"/>
        <v>394.82</v>
      </c>
      <c r="O119" s="14">
        <f t="shared" si="4"/>
        <v>6807.121</v>
      </c>
    </row>
    <row r="120" spans="1:15" ht="12.75">
      <c r="A120" s="1" t="s">
        <v>12</v>
      </c>
      <c r="B120" s="14"/>
      <c r="C120" s="14"/>
      <c r="D120" s="19">
        <v>18.796</v>
      </c>
      <c r="E120" s="19">
        <v>347.942</v>
      </c>
      <c r="F120" s="19">
        <v>23.175</v>
      </c>
      <c r="G120" s="19">
        <v>490.06</v>
      </c>
      <c r="H120" s="21" t="s">
        <v>10</v>
      </c>
      <c r="I120" s="21" t="s">
        <v>10</v>
      </c>
      <c r="J120" s="21" t="s">
        <v>10</v>
      </c>
      <c r="K120" s="21" t="s">
        <v>10</v>
      </c>
      <c r="L120" s="19">
        <f>22.284+17.011+13.105+65.556+0.448+25.606+14.053</f>
        <v>158.063</v>
      </c>
      <c r="M120" s="19">
        <f>315.79+271.907+101.652+557.677+3.346+221.337+118.079</f>
        <v>1589.788</v>
      </c>
      <c r="N120" s="14">
        <f t="shared" si="3"/>
        <v>298.42999999999995</v>
      </c>
      <c r="O120" s="14">
        <f t="shared" si="4"/>
        <v>3893.431</v>
      </c>
    </row>
    <row r="121" spans="1:15" ht="12.75">
      <c r="A121" s="1" t="s">
        <v>39</v>
      </c>
      <c r="B121" s="14"/>
      <c r="C121" s="14"/>
      <c r="D121" s="19">
        <v>1.855</v>
      </c>
      <c r="E121" s="19">
        <v>32.142</v>
      </c>
      <c r="F121" s="19">
        <v>15.984</v>
      </c>
      <c r="G121" s="19">
        <v>173.681</v>
      </c>
      <c r="H121" s="21" t="s">
        <v>10</v>
      </c>
      <c r="I121" s="21" t="s">
        <v>10</v>
      </c>
      <c r="J121" s="21" t="s">
        <v>10</v>
      </c>
      <c r="K121" s="21" t="s">
        <v>10</v>
      </c>
      <c r="L121" s="19">
        <f>3.197+3.339+1.987+2.443+2.447+4.533</f>
        <v>17.946</v>
      </c>
      <c r="M121" s="19">
        <f>33.112+44.733+41.303+54.237+31.81+74.931</f>
        <v>280.126</v>
      </c>
      <c r="N121" s="14">
        <f t="shared" si="3"/>
        <v>74.727</v>
      </c>
      <c r="O121" s="14">
        <f t="shared" si="4"/>
        <v>1263.915</v>
      </c>
    </row>
    <row r="122" spans="1:15" ht="12.75">
      <c r="A122" s="1" t="s">
        <v>13</v>
      </c>
      <c r="B122" s="14"/>
      <c r="C122" s="14"/>
      <c r="D122" s="19">
        <v>3.044</v>
      </c>
      <c r="E122" s="19">
        <v>63.222</v>
      </c>
      <c r="F122" s="19">
        <v>6.535</v>
      </c>
      <c r="G122" s="19">
        <v>99.58</v>
      </c>
      <c r="H122" s="21" t="s">
        <v>10</v>
      </c>
      <c r="I122" s="21" t="s">
        <v>10</v>
      </c>
      <c r="J122" s="21" t="s">
        <v>10</v>
      </c>
      <c r="K122" s="21" t="s">
        <v>10</v>
      </c>
      <c r="L122" s="19">
        <f>2.363+0.819+4.847+1.127+1.704+3.952+3.116+2.337+1.604+1.071+0.692+7.596</f>
        <v>31.228</v>
      </c>
      <c r="M122" s="19">
        <f>26.901+9.21+86.333+20.351+21.558+37.868+68.974+43.293+20.946+21.516+13.902+117.286</f>
        <v>488.13800000000003</v>
      </c>
      <c r="N122" s="14">
        <f t="shared" si="3"/>
        <v>60.661</v>
      </c>
      <c r="O122" s="14">
        <f t="shared" si="4"/>
        <v>1023.649</v>
      </c>
    </row>
    <row r="123" spans="1:15" ht="12.75">
      <c r="A123" s="1" t="s">
        <v>40</v>
      </c>
      <c r="B123" s="14"/>
      <c r="C123" s="14"/>
      <c r="D123" s="19">
        <v>15.088</v>
      </c>
      <c r="E123" s="19">
        <v>301.76</v>
      </c>
      <c r="F123" s="19">
        <v>38.15</v>
      </c>
      <c r="G123" s="19">
        <v>359.373</v>
      </c>
      <c r="H123" s="21" t="s">
        <v>10</v>
      </c>
      <c r="I123" s="21" t="s">
        <v>10</v>
      </c>
      <c r="J123" s="21" t="s">
        <v>10</v>
      </c>
      <c r="K123" s="21" t="s">
        <v>10</v>
      </c>
      <c r="L123" s="19">
        <f>13.443+14.795+3.311+5.89+22.385</f>
        <v>59.824</v>
      </c>
      <c r="M123" s="19">
        <f>161.181+177.54+62.909+342.714</f>
        <v>744.344</v>
      </c>
      <c r="N123" s="14">
        <f t="shared" si="3"/>
        <v>242.08499999999998</v>
      </c>
      <c r="O123" s="14">
        <f t="shared" si="4"/>
        <v>3637.029</v>
      </c>
    </row>
    <row r="124" spans="1:15" ht="12.75">
      <c r="A124" s="1" t="s">
        <v>14</v>
      </c>
      <c r="B124" s="14"/>
      <c r="C124" s="14"/>
      <c r="D124" s="19">
        <v>165.134</v>
      </c>
      <c r="E124" s="19">
        <v>3031.762</v>
      </c>
      <c r="F124" s="19">
        <v>71.563</v>
      </c>
      <c r="G124" s="19">
        <v>606.305</v>
      </c>
      <c r="H124" s="19">
        <v>2.833</v>
      </c>
      <c r="I124" s="19">
        <v>34.82</v>
      </c>
      <c r="J124" s="19">
        <v>1.016</v>
      </c>
      <c r="K124" s="19">
        <v>12.976</v>
      </c>
      <c r="L124" s="19">
        <f>10.03+39.725+2.447+5.079+2.518+4.194+2.173+2.674+1.797+0.19+9.166+0.741+3.105+3.117+2.55+1.692+4.898+18.734+1.282</f>
        <v>116.11200000000001</v>
      </c>
      <c r="M124" s="19">
        <f>106.954+581.785+45.167+54.933+44.188+80.643+31.929+18.247+5.182+7.14+299.012+12.41+30.755+29.609+43.43+12.601+37.579+292.192+12.148</f>
        <v>1745.904</v>
      </c>
      <c r="N124" s="14">
        <f t="shared" si="3"/>
        <v>447.95000000000005</v>
      </c>
      <c r="O124" s="14">
        <f t="shared" si="4"/>
        <v>7724.883</v>
      </c>
    </row>
    <row r="125" spans="1:15" ht="12.75">
      <c r="A125" s="1" t="s">
        <v>15</v>
      </c>
      <c r="B125" s="14"/>
      <c r="C125" s="14"/>
      <c r="D125" s="19">
        <v>0</v>
      </c>
      <c r="E125" s="19">
        <v>0</v>
      </c>
      <c r="F125" s="19">
        <v>0.327</v>
      </c>
      <c r="G125" s="19">
        <v>7.928</v>
      </c>
      <c r="H125" s="19">
        <v>0.468</v>
      </c>
      <c r="I125" s="19">
        <v>5.949</v>
      </c>
      <c r="J125" s="24">
        <v>86.875</v>
      </c>
      <c r="K125" s="24">
        <v>2516.761</v>
      </c>
      <c r="L125" s="20">
        <v>75.9</v>
      </c>
      <c r="M125" s="20">
        <v>978.8</v>
      </c>
      <c r="N125" s="14">
        <f t="shared" si="3"/>
        <v>163.57</v>
      </c>
      <c r="O125" s="14">
        <f t="shared" si="4"/>
        <v>3509.438</v>
      </c>
    </row>
    <row r="126" spans="1:15" ht="12.75">
      <c r="A126" s="1" t="s">
        <v>22</v>
      </c>
      <c r="B126" s="14"/>
      <c r="C126" s="14"/>
      <c r="D126" s="19">
        <v>53.022</v>
      </c>
      <c r="E126" s="19">
        <v>881.756</v>
      </c>
      <c r="F126" s="19">
        <v>66.183</v>
      </c>
      <c r="G126" s="19">
        <v>882.881</v>
      </c>
      <c r="H126" s="19">
        <v>4.647</v>
      </c>
      <c r="I126" s="19">
        <v>25.744</v>
      </c>
      <c r="J126" s="21" t="s">
        <v>10</v>
      </c>
      <c r="K126" s="21" t="s">
        <v>10</v>
      </c>
      <c r="L126" s="19">
        <v>63.517</v>
      </c>
      <c r="M126" s="19">
        <v>889.238</v>
      </c>
      <c r="N126" s="14">
        <f t="shared" si="3"/>
        <v>291.673</v>
      </c>
      <c r="O126" s="14">
        <f t="shared" si="4"/>
        <v>4105.75</v>
      </c>
    </row>
    <row r="127" spans="1:15" ht="12.75">
      <c r="A127" s="1" t="s">
        <v>25</v>
      </c>
      <c r="B127" s="14"/>
      <c r="C127" s="15"/>
      <c r="D127" s="19">
        <v>250</v>
      </c>
      <c r="E127" s="19">
        <v>3932.5</v>
      </c>
      <c r="F127" s="19">
        <v>18</v>
      </c>
      <c r="G127" s="19">
        <v>187.2</v>
      </c>
      <c r="H127" s="19">
        <v>0</v>
      </c>
      <c r="I127" s="19">
        <v>0</v>
      </c>
      <c r="J127" s="21" t="s">
        <v>10</v>
      </c>
      <c r="K127" s="21" t="s">
        <v>10</v>
      </c>
      <c r="L127" s="19">
        <f>26+33.4</f>
        <v>59.4</v>
      </c>
      <c r="M127" s="19">
        <f>111.8+39.375</f>
        <v>151.175</v>
      </c>
      <c r="N127" s="14">
        <f t="shared" si="3"/>
        <v>448.29999999999995</v>
      </c>
      <c r="O127" s="14">
        <f t="shared" si="4"/>
        <v>6368.014999999999</v>
      </c>
    </row>
    <row r="128" spans="1:15" ht="12.75">
      <c r="A128" s="1" t="s">
        <v>41</v>
      </c>
      <c r="B128" s="14"/>
      <c r="C128" s="14"/>
      <c r="D128" s="23">
        <v>0</v>
      </c>
      <c r="E128" s="23">
        <v>0</v>
      </c>
      <c r="F128" s="23">
        <v>1.69</v>
      </c>
      <c r="G128" s="23">
        <v>15.196</v>
      </c>
      <c r="H128" s="23">
        <v>0</v>
      </c>
      <c r="I128" s="23">
        <v>0</v>
      </c>
      <c r="J128" s="23">
        <v>0</v>
      </c>
      <c r="K128" s="23">
        <v>0</v>
      </c>
      <c r="L128" s="23">
        <v>3.673</v>
      </c>
      <c r="M128" s="23">
        <v>38.995</v>
      </c>
      <c r="N128" s="14">
        <f t="shared" si="3"/>
        <v>16.618000000000002</v>
      </c>
      <c r="O128" s="14">
        <f t="shared" si="4"/>
        <v>174.263</v>
      </c>
    </row>
    <row r="129" spans="1:15" ht="12.75">
      <c r="A129" s="1" t="s">
        <v>23</v>
      </c>
      <c r="B129" s="14"/>
      <c r="C129" s="14"/>
      <c r="D129" s="20">
        <v>0</v>
      </c>
      <c r="E129" s="20">
        <v>0</v>
      </c>
      <c r="F129" s="20">
        <v>20.257</v>
      </c>
      <c r="G129" s="20">
        <v>221.672</v>
      </c>
      <c r="H129" s="20">
        <v>5.487</v>
      </c>
      <c r="I129" s="20">
        <v>19.199</v>
      </c>
      <c r="J129" s="20">
        <v>4.859</v>
      </c>
      <c r="K129" s="20">
        <v>26.423</v>
      </c>
      <c r="L129" s="20">
        <v>13.671</v>
      </c>
      <c r="M129" s="20">
        <v>148.5</v>
      </c>
      <c r="N129" s="14">
        <f t="shared" si="3"/>
        <v>44.274</v>
      </c>
      <c r="O129" s="14">
        <f t="shared" si="4"/>
        <v>415.794</v>
      </c>
    </row>
    <row r="130" spans="1:15" ht="12.75">
      <c r="A130" s="1" t="s">
        <v>16</v>
      </c>
      <c r="B130" s="14"/>
      <c r="C130" s="14"/>
      <c r="D130" s="21" t="s">
        <v>10</v>
      </c>
      <c r="E130" s="21" t="s">
        <v>10</v>
      </c>
      <c r="F130" s="19">
        <v>2.903</v>
      </c>
      <c r="G130" s="19">
        <v>9.87</v>
      </c>
      <c r="H130" s="21" t="s">
        <v>10</v>
      </c>
      <c r="I130" s="21" t="s">
        <v>10</v>
      </c>
      <c r="J130" s="21" t="s">
        <v>10</v>
      </c>
      <c r="K130" s="21" t="s">
        <v>10</v>
      </c>
      <c r="L130" s="19">
        <f>0.25+0.451+0.318+3.2+0.085+2.55+0.743</f>
        <v>7.597</v>
      </c>
      <c r="M130" s="19">
        <f>1.75+2.796+1.59+48+1.02+12.75+4.458</f>
        <v>72.364</v>
      </c>
      <c r="N130" s="14">
        <f t="shared" si="3"/>
        <v>14.435</v>
      </c>
      <c r="O130" s="14">
        <f t="shared" si="4"/>
        <v>114.374</v>
      </c>
    </row>
    <row r="131" spans="1:15" ht="12.75">
      <c r="A131" s="1" t="s">
        <v>24</v>
      </c>
      <c r="B131" s="14"/>
      <c r="C131" s="14"/>
      <c r="D131" s="20">
        <v>0</v>
      </c>
      <c r="E131" s="20">
        <v>0</v>
      </c>
      <c r="F131" s="20">
        <v>1.5</v>
      </c>
      <c r="G131" s="20">
        <v>10</v>
      </c>
      <c r="H131" s="20">
        <v>0.1</v>
      </c>
      <c r="I131" s="20">
        <v>0.4</v>
      </c>
      <c r="J131" s="20">
        <v>0.95</v>
      </c>
      <c r="K131" s="20">
        <v>6</v>
      </c>
      <c r="L131" s="20">
        <f>1.2+1+0.12+1.5+0.85+0.095+1.7</f>
        <v>6.465</v>
      </c>
      <c r="M131" s="20">
        <f>8+7+0.18+15+8.5+0.75+5+7</f>
        <v>51.43</v>
      </c>
      <c r="N131" s="14">
        <f t="shared" si="3"/>
        <v>10.379999999999999</v>
      </c>
      <c r="O131" s="14">
        <f t="shared" si="4"/>
        <v>78.33</v>
      </c>
    </row>
    <row r="132" spans="1:15" ht="12.75">
      <c r="A132" s="1" t="s">
        <v>42</v>
      </c>
      <c r="B132" s="14"/>
      <c r="C132" s="14"/>
      <c r="D132" s="19">
        <v>31.5</v>
      </c>
      <c r="E132" s="19">
        <v>289.59</v>
      </c>
      <c r="F132" s="19">
        <v>13.25</v>
      </c>
      <c r="G132" s="19">
        <v>174.46</v>
      </c>
      <c r="H132" s="19">
        <v>49.249</v>
      </c>
      <c r="I132" s="19">
        <v>416.97</v>
      </c>
      <c r="J132" s="19">
        <v>0</v>
      </c>
      <c r="K132" s="19">
        <v>0</v>
      </c>
      <c r="L132" s="19">
        <f>181.78+6.1+0.053</f>
        <v>187.933</v>
      </c>
      <c r="M132" s="19">
        <f>1835.69+108.3+0.7</f>
        <v>1944.69</v>
      </c>
      <c r="N132" s="14">
        <f t="shared" si="3"/>
        <v>672.4780000000001</v>
      </c>
      <c r="O132" s="14">
        <f t="shared" si="4"/>
        <v>8467.400000000001</v>
      </c>
    </row>
    <row r="133" spans="1:15" ht="12.75">
      <c r="A133" s="1" t="s">
        <v>43</v>
      </c>
      <c r="B133" s="14"/>
      <c r="C133" s="14"/>
      <c r="D133" s="19">
        <v>8.119</v>
      </c>
      <c r="E133" s="19">
        <v>173.649</v>
      </c>
      <c r="F133" s="19">
        <v>81.082</v>
      </c>
      <c r="G133" s="19">
        <v>2001.104</v>
      </c>
      <c r="H133" s="21" t="s">
        <v>10</v>
      </c>
      <c r="I133" s="21" t="s">
        <v>10</v>
      </c>
      <c r="J133" s="21" t="s">
        <v>10</v>
      </c>
      <c r="K133" s="21" t="s">
        <v>10</v>
      </c>
      <c r="L133" s="19">
        <f>2.997+10.414+3.007+0.845+11.731+15.607+2.291</f>
        <v>46.891999999999996</v>
      </c>
      <c r="M133" s="19">
        <f>44.197+17.256+58.056+55.076+167.331+287.893+5.342</f>
        <v>635.151</v>
      </c>
      <c r="N133" s="14">
        <f t="shared" si="3"/>
        <v>178.41199999999998</v>
      </c>
      <c r="O133" s="14">
        <f t="shared" si="4"/>
        <v>3410.315</v>
      </c>
    </row>
    <row r="134" spans="1:15" ht="12.75">
      <c r="A134" s="1" t="s">
        <v>17</v>
      </c>
      <c r="B134" s="14"/>
      <c r="C134" s="14"/>
      <c r="D134" s="19">
        <v>41.014</v>
      </c>
      <c r="E134" s="19">
        <v>369.068</v>
      </c>
      <c r="F134" s="19">
        <v>9.085</v>
      </c>
      <c r="G134" s="19">
        <v>92.424</v>
      </c>
      <c r="H134" s="19">
        <v>1.501</v>
      </c>
      <c r="I134" s="19">
        <v>4.687</v>
      </c>
      <c r="J134" s="21" t="s">
        <v>10</v>
      </c>
      <c r="K134" s="21" t="s">
        <v>10</v>
      </c>
      <c r="L134" s="19">
        <f>4.665+0.566+2.386+0.774+3.906+1.179+0.644+9.873+1.241+0.731+0.586+2.088+0.281+10.101</f>
        <v>39.021</v>
      </c>
      <c r="M134" s="19">
        <f>20.96+3.758+9.566+5.998+24.214+7.056+1.928+43.366+11.062+5.813+1.194+4.954+1.159+23.754</f>
        <v>164.78199999999995</v>
      </c>
      <c r="N134" s="14">
        <f t="shared" si="3"/>
        <v>125.57300000000002</v>
      </c>
      <c r="O134" s="14">
        <f t="shared" si="4"/>
        <v>736.7009999999999</v>
      </c>
    </row>
    <row r="135" spans="1:15" ht="12.75">
      <c r="A135" s="1" t="s">
        <v>44</v>
      </c>
      <c r="B135" s="14"/>
      <c r="C135" s="14"/>
      <c r="D135" s="19">
        <v>0.235</v>
      </c>
      <c r="E135" s="19">
        <v>1.075</v>
      </c>
      <c r="F135" s="19">
        <v>8.071</v>
      </c>
      <c r="G135" s="19">
        <v>35.689</v>
      </c>
      <c r="H135" s="21" t="s">
        <v>10</v>
      </c>
      <c r="I135" s="21" t="s">
        <v>10</v>
      </c>
      <c r="J135" s="21" t="s">
        <v>10</v>
      </c>
      <c r="K135" s="21" t="s">
        <v>10</v>
      </c>
      <c r="L135" s="19">
        <v>12.057</v>
      </c>
      <c r="M135" s="19">
        <v>54.181</v>
      </c>
      <c r="N135" s="14">
        <f t="shared" si="3"/>
        <v>21.486</v>
      </c>
      <c r="O135" s="14">
        <f t="shared" si="4"/>
        <v>98.039</v>
      </c>
    </row>
    <row r="136" spans="1:15" ht="12.75">
      <c r="A136" s="1" t="s">
        <v>18</v>
      </c>
      <c r="B136" s="14"/>
      <c r="C136" s="14"/>
      <c r="D136" s="19">
        <v>34.991</v>
      </c>
      <c r="E136" s="19">
        <v>305.518</v>
      </c>
      <c r="F136" s="19">
        <v>6.138</v>
      </c>
      <c r="G136" s="19">
        <v>91.588</v>
      </c>
      <c r="H136" s="19">
        <v>1.333</v>
      </c>
      <c r="I136" s="19">
        <v>22.391</v>
      </c>
      <c r="J136" s="19">
        <v>165.131</v>
      </c>
      <c r="K136" s="19">
        <v>6664.748</v>
      </c>
      <c r="L136" s="19">
        <f>1.3+5.225+1.108+1.377+1.262+0.611+0.213+0.149+1.076+0.423+0.629+4.119+0.76+8.683+0.331+0.8+1.07+4.337+0.084+3.708</f>
        <v>37.265</v>
      </c>
      <c r="M136" s="19">
        <f>38.992+78.374+27.704+17.896+29.023+9.171+2.555+2.086+12.915+7.621+4.404+61.788+2.284+434.151+6.623+8.917+17.125+130.103+2.099+100.105</f>
        <v>993.936</v>
      </c>
      <c r="N136" s="14">
        <f t="shared" si="3"/>
        <v>286.277</v>
      </c>
      <c r="O136" s="14">
        <f t="shared" si="4"/>
        <v>8693.475</v>
      </c>
    </row>
    <row r="137" spans="1:15" ht="12.75">
      <c r="A137" s="1" t="s">
        <v>45</v>
      </c>
      <c r="B137" s="14"/>
      <c r="C137" s="15"/>
      <c r="D137" s="21" t="s">
        <v>10</v>
      </c>
      <c r="E137" s="21" t="s">
        <v>10</v>
      </c>
      <c r="F137" s="21" t="s">
        <v>10</v>
      </c>
      <c r="G137" s="21" t="s">
        <v>10</v>
      </c>
      <c r="H137" s="21" t="s">
        <v>10</v>
      </c>
      <c r="I137" s="21" t="s">
        <v>10</v>
      </c>
      <c r="J137" s="21" t="s">
        <v>10</v>
      </c>
      <c r="K137" s="21" t="s">
        <v>10</v>
      </c>
      <c r="L137" s="19">
        <f>(12.519+13.069)-('T9.6'!D48+'T9.6'!F48+'T9.6'!H48+'T9.6'!J48+'T9.6'!N48)</f>
        <v>16.704</v>
      </c>
      <c r="M137" s="19">
        <f>(130.118+164.594)-('T9.6'!E48+'T9.6'!G48+'T9.6'!I48+'T9.6'!K48+'T9.6'!O48)</f>
        <v>157.56999999999996</v>
      </c>
      <c r="N137" s="14">
        <f t="shared" si="3"/>
        <v>25.588</v>
      </c>
      <c r="O137" s="14">
        <f t="shared" si="4"/>
        <v>294.712</v>
      </c>
    </row>
    <row r="138" spans="1:15" ht="12.75">
      <c r="A138" s="1" t="s">
        <v>46</v>
      </c>
      <c r="B138" s="14"/>
      <c r="C138" s="14"/>
      <c r="D138" s="19">
        <v>22.313</v>
      </c>
      <c r="E138" s="19">
        <v>308.035</v>
      </c>
      <c r="F138" s="19">
        <v>527.347</v>
      </c>
      <c r="G138" s="19">
        <v>10809.926</v>
      </c>
      <c r="H138" s="19">
        <v>22.679</v>
      </c>
      <c r="I138" s="19">
        <v>273.043</v>
      </c>
      <c r="J138" s="21" t="s">
        <v>10</v>
      </c>
      <c r="K138" s="21" t="s">
        <v>10</v>
      </c>
      <c r="L138" s="19">
        <f>17.399+9.533+2.576+0.2+1.841+1.021+4.959+2.59+1.272+0.759+7.757+4.434+1.045+171.841</f>
        <v>227.227</v>
      </c>
      <c r="M138" s="19">
        <f>452.374+428.985+58.111+5.647+43.686+15.82+137.652+93.97+29.311+26.565+120.732+83.27+9.034+3932.982</f>
        <v>5438.139</v>
      </c>
      <c r="N138" s="14">
        <f t="shared" si="3"/>
        <v>987.8489999999999</v>
      </c>
      <c r="O138" s="14">
        <f t="shared" si="4"/>
        <v>18950.082</v>
      </c>
    </row>
    <row r="139" spans="1:15" ht="12.75">
      <c r="A139" s="1" t="s">
        <v>47</v>
      </c>
      <c r="B139" s="14"/>
      <c r="C139" s="14"/>
      <c r="D139" s="19">
        <v>3.638</v>
      </c>
      <c r="E139" s="19">
        <v>40.49</v>
      </c>
      <c r="F139" s="19">
        <v>25.094</v>
      </c>
      <c r="G139" s="19">
        <v>512.42</v>
      </c>
      <c r="H139" s="21" t="s">
        <v>10</v>
      </c>
      <c r="I139" s="21" t="s">
        <v>10</v>
      </c>
      <c r="J139" s="21" t="s">
        <v>10</v>
      </c>
      <c r="K139" s="21" t="s">
        <v>10</v>
      </c>
      <c r="L139" s="19">
        <f>4.32+2.28+11.25+4.796</f>
        <v>22.646</v>
      </c>
      <c r="M139" s="19">
        <f>55.34+34.58+12.43+110.815</f>
        <v>213.165</v>
      </c>
      <c r="N139" s="14">
        <f t="shared" si="3"/>
        <v>81.818</v>
      </c>
      <c r="O139" s="14">
        <f t="shared" si="4"/>
        <v>1077.55</v>
      </c>
    </row>
    <row r="140" spans="1:15" ht="12.75">
      <c r="A140" s="1" t="s">
        <v>48</v>
      </c>
      <c r="B140" s="14"/>
      <c r="C140" s="14"/>
      <c r="D140" s="19">
        <v>20.023</v>
      </c>
      <c r="E140" s="19">
        <v>273.761</v>
      </c>
      <c r="F140" s="19">
        <v>400.8</v>
      </c>
      <c r="G140" s="19">
        <v>9900.8</v>
      </c>
      <c r="H140" s="19">
        <v>22.531</v>
      </c>
      <c r="I140" s="19">
        <v>231.113</v>
      </c>
      <c r="J140" s="21" t="s">
        <v>10</v>
      </c>
      <c r="K140" s="21" t="s">
        <v>10</v>
      </c>
      <c r="L140" s="19">
        <f>21.107+164.15+39.684+16.291+12.091+18.425+164.423</f>
        <v>436.171</v>
      </c>
      <c r="M140" s="19">
        <f>105.664+2040.613+461.386+224.521+171.077+286.392+508.571</f>
        <v>3798.224</v>
      </c>
      <c r="N140" s="14">
        <f t="shared" si="3"/>
        <v>1323.609</v>
      </c>
      <c r="O140" s="14">
        <f t="shared" si="4"/>
        <v>22704.256</v>
      </c>
    </row>
    <row r="141" spans="2:15" ht="12.75">
      <c r="B141" s="14"/>
      <c r="C141" s="14"/>
      <c r="D141" s="14"/>
      <c r="E141" s="14"/>
      <c r="F141" s="14"/>
      <c r="G141" s="14"/>
      <c r="H141" s="17"/>
      <c r="I141" s="14"/>
      <c r="J141" s="14"/>
      <c r="K141" s="14"/>
      <c r="L141" s="14"/>
      <c r="M141" s="14"/>
      <c r="N141" s="14"/>
      <c r="O141" s="14"/>
    </row>
    <row r="142" spans="1:15" ht="12.75">
      <c r="A142" s="7" t="s">
        <v>19</v>
      </c>
      <c r="B142" s="14"/>
      <c r="C142" s="14"/>
      <c r="D142" s="14"/>
      <c r="E142" s="14"/>
      <c r="F142" s="14"/>
      <c r="G142" s="14"/>
      <c r="H142" s="17"/>
      <c r="I142" s="14"/>
      <c r="J142" s="14"/>
      <c r="K142" s="14"/>
      <c r="L142" s="14"/>
      <c r="M142" s="14"/>
      <c r="N142" s="14"/>
      <c r="O142" s="14"/>
    </row>
    <row r="143" spans="1:15" ht="12.75">
      <c r="A143" s="1" t="s">
        <v>49</v>
      </c>
      <c r="B143" s="14"/>
      <c r="C143" s="14"/>
      <c r="D143" s="21" t="s">
        <v>10</v>
      </c>
      <c r="E143" s="21" t="s">
        <v>10</v>
      </c>
      <c r="F143" s="21" t="s">
        <v>10</v>
      </c>
      <c r="G143" s="21" t="s">
        <v>10</v>
      </c>
      <c r="H143" s="21" t="s">
        <v>10</v>
      </c>
      <c r="I143" s="21" t="s">
        <v>10</v>
      </c>
      <c r="J143" s="21" t="s">
        <v>10</v>
      </c>
      <c r="K143" s="21" t="s">
        <v>10</v>
      </c>
      <c r="L143" s="19">
        <v>3.951</v>
      </c>
      <c r="M143" s="19">
        <v>30.823</v>
      </c>
      <c r="N143" s="14">
        <f aca="true" t="shared" si="5" ref="N143:O149">+B54+D54+F54+H54+J54+L54+N54+D143+F143+H143+J143+L143</f>
        <v>3.951</v>
      </c>
      <c r="O143" s="14">
        <f t="shared" si="5"/>
        <v>30.823</v>
      </c>
    </row>
    <row r="144" spans="1:15" ht="12.75">
      <c r="A144" s="1" t="s">
        <v>53</v>
      </c>
      <c r="B144" s="14"/>
      <c r="C144" s="14"/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0.1</v>
      </c>
      <c r="M144" s="19">
        <v>1.7</v>
      </c>
      <c r="N144" s="14">
        <f t="shared" si="5"/>
        <v>0.1</v>
      </c>
      <c r="O144" s="14">
        <f t="shared" si="5"/>
        <v>1.7</v>
      </c>
    </row>
    <row r="145" spans="1:15" ht="12.75">
      <c r="A145" s="1" t="s">
        <v>50</v>
      </c>
      <c r="B145" s="14"/>
      <c r="C145" s="14"/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0.17</v>
      </c>
      <c r="M145" s="19">
        <v>0.48</v>
      </c>
      <c r="N145" s="14">
        <f t="shared" si="5"/>
        <v>0.9700000000000001</v>
      </c>
      <c r="O145" s="14">
        <f t="shared" si="5"/>
        <v>4.48</v>
      </c>
    </row>
    <row r="146" spans="1:15" ht="12.75">
      <c r="A146" s="1" t="s">
        <v>51</v>
      </c>
      <c r="B146" s="14"/>
      <c r="C146" s="14"/>
      <c r="D146" s="19">
        <v>0.015</v>
      </c>
      <c r="E146" s="19">
        <v>0.013</v>
      </c>
      <c r="F146" s="19">
        <v>0.015</v>
      </c>
      <c r="G146" s="19">
        <v>0.013</v>
      </c>
      <c r="H146" s="19">
        <v>0.015</v>
      </c>
      <c r="I146" s="19">
        <v>0.013</v>
      </c>
      <c r="J146" s="19">
        <v>0.015</v>
      </c>
      <c r="K146" s="19">
        <v>0.013</v>
      </c>
      <c r="L146" s="19">
        <v>0.023</v>
      </c>
      <c r="M146" s="19">
        <v>0.058</v>
      </c>
      <c r="N146" s="14">
        <f t="shared" si="5"/>
        <v>0.162</v>
      </c>
      <c r="O146" s="14">
        <f t="shared" si="5"/>
        <v>0.2</v>
      </c>
    </row>
    <row r="147" spans="1:15" ht="12.75">
      <c r="A147" s="1" t="s">
        <v>20</v>
      </c>
      <c r="B147" s="14"/>
      <c r="C147" s="14"/>
      <c r="D147" s="19">
        <v>1.241</v>
      </c>
      <c r="E147" s="19">
        <v>23.534</v>
      </c>
      <c r="F147" s="19">
        <v>1.469</v>
      </c>
      <c r="G147" s="19">
        <v>34.154</v>
      </c>
      <c r="H147" s="19">
        <v>0</v>
      </c>
      <c r="I147" s="19">
        <v>0</v>
      </c>
      <c r="J147" s="19">
        <v>0</v>
      </c>
      <c r="K147" s="19">
        <v>0</v>
      </c>
      <c r="L147" s="19">
        <f>2.471+1.31+1.038+0.616+4.479+3.901+1.335+1.159+4.949</f>
        <v>21.257999999999996</v>
      </c>
      <c r="M147" s="19">
        <f>40.919+22.401+13.725+8.257+72.184+59.497+19.797+27.174+62.426</f>
        <v>326.38</v>
      </c>
      <c r="N147" s="14">
        <f t="shared" si="5"/>
        <v>36.077999999999996</v>
      </c>
      <c r="O147" s="14">
        <f t="shared" si="5"/>
        <v>617.4000000000001</v>
      </c>
    </row>
    <row r="148" spans="1:15" ht="12.75">
      <c r="A148" s="1" t="s">
        <v>52</v>
      </c>
      <c r="B148" s="14"/>
      <c r="C148" s="14"/>
      <c r="D148" s="19">
        <v>0</v>
      </c>
      <c r="E148" s="21" t="s">
        <v>10</v>
      </c>
      <c r="F148" s="21" t="s">
        <v>10</v>
      </c>
      <c r="G148" s="21" t="s">
        <v>10</v>
      </c>
      <c r="H148" s="19">
        <v>0</v>
      </c>
      <c r="I148" s="19">
        <v>0</v>
      </c>
      <c r="J148" s="21" t="s">
        <v>10</v>
      </c>
      <c r="K148" s="21" t="s">
        <v>10</v>
      </c>
      <c r="L148" s="19">
        <v>0.445</v>
      </c>
      <c r="M148" s="19">
        <v>14.12</v>
      </c>
      <c r="N148" s="14">
        <f t="shared" si="5"/>
        <v>0.445</v>
      </c>
      <c r="O148" s="14">
        <f t="shared" si="5"/>
        <v>14.12</v>
      </c>
    </row>
    <row r="149" spans="1:15" ht="12.75">
      <c r="A149" s="11" t="s">
        <v>26</v>
      </c>
      <c r="B149" s="16"/>
      <c r="C149" s="16"/>
      <c r="D149" s="22">
        <v>0.038</v>
      </c>
      <c r="E149" s="22">
        <v>0.335</v>
      </c>
      <c r="F149" s="22">
        <v>0</v>
      </c>
      <c r="G149" s="22">
        <v>0</v>
      </c>
      <c r="H149" s="22">
        <v>0</v>
      </c>
      <c r="I149" s="22">
        <v>0</v>
      </c>
      <c r="J149" s="22">
        <v>0.612</v>
      </c>
      <c r="K149" s="22">
        <v>25.005</v>
      </c>
      <c r="L149" s="22">
        <f>0.136+0.159+0.109+0.373+0.122+2.304</f>
        <v>3.203</v>
      </c>
      <c r="M149" s="22">
        <f>1.465+1.235+0.66+2.73+1.645+38.525</f>
        <v>46.26</v>
      </c>
      <c r="N149" s="16">
        <f t="shared" si="5"/>
        <v>4.4510000000000005</v>
      </c>
      <c r="O149" s="16">
        <f t="shared" si="5"/>
        <v>81.00999999999999</v>
      </c>
    </row>
    <row r="150" spans="1:15" ht="12.75">
      <c r="A150" s="31" t="s">
        <v>55</v>
      </c>
      <c r="B150" s="31"/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2.75">
      <c r="A151" s="32" t="s">
        <v>56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ht="26.2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ht="12.75">
      <c r="A156" s="43">
        <v>138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</sheetData>
  <sheetProtection/>
  <mergeCells count="45">
    <mergeCell ref="A156:O156"/>
    <mergeCell ref="L97:M97"/>
    <mergeCell ref="A153:O153"/>
    <mergeCell ref="A154:O154"/>
    <mergeCell ref="A155:O155"/>
    <mergeCell ref="F97:G97"/>
    <mergeCell ref="B97:C97"/>
    <mergeCell ref="D97:E97"/>
    <mergeCell ref="N97:O97"/>
    <mergeCell ref="A62:O62"/>
    <mergeCell ref="A91:O91"/>
    <mergeCell ref="A93:O93"/>
    <mergeCell ref="H96:I96"/>
    <mergeCell ref="D96:E96"/>
    <mergeCell ref="L96:M96"/>
    <mergeCell ref="N8:O8"/>
    <mergeCell ref="A152:O152"/>
    <mergeCell ref="A95:O95"/>
    <mergeCell ref="B96:C96"/>
    <mergeCell ref="N96:O96"/>
    <mergeCell ref="F96:G96"/>
    <mergeCell ref="J97:K97"/>
    <mergeCell ref="A150:O150"/>
    <mergeCell ref="A151:O151"/>
    <mergeCell ref="J8:K8"/>
    <mergeCell ref="A2:O2"/>
    <mergeCell ref="A4:O4"/>
    <mergeCell ref="A6:O6"/>
    <mergeCell ref="D7:E7"/>
    <mergeCell ref="A5:O5"/>
    <mergeCell ref="F7:G7"/>
    <mergeCell ref="H7:I7"/>
    <mergeCell ref="N7:O7"/>
    <mergeCell ref="L7:M7"/>
    <mergeCell ref="J7:K7"/>
    <mergeCell ref="A84:O84"/>
    <mergeCell ref="H8:I8"/>
    <mergeCell ref="J96:K96"/>
    <mergeCell ref="H97:I97"/>
    <mergeCell ref="A94:O94"/>
    <mergeCell ref="D8:E8"/>
    <mergeCell ref="F8:G8"/>
    <mergeCell ref="L8:M8"/>
    <mergeCell ref="A61:O61"/>
    <mergeCell ref="B8:C8"/>
  </mergeCells>
  <printOptions horizontalCentered="1"/>
  <pageMargins left="0.43" right="0.25" top="0.25" bottom="0" header="0" footer="0"/>
  <pageSetup horizontalDpi="600" verticalDpi="600" orientation="portrait" scale="74" r:id="rId1"/>
  <ignoredErrors>
    <ignoredError sqref="O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2010-12-14T12:57:16Z</cp:lastPrinted>
  <dcterms:created xsi:type="dcterms:W3CDTF">2001-02-24T01:55:02Z</dcterms:created>
  <dcterms:modified xsi:type="dcterms:W3CDTF">2011-01-31T07:52:16Z</dcterms:modified>
  <cp:category/>
  <cp:version/>
  <cp:contentType/>
  <cp:contentStatus/>
</cp:coreProperties>
</file>